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SS\Desktop\"/>
    </mc:Choice>
  </mc:AlternateContent>
  <bookViews>
    <workbookView xWindow="0" yWindow="0" windowWidth="14070" windowHeight="10995"/>
  </bookViews>
  <sheets>
    <sheet name="ЛОСЬ" sheetId="22" r:id="rId1"/>
    <sheet name="Благородный олень" sheetId="26" r:id="rId2"/>
    <sheet name="КОСУЛЯ СИБИРСКАЯ" sheetId="27" r:id="rId3"/>
    <sheet name=" КАБАРГА 2" sheetId="34" r:id="rId4"/>
    <sheet name="ДСО" sheetId="28" r:id="rId5"/>
    <sheet name="РЫСЬ" sheetId="29" r:id="rId6"/>
    <sheet name="СОБОЛЬ" sheetId="31" r:id="rId7"/>
    <sheet name="медведь 2" sheetId="35" r:id="rId8"/>
    <sheet name="барсук" sheetId="33" r:id="rId9"/>
  </sheets>
  <definedNames>
    <definedName name="_xlnm._FilterDatabase" localSheetId="3" hidden="1">' КАБАРГА 2'!$B$2:$B$211</definedName>
    <definedName name="_xlnm._FilterDatabase" localSheetId="8" hidden="1">барсук!$B$2:$B$207</definedName>
    <definedName name="_xlnm._FilterDatabase" localSheetId="1" hidden="1">'Благородный олень'!$B$2:$B$217</definedName>
    <definedName name="_xlnm._FilterDatabase" localSheetId="4" hidden="1">ДСО!$B$2:$B$35</definedName>
    <definedName name="_xlnm._FilterDatabase" localSheetId="2" hidden="1">'КОСУЛЯ СИБИРСКАЯ'!$B$2:$B$220</definedName>
    <definedName name="_xlnm._FilterDatabase" localSheetId="0" hidden="1">ЛОСЬ!$B$2:$B$213</definedName>
    <definedName name="_xlnm._FilterDatabase" localSheetId="7" hidden="1">'медведь 2'!$B$2:$B$213</definedName>
    <definedName name="_xlnm._FilterDatabase" localSheetId="5" hidden="1">РЫСЬ!$B$2:$B$210</definedName>
    <definedName name="_xlnm._FilterDatabase" localSheetId="6" hidden="1">СОБОЛЬ!$B$2:$B$209</definedName>
    <definedName name="_xlnm.Print_Area" localSheetId="4">ДСО!$A$1:$N$35</definedName>
    <definedName name="_xlnm.Print_Area" localSheetId="2">'КОСУЛЯ СИБИРСКАЯ'!$A$1:$O$223</definedName>
  </definedNames>
  <calcPr calcId="152511"/>
</workbook>
</file>

<file path=xl/calcChain.xml><?xml version="1.0" encoding="utf-8"?>
<calcChain xmlns="http://schemas.openxmlformats.org/spreadsheetml/2006/main">
  <c r="E30" i="28" l="1"/>
  <c r="M206" i="31" l="1"/>
  <c r="G211" i="26" l="1"/>
  <c r="G208" i="34" l="1"/>
  <c r="G215" i="27" l="1"/>
  <c r="I214" i="27"/>
  <c r="J214" i="27"/>
  <c r="K214" i="27"/>
  <c r="L214" i="27"/>
  <c r="M214" i="27"/>
  <c r="N214" i="27"/>
  <c r="O214" i="27"/>
  <c r="G219" i="27"/>
  <c r="I217" i="27"/>
  <c r="J217" i="27"/>
  <c r="K217" i="27"/>
  <c r="L217" i="27"/>
  <c r="M217" i="27"/>
  <c r="N217" i="27"/>
  <c r="O217" i="27"/>
  <c r="G217" i="27"/>
  <c r="G214" i="27"/>
  <c r="E215" i="27" s="1"/>
  <c r="I212" i="26" l="1"/>
  <c r="J212" i="26"/>
  <c r="K212" i="26"/>
  <c r="L212" i="26"/>
  <c r="M212" i="26"/>
  <c r="N212" i="26"/>
  <c r="O212" i="26"/>
  <c r="G214" i="26"/>
  <c r="G212" i="26"/>
  <c r="I210" i="26"/>
  <c r="J210" i="26"/>
  <c r="K210" i="26"/>
  <c r="L210" i="26"/>
  <c r="M210" i="26"/>
  <c r="N210" i="26"/>
  <c r="O210" i="26"/>
  <c r="G210" i="26"/>
  <c r="G210" i="22" l="1"/>
  <c r="G208" i="22"/>
  <c r="G212" i="22"/>
  <c r="J207" i="22"/>
  <c r="K207" i="22"/>
  <c r="L207" i="22"/>
  <c r="M207" i="22"/>
  <c r="N207" i="22"/>
  <c r="O207" i="22"/>
  <c r="I207" i="22"/>
  <c r="G207" i="22"/>
  <c r="H207" i="22" s="1"/>
  <c r="I210" i="22"/>
  <c r="J210" i="22"/>
  <c r="K210" i="22"/>
  <c r="L210" i="22"/>
  <c r="M210" i="22"/>
  <c r="N210" i="22"/>
  <c r="O210" i="22"/>
  <c r="I206" i="31" l="1"/>
  <c r="C214" i="27" l="1"/>
  <c r="G206" i="29" l="1"/>
  <c r="G211" i="35"/>
  <c r="I209" i="35"/>
  <c r="J209" i="35"/>
  <c r="K209" i="35"/>
  <c r="L209" i="35"/>
  <c r="M209" i="35"/>
  <c r="N209" i="35"/>
  <c r="G209" i="35"/>
  <c r="G208" i="35"/>
  <c r="H22" i="35" l="1"/>
  <c r="H41" i="35"/>
  <c r="H62" i="35"/>
  <c r="H92" i="35"/>
  <c r="G207" i="35" l="1"/>
  <c r="E208" i="35" s="1"/>
  <c r="H208" i="35" s="1"/>
  <c r="M207" i="35"/>
  <c r="M205" i="33"/>
  <c r="G206" i="33"/>
  <c r="M203" i="33"/>
  <c r="G205" i="33"/>
  <c r="H38" i="33"/>
  <c r="F33" i="33"/>
  <c r="G206" i="31" l="1"/>
  <c r="C207" i="22" l="1"/>
  <c r="E211" i="26"/>
  <c r="N213" i="26"/>
  <c r="E208" i="22" l="1"/>
  <c r="J204" i="31"/>
  <c r="K204" i="31"/>
  <c r="L204" i="31"/>
  <c r="M204" i="31"/>
  <c r="J206" i="31"/>
  <c r="K206" i="31"/>
  <c r="L206" i="31"/>
  <c r="H103" i="31"/>
  <c r="H104" i="31"/>
  <c r="H50" i="31" l="1"/>
  <c r="H52" i="31"/>
  <c r="H53" i="31"/>
  <c r="H54" i="31"/>
  <c r="H45" i="31"/>
  <c r="H46" i="31"/>
  <c r="H47" i="31"/>
  <c r="H29" i="31"/>
  <c r="H30" i="31"/>
  <c r="H31" i="31"/>
  <c r="H20" i="31"/>
  <c r="H22" i="31"/>
  <c r="H23" i="31"/>
  <c r="H24" i="31"/>
  <c r="H25" i="31"/>
  <c r="H26" i="31"/>
  <c r="I207" i="29"/>
  <c r="J207" i="29"/>
  <c r="K207" i="29"/>
  <c r="L207" i="29"/>
  <c r="M207" i="29"/>
  <c r="G209" i="29"/>
  <c r="G207" i="29"/>
  <c r="G205" i="29" l="1"/>
  <c r="O207" i="29"/>
  <c r="G213" i="35" l="1"/>
  <c r="N207" i="35"/>
  <c r="L207" i="35"/>
  <c r="K207" i="35"/>
  <c r="J207" i="35"/>
  <c r="I207" i="35"/>
  <c r="E207" i="35"/>
  <c r="C207" i="35"/>
  <c r="H205" i="35"/>
  <c r="F205" i="35"/>
  <c r="H204" i="35"/>
  <c r="F204" i="35"/>
  <c r="H203" i="35"/>
  <c r="F203" i="35"/>
  <c r="F202" i="35"/>
  <c r="H201" i="35"/>
  <c r="F201" i="35"/>
  <c r="H199" i="35"/>
  <c r="F199" i="35"/>
  <c r="H196" i="35"/>
  <c r="F196" i="35"/>
  <c r="H195" i="35"/>
  <c r="F195" i="35"/>
  <c r="H194" i="35"/>
  <c r="F194" i="35"/>
  <c r="H193" i="35"/>
  <c r="F193" i="35"/>
  <c r="H192" i="35"/>
  <c r="F192" i="35"/>
  <c r="H191" i="35"/>
  <c r="F191" i="35"/>
  <c r="H190" i="35"/>
  <c r="F190" i="35"/>
  <c r="H189" i="35"/>
  <c r="F189" i="35"/>
  <c r="H188" i="35"/>
  <c r="F188" i="35"/>
  <c r="H187" i="35"/>
  <c r="F187" i="35"/>
  <c r="H186" i="35"/>
  <c r="F186" i="35"/>
  <c r="H185" i="35"/>
  <c r="F185" i="35"/>
  <c r="H184" i="35"/>
  <c r="F184" i="35"/>
  <c r="H182" i="35"/>
  <c r="F182" i="35"/>
  <c r="H181" i="35"/>
  <c r="F181" i="35"/>
  <c r="H180" i="35"/>
  <c r="F180" i="35"/>
  <c r="H179" i="35"/>
  <c r="F179" i="35"/>
  <c r="H177" i="35"/>
  <c r="F177" i="35"/>
  <c r="H176" i="35"/>
  <c r="F176" i="35"/>
  <c r="H175" i="35"/>
  <c r="F175" i="35"/>
  <c r="H174" i="35"/>
  <c r="F174" i="35"/>
  <c r="F173" i="35"/>
  <c r="H172" i="35"/>
  <c r="F172" i="35"/>
  <c r="H171" i="35"/>
  <c r="F171" i="35"/>
  <c r="H170" i="35"/>
  <c r="F170" i="35"/>
  <c r="H169" i="35"/>
  <c r="F169" i="35"/>
  <c r="H168" i="35"/>
  <c r="F168" i="35"/>
  <c r="H167" i="35"/>
  <c r="F167" i="35"/>
  <c r="H166" i="35"/>
  <c r="F166" i="35"/>
  <c r="H164" i="35"/>
  <c r="F164" i="35"/>
  <c r="H163" i="35"/>
  <c r="F163" i="35"/>
  <c r="H162" i="35"/>
  <c r="F162" i="35"/>
  <c r="H161" i="35"/>
  <c r="F161" i="35"/>
  <c r="H160" i="35"/>
  <c r="F160" i="35"/>
  <c r="F159" i="35"/>
  <c r="F158" i="35"/>
  <c r="H157" i="35"/>
  <c r="F157" i="35"/>
  <c r="H156" i="35"/>
  <c r="F156" i="35"/>
  <c r="H155" i="35"/>
  <c r="F155" i="35"/>
  <c r="F153" i="35"/>
  <c r="H152" i="35"/>
  <c r="F152" i="35"/>
  <c r="H151" i="35"/>
  <c r="F151" i="35"/>
  <c r="H150" i="35"/>
  <c r="F150" i="35"/>
  <c r="H148" i="35"/>
  <c r="F148" i="35"/>
  <c r="H146" i="35"/>
  <c r="F146" i="35"/>
  <c r="H145" i="35"/>
  <c r="F145" i="35"/>
  <c r="H144" i="35"/>
  <c r="F144" i="35"/>
  <c r="H143" i="35"/>
  <c r="F143" i="35"/>
  <c r="H142" i="35"/>
  <c r="F142" i="35"/>
  <c r="H141" i="35"/>
  <c r="F141" i="35"/>
  <c r="H140" i="35"/>
  <c r="F140" i="35"/>
  <c r="H139" i="35"/>
  <c r="F139" i="35"/>
  <c r="F137" i="35"/>
  <c r="F136" i="35"/>
  <c r="F135" i="35"/>
  <c r="H133" i="35"/>
  <c r="F133" i="35"/>
  <c r="H132" i="35"/>
  <c r="F132" i="35"/>
  <c r="H131" i="35"/>
  <c r="F131" i="35"/>
  <c r="H130" i="35"/>
  <c r="F130" i="35"/>
  <c r="H129" i="35"/>
  <c r="F129" i="35"/>
  <c r="H128" i="35"/>
  <c r="F128" i="35"/>
  <c r="H127" i="35"/>
  <c r="F127" i="35"/>
  <c r="H126" i="35"/>
  <c r="F126" i="35"/>
  <c r="H125" i="35"/>
  <c r="F125" i="35"/>
  <c r="H124" i="35"/>
  <c r="F124" i="35"/>
  <c r="H123" i="35"/>
  <c r="F123" i="35"/>
  <c r="F121" i="35"/>
  <c r="F120" i="35"/>
  <c r="F117" i="35"/>
  <c r="F116" i="35"/>
  <c r="H115" i="35"/>
  <c r="F115" i="35"/>
  <c r="F114" i="35"/>
  <c r="H112" i="35"/>
  <c r="F112" i="35"/>
  <c r="H111" i="35"/>
  <c r="F111" i="35"/>
  <c r="F110" i="35"/>
  <c r="H108" i="35"/>
  <c r="F108" i="35"/>
  <c r="H107" i="35"/>
  <c r="F107" i="35"/>
  <c r="H106" i="35"/>
  <c r="F106" i="35"/>
  <c r="H105" i="35"/>
  <c r="F105" i="35"/>
  <c r="F104" i="35"/>
  <c r="H102" i="35"/>
  <c r="F102" i="35"/>
  <c r="H101" i="35"/>
  <c r="F101" i="35"/>
  <c r="H100" i="35"/>
  <c r="F100" i="35"/>
  <c r="H99" i="35"/>
  <c r="F99" i="35"/>
  <c r="H95" i="35"/>
  <c r="F95" i="35"/>
  <c r="H94" i="35"/>
  <c r="F94" i="35"/>
  <c r="H93" i="35"/>
  <c r="F93" i="35"/>
  <c r="F92" i="35"/>
  <c r="H91" i="35"/>
  <c r="F91" i="35"/>
  <c r="H90" i="35"/>
  <c r="F90" i="35"/>
  <c r="H89" i="35"/>
  <c r="F89" i="35"/>
  <c r="H88" i="35"/>
  <c r="F88" i="35"/>
  <c r="H86" i="35"/>
  <c r="F86" i="35"/>
  <c r="H85" i="35"/>
  <c r="F85" i="35"/>
  <c r="H84" i="35"/>
  <c r="F84" i="35"/>
  <c r="H83" i="35"/>
  <c r="F83" i="35"/>
  <c r="H81" i="35"/>
  <c r="F81" i="35"/>
  <c r="F79" i="35"/>
  <c r="F78" i="35"/>
  <c r="F77" i="35"/>
  <c r="H75" i="35"/>
  <c r="F75" i="35"/>
  <c r="F74" i="35"/>
  <c r="F73" i="35"/>
  <c r="H72" i="35"/>
  <c r="F72" i="35"/>
  <c r="H71" i="35"/>
  <c r="F71" i="35"/>
  <c r="F70" i="35"/>
  <c r="H69" i="35"/>
  <c r="F69" i="35"/>
  <c r="H68" i="35"/>
  <c r="F68" i="35"/>
  <c r="H67" i="35"/>
  <c r="F67" i="35"/>
  <c r="H65" i="35"/>
  <c r="F65" i="35"/>
  <c r="F64" i="35"/>
  <c r="F62" i="35"/>
  <c r="H61" i="35"/>
  <c r="F61" i="35"/>
  <c r="F59" i="35"/>
  <c r="H56" i="35"/>
  <c r="F56" i="35"/>
  <c r="H55" i="35"/>
  <c r="F55" i="35"/>
  <c r="H54" i="35"/>
  <c r="F54" i="35"/>
  <c r="F53" i="35"/>
  <c r="H52" i="35"/>
  <c r="F52" i="35"/>
  <c r="H51" i="35"/>
  <c r="F51" i="35"/>
  <c r="H49" i="35"/>
  <c r="F49" i="35"/>
  <c r="H48" i="35"/>
  <c r="F48" i="35"/>
  <c r="H47" i="35"/>
  <c r="F47" i="35"/>
  <c r="H46" i="35"/>
  <c r="F46" i="35"/>
  <c r="H44" i="35"/>
  <c r="F44" i="35"/>
  <c r="F43" i="35"/>
  <c r="F42" i="35"/>
  <c r="F41" i="35"/>
  <c r="F40" i="35"/>
  <c r="H38" i="35"/>
  <c r="F38" i="35"/>
  <c r="H37" i="35"/>
  <c r="F37" i="35"/>
  <c r="H36" i="35"/>
  <c r="F36" i="35"/>
  <c r="H35" i="35"/>
  <c r="F35" i="35"/>
  <c r="H33" i="35"/>
  <c r="F33" i="35"/>
  <c r="H32" i="35"/>
  <c r="F32" i="35"/>
  <c r="F31" i="35"/>
  <c r="F30" i="35"/>
  <c r="H28" i="35"/>
  <c r="F28" i="35"/>
  <c r="H27" i="35"/>
  <c r="F27" i="35"/>
  <c r="H25" i="35"/>
  <c r="F25" i="35"/>
  <c r="H24" i="35"/>
  <c r="F24" i="35"/>
  <c r="F23" i="35"/>
  <c r="F22" i="35"/>
  <c r="H21" i="35"/>
  <c r="F21" i="35"/>
  <c r="H20" i="35"/>
  <c r="H19" i="35"/>
  <c r="F19" i="35"/>
  <c r="F17" i="35"/>
  <c r="F16" i="35"/>
  <c r="F15" i="35"/>
  <c r="G210" i="34"/>
  <c r="G211" i="34" s="1"/>
  <c r="K208" i="34"/>
  <c r="J208" i="34"/>
  <c r="I208" i="34"/>
  <c r="G205" i="34"/>
  <c r="K204" i="34"/>
  <c r="J204" i="34"/>
  <c r="I204" i="34"/>
  <c r="G204" i="34"/>
  <c r="E205" i="34" s="1"/>
  <c r="E204" i="34"/>
  <c r="D204" i="34"/>
  <c r="C204" i="34"/>
  <c r="H198" i="34"/>
  <c r="F198" i="34"/>
  <c r="H193" i="34"/>
  <c r="F193" i="34"/>
  <c r="F192" i="34"/>
  <c r="H189" i="34"/>
  <c r="H188" i="34"/>
  <c r="F188" i="34"/>
  <c r="H187" i="34"/>
  <c r="F187" i="34"/>
  <c r="H186" i="34"/>
  <c r="F186" i="34"/>
  <c r="F185" i="34"/>
  <c r="H184" i="34"/>
  <c r="F184" i="34"/>
  <c r="F183" i="34"/>
  <c r="H182" i="34"/>
  <c r="F182" i="34"/>
  <c r="F181" i="34"/>
  <c r="H179" i="34"/>
  <c r="F179" i="34"/>
  <c r="H178" i="34"/>
  <c r="F178" i="34"/>
  <c r="H177" i="34"/>
  <c r="F177" i="34"/>
  <c r="H176" i="34"/>
  <c r="F176" i="34"/>
  <c r="H174" i="34"/>
  <c r="F174" i="34"/>
  <c r="H173" i="34"/>
  <c r="F173" i="34"/>
  <c r="H172" i="34"/>
  <c r="F172" i="34"/>
  <c r="H171" i="34"/>
  <c r="F171" i="34"/>
  <c r="H170" i="34"/>
  <c r="F170" i="34"/>
  <c r="H169" i="34"/>
  <c r="F169" i="34"/>
  <c r="H168" i="34"/>
  <c r="F168" i="34"/>
  <c r="H167" i="34"/>
  <c r="F167" i="34"/>
  <c r="H166" i="34"/>
  <c r="F166" i="34"/>
  <c r="H165" i="34"/>
  <c r="F165" i="34"/>
  <c r="H164" i="34"/>
  <c r="F164" i="34"/>
  <c r="H163" i="34"/>
  <c r="F163" i="34"/>
  <c r="H161" i="34"/>
  <c r="F161" i="34"/>
  <c r="H160" i="34"/>
  <c r="F160" i="34"/>
  <c r="H159" i="34"/>
  <c r="F159" i="34"/>
  <c r="H158" i="34"/>
  <c r="F158" i="34"/>
  <c r="H157" i="34"/>
  <c r="F157" i="34"/>
  <c r="H156" i="34"/>
  <c r="F156" i="34"/>
  <c r="H155" i="34"/>
  <c r="F155" i="34"/>
  <c r="H154" i="34"/>
  <c r="F154" i="34"/>
  <c r="H153" i="34"/>
  <c r="F153" i="34"/>
  <c r="H152" i="34"/>
  <c r="F152" i="34"/>
  <c r="H150" i="34"/>
  <c r="F150" i="34"/>
  <c r="H149" i="34"/>
  <c r="F149" i="34"/>
  <c r="H148" i="34"/>
  <c r="F148" i="34"/>
  <c r="H147" i="34"/>
  <c r="F147" i="34"/>
  <c r="H145" i="34"/>
  <c r="H143" i="34"/>
  <c r="F143" i="34"/>
  <c r="H142" i="34"/>
  <c r="F142" i="34"/>
  <c r="H141" i="34"/>
  <c r="F141" i="34"/>
  <c r="H140" i="34"/>
  <c r="F140" i="34"/>
  <c r="H139" i="34"/>
  <c r="F139" i="34"/>
  <c r="H138" i="34"/>
  <c r="F138" i="34"/>
  <c r="H137" i="34"/>
  <c r="F137" i="34"/>
  <c r="H136" i="34"/>
  <c r="F136" i="34"/>
  <c r="F134" i="34"/>
  <c r="F133" i="34"/>
  <c r="F132" i="34"/>
  <c r="H130" i="34"/>
  <c r="F130" i="34"/>
  <c r="H129" i="34"/>
  <c r="F129" i="34"/>
  <c r="H128" i="34"/>
  <c r="F128" i="34"/>
  <c r="H127" i="34"/>
  <c r="F127" i="34"/>
  <c r="H126" i="34"/>
  <c r="F126" i="34"/>
  <c r="H125" i="34"/>
  <c r="F125" i="34"/>
  <c r="H124" i="34"/>
  <c r="F124" i="34"/>
  <c r="H123" i="34"/>
  <c r="F123" i="34"/>
  <c r="H122" i="34"/>
  <c r="F122" i="34"/>
  <c r="H121" i="34"/>
  <c r="F121" i="34"/>
  <c r="H120" i="34"/>
  <c r="F120" i="34"/>
  <c r="F109" i="34"/>
  <c r="H108" i="34"/>
  <c r="F108" i="34"/>
  <c r="F107" i="34"/>
  <c r="H103" i="34"/>
  <c r="H99" i="34"/>
  <c r="F99" i="34"/>
  <c r="H98" i="34"/>
  <c r="F98" i="34"/>
  <c r="H97" i="34"/>
  <c r="F97" i="34"/>
  <c r="H96" i="34"/>
  <c r="F96" i="34"/>
  <c r="H92" i="34"/>
  <c r="F92" i="34"/>
  <c r="H91" i="34"/>
  <c r="F91" i="34"/>
  <c r="F90" i="34"/>
  <c r="F89" i="34"/>
  <c r="H88" i="34"/>
  <c r="F88" i="34"/>
  <c r="H87" i="34"/>
  <c r="F87" i="34"/>
  <c r="F86" i="34"/>
  <c r="H85" i="34"/>
  <c r="F85" i="34"/>
  <c r="H83" i="34"/>
  <c r="F83" i="34"/>
  <c r="F82" i="34"/>
  <c r="F81" i="34"/>
  <c r="H80" i="34"/>
  <c r="F80" i="34"/>
  <c r="H79" i="34"/>
  <c r="F79" i="34"/>
  <c r="H73" i="34"/>
  <c r="F73" i="34"/>
  <c r="F72" i="34"/>
  <c r="F71" i="34"/>
  <c r="F70" i="34"/>
  <c r="F69" i="34"/>
  <c r="F68" i="34"/>
  <c r="F67" i="34"/>
  <c r="F66" i="34"/>
  <c r="H60" i="34"/>
  <c r="F60" i="34"/>
  <c r="H59" i="34"/>
  <c r="F59" i="34"/>
  <c r="F54" i="34"/>
  <c r="F53" i="34"/>
  <c r="F52" i="34"/>
  <c r="F50" i="34"/>
  <c r="H47" i="34"/>
  <c r="F47" i="34"/>
  <c r="H46" i="34"/>
  <c r="F46" i="34"/>
  <c r="H45" i="34"/>
  <c r="F45" i="34"/>
  <c r="H44" i="34"/>
  <c r="F44" i="34"/>
  <c r="F42" i="34"/>
  <c r="F36" i="34"/>
  <c r="F35" i="34"/>
  <c r="F34" i="34"/>
  <c r="F33" i="34"/>
  <c r="H31" i="34"/>
  <c r="F31" i="34"/>
  <c r="H29" i="34"/>
  <c r="F29" i="34"/>
  <c r="H28" i="34"/>
  <c r="F28" i="34"/>
  <c r="H26" i="34"/>
  <c r="F26" i="34"/>
  <c r="F25" i="34"/>
  <c r="H24" i="34"/>
  <c r="F24" i="34"/>
  <c r="H23" i="34"/>
  <c r="H22" i="34"/>
  <c r="F22" i="34"/>
  <c r="F21" i="34"/>
  <c r="F20" i="34"/>
  <c r="F19" i="34"/>
  <c r="F204" i="34" l="1"/>
  <c r="H204" i="34"/>
  <c r="F207" i="35"/>
  <c r="H207" i="35"/>
  <c r="N205" i="33"/>
  <c r="L205" i="33"/>
  <c r="K205" i="33"/>
  <c r="J205" i="33"/>
  <c r="I205" i="33"/>
  <c r="G207" i="33"/>
  <c r="N203" i="33"/>
  <c r="L203" i="33"/>
  <c r="K203" i="33"/>
  <c r="J203" i="33"/>
  <c r="I203" i="33"/>
  <c r="G203" i="33"/>
  <c r="E203" i="33"/>
  <c r="C203" i="33"/>
  <c r="H201" i="33"/>
  <c r="F201" i="33"/>
  <c r="F200" i="33"/>
  <c r="H199" i="33"/>
  <c r="F199" i="33"/>
  <c r="H198" i="33"/>
  <c r="F198" i="33"/>
  <c r="H197" i="33"/>
  <c r="F197" i="33"/>
  <c r="H195" i="33"/>
  <c r="F195" i="33"/>
  <c r="F192" i="33"/>
  <c r="F191" i="33"/>
  <c r="F190" i="33"/>
  <c r="F189" i="33"/>
  <c r="F188" i="33"/>
  <c r="H187" i="33"/>
  <c r="F187" i="33"/>
  <c r="H186" i="33"/>
  <c r="F186" i="33"/>
  <c r="H185" i="33"/>
  <c r="F185" i="33"/>
  <c r="F184" i="33"/>
  <c r="H183" i="33"/>
  <c r="F183" i="33"/>
  <c r="H182" i="33"/>
  <c r="F182" i="33"/>
  <c r="F181" i="33"/>
  <c r="H180" i="33"/>
  <c r="F180" i="33"/>
  <c r="H178" i="33"/>
  <c r="F178" i="33"/>
  <c r="H177" i="33"/>
  <c r="F177" i="33"/>
  <c r="H176" i="33"/>
  <c r="F176" i="33"/>
  <c r="H175" i="33"/>
  <c r="F175" i="33"/>
  <c r="F173" i="33"/>
  <c r="F172" i="33"/>
  <c r="F171" i="33"/>
  <c r="F170" i="33"/>
  <c r="F169" i="33"/>
  <c r="F168" i="33"/>
  <c r="F167" i="33"/>
  <c r="F166" i="33"/>
  <c r="H165" i="33"/>
  <c r="F165" i="33"/>
  <c r="F164" i="33"/>
  <c r="F163" i="33"/>
  <c r="F162" i="33"/>
  <c r="F160" i="33"/>
  <c r="F159" i="33"/>
  <c r="F158" i="33"/>
  <c r="F157" i="33"/>
  <c r="F156" i="33"/>
  <c r="F155" i="33"/>
  <c r="F154" i="33"/>
  <c r="F153" i="33"/>
  <c r="H152" i="33"/>
  <c r="F152" i="33"/>
  <c r="H151" i="33"/>
  <c r="F151" i="33"/>
  <c r="F149" i="33"/>
  <c r="F148" i="33"/>
  <c r="F147" i="33"/>
  <c r="H146" i="33"/>
  <c r="F146" i="33"/>
  <c r="F142" i="33"/>
  <c r="H141" i="33"/>
  <c r="F141" i="33"/>
  <c r="F140" i="33"/>
  <c r="H139" i="33"/>
  <c r="F139" i="33"/>
  <c r="H138" i="33"/>
  <c r="F138" i="33"/>
  <c r="H137" i="33"/>
  <c r="F137" i="33"/>
  <c r="H136" i="33"/>
  <c r="F136" i="33"/>
  <c r="H135" i="33"/>
  <c r="F135" i="33"/>
  <c r="F133" i="33"/>
  <c r="H132" i="33"/>
  <c r="F132" i="33"/>
  <c r="H131" i="33"/>
  <c r="F131" i="33"/>
  <c r="F129" i="33"/>
  <c r="H128" i="33"/>
  <c r="F128" i="33"/>
  <c r="F127" i="33"/>
  <c r="F126" i="33"/>
  <c r="F125" i="33"/>
  <c r="F124" i="33"/>
  <c r="F123" i="33"/>
  <c r="H122" i="33"/>
  <c r="F122" i="33"/>
  <c r="H121" i="33"/>
  <c r="F121" i="33"/>
  <c r="F120" i="33"/>
  <c r="F119" i="33"/>
  <c r="F117" i="33"/>
  <c r="F116" i="33"/>
  <c r="H115" i="33"/>
  <c r="F115" i="33"/>
  <c r="F113" i="33"/>
  <c r="F112" i="33"/>
  <c r="H111" i="33"/>
  <c r="F111" i="33"/>
  <c r="F110" i="33"/>
  <c r="F108" i="33"/>
  <c r="F107" i="33"/>
  <c r="F106" i="33"/>
  <c r="F104" i="33"/>
  <c r="F103" i="33"/>
  <c r="H102" i="33"/>
  <c r="F102" i="33"/>
  <c r="H101" i="33"/>
  <c r="F101" i="33"/>
  <c r="H100" i="33"/>
  <c r="F100" i="33"/>
  <c r="F98" i="33"/>
  <c r="F97" i="33"/>
  <c r="F96" i="33"/>
  <c r="F95" i="33"/>
  <c r="H93" i="33"/>
  <c r="F93" i="33"/>
  <c r="F91" i="33"/>
  <c r="F90" i="33"/>
  <c r="F89" i="33"/>
  <c r="F88" i="33"/>
  <c r="F87" i="33"/>
  <c r="F86" i="33"/>
  <c r="F85" i="33"/>
  <c r="H84" i="33"/>
  <c r="F84" i="33"/>
  <c r="H82" i="33"/>
  <c r="F82" i="33"/>
  <c r="F81" i="33"/>
  <c r="F80" i="33"/>
  <c r="H79" i="33"/>
  <c r="F79" i="33"/>
  <c r="F78" i="33"/>
  <c r="H76" i="33"/>
  <c r="F76" i="33"/>
  <c r="F75" i="33"/>
  <c r="H73" i="33"/>
  <c r="F73" i="33"/>
  <c r="F72" i="33"/>
  <c r="F71" i="33"/>
  <c r="F70" i="33"/>
  <c r="F69" i="33"/>
  <c r="F68" i="33"/>
  <c r="F67" i="33"/>
  <c r="H66" i="33"/>
  <c r="F66" i="33"/>
  <c r="H65" i="33"/>
  <c r="F65" i="33"/>
  <c r="H63" i="33"/>
  <c r="F63" i="33"/>
  <c r="F62" i="33"/>
  <c r="F60" i="33"/>
  <c r="F57" i="33"/>
  <c r="F54" i="33"/>
  <c r="F53" i="33"/>
  <c r="F52" i="33"/>
  <c r="F51" i="33"/>
  <c r="H50" i="33"/>
  <c r="F50" i="33"/>
  <c r="F49" i="33"/>
  <c r="H47" i="33"/>
  <c r="F47" i="33"/>
  <c r="F46" i="33"/>
  <c r="F45" i="33"/>
  <c r="H44" i="33"/>
  <c r="F44" i="33"/>
  <c r="F42" i="33"/>
  <c r="F41" i="33"/>
  <c r="F40" i="33"/>
  <c r="H39" i="33"/>
  <c r="F39" i="33"/>
  <c r="F38" i="33"/>
  <c r="H36" i="33"/>
  <c r="F36" i="33"/>
  <c r="H35" i="33"/>
  <c r="F35" i="33"/>
  <c r="H34" i="33"/>
  <c r="F34" i="33"/>
  <c r="F31" i="33"/>
  <c r="F29" i="33"/>
  <c r="F28" i="33"/>
  <c r="H26" i="33"/>
  <c r="F26" i="33"/>
  <c r="F25" i="33"/>
  <c r="F24" i="33"/>
  <c r="F23" i="33"/>
  <c r="F22" i="33"/>
  <c r="F21" i="33"/>
  <c r="H20" i="33"/>
  <c r="F20" i="33"/>
  <c r="H19" i="33"/>
  <c r="F19" i="33"/>
  <c r="F17" i="33"/>
  <c r="H16" i="33"/>
  <c r="F16" i="33"/>
  <c r="H15" i="33"/>
  <c r="F15" i="33"/>
  <c r="F203" i="33" l="1"/>
  <c r="H203" i="33"/>
  <c r="L210" i="31"/>
  <c r="K210" i="31"/>
  <c r="J210" i="31"/>
  <c r="I210" i="31"/>
  <c r="G210" i="31"/>
  <c r="G208" i="31"/>
  <c r="N206" i="31"/>
  <c r="N204" i="31"/>
  <c r="I204" i="31"/>
  <c r="G204" i="31"/>
  <c r="E205" i="31" s="1"/>
  <c r="E204" i="31"/>
  <c r="C204" i="31"/>
  <c r="F202" i="31"/>
  <c r="F201" i="31"/>
  <c r="H200" i="31"/>
  <c r="F200" i="31"/>
  <c r="H199" i="31"/>
  <c r="F199" i="31"/>
  <c r="H198" i="31"/>
  <c r="F198" i="31"/>
  <c r="H196" i="31"/>
  <c r="H193" i="31"/>
  <c r="F193" i="31"/>
  <c r="F192" i="31"/>
  <c r="H189" i="31"/>
  <c r="F189" i="31"/>
  <c r="H188" i="31"/>
  <c r="F188" i="31"/>
  <c r="H187" i="31"/>
  <c r="F187" i="31"/>
  <c r="H186" i="31"/>
  <c r="F186" i="31"/>
  <c r="H185" i="31"/>
  <c r="F185" i="31"/>
  <c r="H184" i="31"/>
  <c r="F184" i="31"/>
  <c r="H183" i="31"/>
  <c r="F183" i="31"/>
  <c r="F182" i="31"/>
  <c r="H181" i="31"/>
  <c r="F181" i="31"/>
  <c r="H179" i="31"/>
  <c r="F179" i="31"/>
  <c r="H178" i="31"/>
  <c r="F178" i="31"/>
  <c r="H177" i="31"/>
  <c r="F177" i="31"/>
  <c r="H176" i="31"/>
  <c r="F176" i="31"/>
  <c r="H174" i="31"/>
  <c r="F174" i="31"/>
  <c r="H173" i="31"/>
  <c r="F173" i="31"/>
  <c r="H172" i="31"/>
  <c r="F172" i="31"/>
  <c r="H171" i="31"/>
  <c r="F171" i="31"/>
  <c r="H170" i="31"/>
  <c r="F170" i="31"/>
  <c r="H169" i="31"/>
  <c r="F169" i="31"/>
  <c r="H168" i="31"/>
  <c r="F168" i="31"/>
  <c r="H167" i="31"/>
  <c r="F167" i="31"/>
  <c r="H166" i="31"/>
  <c r="F166" i="31"/>
  <c r="H165" i="31"/>
  <c r="F165" i="31"/>
  <c r="H164" i="31"/>
  <c r="F164" i="31"/>
  <c r="H163" i="31"/>
  <c r="F163" i="31"/>
  <c r="H161" i="31"/>
  <c r="F161" i="31"/>
  <c r="H160" i="31"/>
  <c r="F160" i="31"/>
  <c r="H159" i="31"/>
  <c r="F159" i="31"/>
  <c r="H158" i="31"/>
  <c r="F158" i="31"/>
  <c r="H157" i="31"/>
  <c r="F157" i="31"/>
  <c r="H156" i="31"/>
  <c r="F156" i="31"/>
  <c r="H155" i="31"/>
  <c r="F155" i="31"/>
  <c r="H154" i="31"/>
  <c r="F154" i="31"/>
  <c r="H153" i="31"/>
  <c r="F153" i="31"/>
  <c r="H152" i="31"/>
  <c r="F152" i="31"/>
  <c r="H150" i="31"/>
  <c r="F150" i="31"/>
  <c r="H149" i="31"/>
  <c r="F149" i="31"/>
  <c r="H148" i="31"/>
  <c r="F148" i="31"/>
  <c r="H147" i="31"/>
  <c r="F147" i="31"/>
  <c r="H145" i="31"/>
  <c r="H143" i="31"/>
  <c r="F143" i="31"/>
  <c r="H142" i="31"/>
  <c r="F142" i="31"/>
  <c r="H141" i="31"/>
  <c r="F141" i="31"/>
  <c r="H140" i="31"/>
  <c r="F140" i="31"/>
  <c r="H139" i="31"/>
  <c r="F139" i="31"/>
  <c r="H138" i="31"/>
  <c r="F138" i="31"/>
  <c r="H137" i="31"/>
  <c r="F137" i="31"/>
  <c r="H136" i="31"/>
  <c r="F136" i="31"/>
  <c r="F134" i="31"/>
  <c r="F133" i="31"/>
  <c r="F132" i="31"/>
  <c r="H130" i="31"/>
  <c r="F130" i="31"/>
  <c r="H129" i="31"/>
  <c r="F129" i="31"/>
  <c r="H128" i="31"/>
  <c r="F128" i="31"/>
  <c r="H127" i="31"/>
  <c r="F127" i="31"/>
  <c r="H126" i="31"/>
  <c r="F126" i="31"/>
  <c r="H125" i="31"/>
  <c r="F125" i="31"/>
  <c r="H124" i="31"/>
  <c r="F124" i="31"/>
  <c r="H123" i="31"/>
  <c r="F123" i="31"/>
  <c r="H122" i="31"/>
  <c r="F122" i="31"/>
  <c r="H121" i="31"/>
  <c r="F121" i="31"/>
  <c r="H120" i="31"/>
  <c r="F120" i="31"/>
  <c r="H109" i="31"/>
  <c r="F109" i="31"/>
  <c r="H108" i="31"/>
  <c r="F108" i="31"/>
  <c r="H107" i="31"/>
  <c r="F107" i="31"/>
  <c r="F103" i="31"/>
  <c r="H102" i="31"/>
  <c r="F102" i="31"/>
  <c r="H99" i="31"/>
  <c r="F99" i="31"/>
  <c r="H98" i="31"/>
  <c r="F98" i="31"/>
  <c r="H97" i="31"/>
  <c r="F97" i="31"/>
  <c r="H96" i="31"/>
  <c r="F96" i="31"/>
  <c r="H92" i="31"/>
  <c r="F92" i="31"/>
  <c r="H91" i="31"/>
  <c r="F91" i="31"/>
  <c r="H90" i="31"/>
  <c r="F90" i="31"/>
  <c r="H89" i="31"/>
  <c r="F89" i="31"/>
  <c r="H88" i="31"/>
  <c r="F88" i="31"/>
  <c r="H87" i="31"/>
  <c r="F87" i="31"/>
  <c r="H86" i="31"/>
  <c r="F86" i="31"/>
  <c r="H85" i="31"/>
  <c r="F85" i="31"/>
  <c r="H83" i="31"/>
  <c r="F83" i="31"/>
  <c r="H82" i="31"/>
  <c r="F82" i="31"/>
  <c r="H81" i="31"/>
  <c r="F81" i="31"/>
  <c r="H80" i="31"/>
  <c r="F80" i="31"/>
  <c r="H79" i="31"/>
  <c r="F79" i="31"/>
  <c r="H73" i="31"/>
  <c r="F73" i="31"/>
  <c r="F72" i="31"/>
  <c r="F71" i="31"/>
  <c r="F70" i="31"/>
  <c r="H69" i="31"/>
  <c r="F69" i="31"/>
  <c r="F68" i="31"/>
  <c r="H67" i="31"/>
  <c r="F67" i="31"/>
  <c r="H66" i="31"/>
  <c r="F66" i="31"/>
  <c r="F65" i="31"/>
  <c r="H63" i="31"/>
  <c r="F63" i="31"/>
  <c r="H62" i="31"/>
  <c r="F62" i="31"/>
  <c r="H60" i="31"/>
  <c r="F60" i="31"/>
  <c r="H59" i="31"/>
  <c r="F59" i="31"/>
  <c r="F54" i="31"/>
  <c r="F52" i="31"/>
  <c r="F51" i="31"/>
  <c r="F50" i="31"/>
  <c r="H49" i="31"/>
  <c r="F49" i="31"/>
  <c r="F47" i="31"/>
  <c r="F46" i="31"/>
  <c r="F45" i="31"/>
  <c r="H44" i="31"/>
  <c r="F44" i="31"/>
  <c r="H36" i="31"/>
  <c r="F36" i="31"/>
  <c r="H35" i="31"/>
  <c r="F35" i="31"/>
  <c r="H34" i="31"/>
  <c r="F34" i="31"/>
  <c r="H33" i="31"/>
  <c r="F33" i="31"/>
  <c r="F31" i="31"/>
  <c r="F30" i="31"/>
  <c r="F29" i="31"/>
  <c r="H28" i="31"/>
  <c r="F28" i="31"/>
  <c r="F26" i="31"/>
  <c r="F25" i="31"/>
  <c r="F24" i="31"/>
  <c r="F23" i="31"/>
  <c r="F22" i="31"/>
  <c r="F21" i="31"/>
  <c r="F20" i="31"/>
  <c r="H19" i="31"/>
  <c r="F19" i="31"/>
  <c r="G209" i="31" l="1"/>
  <c r="O206" i="31"/>
  <c r="O210" i="31" s="1"/>
  <c r="H204" i="31"/>
  <c r="F204" i="31"/>
  <c r="H137" i="29"/>
  <c r="H138" i="29"/>
  <c r="H139" i="29"/>
  <c r="H141" i="29"/>
  <c r="H143" i="29"/>
  <c r="H144" i="29"/>
  <c r="H140" i="29"/>
  <c r="N207" i="29" l="1"/>
  <c r="N205" i="29"/>
  <c r="L205" i="29"/>
  <c r="K205" i="29"/>
  <c r="J205" i="29"/>
  <c r="I205" i="29"/>
  <c r="E205" i="29"/>
  <c r="C205" i="29"/>
  <c r="F205" i="29" s="1"/>
  <c r="F202" i="29"/>
  <c r="H201" i="29"/>
  <c r="F201" i="29"/>
  <c r="H200" i="29"/>
  <c r="F200" i="29"/>
  <c r="F199" i="29"/>
  <c r="H194" i="29"/>
  <c r="F194" i="29"/>
  <c r="F193" i="29"/>
  <c r="H190" i="29"/>
  <c r="F190" i="29"/>
  <c r="F189" i="29"/>
  <c r="H188" i="29"/>
  <c r="F188" i="29"/>
  <c r="H187" i="29"/>
  <c r="F187" i="29"/>
  <c r="H186" i="29"/>
  <c r="F186" i="29"/>
  <c r="H185" i="29"/>
  <c r="F185" i="29"/>
  <c r="H184" i="29"/>
  <c r="F184" i="29"/>
  <c r="H183" i="29"/>
  <c r="F183" i="29"/>
  <c r="F182" i="29"/>
  <c r="H180" i="29"/>
  <c r="F180" i="29"/>
  <c r="H179" i="29"/>
  <c r="F179" i="29"/>
  <c r="H178" i="29"/>
  <c r="F178" i="29"/>
  <c r="H177" i="29"/>
  <c r="F177" i="29"/>
  <c r="H175" i="29"/>
  <c r="F175" i="29"/>
  <c r="H174" i="29"/>
  <c r="F174" i="29"/>
  <c r="H173" i="29"/>
  <c r="F173" i="29"/>
  <c r="H172" i="29"/>
  <c r="F172" i="29"/>
  <c r="H171" i="29"/>
  <c r="F171" i="29"/>
  <c r="H170" i="29"/>
  <c r="F170" i="29"/>
  <c r="H169" i="29"/>
  <c r="F169" i="29"/>
  <c r="F168" i="29"/>
  <c r="H167" i="29"/>
  <c r="F167" i="29"/>
  <c r="F166" i="29"/>
  <c r="F165" i="29"/>
  <c r="H164" i="29"/>
  <c r="F164" i="29"/>
  <c r="H162" i="29"/>
  <c r="F162" i="29"/>
  <c r="F161" i="29"/>
  <c r="H160" i="29"/>
  <c r="F160" i="29"/>
  <c r="F159" i="29"/>
  <c r="H158" i="29"/>
  <c r="F158" i="29"/>
  <c r="F157" i="29"/>
  <c r="H156" i="29"/>
  <c r="F156" i="29"/>
  <c r="H155" i="29"/>
  <c r="F155" i="29"/>
  <c r="H154" i="29"/>
  <c r="F154" i="29"/>
  <c r="H153" i="29"/>
  <c r="F153" i="29"/>
  <c r="H151" i="29"/>
  <c r="F151" i="29"/>
  <c r="H150" i="29"/>
  <c r="F150" i="29"/>
  <c r="H149" i="29"/>
  <c r="F149" i="29"/>
  <c r="H148" i="29"/>
  <c r="F148" i="29"/>
  <c r="H146" i="29"/>
  <c r="F144" i="29"/>
  <c r="F143" i="29"/>
  <c r="F142" i="29"/>
  <c r="F141" i="29"/>
  <c r="F140" i="29"/>
  <c r="F139" i="29"/>
  <c r="F138" i="29"/>
  <c r="F137" i="29"/>
  <c r="F135" i="29"/>
  <c r="F133" i="29"/>
  <c r="F131" i="29"/>
  <c r="H130" i="29"/>
  <c r="F130" i="29"/>
  <c r="H129" i="29"/>
  <c r="F129" i="29"/>
  <c r="H128" i="29"/>
  <c r="F128" i="29"/>
  <c r="H127" i="29"/>
  <c r="F127" i="29"/>
  <c r="H125" i="29"/>
  <c r="F125" i="29"/>
  <c r="H124" i="29"/>
  <c r="F124" i="29"/>
  <c r="H123" i="29"/>
  <c r="F123" i="29"/>
  <c r="H122" i="29"/>
  <c r="F122" i="29"/>
  <c r="H121" i="29"/>
  <c r="F121" i="29"/>
  <c r="H119" i="29"/>
  <c r="H118" i="29"/>
  <c r="H117" i="29"/>
  <c r="H110" i="29"/>
  <c r="F110" i="29"/>
  <c r="H109" i="29"/>
  <c r="F109" i="29"/>
  <c r="F108" i="29"/>
  <c r="H104" i="29"/>
  <c r="F104" i="29"/>
  <c r="H103" i="29"/>
  <c r="F103" i="29"/>
  <c r="H100" i="29"/>
  <c r="F100" i="29"/>
  <c r="F99" i="29"/>
  <c r="H98" i="29"/>
  <c r="F98" i="29"/>
  <c r="H97" i="29"/>
  <c r="F97" i="29"/>
  <c r="H93" i="29"/>
  <c r="F93" i="29"/>
  <c r="H92" i="29"/>
  <c r="F92" i="29"/>
  <c r="F91" i="29"/>
  <c r="F90" i="29"/>
  <c r="H89" i="29"/>
  <c r="F89" i="29"/>
  <c r="H88" i="29"/>
  <c r="F88" i="29"/>
  <c r="H87" i="29"/>
  <c r="F87" i="29"/>
  <c r="H86" i="29"/>
  <c r="F86" i="29"/>
  <c r="H84" i="29"/>
  <c r="F84" i="29"/>
  <c r="H83" i="29"/>
  <c r="F83" i="29"/>
  <c r="H82" i="29"/>
  <c r="F82" i="29"/>
  <c r="H81" i="29"/>
  <c r="F81" i="29"/>
  <c r="H80" i="29"/>
  <c r="F80" i="29"/>
  <c r="H74" i="29"/>
  <c r="F74" i="29"/>
  <c r="F73" i="29"/>
  <c r="F72" i="29"/>
  <c r="F71" i="29"/>
  <c r="H70" i="29"/>
  <c r="F70" i="29"/>
  <c r="F69" i="29"/>
  <c r="H68" i="29"/>
  <c r="F68" i="29"/>
  <c r="H67" i="29"/>
  <c r="F67" i="29"/>
  <c r="H66" i="29"/>
  <c r="F66" i="29"/>
  <c r="H64" i="29"/>
  <c r="F64" i="29"/>
  <c r="F63" i="29"/>
  <c r="H61" i="29"/>
  <c r="F61" i="29"/>
  <c r="H60" i="29"/>
  <c r="F60" i="29"/>
  <c r="F55" i="29"/>
  <c r="F54" i="29"/>
  <c r="F53" i="29"/>
  <c r="F52" i="29"/>
  <c r="H51" i="29"/>
  <c r="F51" i="29"/>
  <c r="H50" i="29"/>
  <c r="F50" i="29"/>
  <c r="H48" i="29"/>
  <c r="F48" i="29"/>
  <c r="H47" i="29"/>
  <c r="F47" i="29"/>
  <c r="H46" i="29"/>
  <c r="F46" i="29"/>
  <c r="H45" i="29"/>
  <c r="F45" i="29"/>
  <c r="F37" i="29"/>
  <c r="F35" i="29"/>
  <c r="F34" i="29"/>
  <c r="H32" i="29"/>
  <c r="F32" i="29"/>
  <c r="H31" i="29"/>
  <c r="F31" i="29"/>
  <c r="F30" i="29"/>
  <c r="H29" i="29"/>
  <c r="F29" i="29"/>
  <c r="H27" i="29"/>
  <c r="F27" i="29"/>
  <c r="H26" i="29"/>
  <c r="F26" i="29"/>
  <c r="H25" i="29"/>
  <c r="F25" i="29"/>
  <c r="F24" i="29"/>
  <c r="F23" i="29"/>
  <c r="F22" i="29"/>
  <c r="H21" i="29"/>
  <c r="F21" i="29"/>
  <c r="H19" i="29"/>
  <c r="F19" i="29"/>
  <c r="G210" i="29" l="1"/>
  <c r="H205" i="29"/>
  <c r="G36" i="28" l="1"/>
  <c r="G34" i="28"/>
  <c r="N33" i="28"/>
  <c r="M33" i="28"/>
  <c r="L33" i="28"/>
  <c r="K33" i="28"/>
  <c r="J33" i="28"/>
  <c r="I33" i="28"/>
  <c r="G33" i="28"/>
  <c r="N31" i="28"/>
  <c r="M31" i="28"/>
  <c r="L31" i="28"/>
  <c r="K31" i="28"/>
  <c r="J31" i="28"/>
  <c r="I31" i="28"/>
  <c r="G31" i="28"/>
  <c r="N30" i="28"/>
  <c r="M30" i="28"/>
  <c r="L30" i="28"/>
  <c r="K30" i="28"/>
  <c r="J30" i="28"/>
  <c r="I30" i="28"/>
  <c r="G30" i="28"/>
  <c r="D30" i="28"/>
  <c r="C30" i="28"/>
  <c r="H28" i="28"/>
  <c r="F28" i="28"/>
  <c r="H27" i="28"/>
  <c r="F27" i="28"/>
  <c r="F26" i="28"/>
  <c r="H25" i="28"/>
  <c r="F25" i="28"/>
  <c r="H23" i="28"/>
  <c r="H21" i="28"/>
  <c r="F21" i="28"/>
  <c r="H20" i="28"/>
  <c r="F20" i="28"/>
  <c r="H19" i="28"/>
  <c r="F19" i="28"/>
  <c r="H18" i="28"/>
  <c r="F18" i="28"/>
  <c r="H16" i="28"/>
  <c r="F16" i="28"/>
  <c r="H15" i="28"/>
  <c r="F15" i="28"/>
  <c r="G35" i="28" l="1"/>
  <c r="H30" i="28"/>
  <c r="F30" i="28"/>
  <c r="E214" i="27" l="1"/>
  <c r="H214" i="27" s="1"/>
  <c r="H104" i="27" l="1"/>
  <c r="O224" i="27" l="1"/>
  <c r="N224" i="27"/>
  <c r="L224" i="27"/>
  <c r="K224" i="27"/>
  <c r="J224" i="27"/>
  <c r="I224" i="27"/>
  <c r="H212" i="27"/>
  <c r="F212" i="27"/>
  <c r="H211" i="27"/>
  <c r="F211" i="27"/>
  <c r="H210" i="27"/>
  <c r="F210" i="27"/>
  <c r="H209" i="27"/>
  <c r="F209" i="27"/>
  <c r="H208" i="27"/>
  <c r="F208" i="27"/>
  <c r="H206" i="27"/>
  <c r="H203" i="27"/>
  <c r="F203" i="27"/>
  <c r="H202" i="27"/>
  <c r="F202" i="27"/>
  <c r="H201" i="27"/>
  <c r="F201" i="27"/>
  <c r="H200" i="27"/>
  <c r="F200" i="27"/>
  <c r="H199" i="27"/>
  <c r="F199" i="27"/>
  <c r="H198" i="27"/>
  <c r="F198" i="27"/>
  <c r="H197" i="27"/>
  <c r="F197" i="27"/>
  <c r="H196" i="27"/>
  <c r="F196" i="27"/>
  <c r="H195" i="27"/>
  <c r="F195" i="27"/>
  <c r="H194" i="27"/>
  <c r="H193" i="27"/>
  <c r="H192" i="27"/>
  <c r="F192" i="27"/>
  <c r="H191" i="27"/>
  <c r="H190" i="27"/>
  <c r="F190" i="27"/>
  <c r="H188" i="27"/>
  <c r="F188" i="27"/>
  <c r="H187" i="27"/>
  <c r="F187" i="27"/>
  <c r="H186" i="27"/>
  <c r="F186" i="27"/>
  <c r="H185" i="27"/>
  <c r="F185" i="27"/>
  <c r="H183" i="27"/>
  <c r="F183" i="27"/>
  <c r="H182" i="27"/>
  <c r="F182" i="27"/>
  <c r="F181" i="27"/>
  <c r="H180" i="27"/>
  <c r="F180" i="27"/>
  <c r="H179" i="27"/>
  <c r="F179" i="27"/>
  <c r="H178" i="27"/>
  <c r="F178" i="27"/>
  <c r="H177" i="27"/>
  <c r="F177" i="27"/>
  <c r="F176" i="27"/>
  <c r="F175" i="27"/>
  <c r="F174" i="27"/>
  <c r="F173" i="27"/>
  <c r="H172" i="27"/>
  <c r="H171" i="27"/>
  <c r="F171" i="27"/>
  <c r="H169" i="27"/>
  <c r="F169" i="27"/>
  <c r="H168" i="27"/>
  <c r="F168" i="27"/>
  <c r="H167" i="27"/>
  <c r="F167" i="27"/>
  <c r="H166" i="27"/>
  <c r="F166" i="27"/>
  <c r="H165" i="27"/>
  <c r="F165" i="27"/>
  <c r="H164" i="27"/>
  <c r="F164" i="27"/>
  <c r="H163" i="27"/>
  <c r="F163" i="27"/>
  <c r="H162" i="27"/>
  <c r="F162" i="27"/>
  <c r="H161" i="27"/>
  <c r="F161" i="27"/>
  <c r="H159" i="27"/>
  <c r="F159" i="27"/>
  <c r="F157" i="27"/>
  <c r="H156" i="27"/>
  <c r="F156" i="27"/>
  <c r="F155" i="27"/>
  <c r="H154" i="27"/>
  <c r="F154" i="27"/>
  <c r="H150" i="27"/>
  <c r="F150" i="27"/>
  <c r="H149" i="27"/>
  <c r="F149" i="27"/>
  <c r="F148" i="27"/>
  <c r="F147" i="27"/>
  <c r="F146" i="27"/>
  <c r="H145" i="27"/>
  <c r="F145" i="27"/>
  <c r="F144" i="27"/>
  <c r="H143" i="27"/>
  <c r="F143" i="27"/>
  <c r="H141" i="27"/>
  <c r="F141" i="27"/>
  <c r="H140" i="27"/>
  <c r="F140" i="27"/>
  <c r="H139" i="27"/>
  <c r="F139" i="27"/>
  <c r="F137" i="27"/>
  <c r="F136" i="27"/>
  <c r="F135" i="27"/>
  <c r="H134" i="27"/>
  <c r="H133" i="27"/>
  <c r="F133" i="27"/>
  <c r="H132" i="27"/>
  <c r="F132" i="27"/>
  <c r="F131" i="27"/>
  <c r="F130" i="27"/>
  <c r="F129" i="27"/>
  <c r="F128" i="27"/>
  <c r="H127" i="27"/>
  <c r="H126" i="27"/>
  <c r="F126" i="27"/>
  <c r="H124" i="27"/>
  <c r="F124" i="27"/>
  <c r="H123" i="27"/>
  <c r="F123" i="27"/>
  <c r="H122" i="27"/>
  <c r="F122" i="27"/>
  <c r="H120" i="27"/>
  <c r="F120" i="27"/>
  <c r="F119" i="27"/>
  <c r="F118" i="27"/>
  <c r="H117" i="27"/>
  <c r="F117" i="27"/>
  <c r="F115" i="27"/>
  <c r="H114" i="27"/>
  <c r="F114" i="27"/>
  <c r="H113" i="27"/>
  <c r="F113" i="27"/>
  <c r="F111" i="27"/>
  <c r="H110" i="27"/>
  <c r="F110" i="27"/>
  <c r="F109" i="27"/>
  <c r="F108" i="27"/>
  <c r="H106" i="27"/>
  <c r="F106" i="27"/>
  <c r="F104" i="27"/>
  <c r="H103" i="27"/>
  <c r="F103" i="27"/>
  <c r="H102" i="27"/>
  <c r="F102" i="27"/>
  <c r="H101" i="27"/>
  <c r="F101" i="27"/>
  <c r="H99" i="27"/>
  <c r="F99" i="27"/>
  <c r="H97" i="27"/>
  <c r="F97" i="27"/>
  <c r="H96" i="27"/>
  <c r="F96" i="27"/>
  <c r="H95" i="27"/>
  <c r="F95" i="27"/>
  <c r="F94" i="27"/>
  <c r="H93" i="27"/>
  <c r="F93" i="27"/>
  <c r="H92" i="27"/>
  <c r="F92" i="27"/>
  <c r="H91" i="27"/>
  <c r="F91" i="27"/>
  <c r="H90" i="27"/>
  <c r="H89" i="27"/>
  <c r="F89" i="27"/>
  <c r="F87" i="27"/>
  <c r="H86" i="27"/>
  <c r="F86" i="27"/>
  <c r="F85" i="27"/>
  <c r="F84" i="27"/>
  <c r="H83" i="27"/>
  <c r="H82" i="27"/>
  <c r="F82" i="27"/>
  <c r="H80" i="27"/>
  <c r="F79" i="27"/>
  <c r="H78" i="27"/>
  <c r="F78" i="27"/>
  <c r="H76" i="27"/>
  <c r="F76" i="27"/>
  <c r="F75" i="27"/>
  <c r="H74" i="27"/>
  <c r="F74" i="27"/>
  <c r="H73" i="27"/>
  <c r="F73" i="27"/>
  <c r="H72" i="27"/>
  <c r="F72" i="27"/>
  <c r="H71" i="27"/>
  <c r="F71" i="27"/>
  <c r="H70" i="27"/>
  <c r="F70" i="27"/>
  <c r="F69" i="27"/>
  <c r="F68" i="27"/>
  <c r="F66" i="27"/>
  <c r="H65" i="27"/>
  <c r="F65" i="27"/>
  <c r="H60" i="27"/>
  <c r="F60" i="27"/>
  <c r="F59" i="27"/>
  <c r="F57" i="27"/>
  <c r="H56" i="27"/>
  <c r="F56" i="27"/>
  <c r="H55" i="27"/>
  <c r="F55" i="27"/>
  <c r="H54" i="27"/>
  <c r="F54" i="27"/>
  <c r="H53" i="27"/>
  <c r="F53" i="27"/>
  <c r="H52" i="27"/>
  <c r="F52" i="27"/>
  <c r="F50" i="27"/>
  <c r="F49" i="27"/>
  <c r="H48" i="27"/>
  <c r="F48" i="27"/>
  <c r="H47" i="27"/>
  <c r="F47" i="27"/>
  <c r="H45" i="27"/>
  <c r="F45" i="27"/>
  <c r="H44" i="27"/>
  <c r="F44" i="27"/>
  <c r="H43" i="27"/>
  <c r="F43" i="27"/>
  <c r="F42" i="27"/>
  <c r="H41" i="27"/>
  <c r="F41" i="27"/>
  <c r="H39" i="27"/>
  <c r="F39" i="27"/>
  <c r="F38" i="27"/>
  <c r="H37" i="27"/>
  <c r="F37" i="27"/>
  <c r="F35" i="27"/>
  <c r="F33" i="27"/>
  <c r="F32" i="27"/>
  <c r="H31" i="27"/>
  <c r="F31" i="27"/>
  <c r="H30" i="27"/>
  <c r="F30" i="27"/>
  <c r="F28" i="27"/>
  <c r="H27" i="27"/>
  <c r="F27" i="27"/>
  <c r="H26" i="27"/>
  <c r="H25" i="27"/>
  <c r="F25" i="27"/>
  <c r="F24" i="27"/>
  <c r="F23" i="27"/>
  <c r="F22" i="27"/>
  <c r="F21" i="27"/>
  <c r="H19" i="27"/>
  <c r="F19" i="27"/>
  <c r="H17" i="27"/>
  <c r="F17" i="27"/>
  <c r="F16" i="27"/>
  <c r="H15" i="27"/>
  <c r="F15" i="27"/>
  <c r="G220" i="27" l="1"/>
  <c r="G222" i="27" s="1"/>
  <c r="F214" i="27"/>
  <c r="H166" i="22" l="1"/>
  <c r="H168" i="26" l="1"/>
  <c r="H20" i="26" l="1"/>
  <c r="H90" i="26"/>
  <c r="H83" i="26"/>
  <c r="H26" i="26"/>
  <c r="H188" i="26" l="1"/>
  <c r="H189" i="26"/>
  <c r="H190" i="26"/>
  <c r="H191" i="26"/>
  <c r="H192" i="26"/>
  <c r="H193" i="26"/>
  <c r="H194" i="26"/>
  <c r="H195" i="26"/>
  <c r="H196" i="26"/>
  <c r="H197" i="26"/>
  <c r="H198" i="26"/>
  <c r="H199" i="26"/>
  <c r="H169" i="26"/>
  <c r="H170" i="26"/>
  <c r="H171" i="26"/>
  <c r="H172" i="26"/>
  <c r="H173" i="26"/>
  <c r="H174" i="26"/>
  <c r="H175" i="26"/>
  <c r="H176" i="26"/>
  <c r="H177" i="26"/>
  <c r="H178" i="26"/>
  <c r="H179" i="26"/>
  <c r="H157" i="26"/>
  <c r="H158" i="26"/>
  <c r="H159" i="26"/>
  <c r="H160" i="26"/>
  <c r="H161" i="26"/>
  <c r="H162" i="26"/>
  <c r="H163" i="26"/>
  <c r="H164" i="26"/>
  <c r="H165" i="26"/>
  <c r="H153" i="26"/>
  <c r="H154" i="26"/>
  <c r="H142" i="26"/>
  <c r="H143" i="26"/>
  <c r="H144" i="26"/>
  <c r="H145" i="26"/>
  <c r="H146" i="26"/>
  <c r="H147" i="26"/>
  <c r="H148" i="26"/>
  <c r="H126" i="26" l="1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17" i="26"/>
  <c r="H118" i="26"/>
  <c r="H119" i="26"/>
  <c r="H107" i="26" l="1"/>
  <c r="H108" i="26"/>
  <c r="H109" i="26"/>
  <c r="H110" i="26"/>
  <c r="F107" i="26" l="1"/>
  <c r="F108" i="26"/>
  <c r="F109" i="26"/>
  <c r="F110" i="26"/>
  <c r="H103" i="26"/>
  <c r="H104" i="26"/>
  <c r="H91" i="26" l="1"/>
  <c r="H92" i="26"/>
  <c r="H93" i="26"/>
  <c r="H94" i="26"/>
  <c r="H95" i="26"/>
  <c r="H96" i="26"/>
  <c r="H97" i="26"/>
  <c r="H84" i="26"/>
  <c r="H85" i="26"/>
  <c r="H86" i="26"/>
  <c r="H87" i="26"/>
  <c r="F84" i="26"/>
  <c r="F85" i="26"/>
  <c r="F86" i="26"/>
  <c r="F87" i="26"/>
  <c r="H69" i="26"/>
  <c r="H70" i="26"/>
  <c r="H71" i="26"/>
  <c r="H72" i="26"/>
  <c r="H73" i="26"/>
  <c r="H74" i="26"/>
  <c r="H75" i="26"/>
  <c r="H76" i="26"/>
  <c r="F69" i="26" l="1"/>
  <c r="F70" i="26"/>
  <c r="F71" i="26"/>
  <c r="F72" i="26"/>
  <c r="F73" i="26"/>
  <c r="F74" i="26"/>
  <c r="F75" i="26"/>
  <c r="F76" i="26"/>
  <c r="H66" i="26"/>
  <c r="H63" i="26" l="1"/>
  <c r="H62" i="26"/>
  <c r="F63" i="26"/>
  <c r="H53" i="26"/>
  <c r="H54" i="26"/>
  <c r="H55" i="26"/>
  <c r="H56" i="26"/>
  <c r="H57" i="26"/>
  <c r="F53" i="26"/>
  <c r="F54" i="26"/>
  <c r="F55" i="26"/>
  <c r="F56" i="26"/>
  <c r="F57" i="26"/>
  <c r="F48" i="26"/>
  <c r="F49" i="26"/>
  <c r="F50" i="26"/>
  <c r="H48" i="26"/>
  <c r="H49" i="26"/>
  <c r="H50" i="26"/>
  <c r="F43" i="26"/>
  <c r="F44" i="26"/>
  <c r="F45" i="26"/>
  <c r="H42" i="26"/>
  <c r="H43" i="26"/>
  <c r="H45" i="26"/>
  <c r="H37" i="26"/>
  <c r="H38" i="26"/>
  <c r="H39" i="26"/>
  <c r="F37" i="26"/>
  <c r="F38" i="26"/>
  <c r="F39" i="26"/>
  <c r="H31" i="26"/>
  <c r="H32" i="26"/>
  <c r="H33" i="26"/>
  <c r="F31" i="26"/>
  <c r="F32" i="26"/>
  <c r="F33" i="26"/>
  <c r="F21" i="26"/>
  <c r="F22" i="26"/>
  <c r="F23" i="26"/>
  <c r="F24" i="26"/>
  <c r="F25" i="26"/>
  <c r="F27" i="26"/>
  <c r="F28" i="26"/>
  <c r="H21" i="26"/>
  <c r="H22" i="26"/>
  <c r="H23" i="26"/>
  <c r="H24" i="26"/>
  <c r="H25" i="26"/>
  <c r="H27" i="26"/>
  <c r="H28" i="26"/>
  <c r="F16" i="26"/>
  <c r="F17" i="26"/>
  <c r="H16" i="26"/>
  <c r="H17" i="26"/>
  <c r="H15" i="26"/>
  <c r="F15" i="26"/>
  <c r="F19" i="26" l="1"/>
  <c r="H19" i="26"/>
  <c r="F30" i="26"/>
  <c r="H30" i="26"/>
  <c r="F35" i="26"/>
  <c r="H35" i="26"/>
  <c r="F42" i="26"/>
  <c r="F47" i="26"/>
  <c r="H47" i="26"/>
  <c r="F52" i="26"/>
  <c r="H52" i="26"/>
  <c r="F60" i="26"/>
  <c r="F62" i="26"/>
  <c r="F65" i="26"/>
  <c r="F66" i="26"/>
  <c r="F68" i="26"/>
  <c r="H68" i="26"/>
  <c r="F79" i="26"/>
  <c r="F80" i="26"/>
  <c r="F82" i="26"/>
  <c r="H82" i="26"/>
  <c r="F89" i="26"/>
  <c r="H89" i="26"/>
  <c r="F91" i="26"/>
  <c r="F92" i="26"/>
  <c r="F93" i="26"/>
  <c r="F94" i="26"/>
  <c r="F95" i="26"/>
  <c r="F96" i="26"/>
  <c r="F97" i="26"/>
  <c r="F99" i="26"/>
  <c r="F101" i="26"/>
  <c r="H101" i="26"/>
  <c r="F102" i="26"/>
  <c r="H102" i="26"/>
  <c r="F103" i="26"/>
  <c r="F104" i="26"/>
  <c r="F106" i="26"/>
  <c r="H106" i="26"/>
  <c r="F112" i="26"/>
  <c r="H112" i="26"/>
  <c r="F113" i="26"/>
  <c r="F114" i="26"/>
  <c r="F116" i="26"/>
  <c r="H116" i="26"/>
  <c r="F117" i="26"/>
  <c r="F118" i="26"/>
  <c r="F119" i="26"/>
  <c r="F121" i="26"/>
  <c r="H121" i="26"/>
  <c r="F122" i="26"/>
  <c r="F123" i="26"/>
  <c r="H123" i="26"/>
  <c r="F125" i="26"/>
  <c r="H125" i="26"/>
  <c r="F126" i="26"/>
  <c r="F127" i="26"/>
  <c r="F128" i="26"/>
  <c r="F129" i="26"/>
  <c r="F130" i="26"/>
  <c r="F131" i="26"/>
  <c r="F132" i="26"/>
  <c r="F133" i="26"/>
  <c r="F134" i="26"/>
  <c r="F135" i="26"/>
  <c r="F138" i="26"/>
  <c r="F139" i="26"/>
  <c r="F141" i="26"/>
  <c r="H141" i="26"/>
  <c r="F142" i="26"/>
  <c r="F143" i="26"/>
  <c r="F144" i="26"/>
  <c r="F145" i="26"/>
  <c r="F146" i="26"/>
  <c r="F147" i="26"/>
  <c r="F150" i="26"/>
  <c r="H150" i="26"/>
  <c r="F152" i="26"/>
  <c r="H152" i="26"/>
  <c r="F153" i="26"/>
  <c r="F154" i="26"/>
  <c r="F156" i="26"/>
  <c r="H156" i="26"/>
  <c r="F157" i="26"/>
  <c r="F158" i="26"/>
  <c r="F159" i="26"/>
  <c r="F160" i="26"/>
  <c r="F161" i="26"/>
  <c r="F162" i="26"/>
  <c r="F163" i="26"/>
  <c r="F164" i="26"/>
  <c r="F165" i="26"/>
  <c r="F167" i="26"/>
  <c r="H167" i="26"/>
  <c r="F169" i="26"/>
  <c r="F170" i="26"/>
  <c r="F171" i="26"/>
  <c r="F172" i="26"/>
  <c r="F174" i="26"/>
  <c r="F176" i="26"/>
  <c r="F177" i="26"/>
  <c r="F178" i="26"/>
  <c r="F179" i="26"/>
  <c r="F181" i="26"/>
  <c r="H181" i="26"/>
  <c r="F182" i="26"/>
  <c r="F183" i="26"/>
  <c r="F184" i="26"/>
  <c r="F186" i="26"/>
  <c r="H186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2" i="26"/>
  <c r="F204" i="26"/>
  <c r="H204" i="26"/>
  <c r="F205" i="26"/>
  <c r="H205" i="26"/>
  <c r="F206" i="26"/>
  <c r="F207" i="26"/>
  <c r="H207" i="26"/>
  <c r="F208" i="26"/>
  <c r="H208" i="26"/>
  <c r="C210" i="26"/>
  <c r="E210" i="26"/>
  <c r="H210" i="26" s="1"/>
  <c r="G216" i="26" l="1"/>
  <c r="F210" i="26"/>
  <c r="H203" i="22"/>
  <c r="F199" i="22"/>
  <c r="F185" i="22"/>
  <c r="F187" i="22"/>
  <c r="F188" i="22"/>
  <c r="F189" i="22"/>
  <c r="F190" i="22"/>
  <c r="F191" i="22"/>
  <c r="F192" i="22"/>
  <c r="F193" i="22"/>
  <c r="F194" i="22"/>
  <c r="F195" i="22"/>
  <c r="F196" i="22"/>
  <c r="H185" i="22"/>
  <c r="H187" i="22"/>
  <c r="H190" i="22"/>
  <c r="H191" i="22"/>
  <c r="H192" i="22"/>
  <c r="H193" i="22"/>
  <c r="H194" i="22"/>
  <c r="H195" i="22"/>
  <c r="H196" i="22"/>
  <c r="H184" i="22"/>
  <c r="H180" i="22"/>
  <c r="H181" i="22"/>
  <c r="H182" i="22"/>
  <c r="F167" i="22"/>
  <c r="F168" i="22"/>
  <c r="F169" i="22"/>
  <c r="F170" i="22"/>
  <c r="F171" i="22"/>
  <c r="F172" i="22"/>
  <c r="F173" i="22"/>
  <c r="F174" i="22"/>
  <c r="F175" i="22"/>
  <c r="F176" i="22"/>
  <c r="F177" i="22"/>
  <c r="H167" i="22"/>
  <c r="H168" i="22"/>
  <c r="H169" i="22"/>
  <c r="H170" i="22"/>
  <c r="H171" i="22"/>
  <c r="H172" i="22"/>
  <c r="H173" i="22"/>
  <c r="H174" i="22"/>
  <c r="H175" i="22"/>
  <c r="H176" i="22"/>
  <c r="H177" i="22"/>
  <c r="H155" i="22"/>
  <c r="H156" i="22"/>
  <c r="H157" i="22"/>
  <c r="H158" i="22"/>
  <c r="H159" i="22"/>
  <c r="H160" i="22"/>
  <c r="H161" i="22"/>
  <c r="H162" i="22"/>
  <c r="H163" i="22"/>
  <c r="H139" i="22"/>
  <c r="H140" i="22"/>
  <c r="H141" i="22"/>
  <c r="H142" i="22"/>
  <c r="H143" i="22"/>
  <c r="H144" i="22"/>
  <c r="H145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F123" i="22"/>
  <c r="F124" i="22"/>
  <c r="F125" i="22"/>
  <c r="F126" i="22"/>
  <c r="F127" i="22"/>
  <c r="F128" i="22"/>
  <c r="F129" i="22"/>
  <c r="F130" i="22"/>
  <c r="F131" i="22"/>
  <c r="F132" i="22"/>
  <c r="H114" i="22"/>
  <c r="H115" i="22"/>
  <c r="H116" i="22"/>
  <c r="H113" i="22"/>
  <c r="F115" i="22"/>
  <c r="F116" i="22"/>
  <c r="H110" i="22"/>
  <c r="H111" i="22"/>
  <c r="H105" i="22"/>
  <c r="H106" i="22"/>
  <c r="H107" i="22"/>
  <c r="H104" i="22"/>
  <c r="H100" i="22"/>
  <c r="H101" i="22"/>
  <c r="F98" i="22"/>
  <c r="F99" i="22"/>
  <c r="F100" i="22"/>
  <c r="H88" i="22"/>
  <c r="H89" i="22"/>
  <c r="H90" i="22"/>
  <c r="H91" i="22"/>
  <c r="H92" i="22"/>
  <c r="H93" i="22"/>
  <c r="H94" i="22"/>
  <c r="H82" i="22"/>
  <c r="H83" i="22"/>
  <c r="H84" i="22"/>
  <c r="H85" i="22"/>
  <c r="H68" i="22"/>
  <c r="H69" i="22"/>
  <c r="H70" i="22"/>
  <c r="H71" i="22"/>
  <c r="H72" i="22"/>
  <c r="H73" i="22"/>
  <c r="H74" i="22"/>
  <c r="H67" i="22"/>
  <c r="F63" i="22"/>
  <c r="H54" i="22"/>
  <c r="H51" i="22"/>
  <c r="H52" i="22"/>
  <c r="H53" i="22"/>
  <c r="H30" i="22" l="1"/>
  <c r="H31" i="22"/>
  <c r="H32" i="22"/>
  <c r="H35" i="22" l="1"/>
  <c r="F24" i="22"/>
  <c r="H20" i="22"/>
  <c r="G213" i="22" l="1"/>
  <c r="F205" i="22"/>
  <c r="F204" i="22"/>
  <c r="F203" i="22"/>
  <c r="F184" i="22"/>
  <c r="F180" i="22"/>
  <c r="H179" i="22"/>
  <c r="F179" i="22"/>
  <c r="H165" i="22"/>
  <c r="F165" i="22"/>
  <c r="F163" i="22"/>
  <c r="F161" i="22"/>
  <c r="F160" i="22"/>
  <c r="F159" i="22"/>
  <c r="F158" i="22"/>
  <c r="F157" i="22"/>
  <c r="F155" i="22"/>
  <c r="H154" i="22"/>
  <c r="F154" i="22"/>
  <c r="F152" i="22"/>
  <c r="H151" i="22"/>
  <c r="F151" i="22"/>
  <c r="F150" i="22"/>
  <c r="H149" i="22"/>
  <c r="F149" i="22"/>
  <c r="H147" i="22"/>
  <c r="F147" i="22"/>
  <c r="F145" i="22"/>
  <c r="F144" i="22"/>
  <c r="F143" i="22"/>
  <c r="F142" i="22"/>
  <c r="F141" i="22"/>
  <c r="F140" i="22"/>
  <c r="F139" i="22"/>
  <c r="H138" i="22"/>
  <c r="F138" i="22"/>
  <c r="H122" i="22"/>
  <c r="F122" i="22"/>
  <c r="F114" i="22"/>
  <c r="F113" i="22"/>
  <c r="F111" i="22"/>
  <c r="F110" i="22"/>
  <c r="H109" i="22"/>
  <c r="F109" i="22"/>
  <c r="F105" i="22"/>
  <c r="F104" i="22"/>
  <c r="F101" i="22"/>
  <c r="H99" i="22"/>
  <c r="H98" i="22"/>
  <c r="F94" i="22"/>
  <c r="F93" i="22"/>
  <c r="F91" i="22"/>
  <c r="F90" i="22"/>
  <c r="F89" i="22"/>
  <c r="F88" i="22"/>
  <c r="H87" i="22"/>
  <c r="F87" i="22"/>
  <c r="F85" i="22"/>
  <c r="H80" i="22"/>
  <c r="F80" i="22"/>
  <c r="F74" i="22"/>
  <c r="F73" i="22"/>
  <c r="F72" i="22"/>
  <c r="F71" i="22"/>
  <c r="F70" i="22"/>
  <c r="F69" i="22"/>
  <c r="F67" i="22"/>
  <c r="F64" i="22"/>
  <c r="F61" i="22"/>
  <c r="H60" i="22"/>
  <c r="F60" i="22"/>
  <c r="H55" i="22"/>
  <c r="F55" i="22"/>
  <c r="F54" i="22"/>
  <c r="F53" i="22"/>
  <c r="F51" i="22"/>
  <c r="H50" i="22"/>
  <c r="F50" i="22"/>
  <c r="F48" i="22"/>
  <c r="H47" i="22"/>
  <c r="F46" i="22"/>
  <c r="H45" i="22"/>
  <c r="F45" i="22"/>
  <c r="H37" i="22"/>
  <c r="F37" i="22"/>
  <c r="F35" i="22"/>
  <c r="H34" i="22"/>
  <c r="F34" i="22"/>
  <c r="F32" i="22"/>
  <c r="F31" i="22"/>
  <c r="F30" i="22"/>
  <c r="H29" i="22"/>
  <c r="F29" i="22"/>
  <c r="F27" i="22"/>
  <c r="F26" i="22"/>
  <c r="H25" i="22"/>
  <c r="F23" i="22"/>
  <c r="F22" i="22"/>
  <c r="F21" i="22"/>
  <c r="F20" i="22"/>
  <c r="F19" i="22"/>
  <c r="H210" i="22" l="1"/>
  <c r="F207" i="22"/>
</calcChain>
</file>

<file path=xl/sharedStrings.xml><?xml version="1.0" encoding="utf-8"?>
<sst xmlns="http://schemas.openxmlformats.org/spreadsheetml/2006/main" count="3054" uniqueCount="408">
  <si>
    <t xml:space="preserve">№ п/п </t>
  </si>
  <si>
    <t xml:space="preserve">Наименование муниципальных образований (районы, округа), охотничьих угодий, иных территорий
</t>
  </si>
  <si>
    <t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</t>
  </si>
  <si>
    <t>Численность охотничьих ресурсов, от которой устанавливалась квота (объем) добычи, особей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</si>
  <si>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 категории среды обитания, на которую определялась численность данного вида охотничьих ресурсов)</t>
  </si>
  <si>
    <t>Устанавливаемая квота добычи, особей</t>
  </si>
  <si>
    <t>Всего</t>
  </si>
  <si>
    <t>в % от численности</t>
  </si>
  <si>
    <t>в том числе</t>
  </si>
  <si>
    <t>в том числе для КМНС, особей</t>
  </si>
  <si>
    <t xml:space="preserve">взрослые животные
(старше 1 года)
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</si>
  <si>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</si>
  <si>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</si>
  <si>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</si>
  <si>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</si>
  <si>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</si>
  <si>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r>
      <rPr>
        <b/>
        <sz val="11"/>
        <color theme="1"/>
        <rFont val="Calibri"/>
        <family val="2"/>
        <charset val="204"/>
        <scheme val="minor"/>
      </rPr>
      <t xml:space="preserve">Субъект Российской Федерации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u/>
        <sz val="11"/>
        <color theme="1"/>
        <rFont val="Calibri"/>
        <family val="2"/>
        <charset val="204"/>
        <scheme val="minor"/>
      </rPr>
      <t>Забайкальский край</t>
    </r>
  </si>
  <si>
    <t>1.1</t>
  </si>
  <si>
    <t xml:space="preserve"> ООУ</t>
  </si>
  <si>
    <t>_</t>
  </si>
  <si>
    <t>1.2</t>
  </si>
  <si>
    <t>Охотхозяйство «Онкоекское» ЗабКОООиР</t>
  </si>
  <si>
    <t>1.3</t>
  </si>
  <si>
    <t>ИП Логинов А.В.</t>
  </si>
  <si>
    <t>ИП Глушков В.Л.</t>
  </si>
  <si>
    <t>НИИВ Восточной Сибири - филиал СФНЦА РАН</t>
  </si>
  <si>
    <t>ООО "Артемида"</t>
  </si>
  <si>
    <t>ООО "Барс"</t>
  </si>
  <si>
    <t>2.1</t>
  </si>
  <si>
    <t>2.2</t>
  </si>
  <si>
    <t>Охотхозяйство «Каменск-Боровское» ЗабКОООиР</t>
  </si>
  <si>
    <t>2.3</t>
  </si>
  <si>
    <t>ИП Ревягин Р.В.</t>
  </si>
  <si>
    <t>2.4</t>
  </si>
  <si>
    <t>ИП Бродягин А. В.</t>
  </si>
  <si>
    <t>3.1</t>
  </si>
  <si>
    <t>ООУ</t>
  </si>
  <si>
    <t>3.2</t>
  </si>
  <si>
    <t>Охотхозяйство «Балейское» ЗабКОООиР</t>
  </si>
  <si>
    <t>3.3</t>
  </si>
  <si>
    <t>ООО «Сибцветметэнерго»</t>
  </si>
  <si>
    <t>3.4</t>
  </si>
  <si>
    <t>ИП Забелин Е.А.</t>
  </si>
  <si>
    <t>4.1</t>
  </si>
  <si>
    <t>4.2</t>
  </si>
  <si>
    <t>Охотхозяйство "Ключевское" ЗабКОООиР</t>
  </si>
  <si>
    <t>4.3</t>
  </si>
  <si>
    <t>Хозяйство «Борзинское» ВОО Забабайкалья (участок 1)</t>
  </si>
  <si>
    <t>4.4</t>
  </si>
  <si>
    <t>Хозяйство «Борзинское» ВОО Забабайкалья (участок 2)</t>
  </si>
  <si>
    <t>5.1</t>
  </si>
  <si>
    <t>5.2</t>
  </si>
  <si>
    <t>ООО "Алдан"</t>
  </si>
  <si>
    <t>5.3</t>
  </si>
  <si>
    <t>5.4</t>
  </si>
  <si>
    <t>Охотхозяйство "Газимурское" ЗабКОООиР</t>
  </si>
  <si>
    <t>6.1</t>
  </si>
  <si>
    <t>6.2</t>
  </si>
  <si>
    <t>ООО "Орион"</t>
  </si>
  <si>
    <t>7.1</t>
  </si>
  <si>
    <t>7.2</t>
  </si>
  <si>
    <t>Охотхозяйство "Калганское" ЗабКОООиР</t>
  </si>
  <si>
    <t>8.1</t>
  </si>
  <si>
    <t>8.2</t>
  </si>
  <si>
    <t>ООО Уссури</t>
  </si>
  <si>
    <t>9.1</t>
  </si>
  <si>
    <t>9.2</t>
  </si>
  <si>
    <t>Охотхозяйство «Карымское» ЗабКОООиР</t>
  </si>
  <si>
    <t>ООО «Телекомремстройсервис»</t>
  </si>
  <si>
    <t>ИП Чернякова Н. М.</t>
  </si>
  <si>
    <t>ООО "Транссиб"</t>
  </si>
  <si>
    <t>ООО "Север"</t>
  </si>
  <si>
    <t>10.1</t>
  </si>
  <si>
    <t>10.2</t>
  </si>
  <si>
    <t>Охотхозяйство "Краснокаменское" ЗабКООиР</t>
  </si>
  <si>
    <t>ООО "Лайт"</t>
  </si>
  <si>
    <t>11.1</t>
  </si>
  <si>
    <t>11.2</t>
  </si>
  <si>
    <t xml:space="preserve">СПК «Черемхово» </t>
  </si>
  <si>
    <t>11.3</t>
  </si>
  <si>
    <t>ООО «Таежная компания»</t>
  </si>
  <si>
    <t>11.4</t>
  </si>
  <si>
    <t xml:space="preserve"> УНС "Менза"</t>
  </si>
  <si>
    <t>11.5</t>
  </si>
  <si>
    <t>ООО «Охотник»</t>
  </si>
  <si>
    <t>12.1</t>
  </si>
  <si>
    <t>12.2</t>
  </si>
  <si>
    <t>12.3</t>
  </si>
  <si>
    <t>ООО "Край"</t>
  </si>
  <si>
    <t>ООО "Прометей"</t>
  </si>
  <si>
    <t>ООО "Каренга"</t>
  </si>
  <si>
    <t>ООО "Заказник"</t>
  </si>
  <si>
    <t>ООО «Становик»</t>
  </si>
  <si>
    <t>ИП Колесников С.Б.</t>
  </si>
  <si>
    <t>13.1</t>
  </si>
  <si>
    <t>13.2</t>
  </si>
  <si>
    <t>ООО МПЗХ «Охотник»</t>
  </si>
  <si>
    <t>13.3</t>
  </si>
  <si>
    <t>ИП Мельник М.В.</t>
  </si>
  <si>
    <t>13.4</t>
  </si>
  <si>
    <t>ИП Рыжих О.В.</t>
  </si>
  <si>
    <t>14.1</t>
  </si>
  <si>
    <t>14.2</t>
  </si>
  <si>
    <t>Охотхозяйство «Калининское» ЗабКОООиР</t>
  </si>
  <si>
    <t>Охотхозяйство «Карповское» ЗабКОООиР</t>
  </si>
  <si>
    <t>14.4</t>
  </si>
  <si>
    <t>ИП Дрёмов П.М.</t>
  </si>
  <si>
    <t>14.5</t>
  </si>
  <si>
    <t>ИП Кладова З.Н.</t>
  </si>
  <si>
    <t>14.6</t>
  </si>
  <si>
    <t>15.1</t>
  </si>
  <si>
    <t>ООО «Талакан»</t>
  </si>
  <si>
    <t>ГПЗ "Среднеаргунский"</t>
  </si>
  <si>
    <t>16.1</t>
  </si>
  <si>
    <t>16.2</t>
  </si>
  <si>
    <t>Охотхозяйство «Оловяннинское» ЗабКОООиР</t>
  </si>
  <si>
    <t>16.3</t>
  </si>
  <si>
    <t>ООО "Элемент"</t>
  </si>
  <si>
    <t>16.4</t>
  </si>
  <si>
    <t>ООО "Застава"</t>
  </si>
  <si>
    <t>17.1</t>
  </si>
  <si>
    <t>17.2</t>
  </si>
  <si>
    <t>ИП Черепицина Е.Ю. (участок 1)</t>
  </si>
  <si>
    <t>17.3</t>
  </si>
  <si>
    <t>ИП Черепицина Е.Ю. (участок 2)</t>
  </si>
  <si>
    <t>18.1</t>
  </si>
  <si>
    <t>18.2</t>
  </si>
  <si>
    <t xml:space="preserve">Охотхозяйство «Балягинское»  ЗабКОООиР </t>
  </si>
  <si>
    <t>18.3</t>
  </si>
  <si>
    <t xml:space="preserve">Охотхозяйство «Катангарское»  ЗабКОООиР </t>
  </si>
  <si>
    <t>Охотхозяйство «Новопавловское» ЗабКОООиР</t>
  </si>
  <si>
    <t>ИП Федотов С.А.</t>
  </si>
  <si>
    <t>ООО "Петровский"</t>
  </si>
  <si>
    <t>ООО "Мегастрой+"</t>
  </si>
  <si>
    <t>ИП Беломестнов А.П.</t>
  </si>
  <si>
    <t>ООО «Дальсо-природа»</t>
  </si>
  <si>
    <t>19.1</t>
  </si>
  <si>
    <t>19.2</t>
  </si>
  <si>
    <t>Охотхозяйство "Быркинское" ЗабКОООиР</t>
  </si>
  <si>
    <t>19.3</t>
  </si>
  <si>
    <t>ИП Бродягин А.В.</t>
  </si>
  <si>
    <t>20.1</t>
  </si>
  <si>
    <t>20.2</t>
  </si>
  <si>
    <t>Охотхозяйство «Сретенское» ЗабКОООиР</t>
  </si>
  <si>
    <t>20.3</t>
  </si>
  <si>
    <t>Охотхозяйство «Кокуйское» ЗабКОООиР</t>
  </si>
  <si>
    <t>Охотхозяйство «Усть-Карское» ЗабКОООиР</t>
  </si>
  <si>
    <t>ООО "Светлый Альянс"</t>
  </si>
  <si>
    <t>21.1</t>
  </si>
  <si>
    <t>21.2</t>
  </si>
  <si>
    <t>Охотхозяйство «Ульдургинское» ЗабКОООиР</t>
  </si>
  <si>
    <t>21.3</t>
  </si>
  <si>
    <t>ООО «Каренга»</t>
  </si>
  <si>
    <t>21.4</t>
  </si>
  <si>
    <t>ГПЗ "Нерчуганский"</t>
  </si>
  <si>
    <t>22.1</t>
  </si>
  <si>
    <t>23.1</t>
  </si>
  <si>
    <t>23.2</t>
  </si>
  <si>
    <t>Охотхозяйство «Улётовское» ЗабКОООиР</t>
  </si>
  <si>
    <t>23.3</t>
  </si>
  <si>
    <t>ИП Шолохов А.Н.</t>
  </si>
  <si>
    <t>23.4</t>
  </si>
  <si>
    <t>23.5</t>
  </si>
  <si>
    <t>ООО «Улётовский КЗПХ»</t>
  </si>
  <si>
    <t>23.6</t>
  </si>
  <si>
    <t>23.7</t>
  </si>
  <si>
    <t>ООО "Егерь"</t>
  </si>
  <si>
    <t>23.8</t>
  </si>
  <si>
    <t>ООО "Кедр"</t>
  </si>
  <si>
    <t>ООО "Охотник"</t>
  </si>
  <si>
    <t>ГПЗ "Джилинский"</t>
  </si>
  <si>
    <t>24.1</t>
  </si>
  <si>
    <t>ВОО Забайкалья - Хилокское ОХ</t>
  </si>
  <si>
    <t>ИП Торопшин В.А.</t>
  </si>
  <si>
    <t>ООО "Охотник плюс"</t>
  </si>
  <si>
    <t xml:space="preserve">ИП Пешков Л. Б. </t>
  </si>
  <si>
    <t>ИП Калинина А.К.</t>
  </si>
  <si>
    <t>ИП Галданова Т.Н.</t>
  </si>
  <si>
    <t>ИП Степочкин А.Г.</t>
  </si>
  <si>
    <t>ООО"Дунфан"</t>
  </si>
  <si>
    <t>25.1</t>
  </si>
  <si>
    <t>25.2</t>
  </si>
  <si>
    <t>Охотхозяйство "Чернышевское" ЗабКОООиР</t>
  </si>
  <si>
    <t>25.3</t>
  </si>
  <si>
    <t>Охотхозяйство "Жирекенское" ЗабКОООиР</t>
  </si>
  <si>
    <t>25.4</t>
  </si>
  <si>
    <t>26.1</t>
  </si>
  <si>
    <t>26.2</t>
  </si>
  <si>
    <t>Охотхозяйство «Кручининское» ЗабКОООиР</t>
  </si>
  <si>
    <t>26.3</t>
  </si>
  <si>
    <t>Охотхозяйство «Маккавеевское» ЗабКОООиР</t>
  </si>
  <si>
    <t>26.4</t>
  </si>
  <si>
    <t>Охотхозяйство «Оленгуйское» ЗабКОООиР</t>
  </si>
  <si>
    <t>26.5</t>
  </si>
  <si>
    <t>Охотхозяйство «Яблоновское» ЗабКОООиР</t>
  </si>
  <si>
    <t>26.6</t>
  </si>
  <si>
    <t>Охотхозяйство «Читинское» ЗабКОООиР</t>
  </si>
  <si>
    <t>26.7</t>
  </si>
  <si>
    <t>ООО «Лесгеоконсалтинг»</t>
  </si>
  <si>
    <t>26.8</t>
  </si>
  <si>
    <t xml:space="preserve">Хозяйство «Новотроицкое» ВОО Забабайкалья </t>
  </si>
  <si>
    <t>26.9</t>
  </si>
  <si>
    <t>ООО «Читинское охотничье хозяйство»</t>
  </si>
  <si>
    <t>26.10</t>
  </si>
  <si>
    <t>ООО «Герум»</t>
  </si>
  <si>
    <t>ИП Иванов Э.Ю.</t>
  </si>
  <si>
    <t>ИП Лиханов Д.И.</t>
  </si>
  <si>
    <t>ООО «Чита-Охота»</t>
  </si>
  <si>
    <t>27.1</t>
  </si>
  <si>
    <t>27.2</t>
  </si>
  <si>
    <t>Охотхозяйство «Шелопугинское» ЗабКОООиР</t>
  </si>
  <si>
    <t>28.1</t>
  </si>
  <si>
    <t>28.2</t>
  </si>
  <si>
    <t>Охотхозяйство «Первомайское» ЗабКОООиР</t>
  </si>
  <si>
    <t>28.3</t>
  </si>
  <si>
    <t>Охотхозяйство «Шилкинское» ЗабКОООиР</t>
  </si>
  <si>
    <t>28.4</t>
  </si>
  <si>
    <t>ИП Еремин С.А.</t>
  </si>
  <si>
    <t>ИП Леонова Л.В.</t>
  </si>
  <si>
    <t>29.1</t>
  </si>
  <si>
    <t>29.2</t>
  </si>
  <si>
    <t>Охотхозяйство «Агинское» ЗабКОООиР</t>
  </si>
  <si>
    <t>29.3</t>
  </si>
  <si>
    <t>ИП Федорова И.А.</t>
  </si>
  <si>
    <t>30.1</t>
  </si>
  <si>
    <t>30.2</t>
  </si>
  <si>
    <t>Охотхозяйство «Дульдургинское» ЗабКОООиР</t>
  </si>
  <si>
    <t>ООО Гуран</t>
  </si>
  <si>
    <t>ООО Заказник (участок №1)</t>
  </si>
  <si>
    <t>ООО Заказник (участок №2)</t>
  </si>
  <si>
    <t>31.1</t>
  </si>
  <si>
    <t>Всего для КМНС (ттп)</t>
  </si>
  <si>
    <t>ИТОГО</t>
  </si>
  <si>
    <t>1. Муниципальный район «Агинский район» Забайкальского края</t>
  </si>
  <si>
    <t>2. Акшинский муниципальный округ Забайкальского края</t>
  </si>
  <si>
    <t>2.1.1</t>
  </si>
  <si>
    <t>2.5</t>
  </si>
  <si>
    <t>2.6</t>
  </si>
  <si>
    <t>2.7</t>
  </si>
  <si>
    <t>2.8</t>
  </si>
  <si>
    <t>2.6.1</t>
  </si>
  <si>
    <t>3. Александрово-Заводский муниципальный округ Забайкальского края</t>
  </si>
  <si>
    <t>5.5</t>
  </si>
  <si>
    <t>6.3</t>
  </si>
  <si>
    <t>6.4</t>
  </si>
  <si>
    <t>7.3</t>
  </si>
  <si>
    <t>7.4</t>
  </si>
  <si>
    <t>7.5</t>
  </si>
  <si>
    <t>7.6</t>
  </si>
  <si>
    <t>9. Каларский муниципальный округ Забайкальского края</t>
  </si>
  <si>
    <t>11. Муниципальный район "Карымский район" Забайкальского края</t>
  </si>
  <si>
    <t>11.6</t>
  </si>
  <si>
    <t>11.7</t>
  </si>
  <si>
    <t>11.8</t>
  </si>
  <si>
    <t>13.5</t>
  </si>
  <si>
    <t>14.7</t>
  </si>
  <si>
    <t>14.8</t>
  </si>
  <si>
    <t>15. Муниципальный район «Могойтуйский район» Забайкальского края</t>
  </si>
  <si>
    <t>17.4</t>
  </si>
  <si>
    <t>17.5</t>
  </si>
  <si>
    <t>18. Нерчинско-Заводский муниципальный округ Забайкальского края</t>
  </si>
  <si>
    <t>19. Муниципальный район «Оловяннинский район» Забайкальского края</t>
  </si>
  <si>
    <t>19.4</t>
  </si>
  <si>
    <t>21.5</t>
  </si>
  <si>
    <t>21.6</t>
  </si>
  <si>
    <t>21.7</t>
  </si>
  <si>
    <t>21.8</t>
  </si>
  <si>
    <t>21.9</t>
  </si>
  <si>
    <t>21.10</t>
  </si>
  <si>
    <t>21.11</t>
  </si>
  <si>
    <t>22. Приаргунский муниципальный округ Забайкальского края</t>
  </si>
  <si>
    <t>22.2</t>
  </si>
  <si>
    <t>22.3</t>
  </si>
  <si>
    <t>23. Муниципальный район «Сретенский район» Забайкальского края</t>
  </si>
  <si>
    <t>24. Муниципальный район «Тунгиро-Олёкминский район» Забайкальского края</t>
  </si>
  <si>
    <t>25. Тунгокоченский муниципальный округ Забайкальского края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</si>
  <si>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</si>
  <si>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</si>
  <si>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</si>
  <si>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</si>
  <si>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</si>
  <si>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</si>
  <si>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</si>
  <si>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</si>
  <si>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</si>
  <si>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</si>
  <si>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28. Муниципальный район «Чернышевский район» Забайкальского края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</si>
  <si>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</si>
  <si>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</si>
  <si>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</si>
  <si>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</si>
  <si>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</si>
  <si>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</si>
  <si>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</si>
  <si>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</si>
  <si>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</si>
  <si>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29.13</t>
  </si>
  <si>
    <t>31. Муниципальный район «Шилкинский район» Забайкальского края</t>
  </si>
  <si>
    <t>31.2</t>
  </si>
  <si>
    <t>31.3</t>
  </si>
  <si>
    <t>31.4</t>
  </si>
  <si>
    <t>31.5</t>
  </si>
  <si>
    <t>4. Балейский муниципальный округ Забайкальского края</t>
  </si>
  <si>
    <t>6.  Газимуро-Заводский муниципальный округ Забайкальского края</t>
  </si>
  <si>
    <t>8. Забайкальский муниципальный округ Забайкальского края</t>
  </si>
  <si>
    <t>10.  Калганский муниципальный округ Забайкальского края</t>
  </si>
  <si>
    <t>12. Краснокаменский муниципальный округ Забайкальского края</t>
  </si>
  <si>
    <t>16. Могочинский муниципальный округ Забайкальского края</t>
  </si>
  <si>
    <t>20. Ононский муниципальный округ Забайкальского края</t>
  </si>
  <si>
    <t>21. Петровск-Забайкальский муниципальный округ Забайкальского края</t>
  </si>
  <si>
    <t>Вид охотничьих ресурсов  ЛОСЬ</t>
  </si>
  <si>
    <t>ИП Щеглов В.В.</t>
  </si>
  <si>
    <t>11.9</t>
  </si>
  <si>
    <t>ООО "Лось"</t>
  </si>
  <si>
    <t>13.1.1</t>
  </si>
  <si>
    <t>ООО СЗ "Новый город"</t>
  </si>
  <si>
    <t>14.1.1</t>
  </si>
  <si>
    <t>В целях научно-исследовательской деятельности НИИВ Восточной Сибири-филиал СФНЦА РАН</t>
  </si>
  <si>
    <t>В  целях научно-исследовательской деятельности НИИВ Восточной Сибири-филиал СФНЦА РАН</t>
  </si>
  <si>
    <t>27.1.1</t>
  </si>
  <si>
    <t>29.1.1</t>
  </si>
  <si>
    <t>ООО «Кыринское ОПХ»</t>
  </si>
  <si>
    <t>Вид охотничьих ресурсов  БЛАГОРОДНЫЙ ОЛЕНЬ</t>
  </si>
  <si>
    <t>ИП Русинова Н.А.</t>
  </si>
  <si>
    <t>ИП Мартюшов А.Г.</t>
  </si>
  <si>
    <t>ЗКОО Охотобщество "Зинкуй"</t>
  </si>
  <si>
    <t>ИП Цивинский Н.Н.</t>
  </si>
  <si>
    <t>Проект квот добычи охотничьих ресурсов на период с 1 августа 2025 г. по 1 августа 2026 г.</t>
  </si>
  <si>
    <t>2025-2026 гг.</t>
  </si>
  <si>
    <t>ООО "Забохотцентр"</t>
  </si>
  <si>
    <t>ООО "Уссури"</t>
  </si>
  <si>
    <t>ИП Забелин В.А.</t>
  </si>
  <si>
    <t>ООО "Унгинская тропа"</t>
  </si>
  <si>
    <t>в т.ч. в целях НИИ 3 шт</t>
  </si>
  <si>
    <t>в т.ч. в целях НИИ 10 шт</t>
  </si>
  <si>
    <t>ИП Алтынникова Л.В.</t>
  </si>
  <si>
    <t>Кооператив "Маяк"</t>
  </si>
  <si>
    <t>7. Дульдургинский муниципальный округ Забайкальского края</t>
  </si>
  <si>
    <t>17. Нерчинский муниципальный округ Забайкальского края</t>
  </si>
  <si>
    <t>26. Улётовский муниципальный округ Забайкальского края</t>
  </si>
  <si>
    <t>27. Хилокский муниципальный округ Забайкальского края</t>
  </si>
  <si>
    <t>29. Читинский муниципальный округ Забайкальского края</t>
  </si>
  <si>
    <t>30. Шелопугинский муниципальный округ Забайкальского края</t>
  </si>
  <si>
    <t>1. Агинский муниципальный округ Забайкальского края</t>
  </si>
  <si>
    <t>5. Борзинский муниципальный округ Забайкальского края</t>
  </si>
  <si>
    <t>13. Красночикойский муниципальный округ Забайкальского края</t>
  </si>
  <si>
    <t>14. Кыринский муниципальный округ Забайкальского края</t>
  </si>
  <si>
    <t>15. Могойтуйский муниципальный округ Забайкальского края</t>
  </si>
  <si>
    <t>в т.ч. в целях НИИ 2 шт и иные территории ГПЗ</t>
  </si>
  <si>
    <t>2026-2027 гг.</t>
  </si>
  <si>
    <t>ООО Гранит</t>
  </si>
  <si>
    <t>самцы</t>
  </si>
  <si>
    <t>ООО Сова</t>
  </si>
  <si>
    <t>ООО Заказник (участок № 3)</t>
  </si>
  <si>
    <t>ИП Трушков М.А.</t>
  </si>
  <si>
    <t>ООО Заказник (участок №3)</t>
  </si>
  <si>
    <t xml:space="preserve">ООО Заказник (участок №1) </t>
  </si>
  <si>
    <t>Вид охотничьих ресурсов  КОСУЛЯ СИБИРСКАЯ</t>
  </si>
  <si>
    <t>Самцы</t>
  </si>
  <si>
    <t>ООО Заказник  (уч №3)</t>
  </si>
  <si>
    <t>ООО "Сова"</t>
  </si>
  <si>
    <t>в т.ч. в целях НИИ 4 шт.</t>
  </si>
  <si>
    <t>Проект квот добычи охотничьих ресурсов на период с 1 августа 2026 г. по 1 августа 2027 г.</t>
  </si>
  <si>
    <t>Вид охотничьих ресурсов  ДИКИЙ СЕВЕРНЫЙ ОЛЕНЬ</t>
  </si>
  <si>
    <t>Вид охотничьих ресурсов  РЫСЬ</t>
  </si>
  <si>
    <t>В том числе в целях научно-исследовательской деятельности НИИВ Восточной Сибири-филиал СФНЦА РАН</t>
  </si>
  <si>
    <t>ООО "Гранит"</t>
  </si>
  <si>
    <t>ИП Мартюшов</t>
  </si>
  <si>
    <t>ООУ без КМНС</t>
  </si>
  <si>
    <t>Вид охотничьих ресурсов  СИБИРСКАЯ КАБАРГА</t>
  </si>
  <si>
    <t>самки кабарги</t>
  </si>
  <si>
    <t>1. Агинский мунципальный округ Забайкальского края</t>
  </si>
  <si>
    <t>5. Борзинский мунципальный округ Забайкальского края</t>
  </si>
  <si>
    <t>7. Дульдургинский мунципальный округ Забайкальского края</t>
  </si>
  <si>
    <t xml:space="preserve">ООО Заказник (участок № 3) </t>
  </si>
  <si>
    <t>13. Красночикойский мунципальный округ Забайкальского края</t>
  </si>
  <si>
    <t>14. Кыринский мунципальный округ Забайкальского края</t>
  </si>
  <si>
    <t>17. Нерчинский мунципальный округ Забайкальского края</t>
  </si>
  <si>
    <t>26. Улётовский мунципальный округ Забайкальского края</t>
  </si>
  <si>
    <t>109</t>
  </si>
  <si>
    <t>27. Хилокский мунципальный округ Забайкальского края</t>
  </si>
  <si>
    <t>29. Читинский мунципальный округ Забайкальского края</t>
  </si>
  <si>
    <t>30. Муниципальный район «Шелопугинский район» Забайкальского края</t>
  </si>
  <si>
    <t>в т.ч. Иные территории ГПЗ</t>
  </si>
  <si>
    <t>Вид охотничьих ресурсов  СОБОЛЬ</t>
  </si>
  <si>
    <t>5. Муниципальный район "Борзинский район" Забайкальского края</t>
  </si>
  <si>
    <t>ИП Трушков  М.А.</t>
  </si>
  <si>
    <t>ООО «Гранит»</t>
  </si>
  <si>
    <r>
      <rPr>
        <b/>
        <sz val="11"/>
        <rFont val="Calibri"/>
        <family val="2"/>
        <charset val="204"/>
        <scheme val="minor"/>
      </rPr>
      <t xml:space="preserve">Субъект Российской Федерации </t>
    </r>
    <r>
      <rPr>
        <sz val="11"/>
        <rFont val="Calibri"/>
        <family val="2"/>
        <charset val="204"/>
        <scheme val="minor"/>
      </rPr>
      <t xml:space="preserve"> </t>
    </r>
    <r>
      <rPr>
        <u/>
        <sz val="11"/>
        <rFont val="Calibri"/>
        <family val="2"/>
        <charset val="204"/>
        <scheme val="minor"/>
      </rPr>
      <t>Забайкальский край</t>
    </r>
  </si>
  <si>
    <t>Вид охотничьих ресурсов  Медведь</t>
  </si>
  <si>
    <t>14.3</t>
  </si>
  <si>
    <t>ИТОГО по Забайкальскому краю:</t>
  </si>
  <si>
    <t>в т.ч. вцелях НИИ 2 шт.</t>
  </si>
  <si>
    <t>Вид охотничьих ресурсов  БАРСУК</t>
  </si>
  <si>
    <t>7. Муниципальный район «Дульдургинский район» Забайкальского края</t>
  </si>
  <si>
    <t>ООО Заказник (уч. №3)</t>
  </si>
  <si>
    <t>13. Муниципальный район «Красночикойский район» Забайкальского края</t>
  </si>
  <si>
    <t>14. Муниципальный район «Кыринский район» Забайкальского края</t>
  </si>
  <si>
    <t>17. Муниципальный район «Нерчинский район» Забайкальского края</t>
  </si>
  <si>
    <t>ИП Черепицина Е.Ю. (участок «Цасучейский»)</t>
  </si>
  <si>
    <t>ИП Черепицина Е.Ю. (участок "Дурулгуйский")</t>
  </si>
  <si>
    <t>26. Муниципальный район «Улётовский район» Забайкальского края</t>
  </si>
  <si>
    <t>27. Муниципальный район «Хилокский район» Забайкальского края</t>
  </si>
  <si>
    <t>ООО Сова.</t>
  </si>
  <si>
    <t>29. Муниципальный район «Читинский район» Забайкальского края</t>
  </si>
  <si>
    <t>ГОТОВО</t>
  </si>
  <si>
    <t>в т.ч. в целях НИИ 8 шт и иные территории ГПЗ</t>
  </si>
  <si>
    <t>в т.ч. в целях НИИ 10 шт. и иные территории ГПЗ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</si>
</sst>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"/>
  </numFmts>
  <fonts count="4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BFFEB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93">
    <xf numFmtId="0" fontId="0" fillId="0" borderId="0" xfId="0"/>
    <xf numFmtId="49" fontId="8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2" fontId="6" fillId="3" borderId="7" xfId="0" applyNumberFormat="1" applyFont="1" applyFill="1" applyBorder="1" applyAlignment="1">
      <alignment horizontal="left" vertical="center" wrapText="1"/>
    </xf>
    <xf numFmtId="1" fontId="2" fillId="3" borderId="7" xfId="0" applyNumberFormat="1" applyFont="1" applyFill="1" applyBorder="1" applyAlignment="1">
      <alignment horizontal="left" vertical="center"/>
    </xf>
    <xf numFmtId="2" fontId="9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2" fontId="9" fillId="3" borderId="7" xfId="0" applyNumberFormat="1" applyFont="1" applyFill="1" applyBorder="1" applyAlignment="1">
      <alignment horizontal="left" vertical="center" wrapText="1"/>
    </xf>
    <xf numFmtId="2" fontId="6" fillId="3" borderId="7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1" fontId="2" fillId="3" borderId="7" xfId="0" applyNumberFormat="1" applyFont="1" applyFill="1" applyBorder="1" applyAlignment="1">
      <alignment horizontal="left" vertical="center" wrapText="1"/>
    </xf>
    <xf numFmtId="1" fontId="2" fillId="3" borderId="7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/>
    </xf>
    <xf numFmtId="0" fontId="0" fillId="3" borderId="0" xfId="0" applyFill="1"/>
    <xf numFmtId="1" fontId="19" fillId="3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/>
    <xf numFmtId="164" fontId="16" fillId="3" borderId="7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21" fillId="3" borderId="0" xfId="0" applyFont="1" applyFill="1"/>
    <xf numFmtId="164" fontId="19" fillId="3" borderId="7" xfId="0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" fillId="3" borderId="0" xfId="0" applyFont="1" applyFill="1" applyBorder="1" applyAlignment="1">
      <alignment vertical="top" wrapText="1"/>
    </xf>
    <xf numFmtId="1" fontId="0" fillId="3" borderId="0" xfId="0" applyNumberFormat="1" applyFill="1"/>
    <xf numFmtId="1" fontId="0" fillId="3" borderId="0" xfId="0" applyNumberFormat="1" applyFill="1" applyBorder="1"/>
    <xf numFmtId="1" fontId="14" fillId="3" borderId="7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164" fontId="14" fillId="3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/>
    </xf>
    <xf numFmtId="0" fontId="3" fillId="3" borderId="0" xfId="0" applyFont="1" applyFill="1"/>
    <xf numFmtId="1" fontId="16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2" fontId="11" fillId="3" borderId="7" xfId="0" applyNumberFormat="1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/>
    </xf>
    <xf numFmtId="2" fontId="16" fillId="3" borderId="7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left" vertical="center" wrapText="1"/>
    </xf>
    <xf numFmtId="1" fontId="8" fillId="3" borderId="7" xfId="0" applyNumberFormat="1" applyFont="1" applyFill="1" applyBorder="1" applyAlignment="1">
      <alignment horizontal="left" vertical="center"/>
    </xf>
    <xf numFmtId="2" fontId="14" fillId="3" borderId="7" xfId="0" applyNumberFormat="1" applyFont="1" applyFill="1" applyBorder="1" applyAlignment="1">
      <alignment horizontal="center" vertical="center"/>
    </xf>
    <xf numFmtId="1" fontId="20" fillId="3" borderId="7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1" fontId="25" fillId="3" borderId="7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23" fillId="3" borderId="0" xfId="0" applyFont="1" applyFill="1"/>
    <xf numFmtId="2" fontId="26" fillId="3" borderId="7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1" fontId="23" fillId="3" borderId="0" xfId="0" applyNumberFormat="1" applyFont="1" applyFill="1"/>
    <xf numFmtId="0" fontId="1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left" vertical="center"/>
    </xf>
    <xf numFmtId="0" fontId="0" fillId="4" borderId="0" xfId="0" applyFill="1"/>
    <xf numFmtId="0" fontId="2" fillId="4" borderId="7" xfId="0" applyFont="1" applyFill="1" applyBorder="1" applyAlignment="1">
      <alignment horizontal="center" vertical="top" wrapText="1"/>
    </xf>
    <xf numFmtId="1" fontId="19" fillId="4" borderId="7" xfId="0" applyNumberFormat="1" applyFont="1" applyFill="1" applyBorder="1" applyAlignment="1">
      <alignment horizontal="center" vertical="center"/>
    </xf>
    <xf numFmtId="0" fontId="18" fillId="3" borderId="0" xfId="0" applyNumberFormat="1" applyFont="1" applyFill="1"/>
    <xf numFmtId="0" fontId="29" fillId="6" borderId="0" xfId="0" applyFont="1" applyFill="1"/>
    <xf numFmtId="0" fontId="22" fillId="3" borderId="0" xfId="0" applyNumberFormat="1" applyFont="1" applyFill="1"/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49" fontId="13" fillId="3" borderId="5" xfId="0" applyNumberFormat="1" applyFont="1" applyFill="1" applyBorder="1" applyAlignment="1">
      <alignment vertical="top" wrapText="1"/>
    </xf>
    <xf numFmtId="49" fontId="13" fillId="3" borderId="6" xfId="0" applyNumberFormat="1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top"/>
    </xf>
    <xf numFmtId="0" fontId="10" fillId="4" borderId="5" xfId="0" applyFont="1" applyFill="1" applyBorder="1" applyAlignment="1">
      <alignment vertical="center" wrapText="1"/>
    </xf>
    <xf numFmtId="1" fontId="2" fillId="4" borderId="7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16" fillId="4" borderId="7" xfId="0" applyFont="1" applyFill="1" applyBorder="1" applyAlignment="1">
      <alignment horizontal="center" vertical="center"/>
    </xf>
    <xf numFmtId="1" fontId="15" fillId="4" borderId="7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/>
    <xf numFmtId="1" fontId="14" fillId="4" borderId="7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/>
    <xf numFmtId="1" fontId="0" fillId="4" borderId="0" xfId="0" applyNumberFormat="1" applyFill="1" applyBorder="1"/>
    <xf numFmtId="1" fontId="0" fillId="4" borderId="0" xfId="0" applyNumberFormat="1" applyFill="1"/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9" fontId="16" fillId="3" borderId="7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/>
    </xf>
    <xf numFmtId="2" fontId="28" fillId="3" borderId="7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left" vertical="top"/>
    </xf>
    <xf numFmtId="0" fontId="27" fillId="3" borderId="7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horizontal="left" vertical="top"/>
    </xf>
    <xf numFmtId="49" fontId="15" fillId="3" borderId="7" xfId="0" applyNumberFormat="1" applyFont="1" applyFill="1" applyBorder="1" applyAlignment="1">
      <alignment horizontal="left" vertical="center"/>
    </xf>
    <xf numFmtId="49" fontId="27" fillId="3" borderId="7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49" fontId="13" fillId="4" borderId="5" xfId="0" applyNumberFormat="1" applyFont="1" applyFill="1" applyBorder="1" applyAlignment="1">
      <alignment horizontal="center" vertical="top"/>
    </xf>
    <xf numFmtId="1" fontId="23" fillId="4" borderId="0" xfId="0" applyNumberFormat="1" applyFont="1" applyFill="1"/>
    <xf numFmtId="0" fontId="23" fillId="4" borderId="0" xfId="0" applyFont="1" applyFill="1"/>
    <xf numFmtId="0" fontId="30" fillId="3" borderId="0" xfId="0" applyNumberFormat="1" applyFont="1" applyFill="1"/>
    <xf numFmtId="0" fontId="31" fillId="3" borderId="0" xfId="0" applyNumberFormat="1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  <xf numFmtId="1" fontId="0" fillId="3" borderId="0" xfId="0" applyNumberFormat="1" applyFill="1" applyAlignment="1">
      <alignment horizontal="center"/>
    </xf>
    <xf numFmtId="1" fontId="22" fillId="3" borderId="0" xfId="0" applyNumberFormat="1" applyFont="1" applyFill="1" applyAlignment="1">
      <alignment horizontal="center"/>
    </xf>
    <xf numFmtId="0" fontId="32" fillId="6" borderId="0" xfId="0" applyFont="1" applyFill="1"/>
    <xf numFmtId="1" fontId="22" fillId="3" borderId="0" xfId="0" applyNumberFormat="1" applyFont="1" applyFill="1"/>
    <xf numFmtId="0" fontId="20" fillId="3" borderId="7" xfId="0" applyFont="1" applyFill="1" applyBorder="1" applyAlignment="1">
      <alignment horizontal="center"/>
    </xf>
    <xf numFmtId="49" fontId="33" fillId="3" borderId="7" xfId="0" applyNumberFormat="1" applyFont="1" applyFill="1" applyBorder="1" applyAlignment="1">
      <alignment horizontal="left" vertical="center"/>
    </xf>
    <xf numFmtId="2" fontId="34" fillId="3" borderId="7" xfId="0" applyNumberFormat="1" applyFont="1" applyFill="1" applyBorder="1" applyAlignment="1">
      <alignment horizontal="left" vertical="center" wrapText="1"/>
    </xf>
    <xf numFmtId="2" fontId="25" fillId="3" borderId="7" xfId="0" applyNumberFormat="1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left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49" fontId="25" fillId="3" borderId="7" xfId="0" applyNumberFormat="1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/>
    </xf>
    <xf numFmtId="2" fontId="35" fillId="3" borderId="7" xfId="0" applyNumberFormat="1" applyFont="1" applyFill="1" applyBorder="1" applyAlignment="1">
      <alignment horizontal="center" vertical="center"/>
    </xf>
    <xf numFmtId="1" fontId="25" fillId="4" borderId="7" xfId="0" applyNumberFormat="1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0" fontId="0" fillId="7" borderId="0" xfId="0" applyFill="1"/>
    <xf numFmtId="0" fontId="18" fillId="7" borderId="0" xfId="0" applyNumberFormat="1" applyFont="1" applyFill="1"/>
    <xf numFmtId="0" fontId="29" fillId="7" borderId="0" xfId="0" applyFont="1" applyFill="1"/>
    <xf numFmtId="1" fontId="0" fillId="7" borderId="0" xfId="0" applyNumberFormat="1" applyFill="1"/>
    <xf numFmtId="0" fontId="21" fillId="7" borderId="0" xfId="0" applyFont="1" applyFill="1"/>
    <xf numFmtId="0" fontId="18" fillId="8" borderId="0" xfId="0" applyNumberFormat="1" applyFont="1" applyFill="1"/>
    <xf numFmtId="0" fontId="29" fillId="8" borderId="0" xfId="0" applyFont="1" applyFill="1"/>
    <xf numFmtId="1" fontId="0" fillId="8" borderId="0" xfId="0" applyNumberFormat="1" applyFill="1"/>
    <xf numFmtId="0" fontId="0" fillId="8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8" fillId="9" borderId="0" xfId="0" applyNumberFormat="1" applyFont="1" applyFill="1"/>
    <xf numFmtId="0" fontId="29" fillId="9" borderId="0" xfId="0" applyFont="1" applyFill="1"/>
    <xf numFmtId="1" fontId="0" fillId="9" borderId="0" xfId="0" applyNumberFormat="1" applyFill="1"/>
    <xf numFmtId="0" fontId="0" fillId="9" borderId="0" xfId="0" applyFill="1"/>
    <xf numFmtId="0" fontId="21" fillId="9" borderId="0" xfId="0" applyFont="1" applyFill="1"/>
    <xf numFmtId="0" fontId="5" fillId="3" borderId="0" xfId="0" applyFont="1" applyFill="1"/>
    <xf numFmtId="0" fontId="12" fillId="3" borderId="5" xfId="0" applyFont="1" applyFill="1" applyBorder="1" applyAlignment="1">
      <alignment vertical="center" wrapText="1"/>
    </xf>
    <xf numFmtId="49" fontId="24" fillId="3" borderId="5" xfId="0" applyNumberFormat="1" applyFont="1" applyFill="1" applyBorder="1" applyAlignment="1">
      <alignment vertical="top" wrapText="1"/>
    </xf>
    <xf numFmtId="0" fontId="18" fillId="10" borderId="0" xfId="0" applyNumberFormat="1" applyFont="1" applyFill="1"/>
    <xf numFmtId="0" fontId="29" fillId="10" borderId="0" xfId="0" applyFont="1" applyFill="1"/>
    <xf numFmtId="1" fontId="0" fillId="10" borderId="0" xfId="0" applyNumberFormat="1" applyFill="1"/>
    <xf numFmtId="0" fontId="0" fillId="10" borderId="0" xfId="0" applyFill="1"/>
    <xf numFmtId="0" fontId="29" fillId="3" borderId="0" xfId="0" applyFont="1" applyFill="1"/>
    <xf numFmtId="0" fontId="21" fillId="3" borderId="0" xfId="0" applyNumberFormat="1" applyFont="1" applyFill="1"/>
    <xf numFmtId="0" fontId="21" fillId="10" borderId="0" xfId="0" applyNumberFormat="1" applyFont="1" applyFill="1"/>
    <xf numFmtId="0" fontId="37" fillId="10" borderId="0" xfId="0" applyFont="1" applyFill="1"/>
    <xf numFmtId="1" fontId="21" fillId="10" borderId="0" xfId="0" applyNumberFormat="1" applyFont="1" applyFill="1"/>
    <xf numFmtId="0" fontId="21" fillId="10" borderId="0" xfId="0" applyFont="1" applyFill="1"/>
    <xf numFmtId="0" fontId="21" fillId="9" borderId="0" xfId="0" applyNumberFormat="1" applyFont="1" applyFill="1"/>
    <xf numFmtId="0" fontId="37" fillId="9" borderId="0" xfId="0" applyFont="1" applyFill="1"/>
    <xf numFmtId="1" fontId="21" fillId="9" borderId="0" xfId="0" applyNumberFormat="1" applyFont="1" applyFill="1"/>
    <xf numFmtId="165" fontId="15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" fontId="21" fillId="3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1" fontId="15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vertical="top" wrapText="1"/>
    </xf>
    <xf numFmtId="1" fontId="16" fillId="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left" vertical="center"/>
    </xf>
    <xf numFmtId="0" fontId="10" fillId="4" borderId="5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/>
    </xf>
    <xf numFmtId="2" fontId="15" fillId="4" borderId="7" xfId="0" applyNumberFormat="1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 vertical="center"/>
    </xf>
    <xf numFmtId="164" fontId="25" fillId="3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1" fontId="33" fillId="4" borderId="7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/>
    </xf>
    <xf numFmtId="0" fontId="38" fillId="3" borderId="7" xfId="0" applyFont="1" applyFill="1" applyBorder="1" applyAlignment="1">
      <alignment horizontal="left" vertical="center" wrapText="1"/>
    </xf>
    <xf numFmtId="165" fontId="34" fillId="3" borderId="7" xfId="0" applyNumberFormat="1" applyFont="1" applyFill="1" applyBorder="1" applyAlignment="1">
      <alignment horizontal="center" vertical="center"/>
    </xf>
    <xf numFmtId="43" fontId="25" fillId="3" borderId="7" xfId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2" fontId="6" fillId="4" borderId="7" xfId="0" applyNumberFormat="1" applyFont="1" applyFill="1" applyBorder="1" applyAlignment="1">
      <alignment horizontal="center" vertical="center"/>
    </xf>
    <xf numFmtId="0" fontId="21" fillId="4" borderId="0" xfId="0" applyNumberFormat="1" applyFont="1" applyFill="1"/>
    <xf numFmtId="1" fontId="21" fillId="4" borderId="0" xfId="0" applyNumberFormat="1" applyFont="1" applyFill="1" applyAlignment="1">
      <alignment horizontal="center"/>
    </xf>
    <xf numFmtId="0" fontId="21" fillId="4" borderId="0" xfId="0" applyFont="1" applyFill="1"/>
    <xf numFmtId="0" fontId="2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21" fillId="11" borderId="0" xfId="0" applyFont="1" applyFill="1"/>
    <xf numFmtId="0" fontId="0" fillId="0" borderId="0" xfId="0" applyFill="1"/>
    <xf numFmtId="0" fontId="1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39" fillId="3" borderId="11" xfId="0" applyFont="1" applyFill="1" applyBorder="1" applyAlignment="1">
      <alignment horizontal="left" vertical="center"/>
    </xf>
    <xf numFmtId="0" fontId="39" fillId="3" borderId="13" xfId="0" applyFont="1" applyFill="1" applyBorder="1" applyAlignment="1">
      <alignment horizontal="center" vertical="center" wrapText="1"/>
    </xf>
    <xf numFmtId="0" fontId="39" fillId="4" borderId="13" xfId="0" applyFont="1" applyFill="1" applyBorder="1" applyAlignment="1">
      <alignment horizontal="center" vertical="center" wrapText="1"/>
    </xf>
    <xf numFmtId="0" fontId="39" fillId="11" borderId="13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 wrapText="1"/>
    </xf>
    <xf numFmtId="2" fontId="40" fillId="3" borderId="7" xfId="0" applyNumberFormat="1" applyFont="1" applyFill="1" applyBorder="1" applyAlignment="1">
      <alignment horizontal="center" vertical="center" wrapText="1"/>
    </xf>
    <xf numFmtId="2" fontId="19" fillId="4" borderId="7" xfId="0" applyNumberFormat="1" applyFont="1" applyFill="1" applyBorder="1" applyAlignment="1">
      <alignment horizontal="center" vertical="center"/>
    </xf>
    <xf numFmtId="1" fontId="19" fillId="11" borderId="7" xfId="0" applyNumberFormat="1" applyFont="1" applyFill="1" applyBorder="1" applyAlignment="1">
      <alignment horizontal="center" vertical="center"/>
    </xf>
    <xf numFmtId="1" fontId="19" fillId="0" borderId="7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left" vertical="center"/>
    </xf>
    <xf numFmtId="0" fontId="39" fillId="3" borderId="7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11" borderId="7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2" fontId="40" fillId="3" borderId="7" xfId="0" applyNumberFormat="1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9" fillId="11" borderId="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/>
    </xf>
    <xf numFmtId="164" fontId="19" fillId="0" borderId="7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1" fontId="19" fillId="3" borderId="7" xfId="0" applyNumberFormat="1" applyFont="1" applyFill="1" applyBorder="1" applyAlignment="1">
      <alignment horizontal="center" vertical="center" wrapText="1"/>
    </xf>
    <xf numFmtId="2" fontId="19" fillId="4" borderId="7" xfId="0" applyNumberFormat="1" applyFont="1" applyFill="1" applyBorder="1" applyAlignment="1">
      <alignment horizontal="center" vertical="center" wrapText="1"/>
    </xf>
    <xf numFmtId="164" fontId="19" fillId="3" borderId="7" xfId="0" applyNumberFormat="1" applyFont="1" applyFill="1" applyBorder="1" applyAlignment="1">
      <alignment horizontal="center" vertical="center" wrapText="1"/>
    </xf>
    <xf numFmtId="1" fontId="19" fillId="11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3" borderId="7" xfId="0" applyNumberFormat="1" applyFont="1" applyFill="1" applyBorder="1" applyAlignment="1">
      <alignment horizontal="center"/>
    </xf>
    <xf numFmtId="0" fontId="19" fillId="3" borderId="7" xfId="0" applyNumberFormat="1" applyFont="1" applyFill="1" applyBorder="1" applyAlignment="1">
      <alignment horizontal="left" vertical="center"/>
    </xf>
    <xf numFmtId="49" fontId="39" fillId="3" borderId="7" xfId="0" applyNumberFormat="1" applyFont="1" applyFill="1" applyBorder="1" applyAlignment="1">
      <alignment horizontal="left" vertical="top"/>
    </xf>
    <xf numFmtId="49" fontId="39" fillId="3" borderId="7" xfId="0" applyNumberFormat="1" applyFont="1" applyFill="1" applyBorder="1" applyAlignment="1">
      <alignment horizontal="center" vertical="top" wrapText="1"/>
    </xf>
    <xf numFmtId="49" fontId="39" fillId="3" borderId="7" xfId="0" applyNumberFormat="1" applyFont="1" applyFill="1" applyBorder="1" applyAlignment="1">
      <alignment horizontal="center" vertical="center" wrapText="1"/>
    </xf>
    <xf numFmtId="49" fontId="39" fillId="4" borderId="7" xfId="0" applyNumberFormat="1" applyFont="1" applyFill="1" applyBorder="1" applyAlignment="1">
      <alignment horizontal="center" vertical="top" wrapText="1"/>
    </xf>
    <xf numFmtId="49" fontId="39" fillId="11" borderId="7" xfId="0" applyNumberFormat="1" applyFont="1" applyFill="1" applyBorder="1" applyAlignment="1">
      <alignment horizontal="center" vertical="top" wrapText="1"/>
    </xf>
    <xf numFmtId="49" fontId="39" fillId="0" borderId="7" xfId="0" applyNumberFormat="1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/>
    </xf>
    <xf numFmtId="164" fontId="19" fillId="4" borderId="7" xfId="0" applyNumberFormat="1" applyFont="1" applyFill="1" applyBorder="1" applyAlignment="1">
      <alignment horizontal="center" vertical="center"/>
    </xf>
    <xf numFmtId="2" fontId="19" fillId="0" borderId="7" xfId="0" applyNumberFormat="1" applyFont="1" applyFill="1" applyBorder="1" applyAlignment="1">
      <alignment horizontal="center"/>
    </xf>
    <xf numFmtId="1" fontId="21" fillId="3" borderId="0" xfId="0" applyNumberFormat="1" applyFont="1" applyFill="1"/>
    <xf numFmtId="2" fontId="19" fillId="0" borderId="7" xfId="0" applyNumberFormat="1" applyFont="1" applyFill="1" applyBorder="1" applyAlignment="1">
      <alignment horizontal="center" vertical="center"/>
    </xf>
    <xf numFmtId="43" fontId="19" fillId="4" borderId="7" xfId="1" applyFont="1" applyFill="1" applyBorder="1" applyAlignment="1">
      <alignment horizontal="center" vertical="center"/>
    </xf>
    <xf numFmtId="49" fontId="20" fillId="3" borderId="7" xfId="0" applyNumberFormat="1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 wrapText="1"/>
    </xf>
    <xf numFmtId="2" fontId="41" fillId="3" borderId="7" xfId="0" applyNumberFormat="1" applyFont="1" applyFill="1" applyBorder="1" applyAlignment="1">
      <alignment horizontal="center" vertical="center" wrapText="1"/>
    </xf>
    <xf numFmtId="2" fontId="20" fillId="4" borderId="7" xfId="0" applyNumberFormat="1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" fontId="19" fillId="3" borderId="7" xfId="0" applyNumberFormat="1" applyFont="1" applyFill="1" applyBorder="1" applyAlignment="1">
      <alignment horizontal="left" vertical="center" wrapText="1"/>
    </xf>
    <xf numFmtId="1" fontId="19" fillId="3" borderId="7" xfId="0" applyNumberFormat="1" applyFont="1" applyFill="1" applyBorder="1" applyAlignment="1">
      <alignment horizontal="left" vertical="center"/>
    </xf>
    <xf numFmtId="0" fontId="19" fillId="3" borderId="7" xfId="0" applyFont="1" applyFill="1" applyBorder="1" applyAlignment="1"/>
    <xf numFmtId="0" fontId="39" fillId="3" borderId="7" xfId="0" applyFont="1" applyFill="1" applyBorder="1" applyAlignment="1">
      <alignment horizontal="left" vertical="center" wrapText="1"/>
    </xf>
    <xf numFmtId="1" fontId="19" fillId="4" borderId="7" xfId="0" applyNumberFormat="1" applyFont="1" applyFill="1" applyBorder="1" applyAlignment="1">
      <alignment horizontal="left" vertical="center"/>
    </xf>
    <xf numFmtId="0" fontId="19" fillId="11" borderId="7" xfId="0" applyFont="1" applyFill="1" applyBorder="1" applyAlignment="1"/>
    <xf numFmtId="0" fontId="19" fillId="0" borderId="7" xfId="0" applyFont="1" applyFill="1" applyBorder="1" applyAlignment="1"/>
    <xf numFmtId="0" fontId="39" fillId="3" borderId="4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vertical="center"/>
    </xf>
    <xf numFmtId="2" fontId="39" fillId="3" borderId="7" xfId="0" applyNumberFormat="1" applyFont="1" applyFill="1" applyBorder="1" applyAlignment="1">
      <alignment horizontal="center" vertical="center"/>
    </xf>
    <xf numFmtId="1" fontId="39" fillId="3" borderId="7" xfId="0" applyNumberFormat="1" applyFont="1" applyFill="1" applyBorder="1" applyAlignment="1">
      <alignment horizontal="center" vertical="center"/>
    </xf>
    <xf numFmtId="1" fontId="39" fillId="11" borderId="7" xfId="0" applyNumberFormat="1" applyFont="1" applyFill="1" applyBorder="1" applyAlignment="1">
      <alignment horizontal="center" vertical="center"/>
    </xf>
    <xf numFmtId="0" fontId="1" fillId="3" borderId="0" xfId="0" applyFont="1" applyFill="1"/>
    <xf numFmtId="1" fontId="21" fillId="11" borderId="0" xfId="0" applyNumberFormat="1" applyFont="1" applyFill="1"/>
    <xf numFmtId="1" fontId="42" fillId="11" borderId="0" xfId="0" applyNumberFormat="1" applyFont="1" applyFill="1"/>
    <xf numFmtId="1" fontId="0" fillId="0" borderId="0" xfId="0" applyNumberFormat="1" applyFill="1"/>
    <xf numFmtId="0" fontId="19" fillId="4" borderId="7" xfId="0" applyFont="1" applyFill="1" applyBorder="1" applyAlignment="1">
      <alignment horizontal="center" vertical="center"/>
    </xf>
    <xf numFmtId="165" fontId="5" fillId="3" borderId="0" xfId="0" applyNumberFormat="1" applyFont="1" applyFill="1"/>
    <xf numFmtId="49" fontId="20" fillId="3" borderId="7" xfId="0" applyNumberFormat="1" applyFont="1" applyFill="1" applyBorder="1" applyAlignment="1">
      <alignment horizontal="left" vertical="center" wrapText="1"/>
    </xf>
    <xf numFmtId="2" fontId="41" fillId="3" borderId="7" xfId="0" applyNumberFormat="1" applyFont="1" applyFill="1" applyBorder="1" applyAlignment="1">
      <alignment horizontal="left" vertical="center" wrapText="1"/>
    </xf>
    <xf numFmtId="49" fontId="38" fillId="3" borderId="7" xfId="0" applyNumberFormat="1" applyFont="1" applyFill="1" applyBorder="1" applyAlignment="1">
      <alignment horizontal="left" vertical="center" wrapText="1"/>
    </xf>
    <xf numFmtId="2" fontId="43" fillId="3" borderId="7" xfId="0" applyNumberFormat="1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vertical="center" wrapText="1"/>
    </xf>
    <xf numFmtId="0" fontId="39" fillId="4" borderId="5" xfId="0" applyFont="1" applyFill="1" applyBorder="1" applyAlignment="1">
      <alignment vertical="center" wrapText="1"/>
    </xf>
    <xf numFmtId="0" fontId="39" fillId="3" borderId="6" xfId="0" applyFont="1" applyFill="1" applyBorder="1" applyAlignment="1">
      <alignment vertical="center" wrapText="1"/>
    </xf>
    <xf numFmtId="0" fontId="20" fillId="4" borderId="7" xfId="0" applyFont="1" applyFill="1" applyBorder="1" applyAlignment="1">
      <alignment horizontal="center" vertical="center"/>
    </xf>
    <xf numFmtId="49" fontId="19" fillId="3" borderId="7" xfId="0" applyNumberFormat="1" applyFont="1" applyFill="1" applyBorder="1" applyAlignment="1">
      <alignment horizontal="left" vertical="center" wrapText="1"/>
    </xf>
    <xf numFmtId="2" fontId="40" fillId="3" borderId="7" xfId="0" applyNumberFormat="1" applyFont="1" applyFill="1" applyBorder="1" applyAlignment="1">
      <alignment horizontal="left" vertical="center" wrapText="1"/>
    </xf>
    <xf numFmtId="49" fontId="38" fillId="3" borderId="7" xfId="0" applyNumberFormat="1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2" fontId="43" fillId="3" borderId="7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/>
    </xf>
    <xf numFmtId="0" fontId="19" fillId="14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2" fontId="5" fillId="3" borderId="7" xfId="0" applyNumberFormat="1" applyFont="1" applyFill="1" applyBorder="1" applyAlignment="1">
      <alignment horizontal="left" vertical="center"/>
    </xf>
    <xf numFmtId="1" fontId="5" fillId="3" borderId="7" xfId="0" applyNumberFormat="1" applyFont="1" applyFill="1" applyBorder="1" applyAlignment="1">
      <alignment horizontal="left" vertical="center"/>
    </xf>
    <xf numFmtId="1" fontId="5" fillId="3" borderId="7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" fontId="0" fillId="4" borderId="7" xfId="0" applyNumberFormat="1" applyFill="1" applyBorder="1"/>
    <xf numFmtId="1" fontId="0" fillId="3" borderId="7" xfId="0" applyNumberFormat="1" applyFill="1" applyBorder="1"/>
    <xf numFmtId="0" fontId="0" fillId="13" borderId="0" xfId="0" applyFill="1"/>
    <xf numFmtId="0" fontId="2" fillId="13" borderId="7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0" fillId="3" borderId="0" xfId="0" applyFill="1" applyAlignment="1"/>
    <xf numFmtId="1" fontId="2" fillId="13" borderId="7" xfId="0" applyNumberFormat="1" applyFont="1" applyFill="1" applyBorder="1" applyAlignment="1">
      <alignment horizontal="center" vertical="center"/>
    </xf>
    <xf numFmtId="1" fontId="0" fillId="3" borderId="0" xfId="0" applyNumberFormat="1" applyFill="1" applyAlignment="1"/>
    <xf numFmtId="0" fontId="14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13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" fontId="2" fillId="13" borderId="7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left" vertical="top"/>
    </xf>
    <xf numFmtId="49" fontId="24" fillId="3" borderId="7" xfId="0" applyNumberFormat="1" applyFont="1" applyFill="1" applyBorder="1" applyAlignment="1">
      <alignment horizontal="center" vertical="top" wrapText="1"/>
    </xf>
    <xf numFmtId="49" fontId="24" fillId="13" borderId="7" xfId="0" applyNumberFormat="1" applyFont="1" applyFill="1" applyBorder="1" applyAlignment="1">
      <alignment horizontal="center" vertical="top" wrapText="1"/>
    </xf>
    <xf numFmtId="49" fontId="24" fillId="4" borderId="7" xfId="0" applyNumberFormat="1" applyFont="1" applyFill="1" applyBorder="1" applyAlignment="1">
      <alignment horizontal="center" vertical="top" wrapText="1"/>
    </xf>
    <xf numFmtId="0" fontId="22" fillId="3" borderId="0" xfId="0" applyFont="1" applyFill="1" applyAlignment="1"/>
    <xf numFmtId="165" fontId="9" fillId="3" borderId="7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1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5" fillId="3" borderId="7" xfId="0" applyFont="1" applyFill="1" applyBorder="1" applyAlignment="1"/>
    <xf numFmtId="1" fontId="2" fillId="13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/>
    <xf numFmtId="0" fontId="5" fillId="3" borderId="7" xfId="0" applyFont="1" applyFill="1" applyBorder="1"/>
    <xf numFmtId="0" fontId="14" fillId="3" borderId="4" xfId="0" applyFont="1" applyFill="1" applyBorder="1" applyAlignment="1">
      <alignment horizontal="left" vertical="center"/>
    </xf>
    <xf numFmtId="1" fontId="5" fillId="13" borderId="7" xfId="0" applyNumberFormat="1" applyFont="1" applyFill="1" applyBorder="1" applyAlignment="1">
      <alignment horizontal="left" vertical="center"/>
    </xf>
    <xf numFmtId="164" fontId="5" fillId="3" borderId="7" xfId="0" applyNumberFormat="1" applyFont="1" applyFill="1" applyBorder="1" applyAlignment="1">
      <alignment horizontal="left" vertical="center"/>
    </xf>
    <xf numFmtId="1" fontId="5" fillId="4" borderId="7" xfId="0" applyNumberFormat="1" applyFont="1" applyFill="1" applyBorder="1" applyAlignment="1">
      <alignment horizontal="left" vertical="center"/>
    </xf>
    <xf numFmtId="2" fontId="9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2" fontId="10" fillId="3" borderId="7" xfId="0" applyNumberFormat="1" applyFont="1" applyFill="1" applyBorder="1" applyAlignment="1">
      <alignment horizontal="center" vertical="center"/>
    </xf>
    <xf numFmtId="0" fontId="21" fillId="3" borderId="0" xfId="0" applyFont="1" applyFill="1" applyAlignment="1"/>
    <xf numFmtId="49" fontId="13" fillId="3" borderId="7" xfId="0" applyNumberFormat="1" applyFont="1" applyFill="1" applyBorder="1" applyAlignment="1">
      <alignment horizontal="left" vertical="top"/>
    </xf>
    <xf numFmtId="49" fontId="13" fillId="3" borderId="7" xfId="0" applyNumberFormat="1" applyFont="1" applyFill="1" applyBorder="1" applyAlignment="1">
      <alignment horizontal="center" vertical="top"/>
    </xf>
    <xf numFmtId="2" fontId="13" fillId="3" borderId="7" xfId="0" applyNumberFormat="1" applyFont="1" applyFill="1" applyBorder="1" applyAlignment="1">
      <alignment horizontal="center" vertical="top"/>
    </xf>
    <xf numFmtId="2" fontId="7" fillId="3" borderId="7" xfId="0" applyNumberFormat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2" fontId="17" fillId="3" borderId="7" xfId="0" applyNumberFormat="1" applyFont="1" applyFill="1" applyBorder="1" applyAlignment="1">
      <alignment horizontal="center" vertical="center"/>
    </xf>
    <xf numFmtId="2" fontId="34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/>
    <xf numFmtId="0" fontId="0" fillId="3" borderId="0" xfId="0" applyFill="1" applyBorder="1"/>
    <xf numFmtId="164" fontId="0" fillId="3" borderId="0" xfId="0" applyNumberFormat="1" applyFill="1" applyBorder="1"/>
    <xf numFmtId="1" fontId="0" fillId="16" borderId="0" xfId="0" applyNumberFormat="1" applyFill="1"/>
    <xf numFmtId="0" fontId="15" fillId="3" borderId="0" xfId="0" applyFont="1" applyFill="1" applyBorder="1" applyAlignment="1">
      <alignment horizontal="center" vertical="top" wrapText="1"/>
    </xf>
    <xf numFmtId="0" fontId="7" fillId="13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15" fillId="13" borderId="7" xfId="0" applyNumberFormat="1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 vertical="top" wrapText="1"/>
    </xf>
    <xf numFmtId="0" fontId="10" fillId="1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left" vertical="center"/>
    </xf>
    <xf numFmtId="49" fontId="8" fillId="11" borderId="7" xfId="0" applyNumberFormat="1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2" fontId="9" fillId="11" borderId="7" xfId="0" applyNumberFormat="1" applyFont="1" applyFill="1" applyBorder="1" applyAlignment="1">
      <alignment horizontal="left" vertical="center"/>
    </xf>
    <xf numFmtId="1" fontId="15" fillId="11" borderId="7" xfId="0" applyNumberFormat="1" applyFont="1" applyFill="1" applyBorder="1" applyAlignment="1">
      <alignment horizontal="center" vertical="center"/>
    </xf>
    <xf numFmtId="2" fontId="15" fillId="11" borderId="7" xfId="0" applyNumberFormat="1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23" fillId="11" borderId="0" xfId="0" applyFont="1" applyFill="1" applyAlignment="1">
      <alignment horizontal="center"/>
    </xf>
    <xf numFmtId="0" fontId="44" fillId="11" borderId="0" xfId="0" applyFont="1" applyFill="1" applyBorder="1" applyAlignment="1">
      <alignment horizontal="center" vertical="top" wrapText="1"/>
    </xf>
    <xf numFmtId="0" fontId="0" fillId="11" borderId="0" xfId="0" applyFill="1" applyAlignment="1"/>
    <xf numFmtId="49" fontId="13" fillId="13" borderId="7" xfId="0" applyNumberFormat="1" applyFont="1" applyFill="1" applyBorder="1" applyAlignment="1">
      <alignment horizontal="center" vertical="top"/>
    </xf>
    <xf numFmtId="49" fontId="13" fillId="4" borderId="7" xfId="0" applyNumberFormat="1" applyFont="1" applyFill="1" applyBorder="1" applyAlignment="1">
      <alignment horizontal="center" vertical="top"/>
    </xf>
    <xf numFmtId="49" fontId="8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4" borderId="0" xfId="0" applyFill="1" applyAlignment="1"/>
    <xf numFmtId="1" fontId="19" fillId="13" borderId="7" xfId="0" applyNumberFormat="1" applyFont="1" applyFill="1" applyBorder="1" applyAlignment="1">
      <alignment horizontal="center" vertical="center"/>
    </xf>
    <xf numFmtId="1" fontId="19" fillId="3" borderId="7" xfId="0" applyNumberFormat="1" applyFont="1" applyFill="1" applyBorder="1" applyAlignment="1">
      <alignment horizontal="center"/>
    </xf>
    <xf numFmtId="1" fontId="16" fillId="3" borderId="7" xfId="0" applyNumberFormat="1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0" fillId="4" borderId="7" xfId="0" applyFill="1" applyBorder="1" applyAlignment="1"/>
    <xf numFmtId="1" fontId="14" fillId="13" borderId="7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/>
    <xf numFmtId="1" fontId="0" fillId="3" borderId="7" xfId="0" applyNumberFormat="1" applyFill="1" applyBorder="1" applyAlignment="1">
      <alignment horizontal="center"/>
    </xf>
    <xf numFmtId="1" fontId="1" fillId="4" borderId="0" xfId="0" applyNumberFormat="1" applyFont="1" applyFill="1"/>
    <xf numFmtId="0" fontId="42" fillId="3" borderId="0" xfId="0" applyFont="1" applyFill="1" applyAlignment="1">
      <alignment horizontal="center"/>
    </xf>
    <xf numFmtId="0" fontId="46" fillId="3" borderId="0" xfId="0" applyFont="1" applyFill="1"/>
    <xf numFmtId="49" fontId="2" fillId="3" borderId="7" xfId="0" applyNumberFormat="1" applyFont="1" applyFill="1" applyBorder="1" applyAlignment="1">
      <alignment horizontal="left" vertical="center" wrapText="1"/>
    </xf>
    <xf numFmtId="2" fontId="15" fillId="3" borderId="7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7" xfId="0" applyFont="1" applyFill="1" applyBorder="1"/>
    <xf numFmtId="1" fontId="21" fillId="3" borderId="7" xfId="0" applyNumberFormat="1" applyFont="1" applyFill="1" applyBorder="1"/>
    <xf numFmtId="1" fontId="21" fillId="3" borderId="0" xfId="0" applyNumberFormat="1" applyFont="1" applyFill="1" applyBorder="1"/>
    <xf numFmtId="0" fontId="5" fillId="3" borderId="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4" fontId="16" fillId="4" borderId="7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14" fillId="4" borderId="7" xfId="0" applyNumberFormat="1" applyFont="1" applyFill="1" applyBorder="1" applyAlignment="1">
      <alignment horizontal="center" vertical="center"/>
    </xf>
    <xf numFmtId="0" fontId="0" fillId="17" borderId="0" xfId="0" applyFill="1"/>
    <xf numFmtId="0" fontId="2" fillId="17" borderId="7" xfId="0" applyFont="1" applyFill="1" applyBorder="1" applyAlignment="1">
      <alignment horizontal="center" vertical="top" wrapText="1"/>
    </xf>
    <xf numFmtId="1" fontId="2" fillId="17" borderId="7" xfId="0" applyNumberFormat="1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1" fontId="15" fillId="17" borderId="7" xfId="0" applyNumberFormat="1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49" fontId="13" fillId="17" borderId="7" xfId="0" applyNumberFormat="1" applyFont="1" applyFill="1" applyBorder="1" applyAlignment="1">
      <alignment horizontal="center" vertical="top"/>
    </xf>
    <xf numFmtId="1" fontId="19" fillId="17" borderId="7" xfId="0" applyNumberFormat="1" applyFont="1" applyFill="1" applyBorder="1" applyAlignment="1">
      <alignment horizontal="center" vertical="center"/>
    </xf>
    <xf numFmtId="1" fontId="20" fillId="17" borderId="7" xfId="0" applyNumberFormat="1" applyFont="1" applyFill="1" applyBorder="1" applyAlignment="1">
      <alignment horizontal="center" vertical="center"/>
    </xf>
    <xf numFmtId="1" fontId="2" fillId="17" borderId="7" xfId="0" applyNumberFormat="1" applyFont="1" applyFill="1" applyBorder="1" applyAlignment="1">
      <alignment horizontal="left" vertical="center"/>
    </xf>
    <xf numFmtId="1" fontId="14" fillId="17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165" fontId="6" fillId="4" borderId="7" xfId="0" applyNumberFormat="1" applyFont="1" applyFill="1" applyBorder="1" applyAlignment="1">
      <alignment horizontal="left" vertical="center" wrapText="1"/>
    </xf>
    <xf numFmtId="2" fontId="6" fillId="4" borderId="7" xfId="0" applyNumberFormat="1" applyFont="1" applyFill="1" applyBorder="1" applyAlignment="1">
      <alignment horizontal="left" vertical="center" wrapText="1"/>
    </xf>
    <xf numFmtId="0" fontId="21" fillId="4" borderId="7" xfId="0" applyFont="1" applyFill="1" applyBorder="1"/>
    <xf numFmtId="1" fontId="21" fillId="4" borderId="0" xfId="0" applyNumberFormat="1" applyFont="1" applyFill="1" applyBorder="1"/>
    <xf numFmtId="1" fontId="21" fillId="4" borderId="0" xfId="0" applyNumberFormat="1" applyFont="1" applyFill="1"/>
    <xf numFmtId="164" fontId="2" fillId="3" borderId="7" xfId="0" applyNumberFormat="1" applyFont="1" applyFill="1" applyBorder="1" applyAlignment="1">
      <alignment horizontal="center"/>
    </xf>
    <xf numFmtId="1" fontId="21" fillId="3" borderId="0" xfId="0" applyNumberFormat="1" applyFont="1" applyFill="1" applyAlignment="1"/>
    <xf numFmtId="1" fontId="10" fillId="3" borderId="7" xfId="0" applyNumberFormat="1" applyFont="1" applyFill="1" applyBorder="1" applyAlignment="1">
      <alignment horizontal="center" vertical="center"/>
    </xf>
    <xf numFmtId="1" fontId="0" fillId="13" borderId="7" xfId="0" applyNumberFormat="1" applyFill="1" applyBorder="1"/>
    <xf numFmtId="0" fontId="21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top" wrapText="1"/>
    </xf>
    <xf numFmtId="0" fontId="0" fillId="19" borderId="0" xfId="0" applyFill="1"/>
    <xf numFmtId="0" fontId="2" fillId="19" borderId="7" xfId="0" applyFont="1" applyFill="1" applyBorder="1" applyAlignment="1">
      <alignment horizontal="center" vertical="top" wrapText="1"/>
    </xf>
    <xf numFmtId="1" fontId="2" fillId="19" borderId="7" xfId="0" applyNumberFormat="1" applyFont="1" applyFill="1" applyBorder="1" applyAlignment="1">
      <alignment horizontal="center" vertical="center"/>
    </xf>
    <xf numFmtId="1" fontId="15" fillId="19" borderId="7" xfId="0" applyNumberFormat="1" applyFont="1" applyFill="1" applyBorder="1" applyAlignment="1">
      <alignment horizontal="center" vertical="center"/>
    </xf>
    <xf numFmtId="1" fontId="15" fillId="19" borderId="7" xfId="0" applyNumberFormat="1" applyFont="1" applyFill="1" applyBorder="1" applyAlignment="1">
      <alignment horizontal="center" vertical="center" wrapText="1"/>
    </xf>
    <xf numFmtId="1" fontId="19" fillId="19" borderId="7" xfId="0" applyNumberFormat="1" applyFont="1" applyFill="1" applyBorder="1" applyAlignment="1">
      <alignment horizontal="center" vertical="center"/>
    </xf>
    <xf numFmtId="1" fontId="2" fillId="19" borderId="7" xfId="0" applyNumberFormat="1" applyFont="1" applyFill="1" applyBorder="1" applyAlignment="1">
      <alignment horizontal="left" vertical="center"/>
    </xf>
    <xf numFmtId="1" fontId="5" fillId="19" borderId="7" xfId="0" applyNumberFormat="1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vertical="center"/>
    </xf>
    <xf numFmtId="49" fontId="10" fillId="3" borderId="7" xfId="0" applyNumberFormat="1" applyFont="1" applyFill="1" applyBorder="1" applyAlignment="1">
      <alignment vertical="top" wrapText="1"/>
    </xf>
    <xf numFmtId="0" fontId="21" fillId="3" borderId="0" xfId="0" applyFont="1" applyFill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1" fontId="39" fillId="4" borderId="7" xfId="0" applyNumberFormat="1" applyFont="1" applyFill="1" applyBorder="1" applyAlignment="1">
      <alignment horizontal="center" vertical="center"/>
    </xf>
    <xf numFmtId="165" fontId="40" fillId="3" borderId="7" xfId="0" applyNumberFormat="1" applyFont="1" applyFill="1" applyBorder="1" applyAlignment="1">
      <alignment horizontal="left" vertical="center" wrapText="1"/>
    </xf>
    <xf numFmtId="0" fontId="39" fillId="3" borderId="4" xfId="0" applyFont="1" applyFill="1" applyBorder="1" applyAlignment="1">
      <alignment vertical="center"/>
    </xf>
    <xf numFmtId="1" fontId="0" fillId="13" borderId="0" xfId="0" applyNumberFormat="1" applyFill="1"/>
    <xf numFmtId="1" fontId="0" fillId="17" borderId="0" xfId="0" applyNumberFormat="1" applyFill="1"/>
    <xf numFmtId="0" fontId="2" fillId="3" borderId="7" xfId="0" applyFont="1" applyFill="1" applyBorder="1" applyAlignment="1">
      <alignment horizontal="left" vertical="center"/>
    </xf>
    <xf numFmtId="165" fontId="6" fillId="3" borderId="7" xfId="0" applyNumberFormat="1" applyFont="1" applyFill="1" applyBorder="1" applyAlignment="1">
      <alignment horizontal="left" vertical="center" wrapText="1"/>
    </xf>
    <xf numFmtId="0" fontId="37" fillId="6" borderId="0" xfId="0" applyFont="1" applyFill="1"/>
    <xf numFmtId="0" fontId="15" fillId="3" borderId="7" xfId="0" applyFont="1" applyFill="1" applyBorder="1" applyAlignment="1">
      <alignment horizontal="left" vertical="center" wrapText="1"/>
    </xf>
    <xf numFmtId="2" fontId="26" fillId="3" borderId="7" xfId="0" applyNumberFormat="1" applyFont="1" applyFill="1" applyBorder="1" applyAlignment="1">
      <alignment horizontal="left" vertical="center" wrapText="1"/>
    </xf>
    <xf numFmtId="43" fontId="15" fillId="3" borderId="7" xfId="1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center"/>
    </xf>
    <xf numFmtId="0" fontId="47" fillId="3" borderId="0" xfId="0" applyNumberFormat="1" applyFont="1" applyFill="1"/>
    <xf numFmtId="1" fontId="47" fillId="3" borderId="0" xfId="0" applyNumberFormat="1" applyFont="1" applyFill="1"/>
    <xf numFmtId="0" fontId="47" fillId="3" borderId="0" xfId="0" applyFont="1" applyFill="1"/>
    <xf numFmtId="0" fontId="2" fillId="3" borderId="7" xfId="0" applyFont="1" applyFill="1" applyBorder="1" applyAlignment="1">
      <alignment horizontal="left" vertical="center"/>
    </xf>
    <xf numFmtId="165" fontId="40" fillId="3" borderId="7" xfId="0" applyNumberFormat="1" applyFont="1" applyFill="1" applyBorder="1" applyAlignment="1">
      <alignment horizontal="center" vertical="center" wrapText="1"/>
    </xf>
    <xf numFmtId="164" fontId="39" fillId="11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/>
    </xf>
    <xf numFmtId="49" fontId="33" fillId="4" borderId="7" xfId="0" applyNumberFormat="1" applyFont="1" applyFill="1" applyBorder="1" applyAlignment="1">
      <alignment horizontal="left" vertical="center"/>
    </xf>
    <xf numFmtId="0" fontId="33" fillId="4" borderId="7" xfId="0" applyFont="1" applyFill="1" applyBorder="1" applyAlignment="1">
      <alignment horizontal="left" vertical="center"/>
    </xf>
    <xf numFmtId="2" fontId="34" fillId="4" borderId="7" xfId="0" applyNumberFormat="1" applyFont="1" applyFill="1" applyBorder="1" applyAlignment="1">
      <alignment horizontal="center" vertical="center"/>
    </xf>
    <xf numFmtId="1" fontId="33" fillId="17" borderId="7" xfId="0" applyNumberFormat="1" applyFont="1" applyFill="1" applyBorder="1" applyAlignment="1">
      <alignment horizontal="center" vertical="center"/>
    </xf>
    <xf numFmtId="43" fontId="33" fillId="4" borderId="7" xfId="1" applyFont="1" applyFill="1" applyBorder="1" applyAlignment="1">
      <alignment horizontal="center" vertical="center"/>
    </xf>
    <xf numFmtId="2" fontId="33" fillId="4" borderId="7" xfId="0" applyNumberFormat="1" applyFont="1" applyFill="1" applyBorder="1" applyAlignment="1">
      <alignment horizontal="center" vertical="center"/>
    </xf>
    <xf numFmtId="0" fontId="22" fillId="4" borderId="0" xfId="0" applyFont="1" applyFill="1" applyAlignment="1"/>
    <xf numFmtId="43" fontId="19" fillId="3" borderId="7" xfId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49" fontId="13" fillId="3" borderId="7" xfId="0" applyNumberFormat="1" applyFont="1" applyFill="1" applyBorder="1" applyAlignment="1">
      <alignment vertical="top"/>
    </xf>
    <xf numFmtId="0" fontId="0" fillId="7" borderId="0" xfId="0" applyNumberFormat="1" applyFont="1" applyFill="1"/>
    <xf numFmtId="0" fontId="48" fillId="7" borderId="0" xfId="0" applyFont="1" applyFill="1"/>
    <xf numFmtId="1" fontId="0" fillId="7" borderId="0" xfId="0" applyNumberFormat="1" applyFont="1" applyFill="1"/>
    <xf numFmtId="0" fontId="0" fillId="7" borderId="0" xfId="0" applyFont="1" applyFill="1"/>
    <xf numFmtId="49" fontId="38" fillId="3" borderId="7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textRotation="90" wrapText="1"/>
    </xf>
    <xf numFmtId="0" fontId="2" fillId="2" borderId="8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18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4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E219"/>
  <sheetViews>
    <sheetView tabSelected="1" topLeftCell="A7" zoomScale="75" zoomScaleNormal="75" workbookViewId="0">
      <pane xSplit="2" ySplit="6" topLeftCell="C13" activePane="bottomRight" state="frozen"/>
      <selection activeCell="A7" sqref="A7"/>
      <selection pane="topRight" activeCell="C7" sqref="C7"/>
      <selection pane="bottomLeft" activeCell="A13" sqref="A13"/>
      <selection pane="bottomRight" activeCell="U24" sqref="U24"/>
    </sheetView>
  </sheetViews>
  <sheetFormatPr defaultColWidth="9.140625" defaultRowHeight="15" x14ac:dyDescent="0.25"/>
  <cols>
    <col min="1" max="1" width="9.140625" style="17"/>
    <col min="2" max="2" width="20" style="17" customWidth="1"/>
    <col min="3" max="3" width="13.140625" style="170" customWidth="1"/>
    <col min="4" max="5" width="9.140625" style="17" customWidth="1"/>
    <col min="6" max="6" width="10.5703125" style="17" customWidth="1"/>
    <col min="7" max="7" width="6.5703125" style="67" customWidth="1"/>
    <col min="8" max="8" width="7" style="17" customWidth="1"/>
    <col min="9" max="10" width="9.140625" style="17"/>
    <col min="11" max="11" width="11.7109375" style="17" hidden="1" customWidth="1"/>
    <col min="12" max="12" width="7.7109375" style="17" hidden="1" customWidth="1"/>
    <col min="13" max="13" width="0" style="17" hidden="1" customWidth="1"/>
    <col min="14" max="14" width="11.140625" style="17" customWidth="1"/>
    <col min="15" max="15" width="7.5703125" style="17" customWidth="1"/>
    <col min="16" max="16" width="9.140625" style="17"/>
    <col min="17" max="17" width="0" style="17" hidden="1" customWidth="1"/>
    <col min="18" max="16384" width="9.140625" style="17"/>
  </cols>
  <sheetData>
    <row r="2" spans="1:15" x14ac:dyDescent="0.25">
      <c r="F2" s="536" t="s">
        <v>327</v>
      </c>
    </row>
    <row r="3" spans="1:15" x14ac:dyDescent="0.25">
      <c r="F3" s="40"/>
    </row>
    <row r="4" spans="1:15" x14ac:dyDescent="0.25">
      <c r="C4" s="538" t="s">
        <v>16</v>
      </c>
      <c r="D4" s="538"/>
      <c r="E4" s="538"/>
      <c r="F4" s="538"/>
    </row>
    <row r="5" spans="1:15" ht="7.5" customHeight="1" x14ac:dyDescent="0.25"/>
    <row r="6" spans="1:15" x14ac:dyDescent="0.25">
      <c r="C6" s="539" t="s">
        <v>310</v>
      </c>
      <c r="D6" s="539"/>
      <c r="E6" s="539"/>
      <c r="F6" s="539"/>
    </row>
    <row r="7" spans="1:15" ht="5.25" customHeight="1" x14ac:dyDescent="0.25"/>
    <row r="8" spans="1:15" s="41" customFormat="1" ht="12.75" customHeight="1" x14ac:dyDescent="0.2">
      <c r="A8" s="540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5"/>
      <c r="O8" s="556"/>
    </row>
    <row r="9" spans="1:15" s="41" customFormat="1" ht="22.15" customHeight="1" x14ac:dyDescent="0.2">
      <c r="A9" s="541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5"/>
      <c r="O9" s="556"/>
    </row>
    <row r="10" spans="1:15" s="41" customFormat="1" ht="40.5" customHeight="1" x14ac:dyDescent="0.2">
      <c r="A10" s="541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5"/>
      <c r="O10" s="556"/>
    </row>
    <row r="11" spans="1:15" s="41" customFormat="1" ht="12.75" customHeight="1" x14ac:dyDescent="0.2">
      <c r="A11" s="541"/>
      <c r="B11" s="543"/>
      <c r="C11" s="545"/>
      <c r="D11" s="558" t="s">
        <v>328</v>
      </c>
      <c r="E11" s="558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5"/>
      <c r="N11" s="556"/>
      <c r="O11" s="542" t="s">
        <v>11</v>
      </c>
    </row>
    <row r="12" spans="1:15" s="41" customFormat="1" ht="27" customHeight="1" x14ac:dyDescent="0.2">
      <c r="A12" s="540"/>
      <c r="B12" s="542"/>
      <c r="C12" s="545"/>
      <c r="D12" s="558"/>
      <c r="E12" s="558"/>
      <c r="F12" s="553"/>
      <c r="G12" s="560"/>
      <c r="H12" s="557"/>
      <c r="I12" s="557"/>
      <c r="J12" s="39" t="s">
        <v>12</v>
      </c>
      <c r="K12" s="39" t="s">
        <v>13</v>
      </c>
      <c r="L12" s="163" t="s">
        <v>351</v>
      </c>
      <c r="M12" s="39" t="s">
        <v>14</v>
      </c>
      <c r="N12" s="39" t="s">
        <v>15</v>
      </c>
      <c r="O12" s="557"/>
    </row>
    <row r="13" spans="1:15" s="33" customFormat="1" ht="12.75" x14ac:dyDescent="0.25">
      <c r="A13" s="65">
        <v>1</v>
      </c>
      <c r="B13" s="65">
        <v>2</v>
      </c>
      <c r="C13" s="153">
        <v>3</v>
      </c>
      <c r="D13" s="65">
        <v>4</v>
      </c>
      <c r="E13" s="65">
        <v>5</v>
      </c>
      <c r="F13" s="65">
        <v>6</v>
      </c>
      <c r="G13" s="68">
        <v>24</v>
      </c>
      <c r="H13" s="65">
        <v>25</v>
      </c>
      <c r="I13" s="65">
        <v>26</v>
      </c>
      <c r="J13" s="65">
        <v>27</v>
      </c>
      <c r="K13" s="65">
        <v>28</v>
      </c>
      <c r="L13" s="164"/>
      <c r="M13" s="65">
        <v>29</v>
      </c>
      <c r="N13" s="65">
        <v>30</v>
      </c>
      <c r="O13" s="65">
        <v>31</v>
      </c>
    </row>
    <row r="14" spans="1:15" ht="15.75" hidden="1" customHeight="1" x14ac:dyDescent="0.25">
      <c r="A14" s="73" t="s">
        <v>233</v>
      </c>
      <c r="B14" s="74"/>
      <c r="C14" s="171"/>
      <c r="D14" s="74"/>
      <c r="E14" s="74"/>
      <c r="F14" s="74"/>
      <c r="G14" s="86"/>
      <c r="H14" s="74"/>
      <c r="I14" s="74"/>
      <c r="J14" s="74"/>
      <c r="K14" s="74"/>
      <c r="L14" s="74"/>
      <c r="M14" s="74"/>
      <c r="N14" s="74"/>
      <c r="O14" s="75"/>
    </row>
    <row r="15" spans="1:15" ht="21.75" hidden="1" customHeight="1" x14ac:dyDescent="0.25">
      <c r="A15" s="1" t="s">
        <v>17</v>
      </c>
      <c r="B15" s="2" t="s">
        <v>36</v>
      </c>
      <c r="C15" s="7">
        <v>0</v>
      </c>
      <c r="D15" s="11">
        <v>0</v>
      </c>
      <c r="E15" s="11">
        <v>0</v>
      </c>
      <c r="F15" s="11">
        <v>0</v>
      </c>
      <c r="G15" s="87">
        <v>0</v>
      </c>
      <c r="H15" s="11">
        <v>0</v>
      </c>
      <c r="I15" s="11">
        <v>0</v>
      </c>
      <c r="J15" s="11">
        <v>0</v>
      </c>
      <c r="K15" s="11">
        <v>0</v>
      </c>
      <c r="L15" s="11"/>
      <c r="M15" s="11">
        <v>0</v>
      </c>
      <c r="N15" s="11">
        <v>0</v>
      </c>
      <c r="O15" s="11">
        <v>0</v>
      </c>
    </row>
    <row r="16" spans="1:15" ht="24.75" hidden="1" customHeight="1" x14ac:dyDescent="0.25">
      <c r="A16" s="1" t="s">
        <v>20</v>
      </c>
      <c r="B16" s="2" t="s">
        <v>221</v>
      </c>
      <c r="C16" s="7">
        <v>0</v>
      </c>
      <c r="D16" s="11">
        <v>0</v>
      </c>
      <c r="E16" s="11">
        <v>0</v>
      </c>
      <c r="F16" s="11">
        <v>0</v>
      </c>
      <c r="G16" s="87">
        <v>0</v>
      </c>
      <c r="H16" s="11">
        <v>0</v>
      </c>
      <c r="I16" s="11"/>
      <c r="J16" s="11"/>
      <c r="K16" s="11"/>
      <c r="L16" s="11"/>
      <c r="M16" s="11"/>
      <c r="N16" s="11"/>
      <c r="O16" s="11"/>
    </row>
    <row r="17" spans="1:18" ht="6" hidden="1" customHeight="1" x14ac:dyDescent="0.25">
      <c r="A17" s="1" t="s">
        <v>22</v>
      </c>
      <c r="B17" s="2" t="s">
        <v>223</v>
      </c>
      <c r="C17" s="3">
        <v>0</v>
      </c>
      <c r="D17" s="11">
        <v>0</v>
      </c>
      <c r="E17" s="11">
        <v>0</v>
      </c>
      <c r="F17" s="11">
        <v>0</v>
      </c>
      <c r="G17" s="87">
        <v>0</v>
      </c>
      <c r="H17" s="11">
        <v>0</v>
      </c>
      <c r="I17" s="11"/>
      <c r="J17" s="11"/>
      <c r="K17" s="11"/>
      <c r="L17" s="11"/>
      <c r="M17" s="11"/>
      <c r="N17" s="11"/>
      <c r="O17" s="11"/>
    </row>
    <row r="18" spans="1:18" ht="12.75" customHeight="1" x14ac:dyDescent="0.25">
      <c r="A18" s="76" t="s">
        <v>234</v>
      </c>
      <c r="B18" s="77"/>
      <c r="C18" s="37"/>
      <c r="D18" s="77"/>
      <c r="E18" s="77"/>
      <c r="F18" s="77"/>
      <c r="G18" s="88"/>
      <c r="H18" s="77"/>
      <c r="I18" s="77"/>
      <c r="J18" s="77"/>
      <c r="K18" s="77"/>
      <c r="L18" s="77"/>
      <c r="M18" s="77"/>
      <c r="N18" s="77"/>
      <c r="O18" s="78"/>
    </row>
    <row r="19" spans="1:18" ht="18.75" hidden="1" customHeight="1" x14ac:dyDescent="0.25">
      <c r="A19" s="84" t="s">
        <v>28</v>
      </c>
      <c r="B19" s="2" t="s">
        <v>18</v>
      </c>
      <c r="C19" s="3">
        <v>0</v>
      </c>
      <c r="D19" s="12">
        <v>12</v>
      </c>
      <c r="E19" s="12">
        <v>0</v>
      </c>
      <c r="F19" s="13" t="e">
        <f>E19/C19</f>
        <v>#DIV/0!</v>
      </c>
      <c r="G19" s="89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70"/>
      <c r="Q19" s="71"/>
      <c r="R19" s="34"/>
    </row>
    <row r="20" spans="1:18" s="154" customFormat="1" ht="38.25" x14ac:dyDescent="0.25">
      <c r="A20" s="84" t="s">
        <v>29</v>
      </c>
      <c r="B20" s="2" t="s">
        <v>21</v>
      </c>
      <c r="C20" s="5">
        <v>77.67</v>
      </c>
      <c r="D20" s="12">
        <v>87</v>
      </c>
      <c r="E20" s="12">
        <v>89</v>
      </c>
      <c r="F20" s="13">
        <f t="shared" ref="F20:F27" si="0">E20/C20</f>
        <v>1.1458735676580405</v>
      </c>
      <c r="G20" s="89">
        <v>7</v>
      </c>
      <c r="H20" s="24">
        <f>G20*100/E20</f>
        <v>7.8651685393258424</v>
      </c>
      <c r="I20" s="20"/>
      <c r="J20" s="20"/>
      <c r="K20" s="20"/>
      <c r="L20" s="20"/>
      <c r="M20" s="20"/>
      <c r="N20" s="20"/>
      <c r="O20" s="20"/>
      <c r="P20" s="155"/>
      <c r="Q20" s="156"/>
      <c r="R20" s="157"/>
    </row>
    <row r="21" spans="1:18" s="154" customFormat="1" ht="15.75" hidden="1" x14ac:dyDescent="0.25">
      <c r="A21" s="84" t="s">
        <v>31</v>
      </c>
      <c r="B21" s="6" t="s">
        <v>23</v>
      </c>
      <c r="C21" s="3">
        <v>24.202999999999999</v>
      </c>
      <c r="D21" s="12">
        <v>4</v>
      </c>
      <c r="E21" s="12">
        <v>0</v>
      </c>
      <c r="F21" s="13">
        <f t="shared" si="0"/>
        <v>0</v>
      </c>
      <c r="G21" s="90">
        <v>0</v>
      </c>
      <c r="H21" s="12">
        <v>0</v>
      </c>
      <c r="I21" s="12"/>
      <c r="J21" s="12"/>
      <c r="K21" s="12"/>
      <c r="L21" s="12"/>
      <c r="M21" s="12"/>
      <c r="N21" s="12"/>
      <c r="O21" s="12"/>
      <c r="P21" s="155"/>
      <c r="Q21" s="156"/>
      <c r="R21" s="157"/>
    </row>
    <row r="22" spans="1:18" s="154" customFormat="1" ht="15.75" hidden="1" x14ac:dyDescent="0.25">
      <c r="A22" s="84" t="s">
        <v>33</v>
      </c>
      <c r="B22" s="2" t="s">
        <v>24</v>
      </c>
      <c r="C22" s="7">
        <v>20.62</v>
      </c>
      <c r="D22" s="12">
        <v>8</v>
      </c>
      <c r="E22" s="12">
        <v>12</v>
      </c>
      <c r="F22" s="13">
        <f t="shared" si="0"/>
        <v>0.58195926285160038</v>
      </c>
      <c r="G22" s="89">
        <v>0</v>
      </c>
      <c r="H22" s="20">
        <v>0</v>
      </c>
      <c r="I22" s="20"/>
      <c r="J22" s="20"/>
      <c r="K22" s="20"/>
      <c r="L22" s="20"/>
      <c r="M22" s="20"/>
      <c r="N22" s="20"/>
      <c r="O22" s="20"/>
      <c r="P22" s="155"/>
      <c r="Q22" s="156"/>
      <c r="R22" s="157"/>
    </row>
    <row r="23" spans="1:18" s="154" customFormat="1" ht="15.75" hidden="1" x14ac:dyDescent="0.25">
      <c r="A23" s="84" t="s">
        <v>236</v>
      </c>
      <c r="B23" s="2" t="s">
        <v>311</v>
      </c>
      <c r="C23" s="7">
        <v>21.3</v>
      </c>
      <c r="D23" s="12">
        <v>23</v>
      </c>
      <c r="E23" s="12">
        <v>24</v>
      </c>
      <c r="F23" s="13">
        <f t="shared" si="0"/>
        <v>1.1267605633802817</v>
      </c>
      <c r="G23" s="90">
        <v>0</v>
      </c>
      <c r="H23" s="12">
        <v>0</v>
      </c>
      <c r="I23" s="12"/>
      <c r="J23" s="12"/>
      <c r="K23" s="12"/>
      <c r="L23" s="12"/>
      <c r="M23" s="12"/>
      <c r="N23" s="12"/>
      <c r="O23" s="12"/>
      <c r="P23" s="155"/>
      <c r="Q23" s="156"/>
      <c r="R23" s="157"/>
    </row>
    <row r="24" spans="1:18" s="154" customFormat="1" ht="38.25" x14ac:dyDescent="0.25">
      <c r="A24" s="84" t="s">
        <v>237</v>
      </c>
      <c r="B24" s="2" t="s">
        <v>25</v>
      </c>
      <c r="C24" s="7">
        <v>50</v>
      </c>
      <c r="D24" s="12">
        <v>190</v>
      </c>
      <c r="E24" s="12">
        <v>177</v>
      </c>
      <c r="F24" s="13">
        <f>E24/C24</f>
        <v>3.54</v>
      </c>
      <c r="G24" s="89">
        <v>21</v>
      </c>
      <c r="H24" s="24">
        <v>12</v>
      </c>
      <c r="I24" s="20"/>
      <c r="J24" s="20"/>
      <c r="K24" s="20"/>
      <c r="L24" s="20"/>
      <c r="M24" s="20"/>
      <c r="N24" s="20"/>
      <c r="O24" s="20"/>
      <c r="P24" s="155"/>
      <c r="Q24" s="156"/>
      <c r="R24" s="157"/>
    </row>
    <row r="25" spans="1:18" ht="63.75" x14ac:dyDescent="0.25">
      <c r="A25" s="84" t="s">
        <v>240</v>
      </c>
      <c r="B25" s="2" t="s">
        <v>317</v>
      </c>
      <c r="C25" s="7"/>
      <c r="D25" s="12"/>
      <c r="E25" s="12"/>
      <c r="F25" s="13"/>
      <c r="G25" s="45">
        <v>3</v>
      </c>
      <c r="H25" s="24">
        <f>G25*100/E24</f>
        <v>1.6949152542372881</v>
      </c>
      <c r="I25" s="20"/>
      <c r="J25" s="20"/>
      <c r="K25" s="20"/>
      <c r="L25" s="20"/>
      <c r="M25" s="20"/>
      <c r="N25" s="20"/>
      <c r="O25" s="20"/>
      <c r="P25" s="70"/>
      <c r="Q25" s="177"/>
      <c r="R25" s="34"/>
    </row>
    <row r="26" spans="1:18" s="154" customFormat="1" ht="15.75" x14ac:dyDescent="0.25">
      <c r="A26" s="84" t="s">
        <v>238</v>
      </c>
      <c r="B26" s="2" t="s">
        <v>26</v>
      </c>
      <c r="C26" s="7">
        <v>33.630000000000003</v>
      </c>
      <c r="D26" s="12">
        <v>76</v>
      </c>
      <c r="E26" s="12">
        <v>81</v>
      </c>
      <c r="F26" s="13">
        <f t="shared" si="0"/>
        <v>2.4085637823371986</v>
      </c>
      <c r="G26" s="89">
        <v>5</v>
      </c>
      <c r="H26" s="20">
        <v>5.7</v>
      </c>
      <c r="I26" s="20"/>
      <c r="J26" s="20"/>
      <c r="K26" s="20"/>
      <c r="L26" s="20"/>
      <c r="M26" s="20"/>
      <c r="N26" s="20"/>
      <c r="O26" s="20"/>
      <c r="P26" s="155"/>
      <c r="Q26" s="156"/>
      <c r="R26" s="157"/>
    </row>
    <row r="27" spans="1:18" s="154" customFormat="1" ht="15.75" x14ac:dyDescent="0.25">
      <c r="A27" s="84" t="s">
        <v>239</v>
      </c>
      <c r="B27" s="2" t="s">
        <v>27</v>
      </c>
      <c r="C27" s="7">
        <v>36.83</v>
      </c>
      <c r="D27" s="12">
        <v>76</v>
      </c>
      <c r="E27" s="12">
        <v>81</v>
      </c>
      <c r="F27" s="13">
        <f t="shared" si="0"/>
        <v>2.1992940537605215</v>
      </c>
      <c r="G27" s="89">
        <v>6</v>
      </c>
      <c r="H27" s="20">
        <v>7.9</v>
      </c>
      <c r="I27" s="20"/>
      <c r="J27" s="20"/>
      <c r="K27" s="20"/>
      <c r="L27" s="20"/>
      <c r="M27" s="20"/>
      <c r="N27" s="20"/>
      <c r="O27" s="20"/>
      <c r="P27" s="155"/>
      <c r="Q27" s="156"/>
      <c r="R27" s="157"/>
    </row>
    <row r="28" spans="1:18" ht="15.75" customHeight="1" x14ac:dyDescent="0.25">
      <c r="A28" s="81" t="s">
        <v>241</v>
      </c>
      <c r="B28" s="74"/>
      <c r="C28" s="171"/>
      <c r="D28" s="74"/>
      <c r="E28" s="74"/>
      <c r="F28" s="74"/>
      <c r="G28" s="86"/>
      <c r="H28" s="74"/>
      <c r="I28" s="74"/>
      <c r="J28" s="74"/>
      <c r="K28" s="74"/>
      <c r="L28" s="74"/>
      <c r="M28" s="74"/>
      <c r="N28" s="74"/>
      <c r="O28" s="75"/>
      <c r="P28" s="70"/>
      <c r="Q28" s="177"/>
      <c r="R28" s="34"/>
    </row>
    <row r="29" spans="1:18" ht="15.75" x14ac:dyDescent="0.25">
      <c r="A29" s="84" t="s">
        <v>35</v>
      </c>
      <c r="B29" s="2" t="s">
        <v>18</v>
      </c>
      <c r="C29" s="7">
        <v>425.3</v>
      </c>
      <c r="D29" s="12">
        <v>26</v>
      </c>
      <c r="E29" s="12">
        <v>26</v>
      </c>
      <c r="F29" s="13">
        <f>E29/C29</f>
        <v>6.1133317658123673E-2</v>
      </c>
      <c r="G29" s="90">
        <v>1</v>
      </c>
      <c r="H29" s="24">
        <f>G29*100/E29</f>
        <v>3.8461538461538463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 s="70"/>
      <c r="Q29" s="71"/>
      <c r="R29" s="34"/>
    </row>
    <row r="30" spans="1:18" s="154" customFormat="1" ht="38.25" x14ac:dyDescent="0.25">
      <c r="A30" s="84" t="s">
        <v>37</v>
      </c>
      <c r="B30" s="2" t="s">
        <v>30</v>
      </c>
      <c r="C30" s="7">
        <v>61.19</v>
      </c>
      <c r="D30" s="12">
        <v>49</v>
      </c>
      <c r="E30" s="12">
        <v>53</v>
      </c>
      <c r="F30" s="13">
        <f>E30/C30</f>
        <v>0.86615460042490611</v>
      </c>
      <c r="G30" s="89">
        <v>2</v>
      </c>
      <c r="H30" s="24">
        <f>G30*100/E30</f>
        <v>3.7735849056603774</v>
      </c>
      <c r="I30" s="20"/>
      <c r="J30" s="20"/>
      <c r="K30" s="20"/>
      <c r="L30" s="20"/>
      <c r="M30" s="20"/>
      <c r="N30" s="20"/>
      <c r="O30" s="20"/>
      <c r="P30" s="155"/>
      <c r="Q30" s="156"/>
      <c r="R30" s="157"/>
    </row>
    <row r="31" spans="1:18" s="154" customFormat="1" ht="15.75" x14ac:dyDescent="0.25">
      <c r="A31" s="84" t="s">
        <v>39</v>
      </c>
      <c r="B31" s="2" t="s">
        <v>32</v>
      </c>
      <c r="C31" s="7">
        <v>79.22</v>
      </c>
      <c r="D31" s="12">
        <v>112</v>
      </c>
      <c r="E31" s="12">
        <v>115</v>
      </c>
      <c r="F31" s="13">
        <f>E31/C31</f>
        <v>1.4516536228225196</v>
      </c>
      <c r="G31" s="91">
        <v>6</v>
      </c>
      <c r="H31" s="24">
        <f>G31*100/E31</f>
        <v>5.2173913043478262</v>
      </c>
      <c r="I31" s="16"/>
      <c r="J31" s="16"/>
      <c r="K31" s="16"/>
      <c r="L31" s="16"/>
      <c r="M31" s="16"/>
      <c r="N31" s="16"/>
      <c r="O31" s="16"/>
      <c r="P31" s="155"/>
      <c r="Q31" s="156"/>
      <c r="R31" s="157"/>
    </row>
    <row r="32" spans="1:18" s="154" customFormat="1" ht="15.75" x14ac:dyDescent="0.25">
      <c r="A32" s="84" t="s">
        <v>41</v>
      </c>
      <c r="B32" s="2" t="s">
        <v>34</v>
      </c>
      <c r="C32" s="3">
        <v>80.819999999999993</v>
      </c>
      <c r="D32" s="12">
        <v>81</v>
      </c>
      <c r="E32" s="12">
        <v>81</v>
      </c>
      <c r="F32" s="186">
        <f>E32/C32</f>
        <v>1.0022271714922051</v>
      </c>
      <c r="G32" s="91">
        <v>6</v>
      </c>
      <c r="H32" s="24">
        <f>G32*100/E32</f>
        <v>7.4074074074074074</v>
      </c>
      <c r="I32" s="16"/>
      <c r="J32" s="16"/>
      <c r="K32" s="16"/>
      <c r="L32" s="16"/>
      <c r="M32" s="16"/>
      <c r="N32" s="16"/>
      <c r="O32" s="16"/>
      <c r="P32" s="155"/>
      <c r="Q32" s="156"/>
      <c r="R32" s="157"/>
    </row>
    <row r="33" spans="1:20" ht="15.75" customHeight="1" x14ac:dyDescent="0.25">
      <c r="A33" s="81" t="s">
        <v>302</v>
      </c>
      <c r="B33" s="74"/>
      <c r="C33" s="171"/>
      <c r="D33" s="74"/>
      <c r="E33" s="74"/>
      <c r="F33" s="74"/>
      <c r="G33" s="86"/>
      <c r="H33" s="74"/>
      <c r="I33" s="74"/>
      <c r="J33" s="74"/>
      <c r="K33" s="74"/>
      <c r="L33" s="74"/>
      <c r="M33" s="74"/>
      <c r="N33" s="74"/>
      <c r="O33" s="75"/>
      <c r="P33" s="70"/>
      <c r="Q33" s="71"/>
      <c r="R33" s="34"/>
    </row>
    <row r="34" spans="1:20" ht="15.75" x14ac:dyDescent="0.25">
      <c r="A34" s="84" t="s">
        <v>43</v>
      </c>
      <c r="B34" s="2" t="s">
        <v>36</v>
      </c>
      <c r="C34" s="7">
        <v>222.18</v>
      </c>
      <c r="D34" s="12">
        <v>58</v>
      </c>
      <c r="E34" s="12">
        <v>34</v>
      </c>
      <c r="F34" s="13">
        <f>E34/C34</f>
        <v>0.15302907552434963</v>
      </c>
      <c r="G34" s="89">
        <v>2</v>
      </c>
      <c r="H34" s="24">
        <f>G34*100/E34</f>
        <v>5.882352941176471</v>
      </c>
      <c r="I34" s="20">
        <v>0</v>
      </c>
      <c r="J34" s="20">
        <v>0</v>
      </c>
      <c r="K34" s="20">
        <v>0</v>
      </c>
      <c r="L34" s="20"/>
      <c r="M34" s="20">
        <v>0</v>
      </c>
      <c r="N34" s="20">
        <v>1</v>
      </c>
      <c r="O34" s="20">
        <v>1</v>
      </c>
      <c r="P34" s="70"/>
      <c r="Q34" s="71"/>
      <c r="R34" s="34"/>
    </row>
    <row r="35" spans="1:20" s="154" customFormat="1" ht="38.25" x14ac:dyDescent="0.25">
      <c r="A35" s="84" t="s">
        <v>44</v>
      </c>
      <c r="B35" s="2" t="s">
        <v>38</v>
      </c>
      <c r="C35" s="7">
        <v>143.47</v>
      </c>
      <c r="D35" s="12">
        <v>98</v>
      </c>
      <c r="E35" s="12">
        <v>118</v>
      </c>
      <c r="F35" s="13">
        <f>E35/C35</f>
        <v>0.82247159684951554</v>
      </c>
      <c r="G35" s="89">
        <v>5</v>
      </c>
      <c r="H35" s="24">
        <f>G35*100/E35</f>
        <v>4.2372881355932206</v>
      </c>
      <c r="I35" s="20"/>
      <c r="J35" s="20"/>
      <c r="K35" s="20"/>
      <c r="L35" s="20"/>
      <c r="M35" s="20"/>
      <c r="N35" s="20"/>
      <c r="O35" s="20"/>
      <c r="P35" s="155"/>
      <c r="Q35" s="156"/>
      <c r="R35" s="157"/>
    </row>
    <row r="36" spans="1:20" s="154" customFormat="1" ht="25.5" hidden="1" x14ac:dyDescent="0.25">
      <c r="A36" s="84" t="s">
        <v>46</v>
      </c>
      <c r="B36" s="2" t="s">
        <v>40</v>
      </c>
      <c r="C36" s="7">
        <v>12.04</v>
      </c>
      <c r="D36" s="12">
        <v>6</v>
      </c>
      <c r="E36" s="12">
        <v>6</v>
      </c>
      <c r="F36" s="13">
        <v>0.53</v>
      </c>
      <c r="G36" s="89">
        <v>0</v>
      </c>
      <c r="H36" s="42">
        <v>0</v>
      </c>
      <c r="I36" s="20"/>
      <c r="J36" s="20"/>
      <c r="K36" s="20"/>
      <c r="L36" s="20"/>
      <c r="M36" s="20"/>
      <c r="N36" s="20"/>
      <c r="O36" s="20"/>
      <c r="P36" s="155"/>
      <c r="Q36" s="156"/>
      <c r="R36" s="157"/>
    </row>
    <row r="37" spans="1:20" s="154" customFormat="1" ht="15.75" x14ac:dyDescent="0.25">
      <c r="A37" s="84" t="s">
        <v>48</v>
      </c>
      <c r="B37" s="43" t="s">
        <v>331</v>
      </c>
      <c r="C37" s="8">
        <v>51.435000000000002</v>
      </c>
      <c r="D37" s="12">
        <v>62</v>
      </c>
      <c r="E37" s="12">
        <v>56</v>
      </c>
      <c r="F37" s="13">
        <f>E37/C37</f>
        <v>1.0887527947895401</v>
      </c>
      <c r="G37" s="89">
        <v>3</v>
      </c>
      <c r="H37" s="24">
        <f>G37*100/E37</f>
        <v>5.3571428571428568</v>
      </c>
      <c r="I37" s="20"/>
      <c r="J37" s="20"/>
      <c r="K37" s="20"/>
      <c r="L37" s="20"/>
      <c r="M37" s="20"/>
      <c r="N37" s="20"/>
      <c r="O37" s="20"/>
      <c r="P37" s="155"/>
      <c r="Q37" s="156"/>
      <c r="R37" s="157"/>
    </row>
    <row r="38" spans="1:20" ht="31.5" customHeight="1" x14ac:dyDescent="0.25">
      <c r="A38" s="81" t="s">
        <v>344</v>
      </c>
      <c r="B38" s="74"/>
      <c r="C38" s="171"/>
      <c r="D38" s="74"/>
      <c r="E38" s="74"/>
      <c r="F38" s="74"/>
      <c r="G38" s="86"/>
      <c r="H38" s="74"/>
      <c r="I38" s="74"/>
      <c r="J38" s="74"/>
      <c r="K38" s="74"/>
      <c r="L38" s="74"/>
      <c r="M38" s="74"/>
      <c r="N38" s="74"/>
      <c r="O38" s="75"/>
      <c r="P38" s="70"/>
      <c r="Q38" s="71"/>
      <c r="R38" s="34"/>
    </row>
    <row r="39" spans="1:20" ht="9.75" hidden="1" customHeight="1" x14ac:dyDescent="0.25">
      <c r="A39" s="58" t="s">
        <v>50</v>
      </c>
      <c r="B39" s="6" t="s">
        <v>36</v>
      </c>
      <c r="C39" s="44">
        <v>0</v>
      </c>
      <c r="D39" s="15">
        <v>0</v>
      </c>
      <c r="E39" s="15">
        <v>0</v>
      </c>
      <c r="F39" s="15">
        <v>0</v>
      </c>
      <c r="G39" s="194">
        <v>0</v>
      </c>
      <c r="H39" s="15">
        <v>0</v>
      </c>
      <c r="I39" s="15">
        <v>0</v>
      </c>
      <c r="J39" s="15">
        <v>0</v>
      </c>
      <c r="K39" s="15">
        <v>0</v>
      </c>
      <c r="L39" s="15"/>
      <c r="M39" s="15">
        <v>0</v>
      </c>
      <c r="N39" s="15">
        <v>0</v>
      </c>
      <c r="O39" s="15">
        <v>0</v>
      </c>
      <c r="P39" s="70"/>
      <c r="Q39" s="71"/>
      <c r="R39" s="34"/>
    </row>
    <row r="40" spans="1:20" ht="14.25" hidden="1" customHeight="1" x14ac:dyDescent="0.25">
      <c r="A40" s="58" t="s">
        <v>51</v>
      </c>
      <c r="B40" s="6" t="s">
        <v>45</v>
      </c>
      <c r="C40" s="44">
        <v>0</v>
      </c>
      <c r="D40" s="15">
        <v>0</v>
      </c>
      <c r="E40" s="15">
        <v>0</v>
      </c>
      <c r="F40" s="15">
        <v>0</v>
      </c>
      <c r="G40" s="194">
        <v>0</v>
      </c>
      <c r="H40" s="15">
        <v>0</v>
      </c>
      <c r="I40" s="15"/>
      <c r="J40" s="15"/>
      <c r="K40" s="15"/>
      <c r="L40" s="15"/>
      <c r="M40" s="15"/>
      <c r="N40" s="15"/>
      <c r="O40" s="15"/>
      <c r="P40" s="70"/>
      <c r="Q40" s="71"/>
      <c r="R40" s="34"/>
    </row>
    <row r="41" spans="1:20" ht="12" hidden="1" customHeight="1" x14ac:dyDescent="0.25">
      <c r="A41" s="58" t="s">
        <v>53</v>
      </c>
      <c r="B41" s="6" t="s">
        <v>47</v>
      </c>
      <c r="C41" s="44">
        <v>0</v>
      </c>
      <c r="D41" s="15">
        <v>0</v>
      </c>
      <c r="E41" s="15">
        <v>0</v>
      </c>
      <c r="F41" s="15">
        <v>0</v>
      </c>
      <c r="G41" s="194">
        <v>0</v>
      </c>
      <c r="H41" s="15">
        <v>0</v>
      </c>
      <c r="I41" s="15"/>
      <c r="J41" s="15"/>
      <c r="K41" s="15"/>
      <c r="L41" s="15"/>
      <c r="M41" s="15"/>
      <c r="N41" s="15"/>
      <c r="O41" s="15"/>
      <c r="P41" s="70"/>
      <c r="Q41" s="71"/>
      <c r="R41" s="34"/>
    </row>
    <row r="42" spans="1:20" ht="15.75" hidden="1" customHeight="1" x14ac:dyDescent="0.25">
      <c r="A42" s="58" t="s">
        <v>54</v>
      </c>
      <c r="B42" s="6" t="s">
        <v>49</v>
      </c>
      <c r="C42" s="44">
        <v>0</v>
      </c>
      <c r="D42" s="15">
        <v>0</v>
      </c>
      <c r="E42" s="15">
        <v>0</v>
      </c>
      <c r="F42" s="15">
        <v>0</v>
      </c>
      <c r="G42" s="194">
        <v>0</v>
      </c>
      <c r="H42" s="15">
        <v>0</v>
      </c>
      <c r="I42" s="15"/>
      <c r="J42" s="15"/>
      <c r="K42" s="15"/>
      <c r="L42" s="15"/>
      <c r="M42" s="15"/>
      <c r="N42" s="15"/>
      <c r="O42" s="15"/>
      <c r="P42" s="70"/>
      <c r="Q42" s="71"/>
      <c r="R42" s="34"/>
    </row>
    <row r="43" spans="1:20" s="534" customFormat="1" x14ac:dyDescent="0.25">
      <c r="A43" s="245" t="s">
        <v>242</v>
      </c>
      <c r="B43" s="210" t="s">
        <v>323</v>
      </c>
      <c r="C43" s="316">
        <v>64.3</v>
      </c>
      <c r="D43" s="18">
        <v>47</v>
      </c>
      <c r="E43" s="18">
        <v>53</v>
      </c>
      <c r="F43" s="19">
        <v>1.26</v>
      </c>
      <c r="G43" s="93">
        <v>2</v>
      </c>
      <c r="H43" s="25">
        <v>5</v>
      </c>
      <c r="I43" s="25"/>
      <c r="J43" s="25"/>
      <c r="K43" s="25"/>
      <c r="L43" s="25"/>
      <c r="M43" s="25"/>
      <c r="N43" s="25"/>
      <c r="O43" s="25"/>
      <c r="P43" s="531"/>
      <c r="Q43" s="532"/>
      <c r="R43" s="533"/>
    </row>
    <row r="44" spans="1:20" ht="15.75" customHeight="1" x14ac:dyDescent="0.25">
      <c r="A44" s="81" t="s">
        <v>303</v>
      </c>
      <c r="B44" s="74"/>
      <c r="C44" s="171"/>
      <c r="D44" s="74"/>
      <c r="E44" s="74"/>
      <c r="F44" s="74"/>
      <c r="G44" s="86"/>
      <c r="H44" s="74"/>
      <c r="I44" s="74"/>
      <c r="J44" s="74"/>
      <c r="K44" s="74"/>
      <c r="L44" s="74"/>
      <c r="M44" s="74"/>
      <c r="N44" s="74"/>
      <c r="O44" s="75"/>
      <c r="P44" s="70"/>
      <c r="Q44" s="71"/>
      <c r="R44" s="34"/>
    </row>
    <row r="45" spans="1:20" s="30" customFormat="1" ht="15.75" x14ac:dyDescent="0.25">
      <c r="A45" s="58" t="s">
        <v>56</v>
      </c>
      <c r="B45" s="6" t="s">
        <v>18</v>
      </c>
      <c r="C45" s="3">
        <v>817.66</v>
      </c>
      <c r="D45" s="12">
        <v>406</v>
      </c>
      <c r="E45" s="12">
        <v>389</v>
      </c>
      <c r="F45" s="13">
        <f>E45/C45</f>
        <v>0.47574786586111589</v>
      </c>
      <c r="G45" s="195">
        <v>19</v>
      </c>
      <c r="H45" s="14">
        <f>G45*100/E45</f>
        <v>4.8843187660668379</v>
      </c>
      <c r="I45" s="45">
        <v>0</v>
      </c>
      <c r="J45" s="45">
        <v>2</v>
      </c>
      <c r="K45" s="45">
        <v>0</v>
      </c>
      <c r="L45" s="45">
        <v>0</v>
      </c>
      <c r="M45" s="45">
        <v>0</v>
      </c>
      <c r="N45" s="45">
        <v>13</v>
      </c>
      <c r="O45" s="45">
        <v>4</v>
      </c>
      <c r="P45" s="70"/>
      <c r="Q45" s="71"/>
      <c r="R45" s="34"/>
      <c r="S45" s="17"/>
      <c r="T45" s="17"/>
    </row>
    <row r="46" spans="1:20" s="154" customFormat="1" ht="15.75" x14ac:dyDescent="0.25">
      <c r="A46" s="84" t="s">
        <v>57</v>
      </c>
      <c r="B46" s="6" t="s">
        <v>52</v>
      </c>
      <c r="C46" s="7">
        <v>120.74</v>
      </c>
      <c r="D46" s="12">
        <v>216</v>
      </c>
      <c r="E46" s="12">
        <v>217</v>
      </c>
      <c r="F46" s="13">
        <f>E46/C46</f>
        <v>1.7972502898790792</v>
      </c>
      <c r="G46" s="89">
        <v>17</v>
      </c>
      <c r="H46" s="24">
        <v>8</v>
      </c>
      <c r="I46" s="20"/>
      <c r="J46" s="20"/>
      <c r="K46" s="20"/>
      <c r="L46" s="20"/>
      <c r="M46" s="20"/>
      <c r="N46" s="20"/>
      <c r="O46" s="20"/>
      <c r="P46" s="155"/>
      <c r="Q46" s="156"/>
      <c r="R46" s="157"/>
    </row>
    <row r="47" spans="1:20" s="169" customFormat="1" ht="15.75" x14ac:dyDescent="0.25">
      <c r="A47" s="58" t="s">
        <v>243</v>
      </c>
      <c r="B47" s="57" t="s">
        <v>329</v>
      </c>
      <c r="C47" s="3">
        <v>152.26</v>
      </c>
      <c r="D47" s="12">
        <v>134</v>
      </c>
      <c r="E47" s="12">
        <v>141</v>
      </c>
      <c r="F47" s="13">
        <v>0.06</v>
      </c>
      <c r="G47" s="195">
        <v>6</v>
      </c>
      <c r="H47" s="14">
        <f>G47*100/E47</f>
        <v>4.2553191489361701</v>
      </c>
      <c r="I47" s="45"/>
      <c r="J47" s="45"/>
      <c r="K47" s="45"/>
      <c r="L47" s="45"/>
      <c r="M47" s="45"/>
      <c r="N47" s="45"/>
      <c r="O47" s="45"/>
      <c r="P47" s="183"/>
      <c r="Q47" s="184"/>
      <c r="R47" s="185"/>
    </row>
    <row r="48" spans="1:20" s="154" customFormat="1" ht="38.25" x14ac:dyDescent="0.25">
      <c r="A48" s="84" t="s">
        <v>244</v>
      </c>
      <c r="B48" s="6" t="s">
        <v>55</v>
      </c>
      <c r="C48" s="8">
        <v>269.19799999999998</v>
      </c>
      <c r="D48" s="12">
        <v>148</v>
      </c>
      <c r="E48" s="12">
        <v>154</v>
      </c>
      <c r="F48" s="13">
        <f>E48/C48</f>
        <v>0.57206962904627823</v>
      </c>
      <c r="G48" s="89">
        <v>7</v>
      </c>
      <c r="H48" s="24">
        <v>5</v>
      </c>
      <c r="I48" s="20"/>
      <c r="J48" s="20"/>
      <c r="K48" s="20"/>
      <c r="L48" s="20"/>
      <c r="M48" s="20"/>
      <c r="N48" s="20"/>
      <c r="O48" s="20"/>
      <c r="P48" s="155"/>
      <c r="Q48" s="156"/>
      <c r="R48" s="157"/>
    </row>
    <row r="49" spans="1:20" ht="15.75" customHeight="1" x14ac:dyDescent="0.25">
      <c r="A49" s="81" t="s">
        <v>337</v>
      </c>
      <c r="B49" s="74"/>
      <c r="C49" s="171"/>
      <c r="D49" s="74"/>
      <c r="E49" s="74"/>
      <c r="F49" s="74"/>
      <c r="G49" s="86"/>
      <c r="H49" s="74"/>
      <c r="I49" s="74"/>
      <c r="J49" s="74"/>
      <c r="K49" s="74"/>
      <c r="L49" s="74"/>
      <c r="M49" s="74"/>
      <c r="N49" s="74"/>
      <c r="O49" s="75"/>
      <c r="P49" s="70"/>
      <c r="Q49" s="71"/>
      <c r="R49" s="34"/>
    </row>
    <row r="50" spans="1:20" ht="15.75" x14ac:dyDescent="0.25">
      <c r="A50" s="84" t="s">
        <v>59</v>
      </c>
      <c r="B50" s="2" t="s">
        <v>18</v>
      </c>
      <c r="C50" s="7">
        <v>257.81</v>
      </c>
      <c r="D50" s="12">
        <v>97</v>
      </c>
      <c r="E50" s="12">
        <v>36</v>
      </c>
      <c r="F50" s="13">
        <f t="shared" ref="F50:F55" si="1">E50/C50</f>
        <v>0.1396377176990807</v>
      </c>
      <c r="G50" s="91">
        <v>1</v>
      </c>
      <c r="H50" s="28">
        <f>G50*100/E50</f>
        <v>2.7777777777777777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</v>
      </c>
      <c r="P50" s="70"/>
      <c r="Q50" s="71"/>
      <c r="R50" s="34"/>
    </row>
    <row r="51" spans="1:20" s="154" customFormat="1" ht="38.25" x14ac:dyDescent="0.25">
      <c r="A51" s="84" t="s">
        <v>60</v>
      </c>
      <c r="B51" s="2" t="s">
        <v>226</v>
      </c>
      <c r="C51" s="3">
        <v>177.816</v>
      </c>
      <c r="D51" s="12">
        <v>477</v>
      </c>
      <c r="E51" s="12">
        <v>486</v>
      </c>
      <c r="F51" s="13">
        <f t="shared" si="1"/>
        <v>2.7331623700904304</v>
      </c>
      <c r="G51" s="89">
        <v>38</v>
      </c>
      <c r="H51" s="28">
        <f>G51*100/E51</f>
        <v>7.8189300411522638</v>
      </c>
      <c r="I51" s="20"/>
      <c r="J51" s="20"/>
      <c r="K51" s="20"/>
      <c r="L51" s="20"/>
      <c r="M51" s="20"/>
      <c r="N51" s="20"/>
      <c r="O51" s="20"/>
      <c r="P51" s="155"/>
      <c r="Q51" s="156"/>
      <c r="R51" s="157"/>
    </row>
    <row r="52" spans="1:20" ht="18.75" hidden="1" customHeight="1" x14ac:dyDescent="0.25">
      <c r="A52" s="84" t="s">
        <v>245</v>
      </c>
      <c r="B52" s="2" t="s">
        <v>227</v>
      </c>
      <c r="C52" s="7">
        <v>0</v>
      </c>
      <c r="D52" s="12">
        <v>0</v>
      </c>
      <c r="E52" s="12"/>
      <c r="F52" s="13">
        <v>0</v>
      </c>
      <c r="G52" s="89">
        <v>0</v>
      </c>
      <c r="H52" s="28" t="e">
        <f>G52*100/E52</f>
        <v>#DIV/0!</v>
      </c>
      <c r="I52" s="20"/>
      <c r="J52" s="20"/>
      <c r="K52" s="20"/>
      <c r="L52" s="20"/>
      <c r="M52" s="20"/>
      <c r="N52" s="20"/>
      <c r="O52" s="20"/>
      <c r="P52" s="70"/>
      <c r="Q52" s="71"/>
      <c r="R52" s="34"/>
    </row>
    <row r="53" spans="1:20" s="154" customFormat="1" ht="42" customHeight="1" x14ac:dyDescent="0.25">
      <c r="A53" s="84" t="s">
        <v>246</v>
      </c>
      <c r="B53" s="2" t="s">
        <v>356</v>
      </c>
      <c r="C53" s="7">
        <v>15.534000000000001</v>
      </c>
      <c r="D53" s="12">
        <v>34</v>
      </c>
      <c r="E53" s="12">
        <v>36</v>
      </c>
      <c r="F53" s="13">
        <f t="shared" si="1"/>
        <v>2.3174971031286211</v>
      </c>
      <c r="G53" s="89">
        <v>2</v>
      </c>
      <c r="H53" s="28">
        <f>G53*100/E53</f>
        <v>5.5555555555555554</v>
      </c>
      <c r="I53" s="20"/>
      <c r="J53" s="20"/>
      <c r="K53" s="20"/>
      <c r="L53" s="20"/>
      <c r="M53" s="20"/>
      <c r="N53" s="20"/>
      <c r="O53" s="20"/>
      <c r="P53" s="155"/>
      <c r="Q53" s="156"/>
      <c r="R53" s="157"/>
    </row>
    <row r="54" spans="1:20" ht="32.25" hidden="1" customHeight="1" x14ac:dyDescent="0.25">
      <c r="A54" s="84" t="s">
        <v>247</v>
      </c>
      <c r="B54" s="2" t="s">
        <v>229</v>
      </c>
      <c r="C54" s="7">
        <v>0</v>
      </c>
      <c r="D54" s="12">
        <v>0</v>
      </c>
      <c r="E54" s="12">
        <v>2</v>
      </c>
      <c r="F54" s="13" t="e">
        <f t="shared" si="1"/>
        <v>#DIV/0!</v>
      </c>
      <c r="G54" s="20">
        <v>0</v>
      </c>
      <c r="H54" s="28">
        <f>G54*100/E54</f>
        <v>0</v>
      </c>
      <c r="I54" s="20"/>
      <c r="J54" s="20"/>
      <c r="K54" s="20"/>
      <c r="L54" s="20"/>
      <c r="M54" s="20"/>
      <c r="N54" s="20"/>
      <c r="O54" s="20"/>
      <c r="P54" s="70"/>
      <c r="Q54" s="177"/>
      <c r="R54" s="34"/>
    </row>
    <row r="55" spans="1:20" ht="24.75" customHeight="1" x14ac:dyDescent="0.25">
      <c r="A55" s="84" t="s">
        <v>248</v>
      </c>
      <c r="B55" s="2" t="s">
        <v>355</v>
      </c>
      <c r="C55" s="5">
        <v>9.7159999999999993</v>
      </c>
      <c r="D55" s="12">
        <v>7</v>
      </c>
      <c r="E55" s="12">
        <v>39</v>
      </c>
      <c r="F55" s="13">
        <f t="shared" si="1"/>
        <v>4.013997529847674</v>
      </c>
      <c r="G55" s="89">
        <v>4</v>
      </c>
      <c r="H55" s="24">
        <f>G55*100/E55</f>
        <v>10.256410256410257</v>
      </c>
      <c r="I55" s="20"/>
      <c r="J55" s="20"/>
      <c r="K55" s="20"/>
      <c r="L55" s="20"/>
      <c r="M55" s="20"/>
      <c r="N55" s="20"/>
      <c r="O55" s="20"/>
      <c r="P55" s="70"/>
      <c r="Q55" s="71"/>
      <c r="R55" s="34"/>
    </row>
    <row r="56" spans="1:20" ht="23.25" hidden="1" customHeight="1" x14ac:dyDescent="0.25">
      <c r="A56" s="85" t="s">
        <v>304</v>
      </c>
      <c r="B56" s="79"/>
      <c r="C56" s="172"/>
      <c r="D56" s="79"/>
      <c r="E56" s="79"/>
      <c r="F56" s="79"/>
      <c r="G56" s="196"/>
      <c r="H56" s="79"/>
      <c r="I56" s="79"/>
      <c r="J56" s="79"/>
      <c r="K56" s="79"/>
      <c r="L56" s="79"/>
      <c r="M56" s="79"/>
      <c r="N56" s="79"/>
      <c r="O56" s="80"/>
      <c r="P56" s="70"/>
      <c r="Q56" s="71"/>
      <c r="R56" s="34"/>
    </row>
    <row r="57" spans="1:20" ht="13.5" hidden="1" customHeight="1" x14ac:dyDescent="0.25">
      <c r="A57" s="84" t="s">
        <v>62</v>
      </c>
      <c r="B57" s="6" t="s">
        <v>36</v>
      </c>
      <c r="C57" s="8">
        <v>0</v>
      </c>
      <c r="D57" s="11">
        <v>0</v>
      </c>
      <c r="E57" s="11">
        <v>0</v>
      </c>
      <c r="F57" s="11">
        <v>0</v>
      </c>
      <c r="G57" s="87">
        <v>0</v>
      </c>
      <c r="H57" s="11">
        <v>0</v>
      </c>
      <c r="I57" s="11">
        <v>0</v>
      </c>
      <c r="J57" s="11">
        <v>0</v>
      </c>
      <c r="K57" s="11">
        <v>0</v>
      </c>
      <c r="L57" s="11"/>
      <c r="M57" s="11">
        <v>0</v>
      </c>
      <c r="N57" s="11">
        <v>0</v>
      </c>
      <c r="O57" s="11">
        <v>0</v>
      </c>
      <c r="P57" s="70"/>
      <c r="Q57" s="71"/>
      <c r="R57" s="34"/>
    </row>
    <row r="58" spans="1:20" ht="24" hidden="1" customHeight="1" x14ac:dyDescent="0.25">
      <c r="A58" s="84" t="s">
        <v>63</v>
      </c>
      <c r="B58" s="6" t="s">
        <v>58</v>
      </c>
      <c r="C58" s="8">
        <v>0</v>
      </c>
      <c r="D58" s="11">
        <v>0</v>
      </c>
      <c r="E58" s="11">
        <v>0</v>
      </c>
      <c r="F58" s="11">
        <v>0</v>
      </c>
      <c r="G58" s="92">
        <v>0</v>
      </c>
      <c r="H58" s="47">
        <v>0</v>
      </c>
      <c r="I58" s="47"/>
      <c r="J58" s="47"/>
      <c r="K58" s="47"/>
      <c r="L58" s="47"/>
      <c r="M58" s="47"/>
      <c r="N58" s="47"/>
      <c r="O58" s="47"/>
      <c r="P58" s="70"/>
      <c r="Q58" s="71"/>
      <c r="R58" s="34"/>
    </row>
    <row r="59" spans="1:20" ht="15.75" customHeight="1" x14ac:dyDescent="0.25">
      <c r="A59" s="81" t="s">
        <v>249</v>
      </c>
      <c r="B59" s="74"/>
      <c r="C59" s="171"/>
      <c r="D59" s="74"/>
      <c r="E59" s="74"/>
      <c r="F59" s="74"/>
      <c r="G59" s="86"/>
      <c r="H59" s="74"/>
      <c r="I59" s="74"/>
      <c r="J59" s="74"/>
      <c r="K59" s="74"/>
      <c r="L59" s="74"/>
      <c r="M59" s="74"/>
      <c r="N59" s="74"/>
      <c r="O59" s="75"/>
      <c r="P59" s="70"/>
      <c r="Q59" s="71"/>
      <c r="R59" s="34"/>
    </row>
    <row r="60" spans="1:20" ht="15.75" x14ac:dyDescent="0.25">
      <c r="A60" s="84" t="s">
        <v>65</v>
      </c>
      <c r="B60" s="2" t="s">
        <v>36</v>
      </c>
      <c r="C60" s="7">
        <v>4100.01</v>
      </c>
      <c r="D60" s="12">
        <v>1589</v>
      </c>
      <c r="E60" s="12">
        <v>2243</v>
      </c>
      <c r="F60" s="13">
        <f>E60/C60</f>
        <v>0.54707183641015511</v>
      </c>
      <c r="G60" s="130">
        <v>112</v>
      </c>
      <c r="H60" s="48">
        <f>G60*100/E60</f>
        <v>4.9933125278644672</v>
      </c>
      <c r="I60" s="49">
        <v>7</v>
      </c>
      <c r="J60" s="16">
        <v>10</v>
      </c>
      <c r="K60" s="16">
        <v>0</v>
      </c>
      <c r="L60" s="16"/>
      <c r="M60" s="16">
        <v>0</v>
      </c>
      <c r="N60" s="16">
        <v>79</v>
      </c>
      <c r="O60" s="16">
        <v>23</v>
      </c>
      <c r="P60" s="70"/>
      <c r="Q60" s="71"/>
      <c r="R60" s="34">
        <v>10</v>
      </c>
      <c r="S60" s="17">
        <v>72</v>
      </c>
      <c r="T60" s="17">
        <v>23</v>
      </c>
    </row>
    <row r="61" spans="1:20" s="534" customFormat="1" x14ac:dyDescent="0.25">
      <c r="A61" s="535" t="s">
        <v>66</v>
      </c>
      <c r="B61" s="210" t="s">
        <v>330</v>
      </c>
      <c r="C61" s="316">
        <v>1069.01</v>
      </c>
      <c r="D61" s="18">
        <v>491</v>
      </c>
      <c r="E61" s="18">
        <v>513</v>
      </c>
      <c r="F61" s="19">
        <f>E61/C61</f>
        <v>0.47988325647094043</v>
      </c>
      <c r="G61" s="94">
        <v>25</v>
      </c>
      <c r="H61" s="21">
        <v>5</v>
      </c>
      <c r="I61" s="21"/>
      <c r="J61" s="21"/>
      <c r="K61" s="21"/>
      <c r="L61" s="21"/>
      <c r="M61" s="21"/>
      <c r="N61" s="21"/>
      <c r="O61" s="21"/>
      <c r="P61" s="531"/>
      <c r="Q61" s="532"/>
      <c r="R61" s="533"/>
    </row>
    <row r="62" spans="1:20" ht="15.75" customHeight="1" x14ac:dyDescent="0.25">
      <c r="A62" s="81" t="s">
        <v>305</v>
      </c>
      <c r="B62" s="74"/>
      <c r="C62" s="171"/>
      <c r="D62" s="74"/>
      <c r="E62" s="74"/>
      <c r="F62" s="74"/>
      <c r="G62" s="86"/>
      <c r="H62" s="74"/>
      <c r="I62" s="74"/>
      <c r="J62" s="74"/>
      <c r="K62" s="74"/>
      <c r="L62" s="74"/>
      <c r="M62" s="74"/>
      <c r="N62" s="74"/>
      <c r="O62" s="75"/>
      <c r="P62" s="70"/>
      <c r="Q62" s="71"/>
      <c r="R62" s="34"/>
    </row>
    <row r="63" spans="1:20" ht="18" hidden="1" customHeight="1" x14ac:dyDescent="0.25">
      <c r="A63" s="84" t="s">
        <v>72</v>
      </c>
      <c r="B63" s="2" t="s">
        <v>18</v>
      </c>
      <c r="C63" s="7">
        <v>0</v>
      </c>
      <c r="D63" s="11">
        <v>5</v>
      </c>
      <c r="E63" s="11">
        <v>5</v>
      </c>
      <c r="F63" s="23" t="e">
        <f>E63/C63</f>
        <v>#DIV/0!</v>
      </c>
      <c r="G63" s="87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>
        <v>0</v>
      </c>
      <c r="N63" s="11">
        <v>0</v>
      </c>
      <c r="O63" s="11">
        <v>0</v>
      </c>
      <c r="P63" s="70"/>
      <c r="Q63" s="71"/>
      <c r="R63" s="34"/>
    </row>
    <row r="64" spans="1:20" s="154" customFormat="1" ht="38.25" x14ac:dyDescent="0.25">
      <c r="A64" s="84" t="s">
        <v>73</v>
      </c>
      <c r="B64" s="6" t="s">
        <v>61</v>
      </c>
      <c r="C64" s="7">
        <v>80.239999999999995</v>
      </c>
      <c r="D64" s="11">
        <v>52</v>
      </c>
      <c r="E64" s="11">
        <v>55</v>
      </c>
      <c r="F64" s="23">
        <f>E64/C64</f>
        <v>0.685443668993021</v>
      </c>
      <c r="G64" s="93">
        <v>2</v>
      </c>
      <c r="H64" s="25">
        <v>5</v>
      </c>
      <c r="I64" s="25"/>
      <c r="J64" s="25"/>
      <c r="K64" s="25"/>
      <c r="L64" s="25"/>
      <c r="M64" s="25"/>
      <c r="N64" s="25"/>
      <c r="O64" s="25"/>
      <c r="P64" s="155"/>
      <c r="Q64" s="156"/>
      <c r="R64" s="157"/>
    </row>
    <row r="65" spans="1:20" ht="15.75" customHeight="1" x14ac:dyDescent="0.25">
      <c r="A65" s="81" t="s">
        <v>250</v>
      </c>
      <c r="B65" s="74"/>
      <c r="C65" s="171"/>
      <c r="D65" s="74"/>
      <c r="E65" s="74"/>
      <c r="F65" s="74"/>
      <c r="G65" s="86"/>
      <c r="H65" s="74"/>
      <c r="I65" s="74"/>
      <c r="J65" s="74"/>
      <c r="K65" s="74"/>
      <c r="L65" s="74"/>
      <c r="M65" s="74"/>
      <c r="N65" s="74"/>
      <c r="O65" s="75"/>
      <c r="P65" s="70"/>
      <c r="Q65" s="71"/>
      <c r="R65" s="34"/>
    </row>
    <row r="66" spans="1:20" ht="15.75" hidden="1" x14ac:dyDescent="0.25">
      <c r="A66" s="84" t="s">
        <v>76</v>
      </c>
      <c r="B66" s="2" t="s">
        <v>36</v>
      </c>
      <c r="C66" s="7">
        <v>0</v>
      </c>
      <c r="D66" s="12">
        <v>0</v>
      </c>
      <c r="E66" s="12">
        <v>0</v>
      </c>
      <c r="F66" s="13">
        <v>0</v>
      </c>
      <c r="G66" s="197">
        <v>0</v>
      </c>
      <c r="H66" s="42">
        <v>0</v>
      </c>
      <c r="I66" s="42">
        <v>0</v>
      </c>
      <c r="J66" s="42">
        <v>0</v>
      </c>
      <c r="K66" s="42">
        <v>0</v>
      </c>
      <c r="L66" s="42"/>
      <c r="M66" s="42">
        <v>0</v>
      </c>
      <c r="N66" s="42">
        <v>0</v>
      </c>
      <c r="O66" s="42">
        <v>0</v>
      </c>
      <c r="P66" s="70"/>
      <c r="Q66" s="71"/>
      <c r="R66" s="34"/>
    </row>
    <row r="67" spans="1:20" s="154" customFormat="1" ht="38.25" x14ac:dyDescent="0.25">
      <c r="A67" s="84" t="s">
        <v>77</v>
      </c>
      <c r="B67" s="2" t="s">
        <v>67</v>
      </c>
      <c r="C67" s="7">
        <v>291.77</v>
      </c>
      <c r="D67" s="12">
        <v>53</v>
      </c>
      <c r="E67" s="12">
        <v>46</v>
      </c>
      <c r="F67" s="13">
        <f t="shared" ref="F67:F74" si="2">E67/C67</f>
        <v>0.15765842958494705</v>
      </c>
      <c r="G67" s="89">
        <v>2</v>
      </c>
      <c r="H67" s="24">
        <f>G67*100/E67</f>
        <v>4.3478260869565215</v>
      </c>
      <c r="I67" s="20"/>
      <c r="J67" s="20"/>
      <c r="K67" s="20"/>
      <c r="L67" s="20"/>
      <c r="M67" s="20"/>
      <c r="N67" s="20"/>
      <c r="O67" s="20"/>
      <c r="P67" s="155"/>
      <c r="Q67" s="156"/>
      <c r="R67" s="157"/>
    </row>
    <row r="68" spans="1:20" s="154" customFormat="1" ht="25.5" hidden="1" x14ac:dyDescent="0.25">
      <c r="A68" s="84" t="s">
        <v>79</v>
      </c>
      <c r="B68" s="2" t="s">
        <v>325</v>
      </c>
      <c r="C68" s="7">
        <v>0</v>
      </c>
      <c r="D68" s="12">
        <v>9</v>
      </c>
      <c r="E68" s="12">
        <v>4</v>
      </c>
      <c r="F68" s="13">
        <v>0.28000000000000003</v>
      </c>
      <c r="G68" s="89">
        <v>0</v>
      </c>
      <c r="H68" s="24">
        <f>G68*100/E68</f>
        <v>0</v>
      </c>
      <c r="I68" s="20"/>
      <c r="J68" s="20"/>
      <c r="K68" s="20"/>
      <c r="L68" s="20"/>
      <c r="M68" s="20"/>
      <c r="N68" s="20"/>
      <c r="O68" s="20"/>
      <c r="P68" s="155"/>
      <c r="Q68" s="156"/>
      <c r="R68" s="157"/>
    </row>
    <row r="69" spans="1:20" s="154" customFormat="1" ht="38.25" x14ac:dyDescent="0.25">
      <c r="A69" s="84" t="s">
        <v>81</v>
      </c>
      <c r="B69" s="2" t="s">
        <v>68</v>
      </c>
      <c r="C69" s="3">
        <v>25.46</v>
      </c>
      <c r="D69" s="12">
        <v>49</v>
      </c>
      <c r="E69" s="12">
        <v>27</v>
      </c>
      <c r="F69" s="13">
        <f t="shared" si="2"/>
        <v>1.0604870384917517</v>
      </c>
      <c r="G69" s="89">
        <v>2</v>
      </c>
      <c r="H69" s="24">
        <f>G69*100/E69</f>
        <v>7.4074074074074074</v>
      </c>
      <c r="I69" s="20"/>
      <c r="J69" s="20"/>
      <c r="K69" s="20"/>
      <c r="L69" s="20"/>
      <c r="M69" s="20"/>
      <c r="N69" s="20"/>
      <c r="O69" s="20"/>
      <c r="P69" s="155"/>
      <c r="Q69" s="156"/>
      <c r="R69" s="157"/>
    </row>
    <row r="70" spans="1:20" s="154" customFormat="1" ht="15.75" x14ac:dyDescent="0.25">
      <c r="A70" s="84" t="s">
        <v>83</v>
      </c>
      <c r="B70" s="2" t="s">
        <v>326</v>
      </c>
      <c r="C70" s="7">
        <v>8.7370000000000001</v>
      </c>
      <c r="D70" s="12">
        <v>43</v>
      </c>
      <c r="E70" s="12">
        <v>37</v>
      </c>
      <c r="F70" s="13">
        <f t="shared" si="2"/>
        <v>4.2348632253633971</v>
      </c>
      <c r="G70" s="89">
        <v>4</v>
      </c>
      <c r="H70" s="24">
        <f>G70*100/E70</f>
        <v>10.810810810810811</v>
      </c>
      <c r="I70" s="20"/>
      <c r="J70" s="20"/>
      <c r="K70" s="20"/>
      <c r="L70" s="20"/>
      <c r="M70" s="20"/>
      <c r="N70" s="20"/>
      <c r="O70" s="20"/>
      <c r="P70" s="155"/>
      <c r="Q70" s="156"/>
      <c r="R70" s="157"/>
    </row>
    <row r="71" spans="1:20" s="158" customFormat="1" ht="15.75" x14ac:dyDescent="0.25">
      <c r="A71" s="58" t="s">
        <v>251</v>
      </c>
      <c r="B71" s="6" t="s">
        <v>69</v>
      </c>
      <c r="C71" s="3">
        <v>11.28</v>
      </c>
      <c r="D71" s="12">
        <v>34</v>
      </c>
      <c r="E71" s="12">
        <v>26</v>
      </c>
      <c r="F71" s="13">
        <f t="shared" si="2"/>
        <v>2.3049645390070923</v>
      </c>
      <c r="G71" s="195">
        <v>1</v>
      </c>
      <c r="H71" s="24">
        <f>G71*100/E71</f>
        <v>3.8461538461538463</v>
      </c>
      <c r="I71" s="45"/>
      <c r="J71" s="45"/>
      <c r="K71" s="45"/>
      <c r="L71" s="45"/>
      <c r="M71" s="45"/>
      <c r="N71" s="45"/>
      <c r="O71" s="45"/>
      <c r="P71" s="155"/>
      <c r="Q71" s="156"/>
      <c r="R71" s="157"/>
      <c r="S71" s="154"/>
      <c r="T71" s="154"/>
    </row>
    <row r="72" spans="1:20" ht="15.75" hidden="1" x14ac:dyDescent="0.25">
      <c r="A72" s="84" t="s">
        <v>252</v>
      </c>
      <c r="B72" s="2" t="s">
        <v>70</v>
      </c>
      <c r="C72" s="7">
        <v>16.34</v>
      </c>
      <c r="D72" s="12">
        <v>4</v>
      </c>
      <c r="E72" s="12"/>
      <c r="F72" s="13">
        <f t="shared" si="2"/>
        <v>0</v>
      </c>
      <c r="G72" s="89">
        <v>0</v>
      </c>
      <c r="H72" s="24" t="e">
        <f>G72*100/E72</f>
        <v>#DIV/0!</v>
      </c>
      <c r="I72" s="20"/>
      <c r="J72" s="20"/>
      <c r="K72" s="20"/>
      <c r="L72" s="20"/>
      <c r="M72" s="20"/>
      <c r="N72" s="20"/>
      <c r="O72" s="20"/>
      <c r="P72" s="70"/>
      <c r="Q72" s="71"/>
      <c r="R72" s="34"/>
    </row>
    <row r="73" spans="1:20" s="154" customFormat="1" ht="15.75" hidden="1" x14ac:dyDescent="0.25">
      <c r="A73" s="84" t="s">
        <v>253</v>
      </c>
      <c r="B73" s="43" t="s">
        <v>71</v>
      </c>
      <c r="C73" s="7">
        <v>0</v>
      </c>
      <c r="D73" s="12">
        <v>9</v>
      </c>
      <c r="E73" s="12">
        <v>9</v>
      </c>
      <c r="F73" s="13" t="e">
        <f t="shared" si="2"/>
        <v>#DIV/0!</v>
      </c>
      <c r="G73" s="89">
        <v>0</v>
      </c>
      <c r="H73" s="24">
        <f>G73*100/E73</f>
        <v>0</v>
      </c>
      <c r="I73" s="20"/>
      <c r="J73" s="20"/>
      <c r="K73" s="20"/>
      <c r="L73" s="20"/>
      <c r="M73" s="20"/>
      <c r="N73" s="20"/>
      <c r="O73" s="20"/>
      <c r="P73" s="155"/>
      <c r="Q73" s="156"/>
      <c r="R73" s="157"/>
    </row>
    <row r="74" spans="1:20" s="154" customFormat="1" ht="14.25" customHeight="1" x14ac:dyDescent="0.25">
      <c r="A74" s="84" t="s">
        <v>312</v>
      </c>
      <c r="B74" s="43" t="s">
        <v>313</v>
      </c>
      <c r="C74" s="7">
        <v>58.037999999999997</v>
      </c>
      <c r="D74" s="12">
        <v>51</v>
      </c>
      <c r="E74" s="12">
        <v>114</v>
      </c>
      <c r="F74" s="13">
        <f t="shared" si="2"/>
        <v>1.9642303318515457</v>
      </c>
      <c r="G74" s="89">
        <v>9</v>
      </c>
      <c r="H74" s="24">
        <f>G74*100/E74</f>
        <v>7.8947368421052628</v>
      </c>
      <c r="I74" s="20"/>
      <c r="J74" s="20"/>
      <c r="K74" s="20"/>
      <c r="L74" s="20"/>
      <c r="M74" s="20"/>
      <c r="N74" s="20"/>
      <c r="O74" s="20"/>
      <c r="P74" s="155"/>
      <c r="Q74" s="156"/>
      <c r="R74" s="157"/>
    </row>
    <row r="75" spans="1:20" ht="15.6" hidden="1" customHeight="1" x14ac:dyDescent="0.25">
      <c r="A75" s="76" t="s">
        <v>306</v>
      </c>
      <c r="B75" s="77"/>
      <c r="C75" s="37"/>
      <c r="D75" s="77"/>
      <c r="E75" s="77"/>
      <c r="F75" s="77"/>
      <c r="G75" s="88"/>
      <c r="H75" s="77"/>
      <c r="I75" s="77"/>
      <c r="J75" s="77"/>
      <c r="K75" s="77"/>
      <c r="L75" s="77"/>
      <c r="M75" s="77"/>
      <c r="N75" s="77"/>
      <c r="O75" s="78"/>
      <c r="P75" s="70"/>
      <c r="Q75" s="71"/>
      <c r="R75" s="34"/>
    </row>
    <row r="76" spans="1:20" ht="14.45" hidden="1" customHeight="1" x14ac:dyDescent="0.25">
      <c r="A76" s="9" t="s">
        <v>85</v>
      </c>
      <c r="B76" s="6" t="s">
        <v>36</v>
      </c>
      <c r="C76" s="8">
        <v>0</v>
      </c>
      <c r="D76" s="11">
        <v>0</v>
      </c>
      <c r="E76" s="11">
        <v>0</v>
      </c>
      <c r="F76" s="11">
        <v>0</v>
      </c>
      <c r="G76" s="87">
        <v>0</v>
      </c>
      <c r="H76" s="11">
        <v>0</v>
      </c>
      <c r="I76" s="11">
        <v>0</v>
      </c>
      <c r="J76" s="11">
        <v>0</v>
      </c>
      <c r="K76" s="11">
        <v>0</v>
      </c>
      <c r="L76" s="11"/>
      <c r="M76" s="11">
        <v>0</v>
      </c>
      <c r="N76" s="11">
        <v>0</v>
      </c>
      <c r="O76" s="11">
        <v>0</v>
      </c>
      <c r="P76" s="70"/>
      <c r="Q76" s="71"/>
      <c r="R76" s="34"/>
    </row>
    <row r="77" spans="1:20" ht="39.6" hidden="1" customHeight="1" x14ac:dyDescent="0.25">
      <c r="A77" s="9" t="s">
        <v>86</v>
      </c>
      <c r="B77" s="6" t="s">
        <v>74</v>
      </c>
      <c r="C77" s="8">
        <v>0</v>
      </c>
      <c r="D77" s="11">
        <v>0</v>
      </c>
      <c r="E77" s="11">
        <v>0</v>
      </c>
      <c r="F77" s="11">
        <v>0</v>
      </c>
      <c r="G77" s="87">
        <v>0</v>
      </c>
      <c r="H77" s="11">
        <v>0</v>
      </c>
      <c r="I77" s="11">
        <v>0</v>
      </c>
      <c r="J77" s="11">
        <v>0</v>
      </c>
      <c r="K77" s="11">
        <v>0</v>
      </c>
      <c r="L77" s="11"/>
      <c r="M77" s="11">
        <v>0</v>
      </c>
      <c r="N77" s="11">
        <v>0</v>
      </c>
      <c r="O77" s="11">
        <v>0</v>
      </c>
      <c r="P77" s="70"/>
      <c r="Q77" s="71"/>
      <c r="R77" s="34"/>
    </row>
    <row r="78" spans="1:20" ht="12.75" hidden="1" customHeight="1" x14ac:dyDescent="0.25">
      <c r="A78" s="9" t="s">
        <v>87</v>
      </c>
      <c r="B78" s="6" t="s">
        <v>75</v>
      </c>
      <c r="C78" s="8">
        <v>0</v>
      </c>
      <c r="D78" s="11">
        <v>0</v>
      </c>
      <c r="E78" s="11">
        <v>0</v>
      </c>
      <c r="F78" s="11">
        <v>0</v>
      </c>
      <c r="G78" s="87">
        <v>0</v>
      </c>
      <c r="H78" s="11">
        <v>0</v>
      </c>
      <c r="I78" s="11">
        <v>0</v>
      </c>
      <c r="J78" s="11">
        <v>0</v>
      </c>
      <c r="K78" s="11">
        <v>0</v>
      </c>
      <c r="L78" s="11"/>
      <c r="M78" s="11">
        <v>0</v>
      </c>
      <c r="N78" s="11">
        <v>0</v>
      </c>
      <c r="O78" s="11">
        <v>0</v>
      </c>
      <c r="P78" s="70"/>
      <c r="Q78" s="71"/>
      <c r="R78" s="34"/>
    </row>
    <row r="79" spans="1:20" ht="15.75" customHeight="1" x14ac:dyDescent="0.25">
      <c r="A79" s="81" t="s">
        <v>345</v>
      </c>
      <c r="B79" s="74"/>
      <c r="C79" s="171"/>
      <c r="D79" s="74"/>
      <c r="E79" s="74"/>
      <c r="F79" s="74"/>
      <c r="G79" s="86"/>
      <c r="H79" s="74"/>
      <c r="I79" s="74"/>
      <c r="J79" s="74"/>
      <c r="K79" s="74"/>
      <c r="L79" s="74"/>
      <c r="M79" s="74"/>
      <c r="N79" s="74"/>
      <c r="O79" s="75"/>
      <c r="P79" s="70"/>
      <c r="Q79" s="71"/>
      <c r="R79" s="34"/>
    </row>
    <row r="80" spans="1:20" ht="15.75" x14ac:dyDescent="0.25">
      <c r="A80" s="58" t="s">
        <v>94</v>
      </c>
      <c r="B80" s="6" t="s">
        <v>36</v>
      </c>
      <c r="C80" s="7">
        <v>204.64</v>
      </c>
      <c r="D80" s="12">
        <v>83</v>
      </c>
      <c r="E80" s="12">
        <v>110</v>
      </c>
      <c r="F80" s="13">
        <f>E80/C80</f>
        <v>0.53752931978107898</v>
      </c>
      <c r="G80" s="89">
        <v>5</v>
      </c>
      <c r="H80" s="24">
        <f>G80*100/E80</f>
        <v>4.5454545454545459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3</v>
      </c>
      <c r="O80" s="205">
        <v>2</v>
      </c>
      <c r="P80" s="70"/>
      <c r="Q80" s="71"/>
      <c r="R80" s="34"/>
    </row>
    <row r="81" spans="1:18" ht="63.75" x14ac:dyDescent="0.25">
      <c r="A81" s="58" t="s">
        <v>314</v>
      </c>
      <c r="B81" s="2" t="s">
        <v>317</v>
      </c>
      <c r="C81" s="7"/>
      <c r="D81" s="12"/>
      <c r="E81" s="12"/>
      <c r="F81" s="13"/>
      <c r="G81" s="89">
        <v>1</v>
      </c>
      <c r="H81" s="24"/>
      <c r="I81" s="20"/>
      <c r="J81" s="20"/>
      <c r="K81" s="20"/>
      <c r="L81" s="20"/>
      <c r="M81" s="20"/>
      <c r="N81" s="20">
        <v>1</v>
      </c>
      <c r="O81" s="20"/>
      <c r="P81" s="70"/>
      <c r="Q81" s="71"/>
      <c r="R81" s="34"/>
    </row>
    <row r="82" spans="1:18" s="162" customFormat="1" ht="15.75" x14ac:dyDescent="0.25">
      <c r="A82" s="58" t="s">
        <v>95</v>
      </c>
      <c r="B82" s="2" t="s">
        <v>78</v>
      </c>
      <c r="C82" s="7">
        <v>699.95899999999995</v>
      </c>
      <c r="D82" s="12">
        <v>863</v>
      </c>
      <c r="E82" s="12">
        <v>853</v>
      </c>
      <c r="F82" s="13">
        <v>1.22</v>
      </c>
      <c r="G82" s="89">
        <v>68</v>
      </c>
      <c r="H82" s="24">
        <f>G82*100/E82</f>
        <v>7.9718640093786632</v>
      </c>
      <c r="I82" s="20"/>
      <c r="J82" s="20"/>
      <c r="K82" s="20"/>
      <c r="L82" s="20"/>
      <c r="M82" s="20"/>
      <c r="N82" s="20"/>
      <c r="O82" s="20"/>
      <c r="P82" s="159"/>
      <c r="Q82" s="160"/>
      <c r="R82" s="161"/>
    </row>
    <row r="83" spans="1:18" s="162" customFormat="1" ht="25.5" x14ac:dyDescent="0.25">
      <c r="A83" s="58" t="s">
        <v>97</v>
      </c>
      <c r="B83" s="2" t="s">
        <v>80</v>
      </c>
      <c r="C83" s="7">
        <v>354.61</v>
      </c>
      <c r="D83" s="12">
        <v>550</v>
      </c>
      <c r="E83" s="12">
        <v>411</v>
      </c>
      <c r="F83" s="13">
        <v>1.2</v>
      </c>
      <c r="G83" s="89">
        <v>32</v>
      </c>
      <c r="H83" s="24">
        <f>G83*100/E83</f>
        <v>7.785888077858881</v>
      </c>
      <c r="I83" s="20"/>
      <c r="J83" s="20"/>
      <c r="K83" s="20"/>
      <c r="L83" s="20"/>
      <c r="M83" s="20"/>
      <c r="N83" s="20"/>
      <c r="O83" s="20"/>
      <c r="P83" s="159"/>
      <c r="Q83" s="160"/>
      <c r="R83" s="161"/>
    </row>
    <row r="84" spans="1:18" s="168" customFormat="1" ht="17.25" customHeight="1" x14ac:dyDescent="0.25">
      <c r="A84" s="58" t="s">
        <v>99</v>
      </c>
      <c r="B84" s="2" t="s">
        <v>82</v>
      </c>
      <c r="C84" s="3">
        <v>22.882999999999999</v>
      </c>
      <c r="D84" s="12">
        <v>87</v>
      </c>
      <c r="E84" s="12">
        <v>79</v>
      </c>
      <c r="F84" s="13">
        <v>3.52</v>
      </c>
      <c r="G84" s="89">
        <v>9</v>
      </c>
      <c r="H84" s="24">
        <f>G84*100/E84</f>
        <v>11.39240506329114</v>
      </c>
      <c r="I84" s="20">
        <v>0</v>
      </c>
      <c r="J84" s="20">
        <v>1</v>
      </c>
      <c r="K84" s="20"/>
      <c r="L84" s="20"/>
      <c r="M84" s="20"/>
      <c r="N84" s="20">
        <v>6</v>
      </c>
      <c r="O84" s="20">
        <v>2</v>
      </c>
      <c r="P84" s="165"/>
      <c r="Q84" s="166"/>
      <c r="R84" s="167"/>
    </row>
    <row r="85" spans="1:18" s="162" customFormat="1" ht="15.75" x14ac:dyDescent="0.25">
      <c r="A85" s="58" t="s">
        <v>254</v>
      </c>
      <c r="B85" s="2" t="s">
        <v>84</v>
      </c>
      <c r="C85" s="7">
        <v>812.9</v>
      </c>
      <c r="D85" s="12">
        <v>270</v>
      </c>
      <c r="E85" s="12">
        <v>284</v>
      </c>
      <c r="F85" s="13">
        <f>E85/C85</f>
        <v>0.3493664657399434</v>
      </c>
      <c r="G85" s="89">
        <v>14</v>
      </c>
      <c r="H85" s="24">
        <f>G85*100/E85</f>
        <v>4.929577464788732</v>
      </c>
      <c r="I85" s="20"/>
      <c r="J85" s="20"/>
      <c r="K85" s="20"/>
      <c r="L85" s="20"/>
      <c r="M85" s="20"/>
      <c r="N85" s="20"/>
      <c r="O85" s="20"/>
      <c r="P85" s="159"/>
      <c r="Q85" s="160"/>
      <c r="R85" s="161"/>
    </row>
    <row r="86" spans="1:18" ht="15.75" customHeight="1" x14ac:dyDescent="0.25">
      <c r="A86" s="81" t="s">
        <v>346</v>
      </c>
      <c r="B86" s="74"/>
      <c r="C86" s="171"/>
      <c r="D86" s="74"/>
      <c r="E86" s="74"/>
      <c r="F86" s="74"/>
      <c r="G86" s="86"/>
      <c r="H86" s="74"/>
      <c r="I86" s="74"/>
      <c r="J86" s="74"/>
      <c r="K86" s="74"/>
      <c r="L86" s="74"/>
      <c r="M86" s="74"/>
      <c r="N86" s="74"/>
      <c r="O86" s="75"/>
      <c r="P86" s="70"/>
      <c r="Q86" s="71"/>
      <c r="R86" s="34"/>
    </row>
    <row r="87" spans="1:18" ht="15.75" x14ac:dyDescent="0.25">
      <c r="A87" s="58" t="s">
        <v>101</v>
      </c>
      <c r="B87" s="6" t="s">
        <v>36</v>
      </c>
      <c r="C87" s="7">
        <v>592.41</v>
      </c>
      <c r="D87" s="12">
        <v>261</v>
      </c>
      <c r="E87" s="12">
        <v>184</v>
      </c>
      <c r="F87" s="13">
        <f>E87/C87</f>
        <v>0.31059570230077144</v>
      </c>
      <c r="G87" s="89">
        <v>9</v>
      </c>
      <c r="H87" s="24">
        <f>G87*100/E87</f>
        <v>4.8913043478260869</v>
      </c>
      <c r="I87" s="20">
        <v>0</v>
      </c>
      <c r="J87" s="20">
        <v>1</v>
      </c>
      <c r="K87" s="20">
        <v>0</v>
      </c>
      <c r="L87" s="20">
        <v>0</v>
      </c>
      <c r="M87" s="20">
        <v>0</v>
      </c>
      <c r="N87" s="20">
        <v>6</v>
      </c>
      <c r="O87" s="20">
        <v>2</v>
      </c>
      <c r="P87" s="70"/>
      <c r="Q87" s="71"/>
      <c r="R87" s="34"/>
    </row>
    <row r="88" spans="1:18" s="162" customFormat="1" ht="25.5" x14ac:dyDescent="0.25">
      <c r="A88" s="58" t="s">
        <v>102</v>
      </c>
      <c r="B88" s="6" t="s">
        <v>321</v>
      </c>
      <c r="C88" s="7">
        <v>396.81</v>
      </c>
      <c r="D88" s="12">
        <v>378</v>
      </c>
      <c r="E88" s="12">
        <v>559</v>
      </c>
      <c r="F88" s="13">
        <f t="shared" ref="F88:F94" si="3">E88/C88</f>
        <v>1.4087346589047656</v>
      </c>
      <c r="G88" s="89">
        <v>27</v>
      </c>
      <c r="H88" s="24">
        <f>G88*100/E88</f>
        <v>4.8300536672629697</v>
      </c>
      <c r="I88" s="20"/>
      <c r="J88" s="20"/>
      <c r="K88" s="20"/>
      <c r="L88" s="20"/>
      <c r="M88" s="20"/>
      <c r="N88" s="20"/>
      <c r="O88" s="20"/>
      <c r="P88" s="159"/>
      <c r="Q88" s="160"/>
      <c r="R88" s="161"/>
    </row>
    <row r="89" spans="1:18" s="162" customFormat="1" ht="15.75" x14ac:dyDescent="0.25">
      <c r="A89" s="58"/>
      <c r="B89" s="6" t="s">
        <v>88</v>
      </c>
      <c r="C89" s="7">
        <v>143.51</v>
      </c>
      <c r="D89" s="12">
        <v>467</v>
      </c>
      <c r="E89" s="12">
        <v>416</v>
      </c>
      <c r="F89" s="13">
        <f t="shared" si="3"/>
        <v>2.898752700160268</v>
      </c>
      <c r="G89" s="89">
        <v>33</v>
      </c>
      <c r="H89" s="24">
        <f>G89*100/E89</f>
        <v>7.9326923076923075</v>
      </c>
      <c r="I89" s="20"/>
      <c r="J89" s="20"/>
      <c r="K89" s="20"/>
      <c r="L89" s="20"/>
      <c r="M89" s="20"/>
      <c r="N89" s="20"/>
      <c r="O89" s="20"/>
      <c r="P89" s="159"/>
      <c r="Q89" s="160"/>
      <c r="R89" s="161"/>
    </row>
    <row r="90" spans="1:18" s="162" customFormat="1" ht="17.25" customHeight="1" x14ac:dyDescent="0.25">
      <c r="A90" s="58" t="s">
        <v>105</v>
      </c>
      <c r="B90" s="6" t="s">
        <v>89</v>
      </c>
      <c r="C90" s="3">
        <v>29.94</v>
      </c>
      <c r="D90" s="12">
        <v>65</v>
      </c>
      <c r="E90" s="12">
        <v>62</v>
      </c>
      <c r="F90" s="13">
        <f t="shared" si="3"/>
        <v>2.0708082832331329</v>
      </c>
      <c r="G90" s="89">
        <v>4</v>
      </c>
      <c r="H90" s="24">
        <f>G90*100/E90</f>
        <v>6.4516129032258061</v>
      </c>
      <c r="I90" s="20"/>
      <c r="J90" s="20"/>
      <c r="K90" s="20"/>
      <c r="L90" s="20"/>
      <c r="M90" s="20"/>
      <c r="N90" s="20"/>
      <c r="O90" s="20"/>
      <c r="P90" s="159"/>
      <c r="Q90" s="160"/>
      <c r="R90" s="161"/>
    </row>
    <row r="91" spans="1:18" s="162" customFormat="1" ht="15.75" x14ac:dyDescent="0.25">
      <c r="A91" s="58" t="s">
        <v>107</v>
      </c>
      <c r="B91" s="6" t="s">
        <v>90</v>
      </c>
      <c r="C91" s="3">
        <v>39.04</v>
      </c>
      <c r="D91" s="12">
        <v>70</v>
      </c>
      <c r="E91" s="12">
        <v>66</v>
      </c>
      <c r="F91" s="13">
        <f t="shared" si="3"/>
        <v>1.6905737704918034</v>
      </c>
      <c r="G91" s="89">
        <v>5</v>
      </c>
      <c r="H91" s="24">
        <f>G91*100/E91</f>
        <v>7.5757575757575761</v>
      </c>
      <c r="I91" s="20"/>
      <c r="J91" s="20"/>
      <c r="K91" s="20"/>
      <c r="L91" s="20"/>
      <c r="M91" s="20"/>
      <c r="N91" s="20"/>
      <c r="O91" s="20"/>
      <c r="P91" s="159"/>
      <c r="Q91" s="160"/>
      <c r="R91" s="161"/>
    </row>
    <row r="92" spans="1:18" ht="15.75" hidden="1" x14ac:dyDescent="0.25">
      <c r="A92" s="58" t="s">
        <v>109</v>
      </c>
      <c r="B92" s="6" t="s">
        <v>91</v>
      </c>
      <c r="C92" s="3">
        <v>0</v>
      </c>
      <c r="D92" s="12">
        <v>0</v>
      </c>
      <c r="E92" s="12"/>
      <c r="F92" s="13">
        <v>0</v>
      </c>
      <c r="G92" s="89">
        <v>0</v>
      </c>
      <c r="H92" s="24" t="e">
        <f>G92*100/E92</f>
        <v>#DIV/0!</v>
      </c>
      <c r="I92" s="20"/>
      <c r="J92" s="20"/>
      <c r="K92" s="20"/>
      <c r="L92" s="20"/>
      <c r="M92" s="20"/>
      <c r="N92" s="20"/>
      <c r="O92" s="20"/>
      <c r="P92" s="70"/>
      <c r="Q92" s="71"/>
      <c r="R92" s="34"/>
    </row>
    <row r="93" spans="1:18" s="162" customFormat="1" ht="15.75" x14ac:dyDescent="0.25">
      <c r="A93" s="58" t="s">
        <v>255</v>
      </c>
      <c r="B93" s="6" t="s">
        <v>92</v>
      </c>
      <c r="C93" s="7">
        <v>95.58</v>
      </c>
      <c r="D93" s="12">
        <v>110</v>
      </c>
      <c r="E93" s="12">
        <v>99</v>
      </c>
      <c r="F93" s="13">
        <f t="shared" si="3"/>
        <v>1.0357815442561205</v>
      </c>
      <c r="G93" s="89">
        <v>7</v>
      </c>
      <c r="H93" s="24">
        <f>G93*100/E93</f>
        <v>7.0707070707070709</v>
      </c>
      <c r="I93" s="20"/>
      <c r="J93" s="20"/>
      <c r="K93" s="20"/>
      <c r="L93" s="20"/>
      <c r="M93" s="20"/>
      <c r="N93" s="20"/>
      <c r="O93" s="20"/>
      <c r="P93" s="159"/>
      <c r="Q93" s="160"/>
      <c r="R93" s="161"/>
    </row>
    <row r="94" spans="1:18" s="162" customFormat="1" ht="27.75" customHeight="1" x14ac:dyDescent="0.25">
      <c r="A94" s="58" t="s">
        <v>256</v>
      </c>
      <c r="B94" s="6" t="s">
        <v>93</v>
      </c>
      <c r="C94" s="7">
        <v>140.62</v>
      </c>
      <c r="D94" s="12">
        <v>435</v>
      </c>
      <c r="E94" s="12">
        <v>319</v>
      </c>
      <c r="F94" s="13">
        <f t="shared" si="3"/>
        <v>2.2685251031147775</v>
      </c>
      <c r="G94" s="89">
        <v>25</v>
      </c>
      <c r="H94" s="24">
        <f>G94*100/E94</f>
        <v>7.8369905956112849</v>
      </c>
      <c r="I94" s="20"/>
      <c r="J94" s="20"/>
      <c r="K94" s="20"/>
      <c r="L94" s="20"/>
      <c r="M94" s="20"/>
      <c r="N94" s="20"/>
      <c r="O94" s="20"/>
      <c r="P94" s="159"/>
      <c r="Q94" s="160"/>
      <c r="R94" s="161"/>
    </row>
    <row r="95" spans="1:18" ht="15.6" hidden="1" customHeight="1" x14ac:dyDescent="0.25">
      <c r="A95" s="76" t="s">
        <v>257</v>
      </c>
      <c r="B95" s="77"/>
      <c r="C95" s="37"/>
      <c r="D95" s="77"/>
      <c r="E95" s="77"/>
      <c r="F95" s="77"/>
      <c r="G95" s="88"/>
      <c r="H95" s="77"/>
      <c r="I95" s="77"/>
      <c r="J95" s="77"/>
      <c r="K95" s="77"/>
      <c r="L95" s="77"/>
      <c r="M95" s="77"/>
      <c r="N95" s="77"/>
      <c r="O95" s="78"/>
      <c r="P95" s="70"/>
      <c r="Q95" s="71"/>
      <c r="R95" s="34"/>
    </row>
    <row r="96" spans="1:18" ht="14.45" hidden="1" customHeight="1" x14ac:dyDescent="0.25">
      <c r="A96" s="9" t="s">
        <v>110</v>
      </c>
      <c r="B96" s="6" t="s">
        <v>36</v>
      </c>
      <c r="C96" s="8">
        <v>0</v>
      </c>
      <c r="D96" s="4">
        <v>0</v>
      </c>
      <c r="E96" s="4">
        <v>0</v>
      </c>
      <c r="F96" s="4">
        <v>0</v>
      </c>
      <c r="G96" s="198">
        <v>0</v>
      </c>
      <c r="H96" s="4">
        <v>0</v>
      </c>
      <c r="I96" s="4">
        <v>0</v>
      </c>
      <c r="J96" s="4">
        <v>0</v>
      </c>
      <c r="K96" s="4">
        <v>0</v>
      </c>
      <c r="L96" s="4"/>
      <c r="M96" s="4">
        <v>0</v>
      </c>
      <c r="N96" s="4">
        <v>0</v>
      </c>
      <c r="O96" s="4">
        <v>0</v>
      </c>
      <c r="P96" s="70"/>
      <c r="Q96" s="71"/>
      <c r="R96" s="34"/>
    </row>
    <row r="97" spans="1:20" ht="15.75" customHeight="1" x14ac:dyDescent="0.25">
      <c r="A97" s="81" t="s">
        <v>307</v>
      </c>
      <c r="B97" s="74"/>
      <c r="C97" s="171"/>
      <c r="D97" s="74"/>
      <c r="E97" s="74"/>
      <c r="F97" s="74"/>
      <c r="G97" s="86"/>
      <c r="H97" s="74"/>
      <c r="I97" s="74"/>
      <c r="J97" s="74"/>
      <c r="K97" s="74"/>
      <c r="L97" s="74"/>
      <c r="M97" s="74"/>
      <c r="N97" s="74"/>
      <c r="O97" s="75"/>
      <c r="P97" s="70"/>
      <c r="Q97" s="71"/>
      <c r="R97" s="34"/>
    </row>
    <row r="98" spans="1:20" s="30" customFormat="1" ht="15.75" x14ac:dyDescent="0.25">
      <c r="A98" s="58" t="s">
        <v>113</v>
      </c>
      <c r="B98" s="6" t="s">
        <v>36</v>
      </c>
      <c r="C98" s="504">
        <v>1591.999</v>
      </c>
      <c r="D98" s="12">
        <v>1189</v>
      </c>
      <c r="E98" s="12">
        <v>2019</v>
      </c>
      <c r="F98" s="13">
        <f>E98/C98</f>
        <v>1.2682168770206514</v>
      </c>
      <c r="G98" s="195">
        <v>161</v>
      </c>
      <c r="H98" s="14">
        <f>G98*100/E98</f>
        <v>7.9742446755819714</v>
      </c>
      <c r="I98" s="45">
        <v>0</v>
      </c>
      <c r="J98" s="45">
        <v>24</v>
      </c>
      <c r="K98" s="45">
        <v>0</v>
      </c>
      <c r="L98" s="45"/>
      <c r="M98" s="45">
        <v>0</v>
      </c>
      <c r="N98" s="45">
        <v>104</v>
      </c>
      <c r="O98" s="45">
        <v>33</v>
      </c>
      <c r="P98" s="178"/>
      <c r="Q98" s="505"/>
      <c r="R98" s="284"/>
    </row>
    <row r="99" spans="1:20" s="169" customFormat="1" ht="28.5" customHeight="1" x14ac:dyDescent="0.25">
      <c r="A99" s="58" t="s">
        <v>114</v>
      </c>
      <c r="B99" s="6" t="s">
        <v>96</v>
      </c>
      <c r="C99" s="3">
        <v>400</v>
      </c>
      <c r="D99" s="12">
        <v>625</v>
      </c>
      <c r="E99" s="12">
        <v>464</v>
      </c>
      <c r="F99" s="13">
        <f>E99/C99</f>
        <v>1.1599999999999999</v>
      </c>
      <c r="G99" s="195">
        <v>37</v>
      </c>
      <c r="H99" s="14">
        <f>G99*100/E99</f>
        <v>7.9741379310344831</v>
      </c>
      <c r="I99" s="45"/>
      <c r="J99" s="45"/>
      <c r="K99" s="45"/>
      <c r="L99" s="45"/>
      <c r="M99" s="45"/>
      <c r="N99" s="45"/>
      <c r="O99" s="45"/>
      <c r="P99" s="165"/>
      <c r="Q99" s="166"/>
      <c r="R99" s="167"/>
      <c r="S99" s="168"/>
      <c r="T99" s="168"/>
    </row>
    <row r="100" spans="1:20" s="168" customFormat="1" ht="15.75" x14ac:dyDescent="0.25">
      <c r="A100" s="84" t="s">
        <v>116</v>
      </c>
      <c r="B100" s="2" t="s">
        <v>98</v>
      </c>
      <c r="C100" s="7">
        <v>17.489000000000001</v>
      </c>
      <c r="D100" s="12">
        <v>45</v>
      </c>
      <c r="E100" s="12">
        <v>58</v>
      </c>
      <c r="F100" s="13">
        <f>E100/C100</f>
        <v>3.3163702898965064</v>
      </c>
      <c r="G100" s="89">
        <v>6</v>
      </c>
      <c r="H100" s="14">
        <f>G100*100/E100</f>
        <v>10.344827586206897</v>
      </c>
      <c r="I100" s="20"/>
      <c r="J100" s="20"/>
      <c r="K100" s="20"/>
      <c r="L100" s="20"/>
      <c r="M100" s="20"/>
      <c r="N100" s="20"/>
      <c r="O100" s="20"/>
      <c r="P100" s="165"/>
      <c r="Q100" s="166"/>
      <c r="R100" s="167"/>
    </row>
    <row r="101" spans="1:20" s="168" customFormat="1" ht="15.75" x14ac:dyDescent="0.25">
      <c r="A101" s="84" t="s">
        <v>118</v>
      </c>
      <c r="B101" s="2" t="s">
        <v>100</v>
      </c>
      <c r="C101" s="7">
        <v>210.33</v>
      </c>
      <c r="D101" s="12">
        <v>488</v>
      </c>
      <c r="E101" s="12">
        <v>524</v>
      </c>
      <c r="F101" s="13">
        <f>E101/C101</f>
        <v>2.4913231588456233</v>
      </c>
      <c r="G101" s="89">
        <v>34</v>
      </c>
      <c r="H101" s="14">
        <f>G101*100/E101</f>
        <v>6.4885496183206106</v>
      </c>
      <c r="I101" s="20"/>
      <c r="J101" s="20"/>
      <c r="K101" s="20"/>
      <c r="L101" s="20"/>
      <c r="M101" s="20"/>
      <c r="N101" s="20"/>
      <c r="O101" s="20"/>
      <c r="P101" s="165"/>
      <c r="Q101" s="166"/>
      <c r="R101" s="167"/>
    </row>
    <row r="102" spans="1:20" ht="15.75" customHeight="1" x14ac:dyDescent="0.25">
      <c r="A102" s="81" t="s">
        <v>338</v>
      </c>
      <c r="B102" s="74"/>
      <c r="C102" s="171"/>
      <c r="D102" s="74"/>
      <c r="E102" s="74"/>
      <c r="F102" s="74"/>
      <c r="G102" s="86"/>
      <c r="H102" s="74"/>
      <c r="I102" s="74"/>
      <c r="J102" s="74"/>
      <c r="K102" s="74"/>
      <c r="L102" s="74"/>
      <c r="M102" s="74"/>
      <c r="N102" s="74"/>
      <c r="O102" s="75"/>
      <c r="P102" s="70"/>
      <c r="Q102" s="71"/>
      <c r="R102" s="34"/>
    </row>
    <row r="103" spans="1:20" ht="15.75" hidden="1" x14ac:dyDescent="0.25">
      <c r="A103" s="84" t="s">
        <v>120</v>
      </c>
      <c r="B103" s="2" t="s">
        <v>36</v>
      </c>
      <c r="C103" s="7">
        <v>0</v>
      </c>
      <c r="D103" s="12">
        <v>0</v>
      </c>
      <c r="E103" s="12">
        <v>0</v>
      </c>
      <c r="F103" s="13">
        <v>0</v>
      </c>
      <c r="G103" s="90">
        <v>0</v>
      </c>
      <c r="H103" s="12">
        <v>0</v>
      </c>
      <c r="I103" s="12">
        <v>0</v>
      </c>
      <c r="J103" s="12">
        <v>0</v>
      </c>
      <c r="K103" s="12">
        <v>0</v>
      </c>
      <c r="L103" s="12"/>
      <c r="M103" s="12">
        <v>0</v>
      </c>
      <c r="N103" s="12">
        <v>0</v>
      </c>
      <c r="O103" s="12">
        <v>0</v>
      </c>
      <c r="P103" s="70"/>
      <c r="Q103" s="71"/>
      <c r="R103" s="34"/>
    </row>
    <row r="104" spans="1:20" s="168" customFormat="1" ht="38.25" x14ac:dyDescent="0.25">
      <c r="A104" s="84" t="s">
        <v>121</v>
      </c>
      <c r="B104" s="2" t="s">
        <v>103</v>
      </c>
      <c r="C104" s="7">
        <v>98.5</v>
      </c>
      <c r="D104" s="12">
        <v>31</v>
      </c>
      <c r="E104" s="12">
        <v>35</v>
      </c>
      <c r="F104" s="13">
        <f>E104/C104</f>
        <v>0.35532994923857869</v>
      </c>
      <c r="G104" s="89">
        <v>1</v>
      </c>
      <c r="H104" s="24">
        <f>G104*100/E104</f>
        <v>2.8571428571428572</v>
      </c>
      <c r="I104" s="20"/>
      <c r="J104" s="20"/>
      <c r="K104" s="20"/>
      <c r="L104" s="20"/>
      <c r="M104" s="20"/>
      <c r="N104" s="20"/>
      <c r="O104" s="20"/>
      <c r="P104" s="165"/>
      <c r="Q104" s="166"/>
      <c r="R104" s="167"/>
    </row>
    <row r="105" spans="1:20" s="168" customFormat="1" ht="38.25" x14ac:dyDescent="0.25">
      <c r="A105" s="84" t="s">
        <v>123</v>
      </c>
      <c r="B105" s="2" t="s">
        <v>104</v>
      </c>
      <c r="C105" s="7">
        <v>164.62899999999999</v>
      </c>
      <c r="D105" s="12">
        <v>42</v>
      </c>
      <c r="E105" s="12">
        <v>46</v>
      </c>
      <c r="F105" s="13">
        <f>E105/C105</f>
        <v>0.27941614174902357</v>
      </c>
      <c r="G105" s="89">
        <v>2</v>
      </c>
      <c r="H105" s="24">
        <f>G105*100/E105</f>
        <v>4.3478260869565215</v>
      </c>
      <c r="I105" s="20"/>
      <c r="J105" s="20"/>
      <c r="K105" s="20"/>
      <c r="L105" s="20"/>
      <c r="M105" s="20"/>
      <c r="N105" s="20"/>
      <c r="O105" s="20"/>
      <c r="P105" s="165"/>
      <c r="Q105" s="166"/>
      <c r="R105" s="167"/>
    </row>
    <row r="106" spans="1:20" s="162" customFormat="1" ht="15.75" hidden="1" x14ac:dyDescent="0.25">
      <c r="A106" s="84" t="s">
        <v>258</v>
      </c>
      <c r="B106" s="2" t="s">
        <v>106</v>
      </c>
      <c r="C106" s="7">
        <v>0</v>
      </c>
      <c r="D106" s="12">
        <v>6</v>
      </c>
      <c r="E106" s="12">
        <v>12</v>
      </c>
      <c r="F106" s="13">
        <v>1.69</v>
      </c>
      <c r="G106" s="89">
        <v>0</v>
      </c>
      <c r="H106" s="24">
        <f>G106*100/E106</f>
        <v>0</v>
      </c>
      <c r="I106" s="20"/>
      <c r="J106" s="20"/>
      <c r="K106" s="20"/>
      <c r="L106" s="20"/>
      <c r="M106" s="20"/>
      <c r="N106" s="20"/>
      <c r="O106" s="20"/>
      <c r="P106" s="159"/>
      <c r="Q106" s="160"/>
      <c r="R106" s="161"/>
    </row>
    <row r="107" spans="1:20" ht="17.25" hidden="1" customHeight="1" x14ac:dyDescent="0.25">
      <c r="A107" s="84" t="s">
        <v>259</v>
      </c>
      <c r="B107" s="2" t="s">
        <v>108</v>
      </c>
      <c r="C107" s="3">
        <v>0</v>
      </c>
      <c r="D107" s="12">
        <v>0</v>
      </c>
      <c r="E107" s="12">
        <v>4</v>
      </c>
      <c r="F107" s="13">
        <v>1.69</v>
      </c>
      <c r="G107" s="89">
        <v>0</v>
      </c>
      <c r="H107" s="24">
        <f>G107*100/E107</f>
        <v>0</v>
      </c>
      <c r="I107" s="20"/>
      <c r="J107" s="20"/>
      <c r="K107" s="20"/>
      <c r="L107" s="20"/>
      <c r="M107" s="20"/>
      <c r="N107" s="20"/>
      <c r="O107" s="20"/>
      <c r="P107" s="70"/>
      <c r="Q107" s="71"/>
      <c r="R107" s="34"/>
    </row>
    <row r="108" spans="1:20" ht="15.75" customHeight="1" x14ac:dyDescent="0.25">
      <c r="A108" s="81" t="s">
        <v>260</v>
      </c>
      <c r="B108" s="74"/>
      <c r="C108" s="171"/>
      <c r="D108" s="74"/>
      <c r="E108" s="74"/>
      <c r="F108" s="74"/>
      <c r="G108" s="86"/>
      <c r="H108" s="74"/>
      <c r="I108" s="74"/>
      <c r="J108" s="74"/>
      <c r="K108" s="74"/>
      <c r="L108" s="74"/>
      <c r="M108" s="74"/>
      <c r="N108" s="74"/>
      <c r="O108" s="75"/>
      <c r="P108" s="70"/>
      <c r="Q108" s="71"/>
      <c r="R108" s="34"/>
    </row>
    <row r="109" spans="1:20" ht="15.75" x14ac:dyDescent="0.25">
      <c r="A109" s="84" t="s">
        <v>125</v>
      </c>
      <c r="B109" s="2" t="s">
        <v>36</v>
      </c>
      <c r="C109" s="7">
        <v>498.62</v>
      </c>
      <c r="D109" s="12">
        <v>189</v>
      </c>
      <c r="E109" s="12">
        <v>79</v>
      </c>
      <c r="F109" s="13">
        <f>E109/C109</f>
        <v>0.15843728691187678</v>
      </c>
      <c r="G109" s="89">
        <v>3</v>
      </c>
      <c r="H109" s="24">
        <f>G109*100/E109</f>
        <v>3.7974683544303796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2</v>
      </c>
      <c r="O109" s="20">
        <v>1</v>
      </c>
      <c r="P109" s="70"/>
      <c r="Q109" s="71"/>
      <c r="R109" s="34"/>
    </row>
    <row r="110" spans="1:20" s="168" customFormat="1" ht="15.75" x14ac:dyDescent="0.25">
      <c r="A110" s="84" t="s">
        <v>126</v>
      </c>
      <c r="B110" s="2" t="s">
        <v>111</v>
      </c>
      <c r="C110" s="7">
        <v>200.97</v>
      </c>
      <c r="D110" s="12">
        <v>369</v>
      </c>
      <c r="E110" s="12">
        <v>310</v>
      </c>
      <c r="F110" s="13">
        <f>E110/C110</f>
        <v>1.5425187838980943</v>
      </c>
      <c r="G110" s="89">
        <v>15</v>
      </c>
      <c r="H110" s="24">
        <f>G110*100/E110</f>
        <v>4.838709677419355</v>
      </c>
      <c r="I110" s="20"/>
      <c r="J110" s="20"/>
      <c r="K110" s="20"/>
      <c r="L110" s="20"/>
      <c r="M110" s="20"/>
      <c r="N110" s="20"/>
      <c r="O110" s="20"/>
      <c r="P110" s="165"/>
      <c r="Q110" s="166"/>
      <c r="R110" s="167"/>
    </row>
    <row r="111" spans="1:20" s="169" customFormat="1" ht="25.5" x14ac:dyDescent="0.25">
      <c r="A111" s="58" t="s">
        <v>128</v>
      </c>
      <c r="B111" s="6" t="s">
        <v>112</v>
      </c>
      <c r="C111" s="3">
        <v>177.53</v>
      </c>
      <c r="D111" s="12">
        <v>221</v>
      </c>
      <c r="E111" s="12">
        <v>218</v>
      </c>
      <c r="F111" s="13">
        <f>E111/C111</f>
        <v>1.2279614713006253</v>
      </c>
      <c r="G111" s="195">
        <v>17</v>
      </c>
      <c r="H111" s="24">
        <f>G111*100/E111</f>
        <v>7.7981651376146788</v>
      </c>
      <c r="I111" s="45">
        <v>0</v>
      </c>
      <c r="J111" s="45">
        <v>2</v>
      </c>
      <c r="K111" s="45"/>
      <c r="L111" s="45"/>
      <c r="M111" s="45"/>
      <c r="N111" s="45">
        <v>11</v>
      </c>
      <c r="O111" s="45">
        <v>4</v>
      </c>
      <c r="P111" s="183"/>
      <c r="Q111" s="184"/>
      <c r="R111" s="185"/>
    </row>
    <row r="112" spans="1:20" ht="15.75" customHeight="1" x14ac:dyDescent="0.25">
      <c r="A112" s="81" t="s">
        <v>261</v>
      </c>
      <c r="B112" s="74"/>
      <c r="C112" s="171"/>
      <c r="D112" s="74"/>
      <c r="E112" s="74"/>
      <c r="F112" s="74"/>
      <c r="G112" s="86"/>
      <c r="H112" s="74"/>
      <c r="I112" s="74"/>
      <c r="J112" s="74"/>
      <c r="K112" s="74"/>
      <c r="L112" s="74"/>
      <c r="M112" s="74"/>
      <c r="N112" s="74"/>
      <c r="O112" s="75"/>
      <c r="P112" s="70"/>
      <c r="Q112" s="71"/>
      <c r="R112" s="34"/>
    </row>
    <row r="113" spans="1:20" ht="15.75" hidden="1" x14ac:dyDescent="0.25">
      <c r="A113" s="84" t="s">
        <v>136</v>
      </c>
      <c r="B113" s="2" t="s">
        <v>18</v>
      </c>
      <c r="C113" s="3">
        <v>0</v>
      </c>
      <c r="D113" s="18">
        <v>4</v>
      </c>
      <c r="E113" s="18">
        <v>8</v>
      </c>
      <c r="F113" s="19" t="e">
        <f>E113/C113</f>
        <v>#DIV/0!</v>
      </c>
      <c r="G113" s="93">
        <v>0</v>
      </c>
      <c r="H113" s="26">
        <f>G113*100/E113</f>
        <v>0</v>
      </c>
      <c r="I113" s="25">
        <v>0</v>
      </c>
      <c r="J113" s="25">
        <v>0</v>
      </c>
      <c r="K113" s="25">
        <v>0</v>
      </c>
      <c r="L113" s="25"/>
      <c r="M113" s="25">
        <v>0</v>
      </c>
      <c r="N113" s="25">
        <v>0</v>
      </c>
      <c r="O113" s="25">
        <v>0</v>
      </c>
      <c r="P113" s="70"/>
      <c r="Q113" s="71"/>
      <c r="R113" s="34"/>
    </row>
    <row r="114" spans="1:20" s="162" customFormat="1" ht="38.25" x14ac:dyDescent="0.25">
      <c r="A114" s="84" t="s">
        <v>137</v>
      </c>
      <c r="B114" s="2" t="s">
        <v>115</v>
      </c>
      <c r="C114" s="7">
        <v>332.44099999999997</v>
      </c>
      <c r="D114" s="18">
        <v>145</v>
      </c>
      <c r="E114" s="18">
        <v>152</v>
      </c>
      <c r="F114" s="19">
        <f>E114/C114</f>
        <v>0.45722398861752916</v>
      </c>
      <c r="G114" s="93">
        <v>7</v>
      </c>
      <c r="H114" s="26">
        <f>G114*100/E114</f>
        <v>4.6052631578947372</v>
      </c>
      <c r="I114" s="25"/>
      <c r="J114" s="25"/>
      <c r="K114" s="25"/>
      <c r="L114" s="25"/>
      <c r="M114" s="25"/>
      <c r="N114" s="25"/>
      <c r="O114" s="25"/>
      <c r="P114" s="159"/>
      <c r="Q114" s="160"/>
      <c r="R114" s="161"/>
    </row>
    <row r="115" spans="1:20" s="162" customFormat="1" ht="15.75" x14ac:dyDescent="0.25">
      <c r="A115" s="84" t="s">
        <v>139</v>
      </c>
      <c r="B115" s="2" t="s">
        <v>117</v>
      </c>
      <c r="C115" s="7">
        <v>33.372999999999998</v>
      </c>
      <c r="D115" s="18">
        <v>40</v>
      </c>
      <c r="E115" s="18">
        <v>40</v>
      </c>
      <c r="F115" s="19">
        <f>E115/C115</f>
        <v>1.1985736973002128</v>
      </c>
      <c r="G115" s="93">
        <v>1</v>
      </c>
      <c r="H115" s="26">
        <f>G115*100/E115</f>
        <v>2.5</v>
      </c>
      <c r="I115" s="25"/>
      <c r="J115" s="25"/>
      <c r="K115" s="25"/>
      <c r="L115" s="25"/>
      <c r="M115" s="25"/>
      <c r="N115" s="25"/>
      <c r="O115" s="25"/>
      <c r="P115" s="159"/>
      <c r="Q115" s="160"/>
      <c r="R115" s="161"/>
    </row>
    <row r="116" spans="1:20" s="168" customFormat="1" ht="15.75" hidden="1" x14ac:dyDescent="0.25">
      <c r="A116" s="84" t="s">
        <v>262</v>
      </c>
      <c r="B116" s="2" t="s">
        <v>119</v>
      </c>
      <c r="C116" s="7">
        <v>0</v>
      </c>
      <c r="D116" s="18">
        <v>26</v>
      </c>
      <c r="E116" s="18">
        <v>19</v>
      </c>
      <c r="F116" s="19" t="e">
        <f>E116/C116</f>
        <v>#DIV/0!</v>
      </c>
      <c r="G116" s="93">
        <v>0</v>
      </c>
      <c r="H116" s="26">
        <f>G116*100/E116</f>
        <v>0</v>
      </c>
      <c r="I116" s="25"/>
      <c r="J116" s="25"/>
      <c r="K116" s="25"/>
      <c r="L116" s="25"/>
      <c r="M116" s="25"/>
      <c r="N116" s="25"/>
      <c r="O116" s="25"/>
      <c r="P116" s="165"/>
      <c r="Q116" s="166"/>
      <c r="R116" s="167"/>
    </row>
    <row r="117" spans="1:20" ht="15.6" hidden="1" customHeight="1" x14ac:dyDescent="0.25">
      <c r="A117" s="76" t="s">
        <v>308</v>
      </c>
      <c r="B117" s="77"/>
      <c r="C117" s="37"/>
      <c r="D117" s="77"/>
      <c r="E117" s="77"/>
      <c r="F117" s="77"/>
      <c r="G117" s="88"/>
      <c r="H117" s="77"/>
      <c r="I117" s="77"/>
      <c r="J117" s="77"/>
      <c r="K117" s="77"/>
      <c r="L117" s="77"/>
      <c r="M117" s="77"/>
      <c r="N117" s="77"/>
      <c r="O117" s="78"/>
      <c r="P117" s="70"/>
      <c r="Q117" s="71"/>
      <c r="R117" s="34"/>
    </row>
    <row r="118" spans="1:20" ht="15.6" hidden="1" customHeight="1" x14ac:dyDescent="0.25">
      <c r="A118" s="9" t="s">
        <v>141</v>
      </c>
      <c r="B118" s="6" t="s">
        <v>36</v>
      </c>
      <c r="C118" s="8">
        <v>0</v>
      </c>
      <c r="D118" s="12">
        <v>0</v>
      </c>
      <c r="E118" s="12">
        <v>0</v>
      </c>
      <c r="F118" s="12">
        <v>0</v>
      </c>
      <c r="G118" s="90">
        <v>0</v>
      </c>
      <c r="H118" s="12">
        <v>0</v>
      </c>
      <c r="I118" s="12">
        <v>0</v>
      </c>
      <c r="J118" s="12">
        <v>0</v>
      </c>
      <c r="K118" s="12">
        <v>0</v>
      </c>
      <c r="L118" s="12"/>
      <c r="M118" s="12">
        <v>0</v>
      </c>
      <c r="N118" s="12">
        <v>0</v>
      </c>
      <c r="O118" s="12">
        <v>0</v>
      </c>
      <c r="P118" s="70"/>
      <c r="Q118" s="71"/>
      <c r="R118" s="34"/>
    </row>
    <row r="119" spans="1:20" ht="26.45" hidden="1" customHeight="1" x14ac:dyDescent="0.25">
      <c r="A119" s="9" t="s">
        <v>142</v>
      </c>
      <c r="B119" s="6" t="s">
        <v>122</v>
      </c>
      <c r="C119" s="8">
        <v>0</v>
      </c>
      <c r="D119" s="12">
        <v>0</v>
      </c>
      <c r="E119" s="12">
        <v>0</v>
      </c>
      <c r="F119" s="12">
        <v>0</v>
      </c>
      <c r="G119" s="89">
        <v>0</v>
      </c>
      <c r="H119" s="20">
        <v>0</v>
      </c>
      <c r="I119" s="20"/>
      <c r="J119" s="20"/>
      <c r="K119" s="20"/>
      <c r="L119" s="20"/>
      <c r="M119" s="20"/>
      <c r="N119" s="20"/>
      <c r="O119" s="20"/>
      <c r="P119" s="70"/>
      <c r="Q119" s="71"/>
      <c r="R119" s="34"/>
    </row>
    <row r="120" spans="1:20" ht="26.45" hidden="1" customHeight="1" x14ac:dyDescent="0.25">
      <c r="A120" s="9" t="s">
        <v>144</v>
      </c>
      <c r="B120" s="6" t="s">
        <v>124</v>
      </c>
      <c r="C120" s="8">
        <v>0</v>
      </c>
      <c r="D120" s="12">
        <v>0</v>
      </c>
      <c r="E120" s="12">
        <v>0</v>
      </c>
      <c r="F120" s="12">
        <v>0</v>
      </c>
      <c r="G120" s="89">
        <v>0</v>
      </c>
      <c r="H120" s="20">
        <v>0</v>
      </c>
      <c r="I120" s="20"/>
      <c r="J120" s="20"/>
      <c r="K120" s="20"/>
      <c r="L120" s="20"/>
      <c r="M120" s="20"/>
      <c r="N120" s="20"/>
      <c r="O120" s="20"/>
      <c r="P120" s="70"/>
      <c r="Q120" s="71"/>
      <c r="R120" s="34"/>
    </row>
    <row r="121" spans="1:20" ht="15.75" x14ac:dyDescent="0.25">
      <c r="A121" s="81" t="s">
        <v>309</v>
      </c>
      <c r="B121" s="82"/>
      <c r="C121" s="59"/>
      <c r="D121" s="82"/>
      <c r="E121" s="82"/>
      <c r="F121" s="82"/>
      <c r="G121" s="199"/>
      <c r="H121" s="82"/>
      <c r="I121" s="82"/>
      <c r="J121" s="82"/>
      <c r="K121" s="82"/>
      <c r="L121" s="82"/>
      <c r="M121" s="82"/>
      <c r="N121" s="82"/>
      <c r="O121" s="83"/>
      <c r="P121" s="70"/>
      <c r="Q121" s="71"/>
      <c r="R121" s="34"/>
    </row>
    <row r="122" spans="1:20" ht="15.75" x14ac:dyDescent="0.25">
      <c r="A122" s="84" t="s">
        <v>148</v>
      </c>
      <c r="B122" s="2" t="s">
        <v>18</v>
      </c>
      <c r="C122" s="7">
        <v>273.83</v>
      </c>
      <c r="D122" s="12">
        <v>332</v>
      </c>
      <c r="E122" s="12">
        <v>287</v>
      </c>
      <c r="F122" s="13">
        <f>E122/C122</f>
        <v>1.0480955337253042</v>
      </c>
      <c r="G122" s="89">
        <v>22</v>
      </c>
      <c r="H122" s="24">
        <f>G122*100/E122</f>
        <v>7.6655052264808363</v>
      </c>
      <c r="I122" s="20">
        <v>0</v>
      </c>
      <c r="J122" s="20">
        <v>3</v>
      </c>
      <c r="K122" s="20">
        <v>0</v>
      </c>
      <c r="L122" s="20">
        <v>0</v>
      </c>
      <c r="M122" s="20">
        <v>0</v>
      </c>
      <c r="N122" s="20">
        <v>14</v>
      </c>
      <c r="O122" s="20">
        <v>5</v>
      </c>
      <c r="P122" s="70"/>
      <c r="Q122" s="71"/>
      <c r="R122" s="34"/>
    </row>
    <row r="123" spans="1:20" s="168" customFormat="1" ht="38.25" hidden="1" x14ac:dyDescent="0.25">
      <c r="A123" s="84" t="s">
        <v>149</v>
      </c>
      <c r="B123" s="2" t="s">
        <v>127</v>
      </c>
      <c r="C123" s="3">
        <v>0</v>
      </c>
      <c r="D123" s="12">
        <v>11</v>
      </c>
      <c r="E123" s="12">
        <v>14</v>
      </c>
      <c r="F123" s="13" t="e">
        <f t="shared" ref="F123:F132" si="4">E123/C123</f>
        <v>#DIV/0!</v>
      </c>
      <c r="G123" s="89">
        <v>0</v>
      </c>
      <c r="H123" s="24">
        <f>G123*100/E123</f>
        <v>0</v>
      </c>
      <c r="I123" s="20"/>
      <c r="J123" s="20"/>
      <c r="K123" s="20"/>
      <c r="L123" s="20"/>
      <c r="M123" s="20"/>
      <c r="N123" s="20"/>
      <c r="O123" s="20"/>
      <c r="P123" s="165"/>
      <c r="Q123" s="166"/>
      <c r="R123" s="167"/>
    </row>
    <row r="124" spans="1:20" s="168" customFormat="1" ht="38.25" x14ac:dyDescent="0.25">
      <c r="A124" s="84" t="s">
        <v>151</v>
      </c>
      <c r="B124" s="2" t="s">
        <v>129</v>
      </c>
      <c r="C124" s="7">
        <v>83.35</v>
      </c>
      <c r="D124" s="12">
        <v>74</v>
      </c>
      <c r="E124" s="12">
        <v>65</v>
      </c>
      <c r="F124" s="13">
        <f t="shared" si="4"/>
        <v>0.77984403119376133</v>
      </c>
      <c r="G124" s="89">
        <v>2</v>
      </c>
      <c r="H124" s="24">
        <f>G124*100/E124</f>
        <v>3.0769230769230771</v>
      </c>
      <c r="I124" s="20"/>
      <c r="J124" s="20"/>
      <c r="K124" s="20"/>
      <c r="L124" s="20"/>
      <c r="M124" s="20"/>
      <c r="N124" s="20"/>
      <c r="O124" s="20"/>
      <c r="P124" s="165"/>
      <c r="Q124" s="166"/>
      <c r="R124" s="167"/>
    </row>
    <row r="125" spans="1:20" s="168" customFormat="1" ht="38.25" x14ac:dyDescent="0.25">
      <c r="A125" s="84" t="s">
        <v>153</v>
      </c>
      <c r="B125" s="2" t="s">
        <v>130</v>
      </c>
      <c r="C125" s="7">
        <v>71.564999999999998</v>
      </c>
      <c r="D125" s="12">
        <v>25</v>
      </c>
      <c r="E125" s="12">
        <v>28</v>
      </c>
      <c r="F125" s="13">
        <f t="shared" si="4"/>
        <v>0.39125270732900164</v>
      </c>
      <c r="G125" s="89">
        <v>1</v>
      </c>
      <c r="H125" s="24">
        <f>G125*100/E125</f>
        <v>3.5714285714285716</v>
      </c>
      <c r="I125" s="20"/>
      <c r="J125" s="20"/>
      <c r="K125" s="20"/>
      <c r="L125" s="20"/>
      <c r="M125" s="20"/>
      <c r="N125" s="20"/>
      <c r="O125" s="20"/>
      <c r="P125" s="165"/>
      <c r="Q125" s="166"/>
      <c r="R125" s="167"/>
    </row>
    <row r="126" spans="1:20" s="168" customFormat="1" ht="15.75" x14ac:dyDescent="0.25">
      <c r="A126" s="84" t="s">
        <v>263</v>
      </c>
      <c r="B126" s="2" t="s">
        <v>131</v>
      </c>
      <c r="C126" s="7">
        <v>33.872999999999998</v>
      </c>
      <c r="D126" s="12">
        <v>48</v>
      </c>
      <c r="E126" s="12">
        <v>42</v>
      </c>
      <c r="F126" s="13">
        <f t="shared" si="4"/>
        <v>1.2399256044637323</v>
      </c>
      <c r="G126" s="89">
        <v>3</v>
      </c>
      <c r="H126" s="24">
        <f>G126*100/E126</f>
        <v>7.1428571428571432</v>
      </c>
      <c r="I126" s="20"/>
      <c r="J126" s="20"/>
      <c r="K126" s="20"/>
      <c r="L126" s="20"/>
      <c r="M126" s="20"/>
      <c r="N126" s="20"/>
      <c r="O126" s="20"/>
      <c r="P126" s="165"/>
      <c r="Q126" s="166"/>
      <c r="R126" s="167"/>
    </row>
    <row r="127" spans="1:20" s="169" customFormat="1" ht="15.75" x14ac:dyDescent="0.25">
      <c r="A127" s="58" t="s">
        <v>264</v>
      </c>
      <c r="B127" s="6" t="s">
        <v>132</v>
      </c>
      <c r="C127" s="3">
        <v>35.130000000000003</v>
      </c>
      <c r="D127" s="12">
        <v>61</v>
      </c>
      <c r="E127" s="12">
        <v>68</v>
      </c>
      <c r="F127" s="13">
        <f t="shared" si="4"/>
        <v>1.9356675206376315</v>
      </c>
      <c r="G127" s="195">
        <v>3</v>
      </c>
      <c r="H127" s="24">
        <f>G127*100/E127</f>
        <v>4.4117647058823533</v>
      </c>
      <c r="I127" s="45"/>
      <c r="J127" s="45"/>
      <c r="K127" s="45"/>
      <c r="L127" s="45"/>
      <c r="M127" s="45"/>
      <c r="N127" s="45"/>
      <c r="O127" s="45"/>
      <c r="P127" s="165"/>
      <c r="Q127" s="166"/>
      <c r="R127" s="167"/>
      <c r="S127" s="168"/>
      <c r="T127" s="168"/>
    </row>
    <row r="128" spans="1:20" s="168" customFormat="1" ht="15.75" x14ac:dyDescent="0.25">
      <c r="A128" s="84" t="s">
        <v>265</v>
      </c>
      <c r="B128" s="2" t="s">
        <v>133</v>
      </c>
      <c r="C128" s="7">
        <v>119.288</v>
      </c>
      <c r="D128" s="12">
        <v>33</v>
      </c>
      <c r="E128" s="12">
        <v>26</v>
      </c>
      <c r="F128" s="13">
        <f t="shared" si="4"/>
        <v>0.21795989537925023</v>
      </c>
      <c r="G128" s="89">
        <v>1</v>
      </c>
      <c r="H128" s="24">
        <f>G128*100/E128</f>
        <v>3.8461538461538463</v>
      </c>
      <c r="I128" s="20"/>
      <c r="J128" s="20"/>
      <c r="K128" s="20"/>
      <c r="L128" s="20"/>
      <c r="M128" s="20"/>
      <c r="N128" s="20"/>
      <c r="O128" s="20"/>
      <c r="P128" s="165"/>
      <c r="Q128" s="166"/>
      <c r="R128" s="167"/>
    </row>
    <row r="129" spans="1:18" s="168" customFormat="1" ht="15.75" x14ac:dyDescent="0.25">
      <c r="A129" s="84" t="s">
        <v>266</v>
      </c>
      <c r="B129" s="2" t="s">
        <v>134</v>
      </c>
      <c r="C129" s="3">
        <v>28.207000000000001</v>
      </c>
      <c r="D129" s="12">
        <v>63</v>
      </c>
      <c r="E129" s="12">
        <v>43</v>
      </c>
      <c r="F129" s="13">
        <f t="shared" si="4"/>
        <v>1.5244442868791435</v>
      </c>
      <c r="G129" s="89">
        <v>2</v>
      </c>
      <c r="H129" s="24">
        <f>G129*100/E129</f>
        <v>4.6511627906976747</v>
      </c>
      <c r="I129" s="20"/>
      <c r="J129" s="20"/>
      <c r="K129" s="20"/>
      <c r="L129" s="20"/>
      <c r="M129" s="20"/>
      <c r="N129" s="20"/>
      <c r="O129" s="20"/>
      <c r="P129" s="165"/>
      <c r="Q129" s="166"/>
      <c r="R129" s="167"/>
    </row>
    <row r="130" spans="1:18" s="162" customFormat="1" ht="25.5" hidden="1" x14ac:dyDescent="0.25">
      <c r="A130" s="84" t="s">
        <v>267</v>
      </c>
      <c r="B130" s="2" t="s">
        <v>135</v>
      </c>
      <c r="C130" s="7">
        <v>0</v>
      </c>
      <c r="D130" s="12">
        <v>31</v>
      </c>
      <c r="E130" s="12">
        <v>19</v>
      </c>
      <c r="F130" s="13" t="e">
        <f t="shared" si="4"/>
        <v>#DIV/0!</v>
      </c>
      <c r="G130" s="89">
        <v>0</v>
      </c>
      <c r="H130" s="24">
        <f>G130*100/E130</f>
        <v>0</v>
      </c>
      <c r="I130" s="20"/>
      <c r="J130" s="20"/>
      <c r="K130" s="20"/>
      <c r="L130" s="20"/>
      <c r="M130" s="20"/>
      <c r="N130" s="20"/>
      <c r="O130" s="20"/>
      <c r="P130" s="159"/>
      <c r="Q130" s="160"/>
      <c r="R130" s="161"/>
    </row>
    <row r="131" spans="1:18" s="168" customFormat="1" ht="25.5" x14ac:dyDescent="0.25">
      <c r="A131" s="84" t="s">
        <v>268</v>
      </c>
      <c r="B131" s="6" t="s">
        <v>332</v>
      </c>
      <c r="C131" s="7">
        <v>30.28</v>
      </c>
      <c r="D131" s="12">
        <v>88</v>
      </c>
      <c r="E131" s="12">
        <v>89</v>
      </c>
      <c r="F131" s="13">
        <f t="shared" si="4"/>
        <v>2.939233817701453</v>
      </c>
      <c r="G131" s="89">
        <v>7</v>
      </c>
      <c r="H131" s="24">
        <f>G131*100/E131</f>
        <v>7.8651685393258424</v>
      </c>
      <c r="I131" s="20"/>
      <c r="J131" s="20"/>
      <c r="K131" s="20"/>
      <c r="L131" s="20"/>
      <c r="M131" s="20"/>
      <c r="N131" s="20"/>
      <c r="O131" s="20"/>
      <c r="P131" s="165"/>
      <c r="Q131" s="166"/>
      <c r="R131" s="167"/>
    </row>
    <row r="132" spans="1:18" s="162" customFormat="1" ht="15.75" x14ac:dyDescent="0.25">
      <c r="A132" s="84" t="s">
        <v>269</v>
      </c>
      <c r="B132" s="6" t="s">
        <v>27</v>
      </c>
      <c r="C132" s="7">
        <v>35.409999999999997</v>
      </c>
      <c r="D132" s="12">
        <v>43</v>
      </c>
      <c r="E132" s="12">
        <v>43</v>
      </c>
      <c r="F132" s="13">
        <f t="shared" si="4"/>
        <v>1.2143462298785654</v>
      </c>
      <c r="G132" s="89">
        <v>2</v>
      </c>
      <c r="H132" s="24">
        <f>G132*100/E132</f>
        <v>4.6511627906976747</v>
      </c>
      <c r="I132" s="20"/>
      <c r="J132" s="20"/>
      <c r="K132" s="20"/>
      <c r="L132" s="20"/>
      <c r="M132" s="20"/>
      <c r="N132" s="20"/>
      <c r="O132" s="20"/>
      <c r="P132" s="159"/>
      <c r="Q132" s="160"/>
      <c r="R132" s="161"/>
    </row>
    <row r="133" spans="1:18" ht="15.6" hidden="1" customHeight="1" x14ac:dyDescent="0.25">
      <c r="A133" s="76" t="s">
        <v>270</v>
      </c>
      <c r="B133" s="77"/>
      <c r="C133" s="37"/>
      <c r="D133" s="77"/>
      <c r="E133" s="77"/>
      <c r="F133" s="77"/>
      <c r="G133" s="88"/>
      <c r="H133" s="24" t="e">
        <f>G133*100/E133</f>
        <v>#DIV/0!</v>
      </c>
      <c r="I133" s="77"/>
      <c r="J133" s="77"/>
      <c r="K133" s="77"/>
      <c r="L133" s="77"/>
      <c r="M133" s="77"/>
      <c r="N133" s="77"/>
      <c r="O133" s="78"/>
      <c r="P133" s="70"/>
      <c r="Q133" s="71"/>
      <c r="R133" s="34"/>
    </row>
    <row r="134" spans="1:18" ht="14.45" hidden="1" customHeight="1" x14ac:dyDescent="0.25">
      <c r="A134" s="9" t="s">
        <v>155</v>
      </c>
      <c r="B134" s="6" t="s">
        <v>36</v>
      </c>
      <c r="C134" s="8">
        <v>0</v>
      </c>
      <c r="D134" s="11">
        <v>0</v>
      </c>
      <c r="E134" s="11">
        <v>0</v>
      </c>
      <c r="F134" s="11">
        <v>0</v>
      </c>
      <c r="G134" s="87">
        <v>0</v>
      </c>
      <c r="H134" s="24" t="e">
        <f>G134*100/E134</f>
        <v>#DIV/0!</v>
      </c>
      <c r="I134" s="11">
        <v>0</v>
      </c>
      <c r="J134" s="11">
        <v>0</v>
      </c>
      <c r="K134" s="11">
        <v>0</v>
      </c>
      <c r="L134" s="11"/>
      <c r="M134" s="11">
        <v>0</v>
      </c>
      <c r="N134" s="11">
        <v>0</v>
      </c>
      <c r="O134" s="11">
        <v>0</v>
      </c>
      <c r="P134" s="70"/>
      <c r="Q134" s="71"/>
      <c r="R134" s="34"/>
    </row>
    <row r="135" spans="1:18" ht="39.6" hidden="1" customHeight="1" x14ac:dyDescent="0.25">
      <c r="A135" s="9" t="s">
        <v>271</v>
      </c>
      <c r="B135" s="6" t="s">
        <v>138</v>
      </c>
      <c r="C135" s="8">
        <v>0</v>
      </c>
      <c r="D135" s="11">
        <v>0</v>
      </c>
      <c r="E135" s="11">
        <v>0</v>
      </c>
      <c r="F135" s="11">
        <v>0</v>
      </c>
      <c r="G135" s="87">
        <v>0</v>
      </c>
      <c r="H135" s="24" t="e">
        <f>G135*100/E135</f>
        <v>#DIV/0!</v>
      </c>
      <c r="I135" s="47"/>
      <c r="J135" s="47"/>
      <c r="K135" s="47"/>
      <c r="L135" s="47"/>
      <c r="M135" s="47"/>
      <c r="N135" s="47"/>
      <c r="O135" s="47"/>
      <c r="P135" s="70"/>
      <c r="Q135" s="71"/>
      <c r="R135" s="34"/>
    </row>
    <row r="136" spans="1:18" ht="14.45" hidden="1" customHeight="1" x14ac:dyDescent="0.25">
      <c r="A136" s="9" t="s">
        <v>272</v>
      </c>
      <c r="B136" s="6" t="s">
        <v>140</v>
      </c>
      <c r="C136" s="8">
        <v>0</v>
      </c>
      <c r="D136" s="11">
        <v>0</v>
      </c>
      <c r="E136" s="11">
        <v>0</v>
      </c>
      <c r="F136" s="11">
        <v>0</v>
      </c>
      <c r="G136" s="87">
        <v>0</v>
      </c>
      <c r="H136" s="24" t="e">
        <f>G136*100/E136</f>
        <v>#DIV/0!</v>
      </c>
      <c r="I136" s="47"/>
      <c r="J136" s="47"/>
      <c r="K136" s="47"/>
      <c r="L136" s="47"/>
      <c r="M136" s="47"/>
      <c r="N136" s="47"/>
      <c r="O136" s="47"/>
      <c r="P136" s="70"/>
      <c r="Q136" s="71"/>
      <c r="R136" s="34"/>
    </row>
    <row r="137" spans="1:18" ht="15.75" x14ac:dyDescent="0.25">
      <c r="A137" s="81" t="s">
        <v>273</v>
      </c>
      <c r="B137" s="82"/>
      <c r="C137" s="59"/>
      <c r="D137" s="82"/>
      <c r="E137" s="82"/>
      <c r="F137" s="82"/>
      <c r="G137" s="199"/>
      <c r="H137" s="82"/>
      <c r="I137" s="82"/>
      <c r="J137" s="82"/>
      <c r="K137" s="82"/>
      <c r="L137" s="82"/>
      <c r="M137" s="82"/>
      <c r="N137" s="82"/>
      <c r="O137" s="83"/>
      <c r="P137" s="70"/>
      <c r="Q137" s="71"/>
      <c r="R137" s="34"/>
    </row>
    <row r="138" spans="1:18" ht="15.75" x14ac:dyDescent="0.25">
      <c r="A138" s="84" t="s">
        <v>156</v>
      </c>
      <c r="B138" s="2" t="s">
        <v>36</v>
      </c>
      <c r="C138" s="7">
        <v>768.25</v>
      </c>
      <c r="D138" s="12">
        <v>659</v>
      </c>
      <c r="E138" s="12">
        <v>681</v>
      </c>
      <c r="F138" s="13">
        <f>E138/C138</f>
        <v>0.88643019850309146</v>
      </c>
      <c r="G138" s="89">
        <v>34</v>
      </c>
      <c r="H138" s="24">
        <f>G138*100/E138</f>
        <v>4.9926578560939792</v>
      </c>
      <c r="I138" s="20">
        <v>0</v>
      </c>
      <c r="J138" s="20">
        <v>5</v>
      </c>
      <c r="K138" s="20">
        <v>0</v>
      </c>
      <c r="L138" s="20">
        <v>0</v>
      </c>
      <c r="M138" s="20">
        <v>0</v>
      </c>
      <c r="N138" s="20">
        <v>22</v>
      </c>
      <c r="O138" s="20">
        <v>7</v>
      </c>
      <c r="P138" s="70"/>
      <c r="Q138" s="71"/>
      <c r="R138" s="34"/>
    </row>
    <row r="139" spans="1:18" s="168" customFormat="1" ht="38.25" x14ac:dyDescent="0.25">
      <c r="A139" s="84" t="s">
        <v>157</v>
      </c>
      <c r="B139" s="2" t="s">
        <v>143</v>
      </c>
      <c r="C139" s="7">
        <v>191.41800000000001</v>
      </c>
      <c r="D139" s="12">
        <v>62</v>
      </c>
      <c r="E139" s="12">
        <v>67</v>
      </c>
      <c r="F139" s="13">
        <f t="shared" ref="F139:F145" si="5">E139/C139</f>
        <v>0.35001932942565483</v>
      </c>
      <c r="G139" s="89">
        <v>3</v>
      </c>
      <c r="H139" s="24">
        <f>G139*100/E139</f>
        <v>4.4776119402985071</v>
      </c>
      <c r="I139" s="20"/>
      <c r="J139" s="20"/>
      <c r="K139" s="20"/>
      <c r="L139" s="20"/>
      <c r="M139" s="20"/>
      <c r="N139" s="20"/>
      <c r="O139" s="20"/>
      <c r="P139" s="165"/>
      <c r="Q139" s="166"/>
      <c r="R139" s="167"/>
    </row>
    <row r="140" spans="1:18" s="168" customFormat="1" ht="38.25" x14ac:dyDescent="0.25">
      <c r="A140" s="84" t="s">
        <v>159</v>
      </c>
      <c r="B140" s="2" t="s">
        <v>145</v>
      </c>
      <c r="C140" s="7">
        <v>164.13</v>
      </c>
      <c r="D140" s="12">
        <v>105</v>
      </c>
      <c r="E140" s="12">
        <v>118</v>
      </c>
      <c r="F140" s="13">
        <f t="shared" si="5"/>
        <v>0.71894230183391217</v>
      </c>
      <c r="G140" s="89">
        <v>5</v>
      </c>
      <c r="H140" s="24">
        <f>G140*100/E140</f>
        <v>4.2372881355932206</v>
      </c>
      <c r="I140" s="20"/>
      <c r="J140" s="20"/>
      <c r="K140" s="20"/>
      <c r="L140" s="20"/>
      <c r="M140" s="20"/>
      <c r="N140" s="20"/>
      <c r="O140" s="20"/>
      <c r="P140" s="165"/>
      <c r="Q140" s="166"/>
      <c r="R140" s="167"/>
    </row>
    <row r="141" spans="1:18" s="168" customFormat="1" ht="25.5" x14ac:dyDescent="0.25">
      <c r="A141" s="84" t="s">
        <v>161</v>
      </c>
      <c r="B141" s="2" t="s">
        <v>146</v>
      </c>
      <c r="C141" s="3">
        <v>258.22300000000001</v>
      </c>
      <c r="D141" s="12">
        <v>207</v>
      </c>
      <c r="E141" s="12">
        <v>298</v>
      </c>
      <c r="F141" s="13">
        <f t="shared" si="5"/>
        <v>1.1540412744023576</v>
      </c>
      <c r="G141" s="89">
        <v>23</v>
      </c>
      <c r="H141" s="24">
        <f>G141*100/E141</f>
        <v>7.7181208053691277</v>
      </c>
      <c r="I141" s="20"/>
      <c r="J141" s="20"/>
      <c r="K141" s="20"/>
      <c r="L141" s="20"/>
      <c r="M141" s="20"/>
      <c r="N141" s="20"/>
      <c r="O141" s="20"/>
      <c r="P141" s="165"/>
      <c r="Q141" s="166"/>
      <c r="R141" s="167"/>
    </row>
    <row r="142" spans="1:18" s="168" customFormat="1" ht="15.75" x14ac:dyDescent="0.25">
      <c r="A142" s="84" t="s">
        <v>162</v>
      </c>
      <c r="B142" s="2" t="s">
        <v>354</v>
      </c>
      <c r="C142" s="7">
        <v>31.01</v>
      </c>
      <c r="D142" s="12">
        <v>180</v>
      </c>
      <c r="E142" s="12">
        <v>180</v>
      </c>
      <c r="F142" s="13">
        <f t="shared" si="5"/>
        <v>5.8045791680103189</v>
      </c>
      <c r="G142" s="89">
        <v>14</v>
      </c>
      <c r="H142" s="24">
        <f>G142*100/E142</f>
        <v>7.7777777777777777</v>
      </c>
      <c r="I142" s="20"/>
      <c r="J142" s="20"/>
      <c r="K142" s="20"/>
      <c r="L142" s="20"/>
      <c r="M142" s="20"/>
      <c r="N142" s="20"/>
      <c r="O142" s="20"/>
      <c r="P142" s="165"/>
      <c r="Q142" s="166"/>
      <c r="R142" s="167"/>
    </row>
    <row r="143" spans="1:18" s="168" customFormat="1" ht="15.75" x14ac:dyDescent="0.25">
      <c r="A143" s="84" t="s">
        <v>164</v>
      </c>
      <c r="B143" s="6" t="s">
        <v>350</v>
      </c>
      <c r="C143" s="7">
        <v>45.381</v>
      </c>
      <c r="D143" s="12">
        <v>97</v>
      </c>
      <c r="E143" s="12">
        <v>102</v>
      </c>
      <c r="F143" s="13">
        <f t="shared" si="5"/>
        <v>2.2476366761419979</v>
      </c>
      <c r="G143" s="89">
        <v>8</v>
      </c>
      <c r="H143" s="24">
        <f>G143*100/E143</f>
        <v>7.8431372549019605</v>
      </c>
      <c r="I143" s="20"/>
      <c r="J143" s="20"/>
      <c r="K143" s="20"/>
      <c r="L143" s="20"/>
      <c r="M143" s="20"/>
      <c r="N143" s="20"/>
      <c r="O143" s="20"/>
      <c r="P143" s="165"/>
      <c r="Q143" s="166"/>
      <c r="R143" s="167"/>
    </row>
    <row r="144" spans="1:18" s="168" customFormat="1" ht="15.75" x14ac:dyDescent="0.25">
      <c r="A144" s="84" t="s">
        <v>165</v>
      </c>
      <c r="B144" s="6" t="s">
        <v>42</v>
      </c>
      <c r="C144" s="7">
        <v>20.49</v>
      </c>
      <c r="D144" s="12">
        <v>92</v>
      </c>
      <c r="E144" s="12">
        <v>95</v>
      </c>
      <c r="F144" s="13">
        <f t="shared" si="5"/>
        <v>4.6364080039043438</v>
      </c>
      <c r="G144" s="89">
        <v>11</v>
      </c>
      <c r="H144" s="24">
        <f>G144*100/E144</f>
        <v>11.578947368421053</v>
      </c>
      <c r="I144" s="20"/>
      <c r="J144" s="20"/>
      <c r="K144" s="20"/>
      <c r="L144" s="20"/>
      <c r="M144" s="20"/>
      <c r="N144" s="20"/>
      <c r="O144" s="20"/>
      <c r="P144" s="165"/>
      <c r="Q144" s="166"/>
      <c r="R144" s="167"/>
    </row>
    <row r="145" spans="1:21" s="168" customFormat="1" ht="15.75" x14ac:dyDescent="0.25">
      <c r="A145" s="84" t="s">
        <v>167</v>
      </c>
      <c r="B145" s="43" t="s">
        <v>147</v>
      </c>
      <c r="C145" s="7">
        <v>73.016999999999996</v>
      </c>
      <c r="D145" s="12">
        <v>120</v>
      </c>
      <c r="E145" s="12">
        <v>133</v>
      </c>
      <c r="F145" s="13">
        <f t="shared" si="5"/>
        <v>1.8214936247723135</v>
      </c>
      <c r="G145" s="89">
        <v>6</v>
      </c>
      <c r="H145" s="24">
        <f>G145*100/E145</f>
        <v>4.511278195488722</v>
      </c>
      <c r="I145" s="20"/>
      <c r="J145" s="20"/>
      <c r="K145" s="20"/>
      <c r="L145" s="20"/>
      <c r="M145" s="20"/>
      <c r="N145" s="20"/>
      <c r="O145" s="20"/>
      <c r="P145" s="165"/>
      <c r="Q145" s="166"/>
      <c r="R145" s="167"/>
    </row>
    <row r="146" spans="1:21" ht="15.75" customHeight="1" x14ac:dyDescent="0.25">
      <c r="A146" s="81" t="s">
        <v>274</v>
      </c>
      <c r="B146" s="74"/>
      <c r="C146" s="171"/>
      <c r="D146" s="74"/>
      <c r="E146" s="74"/>
      <c r="F146" s="74"/>
      <c r="G146" s="86"/>
      <c r="H146" s="74"/>
      <c r="I146" s="74"/>
      <c r="J146" s="74"/>
      <c r="K146" s="74"/>
      <c r="L146" s="74"/>
      <c r="M146" s="74"/>
      <c r="N146" s="74"/>
      <c r="O146" s="75"/>
      <c r="P146" s="70"/>
      <c r="Q146" s="71"/>
      <c r="R146" s="34"/>
    </row>
    <row r="147" spans="1:21" s="512" customFormat="1" ht="15.75" x14ac:dyDescent="0.25">
      <c r="A147" s="125" t="s">
        <v>171</v>
      </c>
      <c r="B147" s="506" t="s">
        <v>18</v>
      </c>
      <c r="C147" s="507">
        <v>4284.8</v>
      </c>
      <c r="D147" s="12">
        <v>1200</v>
      </c>
      <c r="E147" s="12">
        <v>1600</v>
      </c>
      <c r="F147" s="508">
        <f>E147/C147</f>
        <v>0.37341299477221807</v>
      </c>
      <c r="G147" s="130">
        <v>60</v>
      </c>
      <c r="H147" s="509">
        <f>G147*100/E147</f>
        <v>3.75</v>
      </c>
      <c r="I147" s="49">
        <v>32</v>
      </c>
      <c r="J147" s="49">
        <v>5</v>
      </c>
      <c r="K147" s="49">
        <v>0</v>
      </c>
      <c r="L147" s="49"/>
      <c r="M147" s="49">
        <v>0</v>
      </c>
      <c r="N147" s="49">
        <v>42</v>
      </c>
      <c r="O147" s="49">
        <v>13</v>
      </c>
      <c r="P147" s="510"/>
      <c r="Q147" s="505"/>
      <c r="R147" s="511"/>
      <c r="S147" s="512">
        <v>5</v>
      </c>
      <c r="T147" s="512">
        <v>10</v>
      </c>
      <c r="U147" s="512">
        <v>13</v>
      </c>
    </row>
    <row r="148" spans="1:21" ht="15.75" customHeight="1" x14ac:dyDescent="0.25">
      <c r="A148" s="81" t="s">
        <v>275</v>
      </c>
      <c r="B148" s="74"/>
      <c r="C148" s="171"/>
      <c r="D148" s="74"/>
      <c r="E148" s="74"/>
      <c r="F148" s="74"/>
      <c r="G148" s="86"/>
      <c r="H148" s="74"/>
      <c r="I148" s="74"/>
      <c r="J148" s="74"/>
      <c r="K148" s="74"/>
      <c r="L148" s="74"/>
      <c r="M148" s="74"/>
      <c r="N148" s="74"/>
      <c r="O148" s="75"/>
      <c r="P148" s="70"/>
      <c r="Q148" s="71"/>
      <c r="R148" s="34"/>
    </row>
    <row r="149" spans="1:21" s="30" customFormat="1" ht="15.75" x14ac:dyDescent="0.25">
      <c r="A149" s="58" t="s">
        <v>180</v>
      </c>
      <c r="B149" s="6" t="s">
        <v>36</v>
      </c>
      <c r="C149" s="3">
        <v>2410.6999999999998</v>
      </c>
      <c r="D149" s="18">
        <v>779</v>
      </c>
      <c r="E149" s="18">
        <v>425</v>
      </c>
      <c r="F149" s="19">
        <f>E149/C149</f>
        <v>0.17629734102128014</v>
      </c>
      <c r="G149" s="95">
        <v>21</v>
      </c>
      <c r="H149" s="14">
        <f>G149*100/E149</f>
        <v>4.9411764705882355</v>
      </c>
      <c r="I149" s="29">
        <v>3</v>
      </c>
      <c r="J149" s="29">
        <v>3</v>
      </c>
      <c r="K149" s="29">
        <v>0</v>
      </c>
      <c r="L149" s="29">
        <v>0</v>
      </c>
      <c r="M149" s="29">
        <v>0</v>
      </c>
      <c r="N149" s="29">
        <v>13</v>
      </c>
      <c r="O149" s="29">
        <v>5</v>
      </c>
      <c r="P149" s="70"/>
      <c r="Q149" s="71"/>
      <c r="R149" s="34"/>
      <c r="S149" s="17">
        <v>3</v>
      </c>
      <c r="T149" s="17">
        <v>10</v>
      </c>
      <c r="U149" s="30">
        <v>5</v>
      </c>
    </row>
    <row r="150" spans="1:21" s="168" customFormat="1" ht="38.25" x14ac:dyDescent="0.25">
      <c r="A150" s="84" t="s">
        <v>181</v>
      </c>
      <c r="B150" s="2" t="s">
        <v>150</v>
      </c>
      <c r="C150" s="7">
        <v>150.298</v>
      </c>
      <c r="D150" s="18">
        <v>88</v>
      </c>
      <c r="E150" s="18">
        <v>88</v>
      </c>
      <c r="F150" s="19">
        <f>E150/C150</f>
        <v>0.58550346644665929</v>
      </c>
      <c r="G150" s="93">
        <v>4</v>
      </c>
      <c r="H150" s="14">
        <v>5</v>
      </c>
      <c r="I150" s="21"/>
      <c r="J150" s="21"/>
      <c r="K150" s="21"/>
      <c r="L150" s="21"/>
      <c r="M150" s="21"/>
      <c r="N150" s="21"/>
      <c r="O150" s="21"/>
      <c r="P150" s="165"/>
      <c r="Q150" s="166"/>
      <c r="R150" s="167"/>
    </row>
    <row r="151" spans="1:21" s="168" customFormat="1" ht="15.75" x14ac:dyDescent="0.25">
      <c r="A151" s="84" t="s">
        <v>183</v>
      </c>
      <c r="B151" s="2" t="s">
        <v>152</v>
      </c>
      <c r="C151" s="7">
        <v>1607.29</v>
      </c>
      <c r="D151" s="18">
        <v>405</v>
      </c>
      <c r="E151" s="18">
        <v>362</v>
      </c>
      <c r="F151" s="19">
        <f>E151/C151</f>
        <v>0.22522382395211818</v>
      </c>
      <c r="G151" s="94">
        <v>15</v>
      </c>
      <c r="H151" s="14">
        <f>G151*100/E151</f>
        <v>4.1436464088397793</v>
      </c>
      <c r="I151" s="21"/>
      <c r="J151" s="21"/>
      <c r="K151" s="21"/>
      <c r="L151" s="21"/>
      <c r="M151" s="21"/>
      <c r="N151" s="21"/>
      <c r="O151" s="21"/>
      <c r="P151" s="165"/>
      <c r="Q151" s="166"/>
      <c r="R151" s="167"/>
    </row>
    <row r="152" spans="1:21" s="32" customFormat="1" ht="15.75" hidden="1" x14ac:dyDescent="0.25">
      <c r="A152" s="143" t="s">
        <v>185</v>
      </c>
      <c r="B152" s="146" t="s">
        <v>154</v>
      </c>
      <c r="C152" s="144">
        <v>252.64</v>
      </c>
      <c r="D152" s="53">
        <v>432</v>
      </c>
      <c r="E152" s="53">
        <v>442</v>
      </c>
      <c r="F152" s="147">
        <f>E152/C152</f>
        <v>1.7495250158328057</v>
      </c>
      <c r="G152" s="200">
        <v>0</v>
      </c>
      <c r="H152" s="142">
        <v>0</v>
      </c>
      <c r="I152" s="142"/>
      <c r="J152" s="142"/>
      <c r="K152" s="142"/>
      <c r="L152" s="142"/>
      <c r="M152" s="142"/>
      <c r="N152" s="142"/>
      <c r="O152" s="142"/>
      <c r="P152" s="72"/>
      <c r="Q152" s="140"/>
      <c r="R152" s="141"/>
    </row>
    <row r="153" spans="1:21" ht="15.75" customHeight="1" x14ac:dyDescent="0.25">
      <c r="A153" s="81" t="s">
        <v>339</v>
      </c>
      <c r="B153" s="74"/>
      <c r="C153" s="171"/>
      <c r="D153" s="74"/>
      <c r="E153" s="74"/>
      <c r="F153" s="74"/>
      <c r="G153" s="86"/>
      <c r="H153" s="74"/>
      <c r="I153" s="74"/>
      <c r="J153" s="74"/>
      <c r="K153" s="74"/>
      <c r="L153" s="74"/>
      <c r="M153" s="74"/>
      <c r="N153" s="74"/>
      <c r="O153" s="75"/>
      <c r="P153" s="70"/>
      <c r="Q153" s="71"/>
      <c r="R153" s="34"/>
    </row>
    <row r="154" spans="1:21" ht="15.75" x14ac:dyDescent="0.25">
      <c r="A154" s="84" t="s">
        <v>186</v>
      </c>
      <c r="B154" s="2" t="s">
        <v>36</v>
      </c>
      <c r="C154" s="3">
        <v>466.86</v>
      </c>
      <c r="D154" s="12">
        <v>633</v>
      </c>
      <c r="E154" s="12">
        <v>555</v>
      </c>
      <c r="F154" s="13">
        <f>E154/C154</f>
        <v>1.188793214239815</v>
      </c>
      <c r="G154" s="91">
        <v>44</v>
      </c>
      <c r="H154" s="24">
        <f>G154*100/E154</f>
        <v>7.9279279279279278</v>
      </c>
      <c r="I154" s="16">
        <v>0</v>
      </c>
      <c r="J154" s="16">
        <v>6</v>
      </c>
      <c r="K154" s="16">
        <v>0</v>
      </c>
      <c r="L154" s="16">
        <v>0</v>
      </c>
      <c r="M154" s="16">
        <v>0</v>
      </c>
      <c r="N154" s="16">
        <v>25</v>
      </c>
      <c r="O154" s="16">
        <v>13</v>
      </c>
      <c r="P154" s="70"/>
      <c r="Q154" s="71"/>
      <c r="R154" s="34"/>
    </row>
    <row r="155" spans="1:21" s="168" customFormat="1" ht="38.25" x14ac:dyDescent="0.25">
      <c r="A155" s="84" t="s">
        <v>187</v>
      </c>
      <c r="B155" s="2" t="s">
        <v>158</v>
      </c>
      <c r="C155" s="7">
        <v>369.51</v>
      </c>
      <c r="D155" s="12">
        <v>293</v>
      </c>
      <c r="E155" s="12">
        <v>285</v>
      </c>
      <c r="F155" s="13">
        <f t="shared" ref="F155:F163" si="6">E155/C155</f>
        <v>0.77129171064382562</v>
      </c>
      <c r="G155" s="89">
        <v>14</v>
      </c>
      <c r="H155" s="24">
        <f>G155*100/E155</f>
        <v>4.9122807017543861</v>
      </c>
      <c r="I155" s="16"/>
      <c r="J155" s="16"/>
      <c r="K155" s="16"/>
      <c r="L155" s="16"/>
      <c r="M155" s="16"/>
      <c r="N155" s="20"/>
      <c r="O155" s="20"/>
      <c r="P155" s="165"/>
      <c r="Q155" s="166"/>
      <c r="R155" s="167"/>
    </row>
    <row r="156" spans="1:21" s="168" customFormat="1" ht="15.75" x14ac:dyDescent="0.25">
      <c r="A156" s="84" t="s">
        <v>189</v>
      </c>
      <c r="B156" s="2" t="s">
        <v>160</v>
      </c>
      <c r="C156" s="7">
        <v>30.57</v>
      </c>
      <c r="D156" s="12">
        <v>128</v>
      </c>
      <c r="E156" s="12">
        <v>80</v>
      </c>
      <c r="F156" s="13">
        <v>2.63</v>
      </c>
      <c r="G156" s="89">
        <v>6</v>
      </c>
      <c r="H156" s="24">
        <f>G156*100/E156</f>
        <v>7.5</v>
      </c>
      <c r="I156" s="16"/>
      <c r="J156" s="16"/>
      <c r="K156" s="16"/>
      <c r="L156" s="16"/>
      <c r="M156" s="16"/>
      <c r="N156" s="16"/>
      <c r="O156" s="16"/>
      <c r="P156" s="165"/>
      <c r="Q156" s="166"/>
      <c r="R156" s="167"/>
    </row>
    <row r="157" spans="1:21" s="182" customFormat="1" ht="25.5" x14ac:dyDescent="0.25">
      <c r="A157" s="58" t="s">
        <v>191</v>
      </c>
      <c r="B157" s="6" t="s">
        <v>315</v>
      </c>
      <c r="C157" s="3">
        <v>47.12</v>
      </c>
      <c r="D157" s="12">
        <v>68</v>
      </c>
      <c r="E157" s="12">
        <v>68</v>
      </c>
      <c r="F157" s="13">
        <f t="shared" si="6"/>
        <v>1.4431239388794568</v>
      </c>
      <c r="G157" s="195">
        <v>5</v>
      </c>
      <c r="H157" s="24">
        <f>G157*100/E157</f>
        <v>7.3529411764705879</v>
      </c>
      <c r="I157" s="49"/>
      <c r="J157" s="49"/>
      <c r="K157" s="49"/>
      <c r="L157" s="49"/>
      <c r="M157" s="49"/>
      <c r="N157" s="49"/>
      <c r="O157" s="49"/>
      <c r="P157" s="179"/>
      <c r="Q157" s="180"/>
      <c r="R157" s="181"/>
    </row>
    <row r="158" spans="1:21" s="168" customFormat="1" ht="25.5" x14ac:dyDescent="0.25">
      <c r="A158" s="84" t="s">
        <v>193</v>
      </c>
      <c r="B158" s="2" t="s">
        <v>163</v>
      </c>
      <c r="C158" s="7">
        <v>299.57100000000003</v>
      </c>
      <c r="D158" s="12">
        <v>779</v>
      </c>
      <c r="E158" s="12">
        <v>728</v>
      </c>
      <c r="F158" s="13">
        <f t="shared" si="6"/>
        <v>2.4301417693969039</v>
      </c>
      <c r="G158" s="89">
        <v>51</v>
      </c>
      <c r="H158" s="24">
        <f>G158*100/E158</f>
        <v>7.0054945054945055</v>
      </c>
      <c r="I158" s="16"/>
      <c r="J158" s="16"/>
      <c r="K158" s="16"/>
      <c r="L158" s="16"/>
      <c r="M158" s="16"/>
      <c r="N158" s="16"/>
      <c r="O158" s="16"/>
      <c r="P158" s="165"/>
      <c r="Q158" s="166"/>
      <c r="R158" s="167"/>
    </row>
    <row r="159" spans="1:21" s="168" customFormat="1" ht="24.75" customHeight="1" x14ac:dyDescent="0.25">
      <c r="A159" s="84" t="s">
        <v>195</v>
      </c>
      <c r="B159" s="2" t="s">
        <v>324</v>
      </c>
      <c r="C159" s="7">
        <v>58.94</v>
      </c>
      <c r="D159" s="12">
        <v>186</v>
      </c>
      <c r="E159" s="12">
        <v>178</v>
      </c>
      <c r="F159" s="13">
        <f t="shared" si="6"/>
        <v>3.0200203596878183</v>
      </c>
      <c r="G159" s="89">
        <v>21</v>
      </c>
      <c r="H159" s="24">
        <f>G159*100/E159</f>
        <v>11.797752808988765</v>
      </c>
      <c r="I159" s="16"/>
      <c r="J159" s="16"/>
      <c r="K159" s="16"/>
      <c r="L159" s="16"/>
      <c r="M159" s="16"/>
      <c r="N159" s="16"/>
      <c r="O159" s="16"/>
      <c r="P159" s="165"/>
      <c r="Q159" s="166"/>
      <c r="R159" s="167"/>
    </row>
    <row r="160" spans="1:21" s="168" customFormat="1" ht="15.75" x14ac:dyDescent="0.25">
      <c r="A160" s="84" t="s">
        <v>197</v>
      </c>
      <c r="B160" s="2" t="s">
        <v>166</v>
      </c>
      <c r="C160" s="7">
        <v>54.54</v>
      </c>
      <c r="D160" s="12">
        <v>34</v>
      </c>
      <c r="E160" s="12">
        <v>39</v>
      </c>
      <c r="F160" s="13">
        <f t="shared" si="6"/>
        <v>0.7150715071507151</v>
      </c>
      <c r="G160" s="89">
        <v>1</v>
      </c>
      <c r="H160" s="24">
        <f>G160*100/E160</f>
        <v>2.5641025641025643</v>
      </c>
      <c r="I160" s="16"/>
      <c r="J160" s="16"/>
      <c r="K160" s="16"/>
      <c r="L160" s="16"/>
      <c r="M160" s="16"/>
      <c r="N160" s="16"/>
      <c r="O160" s="16"/>
      <c r="P160" s="165"/>
      <c r="Q160" s="166"/>
      <c r="R160" s="167"/>
    </row>
    <row r="161" spans="1:18" s="176" customFormat="1" ht="15.75" x14ac:dyDescent="0.25">
      <c r="A161" s="84" t="s">
        <v>199</v>
      </c>
      <c r="B161" s="6" t="s">
        <v>168</v>
      </c>
      <c r="C161" s="3">
        <v>35.200000000000003</v>
      </c>
      <c r="D161" s="12">
        <v>173</v>
      </c>
      <c r="E161" s="12">
        <v>144</v>
      </c>
      <c r="F161" s="13">
        <f t="shared" si="6"/>
        <v>4.0909090909090908</v>
      </c>
      <c r="G161" s="89">
        <v>17</v>
      </c>
      <c r="H161" s="24">
        <f>G161*100/E161</f>
        <v>11.805555555555555</v>
      </c>
      <c r="I161" s="16"/>
      <c r="J161" s="16"/>
      <c r="K161" s="16"/>
      <c r="L161" s="16"/>
      <c r="M161" s="16"/>
      <c r="N161" s="16"/>
      <c r="O161" s="16"/>
      <c r="P161" s="173"/>
      <c r="Q161" s="174"/>
      <c r="R161" s="175"/>
    </row>
    <row r="162" spans="1:18" s="168" customFormat="1" ht="15.75" x14ac:dyDescent="0.25">
      <c r="A162" s="84" t="s">
        <v>201</v>
      </c>
      <c r="B162" s="43" t="s">
        <v>169</v>
      </c>
      <c r="C162" s="7">
        <v>27.66</v>
      </c>
      <c r="D162" s="12">
        <v>90</v>
      </c>
      <c r="E162" s="12">
        <v>88</v>
      </c>
      <c r="F162" s="13">
        <v>3.18</v>
      </c>
      <c r="G162" s="89">
        <v>6</v>
      </c>
      <c r="H162" s="24">
        <f>G162*100/E162</f>
        <v>6.8181818181818183</v>
      </c>
      <c r="I162" s="16"/>
      <c r="J162" s="16"/>
      <c r="K162" s="16"/>
      <c r="L162" s="16"/>
      <c r="M162" s="16"/>
      <c r="N162" s="16"/>
      <c r="O162" s="16"/>
      <c r="P162" s="165"/>
      <c r="Q162" s="166"/>
      <c r="R162" s="167"/>
    </row>
    <row r="163" spans="1:18" s="169" customFormat="1" ht="34.5" customHeight="1" x14ac:dyDescent="0.25">
      <c r="A163" s="58" t="s">
        <v>203</v>
      </c>
      <c r="B163" s="57" t="s">
        <v>170</v>
      </c>
      <c r="C163" s="3">
        <v>91.3</v>
      </c>
      <c r="D163" s="12">
        <v>255</v>
      </c>
      <c r="E163" s="12">
        <v>252</v>
      </c>
      <c r="F163" s="13">
        <f t="shared" si="6"/>
        <v>2.7601314348302299</v>
      </c>
      <c r="G163" s="195">
        <v>20</v>
      </c>
      <c r="H163" s="24">
        <f>G163*100/E163</f>
        <v>7.9365079365079367</v>
      </c>
      <c r="I163" s="45">
        <v>0</v>
      </c>
      <c r="J163" s="45">
        <v>3</v>
      </c>
      <c r="K163" s="45"/>
      <c r="L163" s="45"/>
      <c r="M163" s="45"/>
      <c r="N163" s="45">
        <v>12</v>
      </c>
      <c r="O163" s="45">
        <v>5</v>
      </c>
      <c r="P163" s="183"/>
      <c r="Q163" s="184"/>
      <c r="R163" s="185"/>
    </row>
    <row r="164" spans="1:18" ht="15.75" customHeight="1" x14ac:dyDescent="0.25">
      <c r="A164" s="81" t="s">
        <v>340</v>
      </c>
      <c r="B164" s="74"/>
      <c r="C164" s="171"/>
      <c r="D164" s="74"/>
      <c r="E164" s="74"/>
      <c r="F164" s="74"/>
      <c r="G164" s="86"/>
      <c r="H164" s="74"/>
      <c r="I164" s="74"/>
      <c r="J164" s="74"/>
      <c r="K164" s="74"/>
      <c r="L164" s="74"/>
      <c r="M164" s="74"/>
      <c r="N164" s="74"/>
      <c r="O164" s="75"/>
      <c r="P164" s="70"/>
      <c r="Q164" s="71"/>
      <c r="R164" s="34"/>
    </row>
    <row r="165" spans="1:18" ht="15.75" x14ac:dyDescent="0.25">
      <c r="A165" s="84" t="s">
        <v>208</v>
      </c>
      <c r="B165" s="2" t="s">
        <v>36</v>
      </c>
      <c r="C165" s="7">
        <v>855.32100000000003</v>
      </c>
      <c r="D165" s="18">
        <v>338</v>
      </c>
      <c r="E165" s="18">
        <v>298</v>
      </c>
      <c r="F165" s="19">
        <f>E165/C165</f>
        <v>0.34840720618340948</v>
      </c>
      <c r="G165" s="93">
        <v>14</v>
      </c>
      <c r="H165" s="26">
        <f>G165*100/E165</f>
        <v>4.6979865771812079</v>
      </c>
      <c r="I165" s="25">
        <v>0</v>
      </c>
      <c r="J165" s="25">
        <v>1</v>
      </c>
      <c r="K165" s="25">
        <v>0</v>
      </c>
      <c r="L165" s="25">
        <v>0</v>
      </c>
      <c r="M165" s="25">
        <v>0</v>
      </c>
      <c r="N165" s="25">
        <v>9</v>
      </c>
      <c r="O165" s="25">
        <v>4</v>
      </c>
      <c r="P165" s="70"/>
      <c r="Q165" s="71"/>
      <c r="R165" s="34"/>
    </row>
    <row r="166" spans="1:18" ht="63.75" x14ac:dyDescent="0.25">
      <c r="A166" s="84"/>
      <c r="B166" s="2" t="s">
        <v>317</v>
      </c>
      <c r="C166" s="7"/>
      <c r="D166" s="18"/>
      <c r="E166" s="18"/>
      <c r="F166" s="19"/>
      <c r="G166" s="93">
        <v>1</v>
      </c>
      <c r="H166" s="26">
        <f>G166*100/E165</f>
        <v>0.33557046979865773</v>
      </c>
      <c r="I166" s="25"/>
      <c r="J166" s="25"/>
      <c r="K166" s="25"/>
      <c r="L166" s="25"/>
      <c r="M166" s="25"/>
      <c r="N166" s="25">
        <v>1</v>
      </c>
      <c r="O166" s="25"/>
      <c r="P166" s="70"/>
      <c r="Q166" s="71"/>
      <c r="R166" s="34"/>
    </row>
    <row r="167" spans="1:18" ht="25.5" x14ac:dyDescent="0.25">
      <c r="A167" s="84" t="s">
        <v>209</v>
      </c>
      <c r="B167" s="50" t="s">
        <v>172</v>
      </c>
      <c r="C167" s="7">
        <v>40.64</v>
      </c>
      <c r="D167" s="18">
        <v>48</v>
      </c>
      <c r="E167" s="18">
        <v>43</v>
      </c>
      <c r="F167" s="19">
        <f t="shared" ref="F167:F177" si="7">E167/C167</f>
        <v>1.0580708661417322</v>
      </c>
      <c r="G167" s="93">
        <v>3</v>
      </c>
      <c r="H167" s="26">
        <f>G167*100/E167</f>
        <v>6.9767441860465116</v>
      </c>
      <c r="I167" s="25"/>
      <c r="J167" s="25"/>
      <c r="K167" s="25"/>
      <c r="L167" s="25"/>
      <c r="M167" s="25"/>
      <c r="N167" s="25"/>
      <c r="O167" s="25"/>
      <c r="P167" s="70"/>
      <c r="Q167" s="71"/>
      <c r="R167" s="34"/>
    </row>
    <row r="168" spans="1:18" s="168" customFormat="1" ht="15.75" x14ac:dyDescent="0.25">
      <c r="A168" s="84" t="s">
        <v>276</v>
      </c>
      <c r="B168" s="50" t="s">
        <v>173</v>
      </c>
      <c r="C168" s="7">
        <v>54.3</v>
      </c>
      <c r="D168" s="18">
        <v>76</v>
      </c>
      <c r="E168" s="18">
        <v>50</v>
      </c>
      <c r="F168" s="19">
        <f t="shared" si="7"/>
        <v>0.92081031307550654</v>
      </c>
      <c r="G168" s="93">
        <v>2</v>
      </c>
      <c r="H168" s="26">
        <f>G168*100/E168</f>
        <v>4</v>
      </c>
      <c r="I168" s="25"/>
      <c r="J168" s="25"/>
      <c r="K168" s="25"/>
      <c r="L168" s="25"/>
      <c r="M168" s="25"/>
      <c r="N168" s="25"/>
      <c r="O168" s="25"/>
      <c r="P168" s="165"/>
      <c r="Q168" s="166"/>
      <c r="R168" s="167"/>
    </row>
    <row r="169" spans="1:18" s="168" customFormat="1" ht="15.75" x14ac:dyDescent="0.25">
      <c r="A169" s="84" t="s">
        <v>277</v>
      </c>
      <c r="B169" s="50" t="s">
        <v>174</v>
      </c>
      <c r="C169" s="7">
        <v>96.99</v>
      </c>
      <c r="D169" s="18">
        <v>115</v>
      </c>
      <c r="E169" s="18">
        <v>131</v>
      </c>
      <c r="F169" s="19">
        <f t="shared" si="7"/>
        <v>1.3506547066707908</v>
      </c>
      <c r="G169" s="93">
        <v>10</v>
      </c>
      <c r="H169" s="26">
        <f>G169*100/E169</f>
        <v>7.6335877862595423</v>
      </c>
      <c r="I169" s="25"/>
      <c r="J169" s="25"/>
      <c r="K169" s="25"/>
      <c r="L169" s="25"/>
      <c r="M169" s="25"/>
      <c r="N169" s="25"/>
      <c r="O169" s="25"/>
      <c r="P169" s="165"/>
      <c r="Q169" s="166"/>
      <c r="R169" s="167"/>
    </row>
    <row r="170" spans="1:18" s="168" customFormat="1" ht="15.75" x14ac:dyDescent="0.25">
      <c r="A170" s="84" t="s">
        <v>278</v>
      </c>
      <c r="B170" s="50" t="s">
        <v>335</v>
      </c>
      <c r="C170" s="7">
        <v>31.17</v>
      </c>
      <c r="D170" s="18">
        <v>37</v>
      </c>
      <c r="E170" s="18">
        <v>35</v>
      </c>
      <c r="F170" s="19">
        <f t="shared" si="7"/>
        <v>1.122874558870709</v>
      </c>
      <c r="G170" s="93">
        <v>2</v>
      </c>
      <c r="H170" s="26">
        <f>G170*100/E170</f>
        <v>5.7142857142857144</v>
      </c>
      <c r="I170" s="25"/>
      <c r="J170" s="25"/>
      <c r="K170" s="25"/>
      <c r="L170" s="25"/>
      <c r="M170" s="25"/>
      <c r="N170" s="25"/>
      <c r="O170" s="25"/>
      <c r="P170" s="165"/>
      <c r="Q170" s="166"/>
      <c r="R170" s="167"/>
    </row>
    <row r="171" spans="1:18" s="176" customFormat="1" ht="15.75" hidden="1" x14ac:dyDescent="0.25">
      <c r="A171" s="84" t="s">
        <v>279</v>
      </c>
      <c r="B171" s="50" t="s">
        <v>175</v>
      </c>
      <c r="C171" s="7">
        <v>0</v>
      </c>
      <c r="D171" s="18">
        <v>10</v>
      </c>
      <c r="E171" s="18">
        <v>12</v>
      </c>
      <c r="F171" s="19" t="e">
        <f t="shared" si="7"/>
        <v>#DIV/0!</v>
      </c>
      <c r="G171" s="93">
        <v>0</v>
      </c>
      <c r="H171" s="26">
        <f>G171*100/E171</f>
        <v>0</v>
      </c>
      <c r="I171" s="25"/>
      <c r="J171" s="25"/>
      <c r="K171" s="25"/>
      <c r="L171" s="25"/>
      <c r="M171" s="25"/>
      <c r="N171" s="25"/>
      <c r="O171" s="25"/>
      <c r="P171" s="173"/>
      <c r="Q171" s="174"/>
      <c r="R171" s="175"/>
    </row>
    <row r="172" spans="1:18" ht="23.25" customHeight="1" x14ac:dyDescent="0.25">
      <c r="A172" s="84" t="s">
        <v>280</v>
      </c>
      <c r="B172" s="10" t="s">
        <v>176</v>
      </c>
      <c r="C172" s="7">
        <v>52.087000000000003</v>
      </c>
      <c r="D172" s="18">
        <v>67</v>
      </c>
      <c r="E172" s="18">
        <v>70</v>
      </c>
      <c r="F172" s="19">
        <f t="shared" si="7"/>
        <v>1.3439053890606101</v>
      </c>
      <c r="G172" s="93">
        <v>5</v>
      </c>
      <c r="H172" s="26">
        <f>G172*100/E172</f>
        <v>7.1428571428571432</v>
      </c>
      <c r="I172" s="25"/>
      <c r="J172" s="25"/>
      <c r="K172" s="25"/>
      <c r="L172" s="25"/>
      <c r="M172" s="25"/>
      <c r="N172" s="25"/>
      <c r="O172" s="25"/>
      <c r="P172" s="70"/>
      <c r="Q172" s="177"/>
      <c r="R172" s="34"/>
    </row>
    <row r="173" spans="1:18" s="176" customFormat="1" ht="30.75" customHeight="1" x14ac:dyDescent="0.25">
      <c r="A173" s="84" t="s">
        <v>281</v>
      </c>
      <c r="B173" s="10" t="s">
        <v>177</v>
      </c>
      <c r="C173" s="5">
        <v>59.41</v>
      </c>
      <c r="D173" s="18">
        <v>100</v>
      </c>
      <c r="E173" s="18">
        <v>85</v>
      </c>
      <c r="F173" s="19">
        <f t="shared" si="7"/>
        <v>1.4307355664029626</v>
      </c>
      <c r="G173" s="93">
        <v>6</v>
      </c>
      <c r="H173" s="26">
        <f>G173*100/E173</f>
        <v>7.0588235294117645</v>
      </c>
      <c r="I173" s="25"/>
      <c r="J173" s="25"/>
      <c r="K173" s="25"/>
      <c r="L173" s="25"/>
      <c r="M173" s="25"/>
      <c r="N173" s="25"/>
      <c r="O173" s="25"/>
      <c r="P173" s="173"/>
      <c r="Q173" s="174"/>
      <c r="R173" s="175"/>
    </row>
    <row r="174" spans="1:18" s="168" customFormat="1" ht="15.75" x14ac:dyDescent="0.25">
      <c r="A174" s="84" t="s">
        <v>282</v>
      </c>
      <c r="B174" s="10" t="s">
        <v>352</v>
      </c>
      <c r="C174" s="7">
        <v>56.618000000000002</v>
      </c>
      <c r="D174" s="18">
        <v>64</v>
      </c>
      <c r="E174" s="18">
        <v>83</v>
      </c>
      <c r="F174" s="19">
        <f t="shared" si="7"/>
        <v>1.4659648874916105</v>
      </c>
      <c r="G174" s="93">
        <v>6</v>
      </c>
      <c r="H174" s="26">
        <f>G174*100/E174</f>
        <v>7.2289156626506026</v>
      </c>
      <c r="I174" s="25"/>
      <c r="J174" s="25"/>
      <c r="K174" s="25"/>
      <c r="L174" s="25"/>
      <c r="M174" s="25"/>
      <c r="N174" s="25"/>
      <c r="O174" s="25"/>
      <c r="P174" s="165"/>
      <c r="Q174" s="166"/>
      <c r="R174" s="167"/>
    </row>
    <row r="175" spans="1:18" s="168" customFormat="1" ht="15.75" x14ac:dyDescent="0.25">
      <c r="A175" s="84" t="s">
        <v>283</v>
      </c>
      <c r="B175" s="10" t="s">
        <v>178</v>
      </c>
      <c r="C175" s="3">
        <v>40.75</v>
      </c>
      <c r="D175" s="18">
        <v>55</v>
      </c>
      <c r="E175" s="18">
        <v>22</v>
      </c>
      <c r="F175" s="19">
        <f t="shared" si="7"/>
        <v>0.53987730061349692</v>
      </c>
      <c r="G175" s="93">
        <v>1</v>
      </c>
      <c r="H175" s="26">
        <f>G175*100/E175</f>
        <v>4.5454545454545459</v>
      </c>
      <c r="I175" s="25"/>
      <c r="J175" s="25"/>
      <c r="K175" s="25"/>
      <c r="L175" s="25"/>
      <c r="M175" s="25"/>
      <c r="N175" s="25"/>
      <c r="O175" s="25"/>
      <c r="P175" s="165"/>
      <c r="Q175" s="166"/>
      <c r="R175" s="167"/>
    </row>
    <row r="176" spans="1:18" s="168" customFormat="1" ht="15.75" x14ac:dyDescent="0.25">
      <c r="A176" s="84" t="s">
        <v>284</v>
      </c>
      <c r="B176" s="51" t="s">
        <v>179</v>
      </c>
      <c r="C176" s="7">
        <v>57.71</v>
      </c>
      <c r="D176" s="18">
        <v>171</v>
      </c>
      <c r="E176" s="18">
        <v>143</v>
      </c>
      <c r="F176" s="19">
        <f t="shared" si="7"/>
        <v>2.4779067752555881</v>
      </c>
      <c r="G176" s="93">
        <v>11</v>
      </c>
      <c r="H176" s="26">
        <f>G176*100/E176</f>
        <v>7.6923076923076925</v>
      </c>
      <c r="I176" s="25"/>
      <c r="J176" s="25"/>
      <c r="K176" s="25"/>
      <c r="L176" s="25"/>
      <c r="M176" s="25"/>
      <c r="N176" s="25"/>
      <c r="O176" s="25"/>
      <c r="P176" s="165"/>
      <c r="Q176" s="166"/>
      <c r="R176" s="167"/>
    </row>
    <row r="177" spans="1:20" s="168" customFormat="1" ht="15.75" x14ac:dyDescent="0.25">
      <c r="A177" s="84" t="s">
        <v>285</v>
      </c>
      <c r="B177" s="51" t="s">
        <v>336</v>
      </c>
      <c r="C177" s="7">
        <v>69.009</v>
      </c>
      <c r="D177" s="18">
        <v>93</v>
      </c>
      <c r="E177" s="18">
        <v>93</v>
      </c>
      <c r="F177" s="19">
        <f t="shared" si="7"/>
        <v>1.3476503064817633</v>
      </c>
      <c r="G177" s="93">
        <v>5</v>
      </c>
      <c r="H177" s="26">
        <f>G177*100/E177</f>
        <v>5.376344086021505</v>
      </c>
      <c r="I177" s="25"/>
      <c r="J177" s="25"/>
      <c r="K177" s="25"/>
      <c r="L177" s="25"/>
      <c r="M177" s="25"/>
      <c r="N177" s="25"/>
      <c r="O177" s="25"/>
      <c r="P177" s="165"/>
      <c r="Q177" s="166"/>
      <c r="R177" s="167"/>
    </row>
    <row r="178" spans="1:20" ht="15.75" customHeight="1" x14ac:dyDescent="0.25">
      <c r="A178" s="81" t="s">
        <v>286</v>
      </c>
      <c r="B178" s="74"/>
      <c r="C178" s="171"/>
      <c r="D178" s="74"/>
      <c r="E178" s="74"/>
      <c r="F178" s="74"/>
      <c r="G178" s="86"/>
      <c r="H178" s="74"/>
      <c r="I178" s="74"/>
      <c r="J178" s="74"/>
      <c r="K178" s="74"/>
      <c r="L178" s="74"/>
      <c r="M178" s="74"/>
      <c r="N178" s="74"/>
      <c r="O178" s="75"/>
      <c r="P178" s="70"/>
      <c r="Q178" s="177"/>
      <c r="R178" s="34"/>
    </row>
    <row r="179" spans="1:20" ht="15.75" x14ac:dyDescent="0.25">
      <c r="A179" s="84" t="s">
        <v>211</v>
      </c>
      <c r="B179" s="2" t="s">
        <v>18</v>
      </c>
      <c r="C179" s="7">
        <v>937.18</v>
      </c>
      <c r="D179" s="18">
        <v>114</v>
      </c>
      <c r="E179" s="18">
        <v>229</v>
      </c>
      <c r="F179" s="19">
        <f>E179/C179</f>
        <v>0.24435007149106897</v>
      </c>
      <c r="G179" s="93">
        <v>11</v>
      </c>
      <c r="H179" s="26">
        <f>G179*100/E179</f>
        <v>4.8034934497816595</v>
      </c>
      <c r="I179" s="25">
        <v>0</v>
      </c>
      <c r="J179" s="25">
        <v>1</v>
      </c>
      <c r="K179" s="25">
        <v>0</v>
      </c>
      <c r="L179" s="25">
        <v>0</v>
      </c>
      <c r="M179" s="25">
        <v>0</v>
      </c>
      <c r="N179" s="25">
        <v>7</v>
      </c>
      <c r="O179" s="25">
        <v>3</v>
      </c>
      <c r="P179" s="70"/>
      <c r="Q179" s="71"/>
      <c r="R179" s="34"/>
    </row>
    <row r="180" spans="1:20" s="168" customFormat="1" ht="38.25" x14ac:dyDescent="0.25">
      <c r="A180" s="84" t="s">
        <v>212</v>
      </c>
      <c r="B180" s="2" t="s">
        <v>182</v>
      </c>
      <c r="C180" s="7">
        <v>194.708</v>
      </c>
      <c r="D180" s="18">
        <v>121</v>
      </c>
      <c r="E180" s="18">
        <v>126</v>
      </c>
      <c r="F180" s="19">
        <f>E180/C180</f>
        <v>0.64712287117118972</v>
      </c>
      <c r="G180" s="93">
        <v>6</v>
      </c>
      <c r="H180" s="26">
        <f>G180*100/E180</f>
        <v>4.7619047619047619</v>
      </c>
      <c r="I180" s="25"/>
      <c r="J180" s="25"/>
      <c r="K180" s="25"/>
      <c r="L180" s="25"/>
      <c r="M180" s="25"/>
      <c r="N180" s="25"/>
      <c r="O180" s="25"/>
      <c r="P180" s="165"/>
      <c r="Q180" s="166"/>
      <c r="R180" s="167"/>
    </row>
    <row r="181" spans="1:20" ht="38.25" hidden="1" x14ac:dyDescent="0.25">
      <c r="A181" s="84" t="s">
        <v>214</v>
      </c>
      <c r="B181" s="2" t="s">
        <v>184</v>
      </c>
      <c r="C181" s="7">
        <v>0</v>
      </c>
      <c r="D181" s="18">
        <v>0</v>
      </c>
      <c r="E181" s="18"/>
      <c r="F181" s="19">
        <v>0</v>
      </c>
      <c r="G181" s="93">
        <v>0</v>
      </c>
      <c r="H181" s="26" t="e">
        <f>G181*100/E181</f>
        <v>#DIV/0!</v>
      </c>
      <c r="I181" s="25"/>
      <c r="J181" s="25"/>
      <c r="K181" s="25"/>
      <c r="L181" s="25"/>
      <c r="M181" s="25"/>
      <c r="N181" s="25"/>
      <c r="O181" s="25"/>
      <c r="P181" s="70"/>
      <c r="Q181" s="71"/>
      <c r="R181" s="34"/>
    </row>
    <row r="182" spans="1:20" s="168" customFormat="1" ht="30" customHeight="1" x14ac:dyDescent="0.25">
      <c r="A182" s="84" t="s">
        <v>216</v>
      </c>
      <c r="B182" s="2" t="s">
        <v>93</v>
      </c>
      <c r="C182" s="7">
        <v>69.006</v>
      </c>
      <c r="D182" s="18">
        <v>230</v>
      </c>
      <c r="E182" s="18">
        <v>230</v>
      </c>
      <c r="F182" s="19">
        <v>3.33</v>
      </c>
      <c r="G182" s="93">
        <v>27</v>
      </c>
      <c r="H182" s="26">
        <f>G182*100/E182</f>
        <v>11.739130434782609</v>
      </c>
      <c r="I182" s="25"/>
      <c r="J182" s="25"/>
      <c r="K182" s="25"/>
      <c r="L182" s="25"/>
      <c r="M182" s="25"/>
      <c r="N182" s="25"/>
      <c r="O182" s="25"/>
      <c r="P182" s="165"/>
      <c r="Q182" s="166"/>
      <c r="R182" s="167"/>
    </row>
    <row r="183" spans="1:20" ht="15.75" customHeight="1" x14ac:dyDescent="0.25">
      <c r="A183" s="81" t="s">
        <v>341</v>
      </c>
      <c r="B183" s="74"/>
      <c r="C183" s="171"/>
      <c r="D183" s="74"/>
      <c r="E183" s="74"/>
      <c r="F183" s="74"/>
      <c r="G183" s="86"/>
      <c r="H183" s="74"/>
      <c r="I183" s="74"/>
      <c r="J183" s="74"/>
      <c r="K183" s="74"/>
      <c r="L183" s="74"/>
      <c r="M183" s="74"/>
      <c r="N183" s="74"/>
      <c r="O183" s="75"/>
      <c r="P183" s="70"/>
      <c r="Q183" s="71"/>
      <c r="R183" s="34"/>
    </row>
    <row r="184" spans="1:20" ht="15.75" hidden="1" x14ac:dyDescent="0.25">
      <c r="A184" s="84" t="s">
        <v>219</v>
      </c>
      <c r="B184" s="2" t="s">
        <v>36</v>
      </c>
      <c r="C184" s="7">
        <v>191.70400000000001</v>
      </c>
      <c r="D184" s="12">
        <v>10</v>
      </c>
      <c r="E184" s="12">
        <v>7</v>
      </c>
      <c r="F184" s="13">
        <f>E184/C184</f>
        <v>3.6514626716187451E-2</v>
      </c>
      <c r="G184" s="89">
        <v>0</v>
      </c>
      <c r="H184" s="20">
        <f>G184*100/E184</f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70"/>
      <c r="Q184" s="71"/>
      <c r="R184" s="34"/>
    </row>
    <row r="185" spans="1:20" s="168" customFormat="1" ht="57" customHeight="1" x14ac:dyDescent="0.25">
      <c r="A185" s="84" t="s">
        <v>220</v>
      </c>
      <c r="B185" s="2" t="s">
        <v>188</v>
      </c>
      <c r="C185" s="7">
        <v>89.71</v>
      </c>
      <c r="D185" s="12">
        <v>37</v>
      </c>
      <c r="E185" s="12">
        <v>46</v>
      </c>
      <c r="F185" s="13">
        <f t="shared" ref="F185:F196" si="8">E185/C185</f>
        <v>0.51276334856760675</v>
      </c>
      <c r="G185" s="89">
        <v>2</v>
      </c>
      <c r="H185" s="24">
        <f>G185*100/E185</f>
        <v>4.3478260869565215</v>
      </c>
      <c r="I185" s="20"/>
      <c r="J185" s="20"/>
      <c r="K185" s="20"/>
      <c r="L185" s="20"/>
      <c r="M185" s="20"/>
      <c r="N185" s="20"/>
      <c r="O185" s="20"/>
      <c r="P185" s="165"/>
      <c r="Q185" s="166"/>
      <c r="R185" s="167"/>
    </row>
    <row r="186" spans="1:20" ht="0.75" customHeight="1" x14ac:dyDescent="0.25">
      <c r="A186" s="84" t="s">
        <v>222</v>
      </c>
      <c r="B186" s="2" t="s">
        <v>190</v>
      </c>
      <c r="C186" s="5">
        <v>0</v>
      </c>
      <c r="D186" s="12">
        <v>0</v>
      </c>
      <c r="E186" s="12"/>
      <c r="F186" s="13"/>
      <c r="G186" s="89"/>
      <c r="H186" s="24"/>
      <c r="I186" s="20"/>
      <c r="J186" s="20"/>
      <c r="K186" s="20"/>
      <c r="L186" s="20"/>
      <c r="M186" s="20"/>
      <c r="N186" s="20"/>
      <c r="O186" s="20"/>
      <c r="P186" s="70"/>
      <c r="Q186" s="71"/>
      <c r="R186" s="34"/>
    </row>
    <row r="187" spans="1:20" s="168" customFormat="1" ht="38.25" hidden="1" x14ac:dyDescent="0.25">
      <c r="A187" s="84" t="s">
        <v>287</v>
      </c>
      <c r="B187" s="2" t="s">
        <v>192</v>
      </c>
      <c r="C187" s="5">
        <v>0</v>
      </c>
      <c r="D187" s="12">
        <v>23</v>
      </c>
      <c r="E187" s="12">
        <v>27</v>
      </c>
      <c r="F187" s="13" t="e">
        <f t="shared" si="8"/>
        <v>#DIV/0!</v>
      </c>
      <c r="G187" s="89">
        <v>0</v>
      </c>
      <c r="H187" s="24">
        <f>G187*100/E187</f>
        <v>0</v>
      </c>
      <c r="I187" s="20"/>
      <c r="J187" s="20"/>
      <c r="K187" s="20"/>
      <c r="L187" s="20"/>
      <c r="M187" s="20"/>
      <c r="N187" s="20"/>
      <c r="O187" s="20"/>
      <c r="P187" s="165"/>
      <c r="Q187" s="166"/>
      <c r="R187" s="167"/>
    </row>
    <row r="188" spans="1:20" s="168" customFormat="1" ht="38.25" hidden="1" x14ac:dyDescent="0.25">
      <c r="A188" s="84" t="s">
        <v>288</v>
      </c>
      <c r="B188" s="2" t="s">
        <v>194</v>
      </c>
      <c r="C188" s="7">
        <v>0</v>
      </c>
      <c r="D188" s="12">
        <v>16</v>
      </c>
      <c r="E188" s="12">
        <v>19</v>
      </c>
      <c r="F188" s="13" t="e">
        <f t="shared" si="8"/>
        <v>#DIV/0!</v>
      </c>
      <c r="G188" s="89">
        <v>0</v>
      </c>
      <c r="H188" s="24">
        <v>0</v>
      </c>
      <c r="I188" s="20"/>
      <c r="J188" s="20"/>
      <c r="K188" s="20"/>
      <c r="L188" s="20"/>
      <c r="M188" s="20"/>
      <c r="N188" s="20"/>
      <c r="O188" s="20"/>
      <c r="P188" s="165"/>
      <c r="Q188" s="166"/>
      <c r="R188" s="167"/>
    </row>
    <row r="189" spans="1:20" s="168" customFormat="1" ht="38.25" hidden="1" x14ac:dyDescent="0.25">
      <c r="A189" s="84" t="s">
        <v>289</v>
      </c>
      <c r="B189" s="2" t="s">
        <v>196</v>
      </c>
      <c r="C189" s="3">
        <v>0</v>
      </c>
      <c r="D189" s="12">
        <v>0</v>
      </c>
      <c r="E189" s="12">
        <v>0</v>
      </c>
      <c r="F189" s="13" t="e">
        <f t="shared" si="8"/>
        <v>#DIV/0!</v>
      </c>
      <c r="G189" s="89">
        <v>0</v>
      </c>
      <c r="H189" s="24">
        <v>0</v>
      </c>
      <c r="I189" s="20"/>
      <c r="J189" s="20"/>
      <c r="K189" s="20"/>
      <c r="L189" s="20"/>
      <c r="M189" s="20"/>
      <c r="N189" s="20"/>
      <c r="O189" s="20"/>
      <c r="P189" s="165"/>
      <c r="Q189" s="166"/>
      <c r="R189" s="167"/>
    </row>
    <row r="190" spans="1:20" s="168" customFormat="1" ht="25.5" x14ac:dyDescent="0.25">
      <c r="A190" s="84" t="s">
        <v>290</v>
      </c>
      <c r="B190" s="2" t="s">
        <v>198</v>
      </c>
      <c r="C190" s="7">
        <v>49.628</v>
      </c>
      <c r="D190" s="12">
        <v>84</v>
      </c>
      <c r="E190" s="12">
        <v>78</v>
      </c>
      <c r="F190" s="13">
        <f t="shared" si="8"/>
        <v>1.5716933988877246</v>
      </c>
      <c r="G190" s="89">
        <v>3</v>
      </c>
      <c r="H190" s="24">
        <f>G190*100/E190</f>
        <v>3.8461538461538463</v>
      </c>
      <c r="I190" s="20"/>
      <c r="J190" s="20"/>
      <c r="K190" s="20"/>
      <c r="L190" s="20"/>
      <c r="M190" s="20"/>
      <c r="N190" s="20"/>
      <c r="O190" s="20"/>
      <c r="P190" s="165"/>
      <c r="Q190" s="166"/>
      <c r="R190" s="167"/>
    </row>
    <row r="191" spans="1:20" ht="38.25" x14ac:dyDescent="0.25">
      <c r="A191" s="84" t="s">
        <v>291</v>
      </c>
      <c r="B191" s="2" t="s">
        <v>200</v>
      </c>
      <c r="C191" s="7">
        <v>66.254999999999995</v>
      </c>
      <c r="D191" s="12">
        <v>30</v>
      </c>
      <c r="E191" s="12">
        <v>23</v>
      </c>
      <c r="F191" s="13">
        <f t="shared" si="8"/>
        <v>0.34714361180288283</v>
      </c>
      <c r="G191" s="89">
        <v>1</v>
      </c>
      <c r="H191" s="24">
        <f>G191*100/E191</f>
        <v>4.3478260869565215</v>
      </c>
      <c r="I191" s="20"/>
      <c r="J191" s="20"/>
      <c r="K191" s="20"/>
      <c r="L191" s="20"/>
      <c r="M191" s="20"/>
      <c r="N191" s="20"/>
      <c r="O191" s="20"/>
      <c r="P191" s="70"/>
      <c r="Q191" s="71"/>
      <c r="R191" s="34"/>
    </row>
    <row r="192" spans="1:20" s="169" customFormat="1" ht="47.25" customHeight="1" x14ac:dyDescent="0.25">
      <c r="A192" s="58" t="s">
        <v>292</v>
      </c>
      <c r="B192" s="6" t="s">
        <v>202</v>
      </c>
      <c r="C192" s="3">
        <v>34.520000000000003</v>
      </c>
      <c r="D192" s="12">
        <v>269</v>
      </c>
      <c r="E192" s="12">
        <v>274</v>
      </c>
      <c r="F192" s="13">
        <f t="shared" si="8"/>
        <v>7.9374275782155266</v>
      </c>
      <c r="G192" s="195">
        <v>27</v>
      </c>
      <c r="H192" s="24">
        <f>G192*100/E192</f>
        <v>9.8540145985401466</v>
      </c>
      <c r="I192" s="45"/>
      <c r="J192" s="45"/>
      <c r="K192" s="45"/>
      <c r="L192" s="45"/>
      <c r="M192" s="45"/>
      <c r="N192" s="45"/>
      <c r="O192" s="45"/>
      <c r="P192" s="165"/>
      <c r="Q192" s="166"/>
      <c r="R192" s="167"/>
      <c r="S192" s="168"/>
      <c r="T192" s="168"/>
    </row>
    <row r="193" spans="1:18" s="168" customFormat="1" ht="15.75" x14ac:dyDescent="0.25">
      <c r="A193" s="84" t="s">
        <v>293</v>
      </c>
      <c r="B193" s="2" t="s">
        <v>204</v>
      </c>
      <c r="C193" s="7">
        <v>12.46</v>
      </c>
      <c r="D193" s="12">
        <v>32</v>
      </c>
      <c r="E193" s="12">
        <v>32</v>
      </c>
      <c r="F193" s="13">
        <f t="shared" si="8"/>
        <v>2.5682182985553772</v>
      </c>
      <c r="G193" s="89">
        <v>2</v>
      </c>
      <c r="H193" s="24">
        <f>G193*100/E193</f>
        <v>6.25</v>
      </c>
      <c r="I193" s="20"/>
      <c r="J193" s="20"/>
      <c r="K193" s="20"/>
      <c r="L193" s="20"/>
      <c r="M193" s="20"/>
      <c r="N193" s="20"/>
      <c r="O193" s="20"/>
      <c r="P193" s="165"/>
      <c r="Q193" s="166"/>
      <c r="R193" s="167"/>
    </row>
    <row r="194" spans="1:18" s="168" customFormat="1" ht="15.75" x14ac:dyDescent="0.25">
      <c r="A194" s="84" t="s">
        <v>294</v>
      </c>
      <c r="B194" s="2" t="s">
        <v>205</v>
      </c>
      <c r="C194" s="7">
        <v>11.24</v>
      </c>
      <c r="D194" s="12">
        <v>30</v>
      </c>
      <c r="E194" s="12">
        <v>30</v>
      </c>
      <c r="F194" s="13">
        <f t="shared" si="8"/>
        <v>2.6690391459074734</v>
      </c>
      <c r="G194" s="89">
        <v>2</v>
      </c>
      <c r="H194" s="24">
        <f>G194*100/E194</f>
        <v>6.666666666666667</v>
      </c>
      <c r="I194" s="20"/>
      <c r="J194" s="20"/>
      <c r="K194" s="20"/>
      <c r="L194" s="20"/>
      <c r="M194" s="20"/>
      <c r="N194" s="20"/>
      <c r="O194" s="20"/>
      <c r="P194" s="165"/>
      <c r="Q194" s="166"/>
      <c r="R194" s="167"/>
    </row>
    <row r="195" spans="1:18" s="168" customFormat="1" ht="15.75" x14ac:dyDescent="0.25">
      <c r="A195" s="84" t="s">
        <v>295</v>
      </c>
      <c r="B195" s="2" t="s">
        <v>206</v>
      </c>
      <c r="C195" s="3">
        <v>15.074999999999999</v>
      </c>
      <c r="D195" s="12">
        <v>95</v>
      </c>
      <c r="E195" s="12">
        <v>78</v>
      </c>
      <c r="F195" s="13">
        <f t="shared" si="8"/>
        <v>5.1741293532338313</v>
      </c>
      <c r="G195" s="89">
        <v>9</v>
      </c>
      <c r="H195" s="24">
        <f>G195*100/E195</f>
        <v>11.538461538461538</v>
      </c>
      <c r="I195" s="20"/>
      <c r="J195" s="20"/>
      <c r="K195" s="20"/>
      <c r="L195" s="20"/>
      <c r="M195" s="20"/>
      <c r="N195" s="20"/>
      <c r="O195" s="20"/>
      <c r="P195" s="165"/>
      <c r="Q195" s="166"/>
      <c r="R195" s="167"/>
    </row>
    <row r="196" spans="1:18" s="168" customFormat="1" ht="19.5" customHeight="1" x14ac:dyDescent="0.25">
      <c r="A196" s="84" t="s">
        <v>296</v>
      </c>
      <c r="B196" s="2" t="s">
        <v>207</v>
      </c>
      <c r="C196" s="7">
        <v>48.601999999999997</v>
      </c>
      <c r="D196" s="12">
        <v>75</v>
      </c>
      <c r="E196" s="12">
        <v>69</v>
      </c>
      <c r="F196" s="13">
        <f t="shared" si="8"/>
        <v>1.4196946627710794</v>
      </c>
      <c r="G196" s="89">
        <v>5</v>
      </c>
      <c r="H196" s="24">
        <f>G196*100/E196</f>
        <v>7.2463768115942031</v>
      </c>
      <c r="I196" s="20"/>
      <c r="J196" s="20"/>
      <c r="K196" s="20"/>
      <c r="L196" s="20"/>
      <c r="M196" s="20"/>
      <c r="N196" s="20"/>
      <c r="O196" s="20"/>
      <c r="P196" s="165"/>
      <c r="Q196" s="166"/>
      <c r="R196" s="167"/>
    </row>
    <row r="197" spans="1:18" ht="15.75" customHeight="1" x14ac:dyDescent="0.25">
      <c r="A197" s="81" t="s">
        <v>342</v>
      </c>
      <c r="B197" s="74"/>
      <c r="C197" s="171"/>
      <c r="D197" s="74"/>
      <c r="E197" s="74"/>
      <c r="F197" s="74"/>
      <c r="G197" s="86"/>
      <c r="H197" s="74"/>
      <c r="I197" s="74"/>
      <c r="J197" s="74"/>
      <c r="K197" s="74"/>
      <c r="L197" s="74"/>
      <c r="M197" s="74"/>
      <c r="N197" s="74"/>
      <c r="O197" s="75"/>
      <c r="P197" s="70"/>
      <c r="Q197" s="71"/>
      <c r="R197" s="34"/>
    </row>
    <row r="198" spans="1:18" ht="15.75" hidden="1" x14ac:dyDescent="0.25">
      <c r="A198" s="84" t="s">
        <v>224</v>
      </c>
      <c r="B198" s="2" t="s">
        <v>36</v>
      </c>
      <c r="C198" s="7">
        <v>0</v>
      </c>
      <c r="D198" s="12">
        <v>0</v>
      </c>
      <c r="E198" s="12">
        <v>0</v>
      </c>
      <c r="F198" s="12">
        <v>0</v>
      </c>
      <c r="G198" s="89">
        <v>0</v>
      </c>
      <c r="H198" s="20">
        <v>0</v>
      </c>
      <c r="I198" s="20"/>
      <c r="J198" s="20"/>
      <c r="K198" s="20"/>
      <c r="L198" s="20"/>
      <c r="M198" s="20"/>
      <c r="N198" s="27"/>
      <c r="O198" s="27"/>
      <c r="P198" s="70"/>
      <c r="Q198" s="71"/>
      <c r="R198" s="34"/>
    </row>
    <row r="199" spans="1:18" s="168" customFormat="1" ht="38.25" x14ac:dyDescent="0.25">
      <c r="A199" s="84" t="s">
        <v>225</v>
      </c>
      <c r="B199" s="2" t="s">
        <v>210</v>
      </c>
      <c r="C199" s="7">
        <v>384.79300000000001</v>
      </c>
      <c r="D199" s="12">
        <v>227</v>
      </c>
      <c r="E199" s="12">
        <v>237</v>
      </c>
      <c r="F199" s="13">
        <f>E199/C199</f>
        <v>0.61591557018968635</v>
      </c>
      <c r="G199" s="89">
        <v>11</v>
      </c>
      <c r="H199" s="20">
        <v>5</v>
      </c>
      <c r="I199" s="20"/>
      <c r="J199" s="20"/>
      <c r="K199" s="20"/>
      <c r="L199" s="20"/>
      <c r="M199" s="20"/>
      <c r="N199" s="187"/>
      <c r="O199" s="187"/>
      <c r="P199" s="165"/>
      <c r="Q199" s="166"/>
      <c r="R199" s="167"/>
    </row>
    <row r="200" spans="1:18" ht="15.75" customHeight="1" x14ac:dyDescent="0.25">
      <c r="A200" s="81" t="s">
        <v>297</v>
      </c>
      <c r="B200" s="74"/>
      <c r="C200" s="171"/>
      <c r="D200" s="74"/>
      <c r="E200" s="74"/>
      <c r="F200" s="74"/>
      <c r="G200" s="86"/>
      <c r="H200" s="74"/>
      <c r="I200" s="74"/>
      <c r="J200" s="74"/>
      <c r="K200" s="74"/>
      <c r="L200" s="74"/>
      <c r="M200" s="74"/>
      <c r="N200" s="74"/>
      <c r="O200" s="75"/>
      <c r="P200" s="70"/>
      <c r="Q200" s="71"/>
      <c r="R200" s="34"/>
    </row>
    <row r="201" spans="1:18" ht="26.25" hidden="1" customHeight="1" x14ac:dyDescent="0.25">
      <c r="A201" s="1" t="s">
        <v>230</v>
      </c>
      <c r="B201" s="2" t="s">
        <v>18</v>
      </c>
      <c r="C201" s="7">
        <v>0</v>
      </c>
      <c r="D201" s="18">
        <v>0</v>
      </c>
      <c r="E201" s="18">
        <v>0</v>
      </c>
      <c r="F201" s="18">
        <v>0</v>
      </c>
      <c r="G201" s="69">
        <v>0</v>
      </c>
      <c r="H201" s="18">
        <v>0</v>
      </c>
      <c r="I201" s="18">
        <v>0</v>
      </c>
      <c r="J201" s="25">
        <v>0</v>
      </c>
      <c r="K201" s="25">
        <v>0</v>
      </c>
      <c r="L201" s="25"/>
      <c r="M201" s="25">
        <v>0</v>
      </c>
      <c r="N201" s="25">
        <v>0</v>
      </c>
      <c r="O201" s="25">
        <v>0</v>
      </c>
      <c r="P201" s="70"/>
      <c r="Q201" s="71"/>
      <c r="R201" s="34"/>
    </row>
    <row r="202" spans="1:18" ht="20.25" hidden="1" customHeight="1" x14ac:dyDescent="0.25">
      <c r="A202" s="1" t="s">
        <v>298</v>
      </c>
      <c r="B202" s="2" t="s">
        <v>213</v>
      </c>
      <c r="C202" s="7">
        <v>0</v>
      </c>
      <c r="D202" s="18">
        <v>0</v>
      </c>
      <c r="E202" s="18">
        <v>0</v>
      </c>
      <c r="F202" s="18">
        <v>0</v>
      </c>
      <c r="G202" s="93">
        <v>0</v>
      </c>
      <c r="H202" s="25">
        <v>0</v>
      </c>
      <c r="I202" s="25"/>
      <c r="J202" s="25"/>
      <c r="K202" s="25"/>
      <c r="L202" s="25"/>
      <c r="M202" s="25"/>
      <c r="N202" s="25"/>
      <c r="O202" s="25"/>
      <c r="P202" s="70"/>
      <c r="Q202" s="71"/>
      <c r="R202" s="34"/>
    </row>
    <row r="203" spans="1:18" s="168" customFormat="1" ht="38.25" x14ac:dyDescent="0.25">
      <c r="A203" s="1" t="s">
        <v>299</v>
      </c>
      <c r="B203" s="2" t="s">
        <v>215</v>
      </c>
      <c r="C203" s="7">
        <v>131.56899999999999</v>
      </c>
      <c r="D203" s="18">
        <v>73</v>
      </c>
      <c r="E203" s="18">
        <v>61</v>
      </c>
      <c r="F203" s="19">
        <f>E203/C203</f>
        <v>0.46363505080984124</v>
      </c>
      <c r="G203" s="93">
        <v>2</v>
      </c>
      <c r="H203" s="26">
        <f>G203*100/E203</f>
        <v>3.278688524590164</v>
      </c>
      <c r="I203" s="25"/>
      <c r="J203" s="25"/>
      <c r="K203" s="25"/>
      <c r="L203" s="25"/>
      <c r="M203" s="25"/>
      <c r="N203" s="25"/>
      <c r="O203" s="25"/>
      <c r="P203" s="165"/>
      <c r="Q203" s="166"/>
      <c r="R203" s="167"/>
    </row>
    <row r="204" spans="1:18" s="168" customFormat="1" ht="15.75" hidden="1" x14ac:dyDescent="0.25">
      <c r="A204" s="1" t="s">
        <v>300</v>
      </c>
      <c r="B204" s="2" t="s">
        <v>217</v>
      </c>
      <c r="C204" s="7">
        <v>0</v>
      </c>
      <c r="D204" s="18">
        <v>5</v>
      </c>
      <c r="E204" s="18">
        <v>5</v>
      </c>
      <c r="F204" s="19" t="e">
        <f>E204/C204</f>
        <v>#DIV/0!</v>
      </c>
      <c r="G204" s="93">
        <v>0</v>
      </c>
      <c r="H204" s="25">
        <v>0</v>
      </c>
      <c r="I204" s="25"/>
      <c r="J204" s="25"/>
      <c r="K204" s="25"/>
      <c r="L204" s="25"/>
      <c r="M204" s="25"/>
      <c r="N204" s="25"/>
      <c r="O204" s="25"/>
      <c r="P204" s="165"/>
      <c r="Q204" s="166"/>
      <c r="R204" s="167"/>
    </row>
    <row r="205" spans="1:18" s="168" customFormat="1" ht="33" hidden="1" customHeight="1" x14ac:dyDescent="0.25">
      <c r="A205" s="1" t="s">
        <v>301</v>
      </c>
      <c r="B205" s="2" t="s">
        <v>218</v>
      </c>
      <c r="C205" s="7">
        <v>0</v>
      </c>
      <c r="D205" s="18">
        <v>9</v>
      </c>
      <c r="E205" s="18">
        <v>11</v>
      </c>
      <c r="F205" s="19" t="e">
        <f>E205/C205</f>
        <v>#DIV/0!</v>
      </c>
      <c r="G205" s="93">
        <v>0</v>
      </c>
      <c r="H205" s="25">
        <v>0</v>
      </c>
      <c r="I205" s="25"/>
      <c r="J205" s="25"/>
      <c r="K205" s="25"/>
      <c r="L205" s="25"/>
      <c r="M205" s="25"/>
      <c r="N205" s="25"/>
      <c r="O205" s="25"/>
      <c r="P205" s="165"/>
      <c r="Q205" s="166"/>
      <c r="R205" s="167"/>
    </row>
    <row r="206" spans="1:18" ht="15" customHeight="1" x14ac:dyDescent="0.25">
      <c r="A206" s="561" t="s">
        <v>231</v>
      </c>
      <c r="B206" s="561"/>
      <c r="C206" s="561"/>
      <c r="D206" s="4"/>
      <c r="E206" s="4"/>
      <c r="F206" s="4"/>
      <c r="G206" s="96"/>
      <c r="H206" s="27"/>
      <c r="I206" s="27"/>
      <c r="J206" s="27"/>
      <c r="K206" s="27"/>
      <c r="L206" s="27"/>
      <c r="M206" s="27"/>
      <c r="N206" s="27"/>
      <c r="O206" s="27"/>
    </row>
    <row r="207" spans="1:18" s="40" customFormat="1" x14ac:dyDescent="0.25">
      <c r="A207" s="562" t="s">
        <v>232</v>
      </c>
      <c r="B207" s="563"/>
      <c r="C207" s="52">
        <f>C15+C16+C17+C19+C20+C21+C22+C23+C24+C25+C26+C27+C29+C30+C31+C32+C34+C35+C36+C37+C39+C40+C41+C42+C43+C45+C46+C47+C48+C50+C51+C52+C53+C54+C55+C57+C58+C60+C61+C63+C64+C66+C67+C68+C69+C70+C71+C72+C73+C74+C76+C77+C78+C80+C81+C82+C83+C84+C85+C87+C88+C89+C90+C91+C92+C93+C94+C96+C98+C99+C100+C101+C103+C104+C105+C106+C107+C109+C110+C111+C113+C114+C115+C116+C118+C119+C120+C122+C123+C124+C125+C126+C127+C128+C129+C130+C131+C132+C134+C135+C136+C138+C139+C140+C141+C142+C143+C144+C145+C147+C149+C150+C151+C152+C154+C155+C156+C157+C158+C159+C160+C161+C162+C163+C165+C166+C167+C168+C169+C170+C171+C172+C173+C174+C175+C176+C177+C179+C180+C181+C182+C184+C185+C186+C187+C188+C189+C190+C191+C192+C193+C194+C195+C196+C198+C199+C201+C202+C203+C204+C205</f>
        <v>32244.915999999997</v>
      </c>
      <c r="D207" s="36">
        <v>22414</v>
      </c>
      <c r="E207" s="36">
        <v>23357</v>
      </c>
      <c r="F207" s="52">
        <f>E207/C207</f>
        <v>0.72436225295175216</v>
      </c>
      <c r="G207" s="97">
        <f>G15+G16+G17+G19+G20+G21+G22+G23+G24+G26+G27+G29+G30+G31+G32+G34+G35+G36+G37+G39+G40+G41+G42+G43+G45+G46+G47+G48+G50+G51+G52+G53+G54+G55+G57+G58+G60+G61+G63+G64+G66+G67+G68+G69+G70+G71+G72+G73+G74+G76+G77+G78+G80+G82+G83+G84+G85+G87+G88+G89+G90+G91+G92+G93+G94+G96+G98+G99+G100+G101+G103+G104+G105+G106+G107+G109+G110+G111+G113+G114+G115+G116+G118+G119+G120+G122+G123+G124+G125+G126+G127+G128+G129+G130+G131+G132+G134+G135+G136+G138+G139+G140+G141+G142+G143+G144+G145+G147+G149+G150+G151+G152+G154+G155+G156+G157+G158+G159+G160+G161+G162+G163+G165+G167+G168+G169+G170+G171+G172+G173+G174+G175+G176+G177+G179+G180+G181+G182+G184+G185+G186+G187+G188+G189+G190+G191+G192+G193+G194+G195+G196+G198+G199+G201+G202+G203+G204+G205</f>
        <v>1444</v>
      </c>
      <c r="H207" s="459">
        <f>G207*100/E207</f>
        <v>6.1823008091792611</v>
      </c>
      <c r="I207" s="97">
        <f>I15+I16+I17+I19+I20+I21+I22+I23+I24+I26+I27+I29+I30+I31+I32+I34+I35+I36+I37+I39+I40+I41+I42+I43+I45+I46+I47+I48+I50+I51+I52+I53+I54+I55+I57+I58+I60+I61+I63+I64+I66+I67+I68+I69+I70+I71+I72+I73+I74+I76+I77+I78+I80+I82+I83+I84+I85+I87+I88+I89+I90+I91+I92+I93+I94+I96+I98+I99+I100+I101+I103+I104+I105+I106+I107+I109+I110+I111+I113+I114+I115+I116+I118+I119+I120+I122+I123+I124+I125+I126+I127+I128+I129+I130+I131+I132+I134+I135+I136+I138+I139+I140+I141+I142+I143+I144+I145+I147+I149+I150+I151+I152+I154+I155+I156+I157+I158+I159+I160+I161+I162+I163+I165+I167+I168+I169+I170+I171+I172+I173+I174+I175+I176+I177+I179+I180+I181+I182+I184+I185+I186+I187+I188+I189+I190+I191+I192+I193+I194+I195+I196+I198+I199+I201+I202+I203+I204+I205</f>
        <v>42</v>
      </c>
      <c r="J207" s="97">
        <f t="shared" ref="J207:O207" si="9">J15+J16+J17+J19+J20+J21+J22+J23+J24+J26+J27+J29+J30+J31+J32+J34+J35+J36+J37+J39+J40+J41+J42+J43+J45+J46+J47+J48+J50+J51+J52+J53+J54+J55+J57+J58+J60+J61+J63+J64+J66+J67+J68+J69+J70+J71+J72+J73+J74+J76+J77+J78+J80+J82+J83+J84+J85+J87+J88+J89+J90+J91+J92+J93+J94+J96+J98+J99+J100+J101+J103+J104+J105+J106+J107+J109+J110+J111+J113+J114+J115+J116+J118+J119+J120+J122+J123+J124+J125+J126+J127+J128+J129+J130+J131+J132+J134+J135+J136+J138+J139+J140+J141+J142+J143+J144+J145+J147+J149+J150+J151+J152+J154+J155+J156+J157+J158+J159+J160+J161+J162+J163+J165+J167+J168+J169+J170+J171+J172+J173+J174+J175+J176+J177+J179+J180+J181+J182+J184+J185+J186+J187+J188+J189+J190+J191+J192+J193+J194+J195+J196+J198+J199+J201+J202+J203+J204+J205</f>
        <v>67</v>
      </c>
      <c r="K207" s="97">
        <f t="shared" si="9"/>
        <v>0</v>
      </c>
      <c r="L207" s="97">
        <f t="shared" si="9"/>
        <v>0</v>
      </c>
      <c r="M207" s="97">
        <f t="shared" si="9"/>
        <v>0</v>
      </c>
      <c r="N207" s="97">
        <f t="shared" si="9"/>
        <v>369</v>
      </c>
      <c r="O207" s="97">
        <f t="shared" si="9"/>
        <v>129</v>
      </c>
      <c r="R207" s="64"/>
    </row>
    <row r="208" spans="1:18" x14ac:dyDescent="0.25">
      <c r="D208" s="17">
        <v>1100</v>
      </c>
      <c r="E208" s="34">
        <f>G207</f>
        <v>1444</v>
      </c>
      <c r="G208" s="67">
        <f>SUM(G20:G206)-G166-G25-G81</f>
        <v>1444</v>
      </c>
    </row>
    <row r="210" spans="3:15" x14ac:dyDescent="0.25">
      <c r="C210" s="312"/>
      <c r="D210" s="312"/>
      <c r="E210" s="312"/>
      <c r="G210" s="98">
        <f>G179+G165+G163+G154+G149+G147+G138+G122+G111+G109+G98+G87+G84+G80+G60+G50+G45+G34+G29</f>
        <v>565</v>
      </c>
      <c r="H210" s="98">
        <f t="shared" ref="H210:O210" si="10">H179+H165+H163+H154+H149+H147+H138+H122+H111+H109+H98+H87+H84+H80+H60+H50+H45+H34+H29</f>
        <v>109.49821342779998</v>
      </c>
      <c r="I210" s="98">
        <f t="shared" si="10"/>
        <v>42</v>
      </c>
      <c r="J210" s="98">
        <f t="shared" si="10"/>
        <v>67</v>
      </c>
      <c r="K210" s="98">
        <f t="shared" si="10"/>
        <v>0</v>
      </c>
      <c r="L210" s="98">
        <f t="shared" si="10"/>
        <v>0</v>
      </c>
      <c r="M210" s="98">
        <f t="shared" si="10"/>
        <v>0</v>
      </c>
      <c r="N210" s="98">
        <f t="shared" si="10"/>
        <v>369</v>
      </c>
      <c r="O210" s="98">
        <f t="shared" si="10"/>
        <v>129</v>
      </c>
    </row>
    <row r="211" spans="3:15" x14ac:dyDescent="0.25">
      <c r="G211" s="99"/>
      <c r="H211" s="35" t="s">
        <v>348</v>
      </c>
      <c r="I211" s="35"/>
      <c r="J211" s="35"/>
      <c r="K211" s="35"/>
      <c r="L211" s="35"/>
      <c r="M211" s="35"/>
      <c r="N211" s="35"/>
      <c r="O211" s="35"/>
    </row>
    <row r="212" spans="3:15" x14ac:dyDescent="0.25">
      <c r="G212" s="98">
        <f>G16+G17+G20+G21+G22+G23+G24+G26+G27+G30+G31+G32+G35+G36+G37+G40+G41+G42+G43+G46+G47+G48+G51+G52+G53+G54+G55+G61+G64+G67+G68+G69+G70+G71+G72+G73+G74+G77+G78+G82+G83+G85+G88+G89+G90+G91+G92+G93+G94+G99+G100+G101+G104+G105+G106+G107+G110+G114+G115+G116+G119+G120+G123+G124+G125+G126+G127+G128+G129+G130+G131+G132+G135+G136+G139+G140+G141+G142+G143+G144+G145+G150+G151+G152+G155+G156+G157+G158+G159+G160+G161+G162+G167+G168+G169+G170+G171+G172+G174+G175+G176+G177+G173+G180+G181+G182+G185+G186+G187+G188+G189+G190+G191+G192+G193+G194+G195+G196+G199+G202+G203+G204+G205</f>
        <v>879</v>
      </c>
      <c r="H212" s="17" t="s">
        <v>333</v>
      </c>
    </row>
    <row r="213" spans="3:15" x14ac:dyDescent="0.25">
      <c r="G213" s="98">
        <f>G210+G212</f>
        <v>1444</v>
      </c>
    </row>
    <row r="218" spans="3:15" x14ac:dyDescent="0.25">
      <c r="G218" s="100"/>
      <c r="H218" s="34"/>
      <c r="I218" s="34"/>
      <c r="J218" s="34"/>
      <c r="K218" s="34"/>
      <c r="L218" s="34"/>
      <c r="M218" s="34"/>
      <c r="N218" s="34"/>
      <c r="O218" s="34"/>
    </row>
    <row r="219" spans="3:15" x14ac:dyDescent="0.25">
      <c r="G219" s="100"/>
    </row>
  </sheetData>
  <autoFilter ref="B2:B213"/>
  <mergeCells count="19">
    <mergeCell ref="A206:C206"/>
    <mergeCell ref="A207:B207"/>
    <mergeCell ref="J10:O10"/>
    <mergeCell ref="D11:D12"/>
    <mergeCell ref="E11:E12"/>
    <mergeCell ref="J11:N11"/>
    <mergeCell ref="O11:O12"/>
    <mergeCell ref="G10:G12"/>
    <mergeCell ref="H10:H12"/>
    <mergeCell ref="I10:I12"/>
    <mergeCell ref="G8:O8"/>
    <mergeCell ref="G9:O9"/>
    <mergeCell ref="C4:F4"/>
    <mergeCell ref="C6:F6"/>
    <mergeCell ref="A8:A12"/>
    <mergeCell ref="B8:B12"/>
    <mergeCell ref="C8:C12"/>
    <mergeCell ref="D8:E10"/>
    <mergeCell ref="F8:F12"/>
  </mergeCells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T220"/>
  <sheetViews>
    <sheetView topLeftCell="A7" zoomScale="80" zoomScaleNormal="80" workbookViewId="0">
      <pane xSplit="2" ySplit="6" topLeftCell="D13" activePane="bottomRight" state="frozen"/>
      <selection activeCell="A7" sqref="A7"/>
      <selection pane="topRight" activeCell="C7" sqref="C7"/>
      <selection pane="bottomLeft" activeCell="A13" sqref="A13"/>
      <selection pane="bottomRight" activeCell="Q25" sqref="Q25"/>
    </sheetView>
  </sheetViews>
  <sheetFormatPr defaultColWidth="9.140625" defaultRowHeight="15" x14ac:dyDescent="0.25"/>
  <cols>
    <col min="1" max="1" width="9.140625" style="191"/>
    <col min="2" max="2" width="26.85546875" style="191" customWidth="1"/>
    <col min="3" max="3" width="13.140625" style="17" customWidth="1"/>
    <col min="4" max="4" width="10.7109375" style="17" bestFit="1" customWidth="1"/>
    <col min="5" max="5" width="11" style="17" customWidth="1"/>
    <col min="6" max="6" width="9.140625" style="17" customWidth="1"/>
    <col min="7" max="7" width="8.5703125" style="67" customWidth="1"/>
    <col min="8" max="8" width="7" style="17" customWidth="1"/>
    <col min="9" max="14" width="9.140625" style="17"/>
    <col min="15" max="15" width="7.5703125" style="17" customWidth="1"/>
    <col min="16" max="16" width="9.140625" style="17"/>
    <col min="17" max="17" width="9.140625" style="108"/>
    <col min="18" max="16384" width="9.140625" style="17"/>
  </cols>
  <sheetData>
    <row r="2" spans="1:19" x14ac:dyDescent="0.25">
      <c r="F2" s="536" t="s">
        <v>327</v>
      </c>
    </row>
    <row r="3" spans="1:19" x14ac:dyDescent="0.25">
      <c r="F3" s="190"/>
    </row>
    <row r="4" spans="1:19" x14ac:dyDescent="0.25">
      <c r="C4" s="538" t="s">
        <v>16</v>
      </c>
      <c r="D4" s="538"/>
      <c r="E4" s="538"/>
      <c r="F4" s="538"/>
    </row>
    <row r="6" spans="1:19" x14ac:dyDescent="0.25">
      <c r="C6" s="539" t="s">
        <v>322</v>
      </c>
      <c r="D6" s="539"/>
      <c r="E6" s="539"/>
      <c r="F6" s="539"/>
    </row>
    <row r="8" spans="1:19" s="41" customFormat="1" ht="12.75" customHeight="1" x14ac:dyDescent="0.2">
      <c r="A8" s="564" t="s">
        <v>0</v>
      </c>
      <c r="B8" s="566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5"/>
      <c r="O8" s="556"/>
      <c r="Q8" s="136"/>
    </row>
    <row r="9" spans="1:19" s="41" customFormat="1" ht="12.75" customHeight="1" x14ac:dyDescent="0.2">
      <c r="A9" s="565"/>
      <c r="B9" s="567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5"/>
      <c r="O9" s="556"/>
      <c r="Q9" s="136"/>
    </row>
    <row r="10" spans="1:19" s="41" customFormat="1" ht="12.75" customHeight="1" x14ac:dyDescent="0.2">
      <c r="A10" s="565"/>
      <c r="B10" s="567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5"/>
      <c r="O10" s="556"/>
      <c r="Q10" s="136"/>
    </row>
    <row r="11" spans="1:19" s="41" customFormat="1" ht="12.75" customHeight="1" x14ac:dyDescent="0.2">
      <c r="A11" s="565"/>
      <c r="B11" s="567"/>
      <c r="C11" s="545"/>
      <c r="D11" s="558" t="s">
        <v>328</v>
      </c>
      <c r="E11" s="558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5"/>
      <c r="N11" s="556"/>
      <c r="O11" s="542" t="s">
        <v>11</v>
      </c>
      <c r="Q11" s="136"/>
    </row>
    <row r="12" spans="1:19" s="41" customFormat="1" ht="47.45" customHeight="1" x14ac:dyDescent="0.2">
      <c r="A12" s="564"/>
      <c r="B12" s="566"/>
      <c r="C12" s="545"/>
      <c r="D12" s="558"/>
      <c r="E12" s="558"/>
      <c r="F12" s="553"/>
      <c r="G12" s="560"/>
      <c r="H12" s="557"/>
      <c r="I12" s="557"/>
      <c r="J12" s="189" t="s">
        <v>12</v>
      </c>
      <c r="K12" s="189" t="s">
        <v>13</v>
      </c>
      <c r="L12" s="189" t="s">
        <v>14</v>
      </c>
      <c r="M12" s="189" t="s">
        <v>351</v>
      </c>
      <c r="N12" s="189" t="s">
        <v>15</v>
      </c>
      <c r="O12" s="557"/>
      <c r="Q12" s="136"/>
    </row>
    <row r="13" spans="1:19" s="33" customFormat="1" ht="12.75" x14ac:dyDescent="0.25">
      <c r="A13" s="193">
        <v>1</v>
      </c>
      <c r="B13" s="193">
        <v>2</v>
      </c>
      <c r="C13" s="192">
        <v>3</v>
      </c>
      <c r="D13" s="192">
        <v>4</v>
      </c>
      <c r="E13" s="192">
        <v>5</v>
      </c>
      <c r="F13" s="192">
        <v>6</v>
      </c>
      <c r="G13" s="68">
        <v>24</v>
      </c>
      <c r="H13" s="192">
        <v>25</v>
      </c>
      <c r="I13" s="192">
        <v>26</v>
      </c>
      <c r="J13" s="192">
        <v>27</v>
      </c>
      <c r="K13" s="192">
        <v>28</v>
      </c>
      <c r="L13" s="192">
        <v>29</v>
      </c>
      <c r="M13" s="192"/>
      <c r="N13" s="192">
        <v>30</v>
      </c>
      <c r="O13" s="192">
        <v>31</v>
      </c>
      <c r="Q13" s="137"/>
    </row>
    <row r="14" spans="1:19" s="108" customFormat="1" ht="15.6" customHeight="1" x14ac:dyDescent="0.25">
      <c r="A14" s="105" t="s">
        <v>343</v>
      </c>
      <c r="B14" s="106"/>
      <c r="C14" s="114"/>
      <c r="D14" s="114"/>
      <c r="E14" s="114"/>
      <c r="F14" s="114"/>
      <c r="G14" s="128"/>
      <c r="H14" s="114"/>
      <c r="I14" s="114"/>
      <c r="J14" s="114"/>
      <c r="K14" s="114"/>
      <c r="L14" s="114"/>
      <c r="M14" s="114"/>
      <c r="N14" s="114"/>
      <c r="O14" s="115"/>
    </row>
    <row r="15" spans="1:19" s="108" customFormat="1" x14ac:dyDescent="0.25">
      <c r="A15" s="84" t="s">
        <v>17</v>
      </c>
      <c r="B15" s="43" t="s">
        <v>36</v>
      </c>
      <c r="C15" s="111">
        <v>429.8143</v>
      </c>
      <c r="D15" s="11">
        <v>0</v>
      </c>
      <c r="E15" s="11">
        <v>32</v>
      </c>
      <c r="F15" s="23">
        <f>E15/C15</f>
        <v>7.4450756989704617E-2</v>
      </c>
      <c r="G15" s="87">
        <v>1</v>
      </c>
      <c r="H15" s="11">
        <f>G15*100/E15</f>
        <v>3.125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1</v>
      </c>
      <c r="P15" s="70"/>
      <c r="Q15" s="138"/>
      <c r="R15" s="17"/>
      <c r="S15" s="17"/>
    </row>
    <row r="16" spans="1:19" s="108" customFormat="1" x14ac:dyDescent="0.25">
      <c r="A16" s="84" t="s">
        <v>20</v>
      </c>
      <c r="B16" s="43" t="s">
        <v>221</v>
      </c>
      <c r="C16" s="111">
        <v>101.61</v>
      </c>
      <c r="D16" s="11">
        <v>61</v>
      </c>
      <c r="E16" s="11">
        <v>58</v>
      </c>
      <c r="F16" s="23">
        <f>E16/C16</f>
        <v>0.57080995964964076</v>
      </c>
      <c r="G16" s="87">
        <v>2</v>
      </c>
      <c r="H16" s="11">
        <f>G16*100/E16</f>
        <v>3.4482758620689653</v>
      </c>
      <c r="I16" s="11"/>
      <c r="J16" s="11"/>
      <c r="K16" s="11"/>
      <c r="L16" s="11"/>
      <c r="M16" s="11"/>
      <c r="N16" s="11"/>
      <c r="O16" s="11"/>
      <c r="P16" s="70"/>
      <c r="Q16" s="138"/>
      <c r="R16" s="17"/>
      <c r="S16" s="17"/>
    </row>
    <row r="17" spans="1:19" s="108" customFormat="1" x14ac:dyDescent="0.25">
      <c r="A17" s="84" t="s">
        <v>22</v>
      </c>
      <c r="B17" s="43" t="s">
        <v>223</v>
      </c>
      <c r="C17" s="112">
        <v>5.5019999999999998</v>
      </c>
      <c r="D17" s="11">
        <v>47</v>
      </c>
      <c r="E17" s="11">
        <v>51</v>
      </c>
      <c r="F17" s="23">
        <f>E17/C17</f>
        <v>9.269356597600872</v>
      </c>
      <c r="G17" s="87">
        <v>9</v>
      </c>
      <c r="H17" s="11">
        <f>G17*100/E17</f>
        <v>17.647058823529413</v>
      </c>
      <c r="I17" s="11"/>
      <c r="J17" s="11"/>
      <c r="K17" s="11"/>
      <c r="L17" s="11"/>
      <c r="M17" s="11"/>
      <c r="N17" s="11"/>
      <c r="O17" s="11"/>
      <c r="P17" s="134"/>
      <c r="Q17" s="138"/>
      <c r="R17" s="17"/>
      <c r="S17" s="17"/>
    </row>
    <row r="18" spans="1:19" s="108" customFormat="1" ht="15.75" x14ac:dyDescent="0.25">
      <c r="A18" s="101" t="s">
        <v>234</v>
      </c>
      <c r="B18" s="102"/>
      <c r="C18" s="109"/>
      <c r="D18" s="109"/>
      <c r="E18" s="109"/>
      <c r="F18" s="109"/>
      <c r="G18" s="129"/>
      <c r="H18" s="109"/>
      <c r="I18" s="109"/>
      <c r="J18" s="109"/>
      <c r="K18" s="109"/>
      <c r="L18" s="109"/>
      <c r="M18" s="109"/>
      <c r="N18" s="109"/>
      <c r="O18" s="110"/>
      <c r="P18" s="70"/>
      <c r="Q18" s="138"/>
      <c r="R18" s="17"/>
      <c r="S18" s="17"/>
    </row>
    <row r="19" spans="1:19" s="108" customFormat="1" ht="15.75" x14ac:dyDescent="0.25">
      <c r="A19" s="84" t="s">
        <v>28</v>
      </c>
      <c r="B19" s="43" t="s">
        <v>18</v>
      </c>
      <c r="C19" s="112">
        <v>398.77</v>
      </c>
      <c r="D19" s="12">
        <v>297</v>
      </c>
      <c r="E19" s="12">
        <v>307</v>
      </c>
      <c r="F19" s="13">
        <f>E19/C19</f>
        <v>0.76986734207688645</v>
      </c>
      <c r="G19" s="89">
        <v>15</v>
      </c>
      <c r="H19" s="24">
        <f>G19*100/E19</f>
        <v>4.8859934853420199</v>
      </c>
      <c r="I19" s="20">
        <v>0</v>
      </c>
      <c r="J19" s="20">
        <v>0</v>
      </c>
      <c r="K19" s="20">
        <v>1</v>
      </c>
      <c r="L19" s="20">
        <v>0</v>
      </c>
      <c r="M19" s="20">
        <v>0</v>
      </c>
      <c r="N19" s="20">
        <v>11</v>
      </c>
      <c r="O19" s="205">
        <v>3</v>
      </c>
      <c r="P19" s="70"/>
      <c r="Q19" s="138"/>
      <c r="R19" s="17"/>
      <c r="S19" s="17"/>
    </row>
    <row r="20" spans="1:19" s="108" customFormat="1" ht="51" x14ac:dyDescent="0.25">
      <c r="A20" s="84" t="s">
        <v>235</v>
      </c>
      <c r="B20" s="2" t="s">
        <v>318</v>
      </c>
      <c r="C20" s="112"/>
      <c r="D20" s="12"/>
      <c r="E20" s="12"/>
      <c r="F20" s="13"/>
      <c r="G20" s="89">
        <v>3</v>
      </c>
      <c r="H20" s="24">
        <f>G20*100/E19</f>
        <v>0.9771986970684039</v>
      </c>
      <c r="I20" s="20"/>
      <c r="J20" s="20"/>
      <c r="K20" s="20"/>
      <c r="L20" s="20"/>
      <c r="M20" s="20"/>
      <c r="N20" s="20">
        <v>3</v>
      </c>
      <c r="O20" s="20"/>
      <c r="P20" s="70"/>
      <c r="Q20" s="139"/>
      <c r="R20" s="17"/>
      <c r="S20" s="17"/>
    </row>
    <row r="21" spans="1:19" s="108" customFormat="1" ht="15.75" x14ac:dyDescent="0.25">
      <c r="A21" s="84" t="s">
        <v>29</v>
      </c>
      <c r="B21" s="43" t="s">
        <v>21</v>
      </c>
      <c r="C21" s="111">
        <v>77.67</v>
      </c>
      <c r="D21" s="12">
        <v>326</v>
      </c>
      <c r="E21" s="12">
        <v>332</v>
      </c>
      <c r="F21" s="13">
        <f t="shared" ref="F21:F28" si="0">E21/C21</f>
        <v>4.2744946568816786</v>
      </c>
      <c r="G21" s="89">
        <v>39</v>
      </c>
      <c r="H21" s="24">
        <f>G21*100/E21</f>
        <v>11.746987951807229</v>
      </c>
      <c r="I21" s="20"/>
      <c r="J21" s="20"/>
      <c r="K21" s="20"/>
      <c r="L21" s="20"/>
      <c r="M21" s="20"/>
      <c r="N21" s="20"/>
      <c r="O21" s="20"/>
      <c r="P21" s="70"/>
      <c r="Q21" s="138"/>
      <c r="R21" s="17"/>
      <c r="S21" s="17"/>
    </row>
    <row r="22" spans="1:19" s="108" customFormat="1" ht="15.75" x14ac:dyDescent="0.25">
      <c r="A22" s="84" t="s">
        <v>31</v>
      </c>
      <c r="B22" s="57" t="s">
        <v>23</v>
      </c>
      <c r="C22" s="112">
        <v>24.202999999999999</v>
      </c>
      <c r="D22" s="12">
        <v>145</v>
      </c>
      <c r="E22" s="12">
        <v>138</v>
      </c>
      <c r="F22" s="13">
        <f t="shared" si="0"/>
        <v>5.7017725075403876</v>
      </c>
      <c r="G22" s="90">
        <v>16</v>
      </c>
      <c r="H22" s="24">
        <f>G22*100/E22</f>
        <v>11.594202898550725</v>
      </c>
      <c r="I22" s="12"/>
      <c r="J22" s="12"/>
      <c r="K22" s="12"/>
      <c r="L22" s="12"/>
      <c r="M22" s="12"/>
      <c r="N22" s="12"/>
      <c r="O22" s="12"/>
      <c r="P22" s="70"/>
      <c r="Q22" s="138"/>
      <c r="R22" s="17"/>
      <c r="S22" s="17"/>
    </row>
    <row r="23" spans="1:19" s="108" customFormat="1" ht="15.75" x14ac:dyDescent="0.25">
      <c r="A23" s="84" t="s">
        <v>33</v>
      </c>
      <c r="B23" s="43" t="s">
        <v>24</v>
      </c>
      <c r="C23" s="111">
        <v>20.62</v>
      </c>
      <c r="D23" s="12">
        <v>86</v>
      </c>
      <c r="E23" s="12">
        <v>125</v>
      </c>
      <c r="F23" s="13">
        <f t="shared" si="0"/>
        <v>6.0620756547041701</v>
      </c>
      <c r="G23" s="89">
        <v>14</v>
      </c>
      <c r="H23" s="24">
        <f>G23*100/E23</f>
        <v>11.2</v>
      </c>
      <c r="I23" s="20"/>
      <c r="J23" s="20"/>
      <c r="K23" s="20"/>
      <c r="L23" s="20"/>
      <c r="M23" s="20"/>
      <c r="N23" s="20"/>
      <c r="O23" s="20"/>
      <c r="P23" s="70"/>
      <c r="Q23" s="138"/>
      <c r="R23" s="17"/>
      <c r="S23" s="17"/>
    </row>
    <row r="24" spans="1:19" s="108" customFormat="1" ht="15.75" x14ac:dyDescent="0.25">
      <c r="A24" s="84" t="s">
        <v>236</v>
      </c>
      <c r="B24" s="43" t="s">
        <v>311</v>
      </c>
      <c r="C24" s="111">
        <v>21.3</v>
      </c>
      <c r="D24" s="12">
        <v>104</v>
      </c>
      <c r="E24" s="12">
        <v>112</v>
      </c>
      <c r="F24" s="13">
        <f t="shared" si="0"/>
        <v>5.2582159624413141</v>
      </c>
      <c r="G24" s="90">
        <v>13</v>
      </c>
      <c r="H24" s="24">
        <f>G24*100/E24</f>
        <v>11.607142857142858</v>
      </c>
      <c r="I24" s="12"/>
      <c r="J24" s="12"/>
      <c r="K24" s="12"/>
      <c r="L24" s="12"/>
      <c r="M24" s="12"/>
      <c r="N24" s="12"/>
      <c r="O24" s="12"/>
      <c r="P24" s="70"/>
      <c r="Q24" s="138"/>
      <c r="R24" s="17"/>
      <c r="S24" s="17"/>
    </row>
    <row r="25" spans="1:19" s="108" customFormat="1" ht="15.75" x14ac:dyDescent="0.25">
      <c r="A25" s="84" t="s">
        <v>237</v>
      </c>
      <c r="B25" s="43" t="s">
        <v>25</v>
      </c>
      <c r="C25" s="111">
        <v>50</v>
      </c>
      <c r="D25" s="12">
        <v>342</v>
      </c>
      <c r="E25" s="12">
        <v>331</v>
      </c>
      <c r="F25" s="13">
        <f t="shared" si="0"/>
        <v>6.62</v>
      </c>
      <c r="G25" s="89">
        <v>45</v>
      </c>
      <c r="H25" s="24">
        <f>G25*100/E25</f>
        <v>13.595166163141993</v>
      </c>
      <c r="I25" s="20"/>
      <c r="J25" s="20"/>
      <c r="K25" s="20"/>
      <c r="L25" s="20"/>
      <c r="M25" s="20"/>
      <c r="N25" s="20"/>
      <c r="O25" s="20"/>
      <c r="P25" s="70"/>
      <c r="Q25" s="138"/>
      <c r="R25" s="17"/>
      <c r="S25" s="17"/>
    </row>
    <row r="26" spans="1:19" s="108" customFormat="1" ht="51" x14ac:dyDescent="0.25">
      <c r="A26" s="84" t="s">
        <v>240</v>
      </c>
      <c r="B26" s="2" t="s">
        <v>318</v>
      </c>
      <c r="C26" s="111" t="s">
        <v>19</v>
      </c>
      <c r="D26" s="12"/>
      <c r="E26" s="12"/>
      <c r="F26" s="13"/>
      <c r="G26" s="89">
        <v>10</v>
      </c>
      <c r="H26" s="24">
        <f>G25*100/E25</f>
        <v>13.595166163141993</v>
      </c>
      <c r="I26" s="20"/>
      <c r="J26" s="20"/>
      <c r="K26" s="20"/>
      <c r="L26" s="20"/>
      <c r="M26" s="20"/>
      <c r="N26" s="20"/>
      <c r="O26" s="20"/>
      <c r="P26" s="70"/>
      <c r="Q26" s="139"/>
      <c r="R26" s="17"/>
      <c r="S26" s="17"/>
    </row>
    <row r="27" spans="1:19" s="108" customFormat="1" ht="15.75" x14ac:dyDescent="0.25">
      <c r="A27" s="84" t="s">
        <v>238</v>
      </c>
      <c r="B27" s="43" t="s">
        <v>26</v>
      </c>
      <c r="C27" s="111">
        <v>33.630000000000003</v>
      </c>
      <c r="D27" s="12">
        <v>174</v>
      </c>
      <c r="E27" s="12">
        <v>176</v>
      </c>
      <c r="F27" s="13">
        <f t="shared" si="0"/>
        <v>5.2334225393993457</v>
      </c>
      <c r="G27" s="89">
        <v>14</v>
      </c>
      <c r="H27" s="24">
        <f>G27*100/E27</f>
        <v>7.9545454545454541</v>
      </c>
      <c r="I27" s="20"/>
      <c r="J27" s="20"/>
      <c r="K27" s="20"/>
      <c r="L27" s="20"/>
      <c r="M27" s="20"/>
      <c r="N27" s="20"/>
      <c r="O27" s="20"/>
      <c r="P27" s="70"/>
      <c r="Q27" s="138"/>
      <c r="R27" s="17"/>
      <c r="S27" s="17"/>
    </row>
    <row r="28" spans="1:19" s="108" customFormat="1" ht="15.75" x14ac:dyDescent="0.25">
      <c r="A28" s="84" t="s">
        <v>239</v>
      </c>
      <c r="B28" s="43" t="s">
        <v>27</v>
      </c>
      <c r="C28" s="111">
        <v>36.83</v>
      </c>
      <c r="D28" s="12">
        <v>270</v>
      </c>
      <c r="E28" s="12">
        <v>274</v>
      </c>
      <c r="F28" s="13">
        <f t="shared" si="0"/>
        <v>7.4395872929676896</v>
      </c>
      <c r="G28" s="89">
        <v>41</v>
      </c>
      <c r="H28" s="24">
        <f>G28*100/E28</f>
        <v>14.963503649635037</v>
      </c>
      <c r="I28" s="20"/>
      <c r="J28" s="20"/>
      <c r="K28" s="20"/>
      <c r="L28" s="20"/>
      <c r="M28" s="20"/>
      <c r="N28" s="20"/>
      <c r="O28" s="20"/>
      <c r="P28" s="70"/>
      <c r="Q28" s="138"/>
      <c r="R28" s="17"/>
      <c r="S28" s="17"/>
    </row>
    <row r="29" spans="1:19" s="108" customFormat="1" ht="15.6" customHeight="1" x14ac:dyDescent="0.25">
      <c r="A29" s="105" t="s">
        <v>241</v>
      </c>
      <c r="B29" s="106"/>
      <c r="C29" s="114"/>
      <c r="D29" s="114"/>
      <c r="E29" s="114"/>
      <c r="F29" s="114"/>
      <c r="G29" s="128"/>
      <c r="H29" s="114"/>
      <c r="I29" s="114"/>
      <c r="J29" s="114"/>
      <c r="K29" s="114"/>
      <c r="L29" s="114"/>
      <c r="M29" s="114"/>
      <c r="N29" s="114"/>
      <c r="O29" s="115"/>
      <c r="P29" s="70"/>
      <c r="Q29" s="138"/>
      <c r="R29" s="17"/>
      <c r="S29" s="17"/>
    </row>
    <row r="30" spans="1:19" s="108" customFormat="1" ht="15.75" x14ac:dyDescent="0.25">
      <c r="A30" s="84" t="s">
        <v>35</v>
      </c>
      <c r="B30" s="43" t="s">
        <v>18</v>
      </c>
      <c r="C30" s="111">
        <v>425.3</v>
      </c>
      <c r="D30" s="12">
        <v>8</v>
      </c>
      <c r="E30" s="12">
        <v>40</v>
      </c>
      <c r="F30" s="13">
        <f>E30/C30</f>
        <v>9.4051257935574881E-2</v>
      </c>
      <c r="G30" s="130">
        <v>2</v>
      </c>
      <c r="H30" s="56">
        <f>G30*100/E30</f>
        <v>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1</v>
      </c>
      <c r="O30" s="16">
        <v>1</v>
      </c>
      <c r="P30" s="70"/>
      <c r="Q30" s="138"/>
      <c r="R30" s="17"/>
      <c r="S30" s="17"/>
    </row>
    <row r="31" spans="1:19" s="108" customFormat="1" ht="15.75" x14ac:dyDescent="0.25">
      <c r="A31" s="84" t="s">
        <v>37</v>
      </c>
      <c r="B31" s="43" t="s">
        <v>30</v>
      </c>
      <c r="C31" s="111">
        <v>61.19</v>
      </c>
      <c r="D31" s="12">
        <v>128</v>
      </c>
      <c r="E31" s="12">
        <v>148</v>
      </c>
      <c r="F31" s="13">
        <f>E31/C31</f>
        <v>2.4186958653374737</v>
      </c>
      <c r="G31" s="89">
        <v>11</v>
      </c>
      <c r="H31" s="56">
        <f>G31*100/E31</f>
        <v>7.4324324324324325</v>
      </c>
      <c r="I31" s="20"/>
      <c r="J31" s="20"/>
      <c r="K31" s="20"/>
      <c r="L31" s="20"/>
      <c r="M31" s="20"/>
      <c r="N31" s="20"/>
      <c r="O31" s="20"/>
      <c r="P31" s="70"/>
      <c r="Q31" s="138"/>
      <c r="R31" s="17"/>
      <c r="S31" s="17"/>
    </row>
    <row r="32" spans="1:19" s="108" customFormat="1" ht="15.75" x14ac:dyDescent="0.25">
      <c r="A32" s="84" t="s">
        <v>39</v>
      </c>
      <c r="B32" s="43" t="s">
        <v>32</v>
      </c>
      <c r="C32" s="111">
        <v>79.22</v>
      </c>
      <c r="D32" s="12">
        <v>249</v>
      </c>
      <c r="E32" s="12">
        <v>270</v>
      </c>
      <c r="F32" s="13">
        <f>E32/C32</f>
        <v>3.4082302448876547</v>
      </c>
      <c r="G32" s="91">
        <v>19</v>
      </c>
      <c r="H32" s="56">
        <f>G32*100/E32</f>
        <v>7.0370370370370372</v>
      </c>
      <c r="I32" s="16"/>
      <c r="J32" s="16"/>
      <c r="K32" s="16"/>
      <c r="L32" s="16"/>
      <c r="M32" s="16"/>
      <c r="N32" s="16"/>
      <c r="O32" s="16"/>
      <c r="P32" s="70"/>
      <c r="Q32" s="138"/>
      <c r="R32" s="17"/>
      <c r="S32" s="17"/>
    </row>
    <row r="33" spans="1:19" s="108" customFormat="1" ht="15.75" x14ac:dyDescent="0.25">
      <c r="A33" s="84" t="s">
        <v>41</v>
      </c>
      <c r="B33" s="43" t="s">
        <v>34</v>
      </c>
      <c r="C33" s="112">
        <v>80.819999999999993</v>
      </c>
      <c r="D33" s="12">
        <v>138</v>
      </c>
      <c r="E33" s="12">
        <v>140</v>
      </c>
      <c r="F33" s="13">
        <f>E33/C33</f>
        <v>1.7322444939371444</v>
      </c>
      <c r="G33" s="91">
        <v>11</v>
      </c>
      <c r="H33" s="56">
        <f>G33*100/E33</f>
        <v>7.8571428571428568</v>
      </c>
      <c r="I33" s="16"/>
      <c r="J33" s="16"/>
      <c r="K33" s="16"/>
      <c r="L33" s="16"/>
      <c r="M33" s="16"/>
      <c r="N33" s="16"/>
      <c r="O33" s="16"/>
      <c r="P33" s="70"/>
      <c r="Q33" s="138"/>
      <c r="R33" s="17"/>
      <c r="S33" s="17"/>
    </row>
    <row r="34" spans="1:19" s="108" customFormat="1" ht="15.6" customHeight="1" x14ac:dyDescent="0.25">
      <c r="A34" s="105" t="s">
        <v>302</v>
      </c>
      <c r="B34" s="106"/>
      <c r="C34" s="114"/>
      <c r="D34" s="114"/>
      <c r="E34" s="114"/>
      <c r="F34" s="114"/>
      <c r="G34" s="128"/>
      <c r="H34" s="114"/>
      <c r="I34" s="114"/>
      <c r="J34" s="114"/>
      <c r="K34" s="114"/>
      <c r="L34" s="114"/>
      <c r="M34" s="114"/>
      <c r="N34" s="114"/>
      <c r="O34" s="115"/>
      <c r="P34" s="70"/>
      <c r="Q34" s="138"/>
      <c r="R34" s="17"/>
      <c r="S34" s="17"/>
    </row>
    <row r="35" spans="1:19" s="108" customFormat="1" ht="15.75" x14ac:dyDescent="0.25">
      <c r="A35" s="84" t="s">
        <v>43</v>
      </c>
      <c r="B35" s="43" t="s">
        <v>36</v>
      </c>
      <c r="C35" s="111">
        <v>222.18</v>
      </c>
      <c r="D35" s="12">
        <v>190</v>
      </c>
      <c r="E35" s="12">
        <v>94</v>
      </c>
      <c r="F35" s="13">
        <f>E35/C35</f>
        <v>0.42308038527320191</v>
      </c>
      <c r="G35" s="89">
        <v>4</v>
      </c>
      <c r="H35" s="24">
        <f>G35*100/E35</f>
        <v>4.2553191489361701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3</v>
      </c>
      <c r="O35" s="20">
        <v>1</v>
      </c>
      <c r="P35" s="70"/>
      <c r="Q35" s="138"/>
      <c r="R35" s="17"/>
      <c r="S35" s="17"/>
    </row>
    <row r="36" spans="1:19" s="108" customFormat="1" ht="65.25" hidden="1" customHeight="1" x14ac:dyDescent="0.25">
      <c r="A36" s="84"/>
      <c r="B36" s="2" t="s">
        <v>318</v>
      </c>
      <c r="C36" s="111"/>
      <c r="D36" s="12"/>
      <c r="E36" s="12"/>
      <c r="F36" s="13"/>
      <c r="G36" s="89">
        <v>0</v>
      </c>
      <c r="H36" s="24"/>
      <c r="I36" s="20"/>
      <c r="J36" s="20"/>
      <c r="K36" s="20"/>
      <c r="L36" s="20"/>
      <c r="M36" s="20"/>
      <c r="N36" s="20"/>
      <c r="O36" s="20"/>
      <c r="P36" s="70"/>
      <c r="Q36" s="139"/>
      <c r="R36" s="17"/>
      <c r="S36" s="17"/>
    </row>
    <row r="37" spans="1:19" s="113" customFormat="1" ht="25.5" x14ac:dyDescent="0.25">
      <c r="A37" s="58" t="s">
        <v>44</v>
      </c>
      <c r="B37" s="6" t="s">
        <v>38</v>
      </c>
      <c r="C37" s="112">
        <v>143.47</v>
      </c>
      <c r="D37" s="12">
        <v>224</v>
      </c>
      <c r="E37" s="12">
        <v>191</v>
      </c>
      <c r="F37" s="13">
        <f>E37/C37</f>
        <v>1.3312887711716734</v>
      </c>
      <c r="G37" s="195">
        <v>13</v>
      </c>
      <c r="H37" s="14">
        <f>G37*100/E37</f>
        <v>6.8062827225130889</v>
      </c>
      <c r="I37" s="45"/>
      <c r="J37" s="45"/>
      <c r="K37" s="45"/>
      <c r="L37" s="45"/>
      <c r="M37" s="45"/>
      <c r="N37" s="45"/>
      <c r="O37" s="45"/>
      <c r="P37" s="178"/>
      <c r="Q37" s="188"/>
      <c r="R37" s="30"/>
      <c r="S37" s="30"/>
    </row>
    <row r="38" spans="1:19" s="108" customFormat="1" ht="27" hidden="1" customHeight="1" x14ac:dyDescent="0.25">
      <c r="A38" s="84" t="s">
        <v>46</v>
      </c>
      <c r="B38" s="43" t="s">
        <v>40</v>
      </c>
      <c r="C38" s="111">
        <v>0</v>
      </c>
      <c r="D38" s="12">
        <v>11</v>
      </c>
      <c r="E38" s="12">
        <v>12</v>
      </c>
      <c r="F38" s="13" t="e">
        <f>E38/C38</f>
        <v>#DIV/0!</v>
      </c>
      <c r="G38" s="89">
        <v>0</v>
      </c>
      <c r="H38" s="24">
        <f>G38*100/E38</f>
        <v>0</v>
      </c>
      <c r="I38" s="20"/>
      <c r="J38" s="20"/>
      <c r="K38" s="20"/>
      <c r="L38" s="20"/>
      <c r="M38" s="20"/>
      <c r="N38" s="20"/>
      <c r="O38" s="20"/>
      <c r="P38" s="70"/>
      <c r="Q38" s="138"/>
      <c r="R38" s="17"/>
      <c r="S38" s="17"/>
    </row>
    <row r="39" spans="1:19" s="108" customFormat="1" ht="15.75" x14ac:dyDescent="0.25">
      <c r="A39" s="84" t="s">
        <v>48</v>
      </c>
      <c r="B39" s="43" t="s">
        <v>331</v>
      </c>
      <c r="C39" s="112">
        <v>51.435000000000002</v>
      </c>
      <c r="D39" s="12">
        <v>120</v>
      </c>
      <c r="E39" s="12">
        <v>102</v>
      </c>
      <c r="F39" s="13">
        <f>E39/C39</f>
        <v>1.9830854476523767</v>
      </c>
      <c r="G39" s="89">
        <v>8</v>
      </c>
      <c r="H39" s="24">
        <f>G39*100/E39</f>
        <v>7.8431372549019605</v>
      </c>
      <c r="I39" s="20"/>
      <c r="J39" s="20"/>
      <c r="K39" s="20"/>
      <c r="L39" s="20"/>
      <c r="M39" s="20"/>
      <c r="N39" s="20"/>
      <c r="O39" s="20"/>
      <c r="P39" s="70"/>
      <c r="Q39" s="138"/>
      <c r="R39" s="17"/>
      <c r="S39" s="17"/>
    </row>
    <row r="40" spans="1:19" s="108" customFormat="1" ht="15.6" customHeight="1" x14ac:dyDescent="0.25">
      <c r="A40" s="105" t="s">
        <v>344</v>
      </c>
      <c r="B40" s="106"/>
      <c r="C40" s="114"/>
      <c r="D40" s="114"/>
      <c r="E40" s="114"/>
      <c r="F40" s="114"/>
      <c r="G40" s="128"/>
      <c r="H40" s="114"/>
      <c r="I40" s="114"/>
      <c r="J40" s="114"/>
      <c r="K40" s="114"/>
      <c r="L40" s="114"/>
      <c r="M40" s="114"/>
      <c r="N40" s="114"/>
      <c r="O40" s="115"/>
      <c r="P40" s="70"/>
      <c r="Q40" s="138"/>
      <c r="R40" s="17"/>
      <c r="S40" s="17"/>
    </row>
    <row r="41" spans="1:19" s="108" customFormat="1" ht="15.75" hidden="1" x14ac:dyDescent="0.25">
      <c r="A41" s="58" t="s">
        <v>50</v>
      </c>
      <c r="B41" s="57" t="s">
        <v>36</v>
      </c>
      <c r="C41" s="116">
        <v>0</v>
      </c>
      <c r="D41" s="12">
        <v>0</v>
      </c>
      <c r="E41" s="12">
        <v>0</v>
      </c>
      <c r="F41" s="12">
        <v>0</v>
      </c>
      <c r="G41" s="90">
        <v>0</v>
      </c>
      <c r="H41" s="14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70"/>
      <c r="Q41" s="138"/>
      <c r="R41" s="17"/>
      <c r="S41" s="17"/>
    </row>
    <row r="42" spans="1:19" s="108" customFormat="1" ht="15.75" x14ac:dyDescent="0.25">
      <c r="A42" s="58" t="s">
        <v>51</v>
      </c>
      <c r="B42" s="57" t="s">
        <v>45</v>
      </c>
      <c r="C42" s="116">
        <v>279.41699999999997</v>
      </c>
      <c r="D42" s="12">
        <v>65</v>
      </c>
      <c r="E42" s="12">
        <v>94</v>
      </c>
      <c r="F42" s="13">
        <f>E42/C42</f>
        <v>0.3364147492815398</v>
      </c>
      <c r="G42" s="90">
        <v>4</v>
      </c>
      <c r="H42" s="14">
        <f>G42*100/E42</f>
        <v>4.2553191489361701</v>
      </c>
      <c r="I42" s="12"/>
      <c r="J42" s="12"/>
      <c r="K42" s="12"/>
      <c r="L42" s="12"/>
      <c r="M42" s="12"/>
      <c r="N42" s="12"/>
      <c r="O42" s="12"/>
      <c r="P42" s="70"/>
      <c r="Q42" s="138"/>
      <c r="R42" s="17"/>
      <c r="S42" s="17"/>
    </row>
    <row r="43" spans="1:19" s="108" customFormat="1" ht="15.75" x14ac:dyDescent="0.25">
      <c r="A43" s="58" t="s">
        <v>53</v>
      </c>
      <c r="B43" s="57" t="s">
        <v>47</v>
      </c>
      <c r="C43" s="116">
        <v>65.27</v>
      </c>
      <c r="D43" s="12">
        <v>68</v>
      </c>
      <c r="E43" s="12">
        <v>42</v>
      </c>
      <c r="F43" s="13">
        <f>E43/C43</f>
        <v>0.64348092538685464</v>
      </c>
      <c r="G43" s="90">
        <v>2</v>
      </c>
      <c r="H43" s="14">
        <f>G43*100/E43</f>
        <v>4.7619047619047619</v>
      </c>
      <c r="I43" s="12"/>
      <c r="J43" s="12"/>
      <c r="K43" s="12"/>
      <c r="L43" s="12"/>
      <c r="M43" s="12"/>
      <c r="N43" s="12"/>
      <c r="O43" s="12"/>
      <c r="P43" s="70"/>
      <c r="Q43" s="138"/>
      <c r="R43" s="17"/>
      <c r="S43" s="17"/>
    </row>
    <row r="44" spans="1:19" s="108" customFormat="1" ht="15.75" hidden="1" x14ac:dyDescent="0.25">
      <c r="A44" s="58" t="s">
        <v>54</v>
      </c>
      <c r="B44" s="57" t="s">
        <v>49</v>
      </c>
      <c r="C44" s="116">
        <v>0</v>
      </c>
      <c r="D44" s="12">
        <v>0</v>
      </c>
      <c r="E44" s="12">
        <v>0</v>
      </c>
      <c r="F44" s="13" t="e">
        <f>E44/C44</f>
        <v>#DIV/0!</v>
      </c>
      <c r="G44" s="90">
        <v>0</v>
      </c>
      <c r="H44" s="14">
        <v>0</v>
      </c>
      <c r="I44" s="12"/>
      <c r="J44" s="12"/>
      <c r="K44" s="12"/>
      <c r="L44" s="12"/>
      <c r="M44" s="12"/>
      <c r="N44" s="12"/>
      <c r="O44" s="12"/>
      <c r="P44" s="70"/>
      <c r="Q44" s="138"/>
      <c r="R44" s="17"/>
      <c r="S44" s="17"/>
    </row>
    <row r="45" spans="1:19" s="108" customFormat="1" ht="15.75" x14ac:dyDescent="0.25">
      <c r="A45" s="58" t="s">
        <v>242</v>
      </c>
      <c r="B45" s="43" t="s">
        <v>323</v>
      </c>
      <c r="C45" s="111">
        <v>64.3</v>
      </c>
      <c r="D45" s="12">
        <v>77</v>
      </c>
      <c r="E45" s="12">
        <v>192</v>
      </c>
      <c r="F45" s="13">
        <f>E45/C45</f>
        <v>2.9860031104199067</v>
      </c>
      <c r="G45" s="89">
        <v>12</v>
      </c>
      <c r="H45" s="14">
        <f>G45*100/E45</f>
        <v>6.25</v>
      </c>
      <c r="I45" s="20"/>
      <c r="J45" s="20"/>
      <c r="K45" s="20"/>
      <c r="L45" s="20"/>
      <c r="M45" s="20"/>
      <c r="N45" s="20"/>
      <c r="O45" s="20"/>
      <c r="P45" s="70"/>
      <c r="Q45" s="138"/>
      <c r="R45" s="17"/>
      <c r="S45" s="17"/>
    </row>
    <row r="46" spans="1:19" s="108" customFormat="1" ht="15.6" customHeight="1" x14ac:dyDescent="0.25">
      <c r="A46" s="105" t="s">
        <v>303</v>
      </c>
      <c r="B46" s="106"/>
      <c r="C46" s="114"/>
      <c r="D46" s="114"/>
      <c r="E46" s="114"/>
      <c r="F46" s="114"/>
      <c r="G46" s="128"/>
      <c r="H46" s="114"/>
      <c r="I46" s="114"/>
      <c r="J46" s="114"/>
      <c r="K46" s="114"/>
      <c r="L46" s="114"/>
      <c r="M46" s="114"/>
      <c r="N46" s="114"/>
      <c r="O46" s="115"/>
      <c r="P46" s="70"/>
      <c r="Q46" s="138"/>
      <c r="R46" s="17"/>
      <c r="S46" s="17"/>
    </row>
    <row r="47" spans="1:19" s="108" customFormat="1" ht="15.75" x14ac:dyDescent="0.25">
      <c r="A47" s="84" t="s">
        <v>56</v>
      </c>
      <c r="B47" s="57" t="s">
        <v>18</v>
      </c>
      <c r="C47" s="111">
        <v>817.66</v>
      </c>
      <c r="D47" s="12">
        <v>989</v>
      </c>
      <c r="E47" s="12">
        <v>965</v>
      </c>
      <c r="F47" s="13">
        <f>E47/C47</f>
        <v>1.1801971479588094</v>
      </c>
      <c r="G47" s="89">
        <v>77</v>
      </c>
      <c r="H47" s="24">
        <f>G47*100/E47</f>
        <v>7.9792746113989637</v>
      </c>
      <c r="I47" s="20">
        <v>0</v>
      </c>
      <c r="J47" s="20">
        <v>3</v>
      </c>
      <c r="K47" s="20">
        <v>8</v>
      </c>
      <c r="L47" s="20">
        <v>0</v>
      </c>
      <c r="M47" s="20">
        <v>0</v>
      </c>
      <c r="N47" s="20">
        <v>50</v>
      </c>
      <c r="O47" s="20">
        <v>16</v>
      </c>
      <c r="P47" s="70"/>
      <c r="Q47" s="138"/>
      <c r="R47" s="17"/>
      <c r="S47" s="17"/>
    </row>
    <row r="48" spans="1:19" s="108" customFormat="1" ht="15.75" x14ac:dyDescent="0.25">
      <c r="A48" s="84" t="s">
        <v>57</v>
      </c>
      <c r="B48" s="57" t="s">
        <v>52</v>
      </c>
      <c r="C48" s="111">
        <v>120.74</v>
      </c>
      <c r="D48" s="12">
        <v>255</v>
      </c>
      <c r="E48" s="12">
        <v>266</v>
      </c>
      <c r="F48" s="13">
        <f>E48/C48</f>
        <v>2.2030810004969354</v>
      </c>
      <c r="G48" s="89">
        <v>21</v>
      </c>
      <c r="H48" s="24">
        <f>G48*100/E48</f>
        <v>7.8947368421052628</v>
      </c>
      <c r="I48" s="20"/>
      <c r="J48" s="20"/>
      <c r="K48" s="20"/>
      <c r="L48" s="20"/>
      <c r="M48" s="20"/>
      <c r="N48" s="20"/>
      <c r="O48" s="20"/>
      <c r="P48" s="70"/>
      <c r="Q48" s="138"/>
      <c r="R48" s="17"/>
      <c r="S48" s="17"/>
    </row>
    <row r="49" spans="1:20" s="108" customFormat="1" ht="15.75" x14ac:dyDescent="0.25">
      <c r="A49" s="84" t="s">
        <v>243</v>
      </c>
      <c r="B49" s="43" t="s">
        <v>329</v>
      </c>
      <c r="C49" s="111">
        <v>152.26</v>
      </c>
      <c r="D49" s="12">
        <v>231</v>
      </c>
      <c r="E49" s="12">
        <v>194</v>
      </c>
      <c r="F49" s="13">
        <f>E49/C49</f>
        <v>1.2741363457244188</v>
      </c>
      <c r="G49" s="89">
        <v>13</v>
      </c>
      <c r="H49" s="24">
        <f>G49*100/E49</f>
        <v>6.7010309278350517</v>
      </c>
      <c r="I49" s="20"/>
      <c r="J49" s="20"/>
      <c r="K49" s="20"/>
      <c r="L49" s="20"/>
      <c r="M49" s="20"/>
      <c r="N49" s="20"/>
      <c r="O49" s="20"/>
      <c r="P49" s="70"/>
      <c r="Q49" s="138"/>
      <c r="R49" s="17"/>
      <c r="S49" s="17"/>
    </row>
    <row r="50" spans="1:20" s="108" customFormat="1" ht="15.75" x14ac:dyDescent="0.25">
      <c r="A50" s="84" t="s">
        <v>244</v>
      </c>
      <c r="B50" s="57" t="s">
        <v>55</v>
      </c>
      <c r="C50" s="112">
        <v>269.19799999999998</v>
      </c>
      <c r="D50" s="12">
        <v>245</v>
      </c>
      <c r="E50" s="12">
        <v>256</v>
      </c>
      <c r="F50" s="13">
        <f>E50/C50</f>
        <v>0.95097288984316386</v>
      </c>
      <c r="G50" s="89">
        <v>12</v>
      </c>
      <c r="H50" s="24">
        <f>G50*100/E50</f>
        <v>4.6875</v>
      </c>
      <c r="I50" s="20"/>
      <c r="J50" s="20"/>
      <c r="K50" s="20"/>
      <c r="L50" s="20"/>
      <c r="M50" s="20"/>
      <c r="N50" s="20"/>
      <c r="O50" s="20"/>
      <c r="P50" s="70"/>
      <c r="Q50" s="138"/>
      <c r="R50" s="17"/>
      <c r="S50" s="17"/>
    </row>
    <row r="51" spans="1:20" s="108" customFormat="1" ht="15.6" customHeight="1" x14ac:dyDescent="0.25">
      <c r="A51" s="105" t="s">
        <v>337</v>
      </c>
      <c r="B51" s="106"/>
      <c r="C51" s="114"/>
      <c r="D51" s="114"/>
      <c r="E51" s="114"/>
      <c r="F51" s="114"/>
      <c r="G51" s="128"/>
      <c r="H51" s="114"/>
      <c r="I51" s="114"/>
      <c r="J51" s="114"/>
      <c r="K51" s="114"/>
      <c r="L51" s="114"/>
      <c r="M51" s="114"/>
      <c r="N51" s="114"/>
      <c r="O51" s="115"/>
      <c r="P51" s="70"/>
      <c r="Q51" s="138"/>
      <c r="R51" s="17"/>
      <c r="S51" s="17"/>
    </row>
    <row r="52" spans="1:20" s="113" customFormat="1" ht="15.75" x14ac:dyDescent="0.25">
      <c r="A52" s="58" t="s">
        <v>59</v>
      </c>
      <c r="B52" s="57" t="s">
        <v>18</v>
      </c>
      <c r="C52" s="112">
        <v>257.81</v>
      </c>
      <c r="D52" s="12">
        <v>295</v>
      </c>
      <c r="E52" s="12">
        <v>164</v>
      </c>
      <c r="F52" s="13">
        <f t="shared" ref="F52:F57" si="1">E52/C52</f>
        <v>0.63612738062914553</v>
      </c>
      <c r="G52" s="130">
        <v>8</v>
      </c>
      <c r="H52" s="56">
        <f>G52*100/E52</f>
        <v>4.8780487804878048</v>
      </c>
      <c r="I52" s="49">
        <v>0</v>
      </c>
      <c r="J52" s="49">
        <v>0</v>
      </c>
      <c r="K52" s="49">
        <v>1</v>
      </c>
      <c r="L52" s="49">
        <v>0</v>
      </c>
      <c r="M52" s="49">
        <v>0</v>
      </c>
      <c r="N52" s="49">
        <v>5</v>
      </c>
      <c r="O52" s="49">
        <v>2</v>
      </c>
      <c r="P52" s="70"/>
      <c r="Q52" s="138"/>
      <c r="R52" s="17"/>
      <c r="S52" s="17"/>
    </row>
    <row r="53" spans="1:20" s="108" customFormat="1" ht="15.75" x14ac:dyDescent="0.25">
      <c r="A53" s="84" t="s">
        <v>60</v>
      </c>
      <c r="B53" s="43" t="s">
        <v>226</v>
      </c>
      <c r="C53" s="112">
        <v>177.816</v>
      </c>
      <c r="D53" s="12">
        <v>675</v>
      </c>
      <c r="E53" s="12">
        <v>683</v>
      </c>
      <c r="F53" s="13">
        <f t="shared" si="1"/>
        <v>3.8410491744274982</v>
      </c>
      <c r="G53" s="89">
        <v>81</v>
      </c>
      <c r="H53" s="56">
        <f>G53*100/E53</f>
        <v>11.859443631039532</v>
      </c>
      <c r="I53" s="20"/>
      <c r="J53" s="20"/>
      <c r="K53" s="20"/>
      <c r="L53" s="20"/>
      <c r="M53" s="20"/>
      <c r="N53" s="20"/>
      <c r="O53" s="20"/>
      <c r="P53" s="70"/>
      <c r="Q53" s="138"/>
      <c r="R53" s="17"/>
      <c r="S53" s="17"/>
    </row>
    <row r="54" spans="1:20" s="108" customFormat="1" ht="15.75" x14ac:dyDescent="0.25">
      <c r="A54" s="84" t="s">
        <v>245</v>
      </c>
      <c r="B54" s="43" t="s">
        <v>227</v>
      </c>
      <c r="C54" s="111">
        <v>17.88</v>
      </c>
      <c r="D54" s="12">
        <v>46</v>
      </c>
      <c r="E54" s="12">
        <v>42</v>
      </c>
      <c r="F54" s="13">
        <f t="shared" si="1"/>
        <v>2.348993288590604</v>
      </c>
      <c r="G54" s="89">
        <v>3</v>
      </c>
      <c r="H54" s="56">
        <f>G54*100/E54</f>
        <v>7.1428571428571432</v>
      </c>
      <c r="I54" s="20"/>
      <c r="J54" s="20"/>
      <c r="K54" s="20"/>
      <c r="L54" s="20"/>
      <c r="M54" s="20"/>
      <c r="N54" s="20"/>
      <c r="O54" s="20"/>
      <c r="P54" s="70"/>
      <c r="Q54" s="138"/>
      <c r="R54" s="17"/>
      <c r="S54" s="17"/>
    </row>
    <row r="55" spans="1:20" s="108" customFormat="1" ht="15.75" x14ac:dyDescent="0.25">
      <c r="A55" s="84" t="s">
        <v>246</v>
      </c>
      <c r="B55" s="43" t="s">
        <v>228</v>
      </c>
      <c r="C55" s="111">
        <v>15.534000000000001</v>
      </c>
      <c r="D55" s="12">
        <v>83</v>
      </c>
      <c r="E55" s="12">
        <v>70</v>
      </c>
      <c r="F55" s="13">
        <f t="shared" si="1"/>
        <v>4.5062443671945411</v>
      </c>
      <c r="G55" s="89">
        <v>8</v>
      </c>
      <c r="H55" s="56">
        <f>G55*100/E55</f>
        <v>11.428571428571429</v>
      </c>
      <c r="I55" s="20"/>
      <c r="J55" s="20"/>
      <c r="K55" s="20"/>
      <c r="L55" s="20"/>
      <c r="M55" s="20"/>
      <c r="N55" s="20"/>
      <c r="O55" s="20"/>
      <c r="P55" s="70"/>
      <c r="Q55" s="138"/>
      <c r="R55" s="17"/>
      <c r="S55" s="17"/>
    </row>
    <row r="56" spans="1:20" s="108" customFormat="1" ht="15.75" hidden="1" x14ac:dyDescent="0.25">
      <c r="A56" s="84" t="s">
        <v>247</v>
      </c>
      <c r="B56" s="43" t="s">
        <v>229</v>
      </c>
      <c r="C56" s="111">
        <v>0</v>
      </c>
      <c r="D56" s="12">
        <v>10</v>
      </c>
      <c r="E56" s="12">
        <v>11</v>
      </c>
      <c r="F56" s="13" t="e">
        <f t="shared" si="1"/>
        <v>#DIV/0!</v>
      </c>
      <c r="G56" s="89">
        <v>0</v>
      </c>
      <c r="H56" s="56">
        <f>G56*100/E56</f>
        <v>0</v>
      </c>
      <c r="I56" s="20"/>
      <c r="J56" s="20"/>
      <c r="K56" s="20"/>
      <c r="L56" s="20"/>
      <c r="M56" s="20"/>
      <c r="N56" s="20"/>
      <c r="O56" s="20"/>
      <c r="P56" s="70"/>
      <c r="Q56" s="138"/>
      <c r="R56" s="17"/>
      <c r="S56" s="17"/>
    </row>
    <row r="57" spans="1:20" s="108" customFormat="1" ht="15.75" x14ac:dyDescent="0.25">
      <c r="A57" s="84" t="s">
        <v>248</v>
      </c>
      <c r="B57" s="46" t="s">
        <v>353</v>
      </c>
      <c r="C57" s="111">
        <v>9.7159999999999993</v>
      </c>
      <c r="D57" s="12">
        <v>13</v>
      </c>
      <c r="E57" s="12">
        <v>41</v>
      </c>
      <c r="F57" s="13">
        <f t="shared" si="1"/>
        <v>4.2198435570193498</v>
      </c>
      <c r="G57" s="89">
        <v>4</v>
      </c>
      <c r="H57" s="56">
        <f>G57*100/E57</f>
        <v>9.7560975609756095</v>
      </c>
      <c r="I57" s="20"/>
      <c r="J57" s="20"/>
      <c r="K57" s="20"/>
      <c r="L57" s="20"/>
      <c r="M57" s="20"/>
      <c r="N57" s="20"/>
      <c r="O57" s="20"/>
      <c r="P57" s="70"/>
      <c r="Q57" s="138"/>
      <c r="R57" s="17"/>
      <c r="S57" s="17"/>
    </row>
    <row r="58" spans="1:20" s="108" customFormat="1" ht="15.6" hidden="1" customHeight="1" x14ac:dyDescent="0.25">
      <c r="A58" s="124" t="s">
        <v>304</v>
      </c>
      <c r="B58" s="121"/>
      <c r="C58" s="117"/>
      <c r="D58" s="117"/>
      <c r="E58" s="117"/>
      <c r="F58" s="117"/>
      <c r="G58" s="131"/>
      <c r="H58" s="117"/>
      <c r="I58" s="117"/>
      <c r="J58" s="117"/>
      <c r="K58" s="117"/>
      <c r="L58" s="117"/>
      <c r="M58" s="117"/>
      <c r="N58" s="117"/>
      <c r="O58" s="118"/>
      <c r="P58" s="70"/>
      <c r="Q58" s="138"/>
      <c r="R58" s="17"/>
      <c r="S58" s="17"/>
    </row>
    <row r="59" spans="1:20" s="108" customFormat="1" ht="14.45" hidden="1" customHeight="1" x14ac:dyDescent="0.25">
      <c r="A59" s="84" t="s">
        <v>62</v>
      </c>
      <c r="B59" s="57" t="s">
        <v>36</v>
      </c>
      <c r="C59" s="112">
        <v>189.94</v>
      </c>
      <c r="D59" s="11">
        <v>0</v>
      </c>
      <c r="E59" s="11">
        <v>0</v>
      </c>
      <c r="F59" s="11">
        <v>0</v>
      </c>
      <c r="G59" s="87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/>
      <c r="N59" s="11">
        <v>0</v>
      </c>
      <c r="O59" s="11">
        <v>0</v>
      </c>
      <c r="P59" s="70"/>
      <c r="Q59" s="138"/>
      <c r="R59" s="17"/>
      <c r="S59" s="17"/>
    </row>
    <row r="60" spans="1:20" s="108" customFormat="1" ht="14.45" hidden="1" customHeight="1" x14ac:dyDescent="0.25">
      <c r="A60" s="84" t="s">
        <v>63</v>
      </c>
      <c r="B60" s="57" t="s">
        <v>58</v>
      </c>
      <c r="C60" s="112">
        <v>203.81</v>
      </c>
      <c r="D60" s="11">
        <v>0</v>
      </c>
      <c r="E60" s="11">
        <v>0</v>
      </c>
      <c r="F60" s="23">
        <f>E60/C60</f>
        <v>0</v>
      </c>
      <c r="G60" s="87">
        <v>0</v>
      </c>
      <c r="H60" s="11">
        <v>0</v>
      </c>
      <c r="I60" s="21"/>
      <c r="J60" s="21"/>
      <c r="K60" s="21"/>
      <c r="L60" s="21"/>
      <c r="M60" s="21"/>
      <c r="N60" s="21"/>
      <c r="O60" s="21"/>
      <c r="P60" s="70"/>
      <c r="Q60" s="138"/>
      <c r="R60" s="17"/>
      <c r="S60" s="17"/>
    </row>
    <row r="61" spans="1:20" s="108" customFormat="1" ht="15.75" x14ac:dyDescent="0.25">
      <c r="A61" s="105" t="s">
        <v>249</v>
      </c>
      <c r="B61" s="106"/>
      <c r="C61" s="114"/>
      <c r="D61" s="114"/>
      <c r="E61" s="114"/>
      <c r="F61" s="114"/>
      <c r="G61" s="128"/>
      <c r="H61" s="114"/>
      <c r="I61" s="114"/>
      <c r="J61" s="114"/>
      <c r="K61" s="114"/>
      <c r="L61" s="114"/>
      <c r="M61" s="114"/>
      <c r="N61" s="114"/>
      <c r="O61" s="115"/>
      <c r="P61" s="70"/>
      <c r="Q61" s="138"/>
      <c r="R61" s="17"/>
      <c r="S61" s="17"/>
    </row>
    <row r="62" spans="1:20" s="113" customFormat="1" ht="15.75" x14ac:dyDescent="0.25">
      <c r="A62" s="58" t="s">
        <v>65</v>
      </c>
      <c r="B62" s="503" t="s">
        <v>36</v>
      </c>
      <c r="C62" s="112">
        <v>4100.01</v>
      </c>
      <c r="D62" s="12">
        <v>2369</v>
      </c>
      <c r="E62" s="12">
        <v>2427</v>
      </c>
      <c r="F62" s="13">
        <f>E62/C62</f>
        <v>0.59194977573225427</v>
      </c>
      <c r="G62" s="130">
        <v>121</v>
      </c>
      <c r="H62" s="56">
        <f>G62*100/E62</f>
        <v>4.9855789039967036</v>
      </c>
      <c r="I62" s="49">
        <v>25</v>
      </c>
      <c r="J62" s="49">
        <v>6</v>
      </c>
      <c r="K62" s="49">
        <v>6</v>
      </c>
      <c r="L62" s="49">
        <v>0</v>
      </c>
      <c r="M62" s="49">
        <v>0</v>
      </c>
      <c r="N62" s="49">
        <v>84</v>
      </c>
      <c r="O62" s="49">
        <v>25</v>
      </c>
      <c r="P62" s="178"/>
      <c r="Q62" s="188">
        <v>6</v>
      </c>
      <c r="R62" s="30">
        <v>6</v>
      </c>
      <c r="S62" s="30">
        <v>59</v>
      </c>
      <c r="T62" s="113">
        <v>25</v>
      </c>
    </row>
    <row r="63" spans="1:20" s="108" customFormat="1" ht="15.75" x14ac:dyDescent="0.25">
      <c r="A63" s="84" t="s">
        <v>66</v>
      </c>
      <c r="B63" s="43" t="s">
        <v>64</v>
      </c>
      <c r="C63" s="111">
        <v>1069.01</v>
      </c>
      <c r="D63" s="12">
        <v>448</v>
      </c>
      <c r="E63" s="12">
        <v>459</v>
      </c>
      <c r="F63" s="13">
        <f>E63/C63</f>
        <v>0.4293692294739993</v>
      </c>
      <c r="G63" s="91">
        <v>22</v>
      </c>
      <c r="H63" s="56">
        <f>G63*100/E63</f>
        <v>4.7930283224400876</v>
      </c>
      <c r="I63" s="16"/>
      <c r="J63" s="16"/>
      <c r="K63" s="16"/>
      <c r="L63" s="16"/>
      <c r="M63" s="16"/>
      <c r="N63" s="16"/>
      <c r="O63" s="16"/>
      <c r="P63" s="70"/>
      <c r="Q63" s="138"/>
      <c r="R63" s="17"/>
      <c r="S63" s="17"/>
    </row>
    <row r="64" spans="1:20" s="108" customFormat="1" ht="15.6" customHeight="1" x14ac:dyDescent="0.25">
      <c r="A64" s="105" t="s">
        <v>305</v>
      </c>
      <c r="B64" s="106"/>
      <c r="C64" s="114"/>
      <c r="D64" s="114"/>
      <c r="E64" s="114"/>
      <c r="F64" s="114"/>
      <c r="G64" s="128"/>
      <c r="H64" s="114"/>
      <c r="I64" s="114"/>
      <c r="J64" s="114"/>
      <c r="K64" s="114"/>
      <c r="L64" s="114"/>
      <c r="M64" s="114"/>
      <c r="N64" s="114"/>
      <c r="O64" s="115"/>
      <c r="P64" s="70"/>
      <c r="Q64" s="138"/>
      <c r="R64" s="17"/>
      <c r="S64" s="17"/>
    </row>
    <row r="65" spans="1:19" s="108" customFormat="1" hidden="1" x14ac:dyDescent="0.25">
      <c r="A65" s="84" t="s">
        <v>72</v>
      </c>
      <c r="B65" s="43" t="s">
        <v>18</v>
      </c>
      <c r="C65" s="111">
        <v>0</v>
      </c>
      <c r="D65" s="11">
        <v>5</v>
      </c>
      <c r="E65" s="11">
        <v>5</v>
      </c>
      <c r="F65" s="23" t="e">
        <f>E65/C65</f>
        <v>#DIV/0!</v>
      </c>
      <c r="G65" s="93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70"/>
      <c r="Q65" s="138"/>
      <c r="R65" s="17"/>
      <c r="S65" s="17"/>
    </row>
    <row r="66" spans="1:19" s="108" customFormat="1" x14ac:dyDescent="0.25">
      <c r="A66" s="84" t="s">
        <v>73</v>
      </c>
      <c r="B66" s="57" t="s">
        <v>61</v>
      </c>
      <c r="C66" s="111">
        <v>80.239999999999995</v>
      </c>
      <c r="D66" s="11">
        <v>149</v>
      </c>
      <c r="E66" s="11">
        <v>182</v>
      </c>
      <c r="F66" s="23">
        <f>E66/C66</f>
        <v>2.2681954137587241</v>
      </c>
      <c r="G66" s="93">
        <v>14</v>
      </c>
      <c r="H66" s="26">
        <f>G66*100/E66</f>
        <v>7.6923076923076925</v>
      </c>
      <c r="I66" s="25"/>
      <c r="J66" s="25"/>
      <c r="K66" s="25"/>
      <c r="L66" s="25"/>
      <c r="M66" s="25"/>
      <c r="N66" s="25"/>
      <c r="O66" s="25"/>
      <c r="P66" s="70"/>
      <c r="Q66" s="138"/>
      <c r="R66" s="17"/>
      <c r="S66" s="17"/>
    </row>
    <row r="67" spans="1:19" s="108" customFormat="1" ht="15.6" customHeight="1" x14ac:dyDescent="0.25">
      <c r="A67" s="105" t="s">
        <v>250</v>
      </c>
      <c r="B67" s="106"/>
      <c r="C67" s="114"/>
      <c r="D67" s="114"/>
      <c r="E67" s="114"/>
      <c r="F67" s="114"/>
      <c r="G67" s="128"/>
      <c r="H67" s="114"/>
      <c r="I67" s="114"/>
      <c r="J67" s="114"/>
      <c r="K67" s="114"/>
      <c r="L67" s="114"/>
      <c r="M67" s="114"/>
      <c r="N67" s="114"/>
      <c r="O67" s="115"/>
      <c r="P67" s="70"/>
      <c r="Q67" s="138"/>
      <c r="R67" s="17"/>
      <c r="S67" s="17"/>
    </row>
    <row r="68" spans="1:19" s="108" customFormat="1" ht="15.75" hidden="1" x14ac:dyDescent="0.25">
      <c r="A68" s="84" t="s">
        <v>76</v>
      </c>
      <c r="B68" s="43" t="s">
        <v>36</v>
      </c>
      <c r="C68" s="111">
        <v>0</v>
      </c>
      <c r="D68" s="12">
        <v>73</v>
      </c>
      <c r="E68" s="12">
        <v>253</v>
      </c>
      <c r="F68" s="13" t="e">
        <f>E68/C68</f>
        <v>#DIV/0!</v>
      </c>
      <c r="G68" s="89">
        <v>0</v>
      </c>
      <c r="H68" s="24">
        <f>G68*100/E68</f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70"/>
      <c r="Q68" s="138"/>
      <c r="R68" s="17"/>
      <c r="S68" s="17"/>
    </row>
    <row r="69" spans="1:19" s="108" customFormat="1" ht="30" x14ac:dyDescent="0.25">
      <c r="A69" s="84" t="s">
        <v>77</v>
      </c>
      <c r="B69" s="210" t="s">
        <v>67</v>
      </c>
      <c r="C69" s="111">
        <v>291.77</v>
      </c>
      <c r="D69" s="12">
        <v>243</v>
      </c>
      <c r="E69" s="12">
        <v>249</v>
      </c>
      <c r="F69" s="13">
        <f t="shared" ref="F69:F76" si="2">E69/C69</f>
        <v>0.85341193405764815</v>
      </c>
      <c r="G69" s="89">
        <v>12</v>
      </c>
      <c r="H69" s="24">
        <f>G69*100/E69</f>
        <v>4.8192771084337354</v>
      </c>
      <c r="I69" s="20"/>
      <c r="J69" s="20"/>
      <c r="K69" s="20"/>
      <c r="L69" s="20"/>
      <c r="M69" s="20"/>
      <c r="N69" s="20"/>
      <c r="O69" s="20"/>
      <c r="P69" s="70"/>
      <c r="Q69" s="138"/>
      <c r="R69" s="17"/>
      <c r="S69" s="17"/>
    </row>
    <row r="70" spans="1:19" s="108" customFormat="1" ht="30" x14ac:dyDescent="0.25">
      <c r="A70" s="84" t="s">
        <v>79</v>
      </c>
      <c r="B70" s="210" t="s">
        <v>325</v>
      </c>
      <c r="C70" s="111">
        <v>16</v>
      </c>
      <c r="D70" s="12">
        <v>49</v>
      </c>
      <c r="E70" s="12">
        <v>59</v>
      </c>
      <c r="F70" s="13">
        <f t="shared" si="2"/>
        <v>3.6875</v>
      </c>
      <c r="G70" s="89">
        <v>7</v>
      </c>
      <c r="H70" s="24">
        <f>G70*100/E70</f>
        <v>11.864406779661017</v>
      </c>
      <c r="I70" s="20"/>
      <c r="J70" s="20"/>
      <c r="K70" s="20"/>
      <c r="L70" s="20"/>
      <c r="M70" s="20"/>
      <c r="N70" s="20"/>
      <c r="O70" s="20"/>
      <c r="P70" s="70"/>
      <c r="Q70" s="138"/>
      <c r="R70" s="17"/>
      <c r="S70" s="17"/>
    </row>
    <row r="71" spans="1:19" s="108" customFormat="1" ht="30" x14ac:dyDescent="0.25">
      <c r="A71" s="84" t="s">
        <v>81</v>
      </c>
      <c r="B71" s="210" t="s">
        <v>68</v>
      </c>
      <c r="C71" s="112">
        <v>25.46</v>
      </c>
      <c r="D71" s="12">
        <v>68</v>
      </c>
      <c r="E71" s="12">
        <v>79</v>
      </c>
      <c r="F71" s="13">
        <f t="shared" si="2"/>
        <v>3.1029065200314219</v>
      </c>
      <c r="G71" s="89">
        <v>9</v>
      </c>
      <c r="H71" s="24">
        <f>G71*100/E71</f>
        <v>11.39240506329114</v>
      </c>
      <c r="I71" s="20"/>
      <c r="J71" s="20"/>
      <c r="K71" s="20"/>
      <c r="L71" s="20"/>
      <c r="M71" s="20"/>
      <c r="N71" s="20"/>
      <c r="O71" s="20"/>
      <c r="P71" s="70"/>
      <c r="Q71" s="138"/>
      <c r="R71" s="17"/>
      <c r="S71" s="17"/>
    </row>
    <row r="72" spans="1:19" s="108" customFormat="1" ht="32.25" customHeight="1" x14ac:dyDescent="0.25">
      <c r="A72" s="84" t="s">
        <v>83</v>
      </c>
      <c r="B72" s="43" t="s">
        <v>326</v>
      </c>
      <c r="C72" s="111">
        <v>8.7370000000000001</v>
      </c>
      <c r="D72" s="12">
        <v>108</v>
      </c>
      <c r="E72" s="12">
        <v>112</v>
      </c>
      <c r="F72" s="13">
        <f t="shared" si="2"/>
        <v>12.819045438937851</v>
      </c>
      <c r="G72" s="89">
        <v>16</v>
      </c>
      <c r="H72" s="24">
        <f>G72*100/E72</f>
        <v>14.285714285714286</v>
      </c>
      <c r="I72" s="20"/>
      <c r="J72" s="20"/>
      <c r="K72" s="20"/>
      <c r="L72" s="20"/>
      <c r="M72" s="20"/>
      <c r="N72" s="20"/>
      <c r="O72" s="20"/>
      <c r="P72" s="70"/>
      <c r="Q72" s="138"/>
      <c r="R72" s="17"/>
      <c r="S72" s="17"/>
    </row>
    <row r="73" spans="1:19" s="113" customFormat="1" ht="15.75" x14ac:dyDescent="0.25">
      <c r="A73" s="58" t="s">
        <v>251</v>
      </c>
      <c r="B73" s="57" t="s">
        <v>69</v>
      </c>
      <c r="C73" s="112">
        <v>11.28</v>
      </c>
      <c r="D73" s="12">
        <v>84</v>
      </c>
      <c r="E73" s="12">
        <v>61</v>
      </c>
      <c r="F73" s="13">
        <f t="shared" si="2"/>
        <v>5.4078014184397167</v>
      </c>
      <c r="G73" s="195">
        <v>8</v>
      </c>
      <c r="H73" s="24">
        <f>G73*100/E73</f>
        <v>13.114754098360656</v>
      </c>
      <c r="I73" s="45"/>
      <c r="J73" s="45"/>
      <c r="K73" s="45"/>
      <c r="L73" s="45"/>
      <c r="M73" s="45"/>
      <c r="N73" s="45"/>
      <c r="O73" s="45"/>
      <c r="P73" s="70"/>
      <c r="Q73" s="138"/>
      <c r="R73" s="17"/>
      <c r="S73" s="17"/>
    </row>
    <row r="74" spans="1:19" s="108" customFormat="1" ht="15.75" x14ac:dyDescent="0.25">
      <c r="A74" s="84" t="s">
        <v>252</v>
      </c>
      <c r="B74" s="43" t="s">
        <v>70</v>
      </c>
      <c r="C74" s="111">
        <v>16.34</v>
      </c>
      <c r="D74" s="12">
        <v>30</v>
      </c>
      <c r="E74" s="12">
        <v>33</v>
      </c>
      <c r="F74" s="13">
        <f t="shared" si="2"/>
        <v>2.0195838433292534</v>
      </c>
      <c r="G74" s="20">
        <v>2</v>
      </c>
      <c r="H74" s="24">
        <f>G74*100/E74</f>
        <v>6.0606060606060606</v>
      </c>
      <c r="I74" s="20"/>
      <c r="J74" s="20"/>
      <c r="K74" s="20"/>
      <c r="L74" s="20"/>
      <c r="M74" s="20"/>
      <c r="N74" s="20"/>
      <c r="O74" s="20"/>
      <c r="P74" s="70"/>
      <c r="Q74" s="138"/>
      <c r="R74" s="17"/>
      <c r="S74" s="17"/>
    </row>
    <row r="75" spans="1:19" s="108" customFormat="1" ht="15.75" x14ac:dyDescent="0.25">
      <c r="A75" s="84" t="s">
        <v>253</v>
      </c>
      <c r="B75" s="43" t="s">
        <v>71</v>
      </c>
      <c r="C75" s="111">
        <v>5.34</v>
      </c>
      <c r="D75" s="12">
        <v>64</v>
      </c>
      <c r="E75" s="12">
        <v>65</v>
      </c>
      <c r="F75" s="13">
        <f t="shared" si="2"/>
        <v>12.172284644194757</v>
      </c>
      <c r="G75" s="89">
        <v>16</v>
      </c>
      <c r="H75" s="24">
        <f>G75*100/E75</f>
        <v>24.615384615384617</v>
      </c>
      <c r="I75" s="20"/>
      <c r="J75" s="20"/>
      <c r="K75" s="20"/>
      <c r="L75" s="20"/>
      <c r="M75" s="20"/>
      <c r="N75" s="20"/>
      <c r="O75" s="20"/>
      <c r="P75" s="135"/>
      <c r="Q75" s="138"/>
      <c r="R75" s="17"/>
      <c r="S75" s="17"/>
    </row>
    <row r="76" spans="1:19" s="108" customFormat="1" ht="24" customHeight="1" x14ac:dyDescent="0.25">
      <c r="A76" s="84" t="s">
        <v>312</v>
      </c>
      <c r="B76" s="43" t="s">
        <v>313</v>
      </c>
      <c r="C76" s="111">
        <v>58.078000000000003</v>
      </c>
      <c r="D76" s="12">
        <v>222</v>
      </c>
      <c r="E76" s="12">
        <v>388</v>
      </c>
      <c r="F76" s="13">
        <f t="shared" si="2"/>
        <v>6.6806708219980022</v>
      </c>
      <c r="G76" s="89">
        <v>58</v>
      </c>
      <c r="H76" s="24">
        <f>G76*100/E76</f>
        <v>14.948453608247423</v>
      </c>
      <c r="I76" s="20"/>
      <c r="J76" s="20"/>
      <c r="K76" s="20"/>
      <c r="L76" s="20"/>
      <c r="M76" s="20"/>
      <c r="N76" s="20"/>
      <c r="O76" s="20"/>
      <c r="P76" s="70"/>
      <c r="Q76" s="138"/>
      <c r="R76" s="17"/>
      <c r="S76" s="17"/>
    </row>
    <row r="77" spans="1:19" s="108" customFormat="1" ht="15.6" hidden="1" customHeight="1" x14ac:dyDescent="0.25">
      <c r="A77" s="101" t="s">
        <v>306</v>
      </c>
      <c r="B77" s="102"/>
      <c r="C77" s="109"/>
      <c r="D77" s="109"/>
      <c r="E77" s="109"/>
      <c r="F77" s="109"/>
      <c r="G77" s="129"/>
      <c r="H77" s="109"/>
      <c r="I77" s="109"/>
      <c r="J77" s="109"/>
      <c r="K77" s="109"/>
      <c r="L77" s="109"/>
      <c r="M77" s="109"/>
      <c r="N77" s="109"/>
      <c r="O77" s="110"/>
      <c r="P77" s="70"/>
      <c r="Q77" s="138"/>
      <c r="R77" s="17"/>
      <c r="S77" s="17"/>
    </row>
    <row r="78" spans="1:19" s="108" customFormat="1" ht="6.75" hidden="1" customHeight="1" x14ac:dyDescent="0.25">
      <c r="A78" s="9" t="s">
        <v>85</v>
      </c>
      <c r="B78" s="57" t="s">
        <v>36</v>
      </c>
      <c r="C78" s="112">
        <v>109.7</v>
      </c>
      <c r="D78" s="11">
        <v>0</v>
      </c>
      <c r="E78" s="11">
        <v>0</v>
      </c>
      <c r="F78" s="11">
        <v>0</v>
      </c>
      <c r="G78" s="87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/>
      <c r="N78" s="11">
        <v>0</v>
      </c>
      <c r="O78" s="11">
        <v>0</v>
      </c>
      <c r="P78" s="70"/>
      <c r="Q78" s="138"/>
      <c r="R78" s="17"/>
      <c r="S78" s="17"/>
    </row>
    <row r="79" spans="1:19" s="108" customFormat="1" ht="10.5" hidden="1" customHeight="1" x14ac:dyDescent="0.25">
      <c r="A79" s="9" t="s">
        <v>86</v>
      </c>
      <c r="B79" s="57" t="s">
        <v>74</v>
      </c>
      <c r="C79" s="112">
        <v>119.99</v>
      </c>
      <c r="D79" s="11">
        <v>0</v>
      </c>
      <c r="E79" s="11">
        <v>0</v>
      </c>
      <c r="F79" s="23">
        <f>E79/C79</f>
        <v>0</v>
      </c>
      <c r="G79" s="87">
        <v>0</v>
      </c>
      <c r="H79" s="11">
        <v>0</v>
      </c>
      <c r="I79" s="11"/>
      <c r="J79" s="11"/>
      <c r="K79" s="11"/>
      <c r="L79" s="11"/>
      <c r="M79" s="11"/>
      <c r="N79" s="11"/>
      <c r="O79" s="11"/>
      <c r="P79" s="70"/>
      <c r="Q79" s="138"/>
      <c r="R79" s="17"/>
      <c r="S79" s="17"/>
    </row>
    <row r="80" spans="1:19" s="108" customFormat="1" ht="23.25" hidden="1" customHeight="1" x14ac:dyDescent="0.25">
      <c r="A80" s="9" t="s">
        <v>87</v>
      </c>
      <c r="B80" s="57" t="s">
        <v>75</v>
      </c>
      <c r="C80" s="112">
        <v>273.73</v>
      </c>
      <c r="D80" s="11">
        <v>0</v>
      </c>
      <c r="E80" s="11">
        <v>0</v>
      </c>
      <c r="F80" s="23">
        <f>E80/C80</f>
        <v>0</v>
      </c>
      <c r="G80" s="87">
        <v>0</v>
      </c>
      <c r="H80" s="11">
        <v>0</v>
      </c>
      <c r="I80" s="11"/>
      <c r="J80" s="11"/>
      <c r="K80" s="11"/>
      <c r="L80" s="11"/>
      <c r="M80" s="11"/>
      <c r="N80" s="11"/>
      <c r="O80" s="11"/>
      <c r="P80" s="70"/>
      <c r="Q80" s="138"/>
      <c r="R80" s="17"/>
      <c r="S80" s="17"/>
    </row>
    <row r="81" spans="1:19" s="108" customFormat="1" ht="15.75" x14ac:dyDescent="0.25">
      <c r="A81" s="105" t="s">
        <v>345</v>
      </c>
      <c r="B81" s="106"/>
      <c r="C81" s="114"/>
      <c r="D81" s="114"/>
      <c r="E81" s="114"/>
      <c r="F81" s="114"/>
      <c r="G81" s="128"/>
      <c r="H81" s="114"/>
      <c r="I81" s="114"/>
      <c r="J81" s="114"/>
      <c r="K81" s="114"/>
      <c r="L81" s="114"/>
      <c r="M81" s="114"/>
      <c r="N81" s="114"/>
      <c r="O81" s="115"/>
      <c r="P81" s="70"/>
      <c r="Q81" s="138"/>
      <c r="R81" s="17"/>
      <c r="S81" s="17"/>
    </row>
    <row r="82" spans="1:19" s="108" customFormat="1" ht="15.75" x14ac:dyDescent="0.25">
      <c r="A82" s="58" t="s">
        <v>94</v>
      </c>
      <c r="B82" s="57" t="s">
        <v>36</v>
      </c>
      <c r="C82" s="111">
        <v>204.64</v>
      </c>
      <c r="D82" s="12">
        <v>118</v>
      </c>
      <c r="E82" s="12">
        <v>135</v>
      </c>
      <c r="F82" s="13">
        <f t="shared" ref="F82:F87" si="3">E82/C82</f>
        <v>0.65969507427677876</v>
      </c>
      <c r="G82" s="89">
        <v>6</v>
      </c>
      <c r="H82" s="24">
        <f>G82*100/E82</f>
        <v>4.4444444444444446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4</v>
      </c>
      <c r="O82" s="20">
        <v>2</v>
      </c>
      <c r="P82" s="70"/>
      <c r="Q82" s="138"/>
      <c r="R82" s="17"/>
      <c r="S82" s="17"/>
    </row>
    <row r="83" spans="1:19" s="108" customFormat="1" ht="15.75" x14ac:dyDescent="0.25">
      <c r="A83" s="58" t="s">
        <v>314</v>
      </c>
      <c r="B83" s="57" t="s">
        <v>318</v>
      </c>
      <c r="C83" s="111" t="s">
        <v>19</v>
      </c>
      <c r="D83" s="12"/>
      <c r="E83" s="12"/>
      <c r="F83" s="13"/>
      <c r="G83" s="89">
        <v>1</v>
      </c>
      <c r="H83" s="24">
        <f>G82*100/E82</f>
        <v>4.4444444444444446</v>
      </c>
      <c r="I83" s="20"/>
      <c r="J83" s="20"/>
      <c r="K83" s="20"/>
      <c r="L83" s="20"/>
      <c r="M83" s="20"/>
      <c r="N83" s="20">
        <v>1</v>
      </c>
      <c r="O83" s="20"/>
      <c r="P83" s="70"/>
      <c r="Q83" s="139"/>
      <c r="R83" s="17"/>
      <c r="S83" s="17"/>
    </row>
    <row r="84" spans="1:19" s="108" customFormat="1" ht="15.75" x14ac:dyDescent="0.25">
      <c r="A84" s="58" t="s">
        <v>95</v>
      </c>
      <c r="B84" s="43" t="s">
        <v>78</v>
      </c>
      <c r="C84" s="111">
        <v>699.95899999999995</v>
      </c>
      <c r="D84" s="12">
        <v>1199</v>
      </c>
      <c r="E84" s="12">
        <v>1185</v>
      </c>
      <c r="F84" s="13">
        <f t="shared" si="3"/>
        <v>1.6929563017262441</v>
      </c>
      <c r="G84" s="89">
        <v>94</v>
      </c>
      <c r="H84" s="24">
        <f>G84*100/E84</f>
        <v>7.9324894514767932</v>
      </c>
      <c r="I84" s="20"/>
      <c r="J84" s="20"/>
      <c r="K84" s="20"/>
      <c r="L84" s="20"/>
      <c r="M84" s="20"/>
      <c r="N84" s="20"/>
      <c r="O84" s="20"/>
      <c r="P84" s="70"/>
      <c r="Q84" s="138"/>
      <c r="R84" s="17"/>
      <c r="S84" s="17"/>
    </row>
    <row r="85" spans="1:19" s="108" customFormat="1" ht="15.75" x14ac:dyDescent="0.25">
      <c r="A85" s="58" t="s">
        <v>97</v>
      </c>
      <c r="B85" s="43" t="s">
        <v>80</v>
      </c>
      <c r="C85" s="111">
        <v>354.61</v>
      </c>
      <c r="D85" s="12">
        <v>679</v>
      </c>
      <c r="E85" s="12">
        <v>498</v>
      </c>
      <c r="F85" s="13">
        <f t="shared" si="3"/>
        <v>1.4043597191280561</v>
      </c>
      <c r="G85" s="89">
        <v>39</v>
      </c>
      <c r="H85" s="24">
        <f>G85*100/E85</f>
        <v>7.831325301204819</v>
      </c>
      <c r="I85" s="20"/>
      <c r="J85" s="20"/>
      <c r="K85" s="20"/>
      <c r="L85" s="20"/>
      <c r="M85" s="20"/>
      <c r="N85" s="20"/>
      <c r="O85" s="20"/>
      <c r="P85" s="70"/>
      <c r="Q85" s="138"/>
      <c r="R85" s="17"/>
      <c r="S85" s="17"/>
    </row>
    <row r="86" spans="1:19" s="108" customFormat="1" ht="15.75" x14ac:dyDescent="0.25">
      <c r="A86" s="58" t="s">
        <v>99</v>
      </c>
      <c r="B86" s="43" t="s">
        <v>82</v>
      </c>
      <c r="C86" s="112">
        <v>22.882999999999999</v>
      </c>
      <c r="D86" s="12">
        <v>89</v>
      </c>
      <c r="E86" s="12">
        <v>84</v>
      </c>
      <c r="F86" s="13">
        <f t="shared" si="3"/>
        <v>3.6708473539308657</v>
      </c>
      <c r="G86" s="89">
        <v>10</v>
      </c>
      <c r="H86" s="24">
        <f>G86*100/E86</f>
        <v>11.904761904761905</v>
      </c>
      <c r="I86" s="20"/>
      <c r="J86" s="20">
        <v>0</v>
      </c>
      <c r="K86" s="20">
        <v>1</v>
      </c>
      <c r="L86" s="20"/>
      <c r="M86" s="20"/>
      <c r="N86" s="20">
        <v>6</v>
      </c>
      <c r="O86" s="20">
        <v>3</v>
      </c>
      <c r="P86" s="70"/>
      <c r="Q86" s="138"/>
      <c r="R86" s="17"/>
      <c r="S86" s="17"/>
    </row>
    <row r="87" spans="1:19" s="108" customFormat="1" ht="15.75" x14ac:dyDescent="0.25">
      <c r="A87" s="58" t="s">
        <v>254</v>
      </c>
      <c r="B87" s="43" t="s">
        <v>84</v>
      </c>
      <c r="C87" s="111">
        <v>812.9</v>
      </c>
      <c r="D87" s="12">
        <v>1625</v>
      </c>
      <c r="E87" s="12">
        <v>1639</v>
      </c>
      <c r="F87" s="13">
        <f t="shared" si="3"/>
        <v>2.016238159675237</v>
      </c>
      <c r="G87" s="89">
        <v>131</v>
      </c>
      <c r="H87" s="24">
        <f>G87*100/E87</f>
        <v>7.9926784624771203</v>
      </c>
      <c r="I87" s="20"/>
      <c r="J87" s="20"/>
      <c r="K87" s="20"/>
      <c r="L87" s="20"/>
      <c r="M87" s="20"/>
      <c r="N87" s="20"/>
      <c r="O87" s="20"/>
      <c r="P87" s="70"/>
      <c r="Q87" s="138"/>
      <c r="R87" s="17"/>
      <c r="S87" s="17"/>
    </row>
    <row r="88" spans="1:19" s="108" customFormat="1" ht="15.6" customHeight="1" x14ac:dyDescent="0.25">
      <c r="A88" s="105" t="s">
        <v>346</v>
      </c>
      <c r="B88" s="106"/>
      <c r="C88" s="114"/>
      <c r="D88" s="114"/>
      <c r="E88" s="114"/>
      <c r="F88" s="114"/>
      <c r="G88" s="128"/>
      <c r="H88" s="114"/>
      <c r="I88" s="114"/>
      <c r="J88" s="114"/>
      <c r="K88" s="114"/>
      <c r="L88" s="114"/>
      <c r="M88" s="114"/>
      <c r="N88" s="114"/>
      <c r="O88" s="115"/>
      <c r="P88" s="70"/>
      <c r="Q88" s="138"/>
      <c r="R88" s="17"/>
      <c r="S88" s="17"/>
    </row>
    <row r="89" spans="1:19" s="108" customFormat="1" ht="15.75" x14ac:dyDescent="0.25">
      <c r="A89" s="58" t="s">
        <v>101</v>
      </c>
      <c r="B89" s="57" t="s">
        <v>36</v>
      </c>
      <c r="C89" s="111">
        <v>592.41</v>
      </c>
      <c r="D89" s="12">
        <v>873</v>
      </c>
      <c r="E89" s="12">
        <v>924</v>
      </c>
      <c r="F89" s="13">
        <f>E89/C89</f>
        <v>1.5597305919886566</v>
      </c>
      <c r="G89" s="89">
        <v>73</v>
      </c>
      <c r="H89" s="24">
        <f>G89*100/E89</f>
        <v>7.9004329004329001</v>
      </c>
      <c r="I89" s="20">
        <v>0</v>
      </c>
      <c r="J89" s="20">
        <v>5</v>
      </c>
      <c r="K89" s="20">
        <v>5</v>
      </c>
      <c r="L89" s="20">
        <v>0</v>
      </c>
      <c r="M89" s="20">
        <v>0</v>
      </c>
      <c r="N89" s="20">
        <v>48</v>
      </c>
      <c r="O89" s="20">
        <v>15</v>
      </c>
      <c r="P89" s="70"/>
      <c r="Q89" s="138"/>
      <c r="R89" s="17"/>
      <c r="S89" s="17"/>
    </row>
    <row r="90" spans="1:19" s="108" customFormat="1" ht="51" x14ac:dyDescent="0.25">
      <c r="A90" s="58" t="s">
        <v>316</v>
      </c>
      <c r="B90" s="2" t="s">
        <v>318</v>
      </c>
      <c r="C90" s="111"/>
      <c r="D90" s="12"/>
      <c r="E90" s="12"/>
      <c r="F90" s="13"/>
      <c r="G90" s="89">
        <v>1</v>
      </c>
      <c r="H90" s="24">
        <f>G90*100/E89</f>
        <v>0.10822510822510822</v>
      </c>
      <c r="I90" s="20"/>
      <c r="J90" s="20"/>
      <c r="K90" s="20"/>
      <c r="L90" s="20"/>
      <c r="M90" s="20"/>
      <c r="N90" s="20">
        <v>1</v>
      </c>
      <c r="O90" s="20"/>
      <c r="P90" s="70"/>
      <c r="Q90" s="139"/>
      <c r="R90" s="17"/>
      <c r="S90" s="17"/>
    </row>
    <row r="91" spans="1:19" s="108" customFormat="1" ht="15.75" x14ac:dyDescent="0.25">
      <c r="A91" s="58" t="s">
        <v>102</v>
      </c>
      <c r="B91" s="57" t="s">
        <v>321</v>
      </c>
      <c r="C91" s="111">
        <v>396.81</v>
      </c>
      <c r="D91" s="12">
        <v>1259</v>
      </c>
      <c r="E91" s="12">
        <v>1448</v>
      </c>
      <c r="F91" s="13">
        <f t="shared" ref="F91:F97" si="4">E91/C91</f>
        <v>3.6491015851415036</v>
      </c>
      <c r="G91" s="89">
        <v>173</v>
      </c>
      <c r="H91" s="24">
        <f>G91*100/E91</f>
        <v>11.947513812154696</v>
      </c>
      <c r="I91" s="20"/>
      <c r="J91" s="20"/>
      <c r="K91" s="20"/>
      <c r="L91" s="20"/>
      <c r="M91" s="20"/>
      <c r="N91" s="20"/>
      <c r="O91" s="20"/>
      <c r="P91" s="70"/>
      <c r="Q91" s="138"/>
      <c r="R91" s="17"/>
      <c r="S91" s="17"/>
    </row>
    <row r="92" spans="1:19" s="108" customFormat="1" ht="15.75" x14ac:dyDescent="0.25">
      <c r="A92" s="58"/>
      <c r="B92" s="57" t="s">
        <v>88</v>
      </c>
      <c r="C92" s="111">
        <v>143.51</v>
      </c>
      <c r="D92" s="12">
        <v>904</v>
      </c>
      <c r="E92" s="12">
        <v>834</v>
      </c>
      <c r="F92" s="13">
        <f t="shared" si="4"/>
        <v>5.8114417113789987</v>
      </c>
      <c r="G92" s="89">
        <v>100</v>
      </c>
      <c r="H92" s="24">
        <f>G92*100/E92</f>
        <v>11.990407673860911</v>
      </c>
      <c r="I92" s="20"/>
      <c r="J92" s="20"/>
      <c r="K92" s="20"/>
      <c r="L92" s="20"/>
      <c r="M92" s="20"/>
      <c r="N92" s="20"/>
      <c r="O92" s="20"/>
      <c r="P92" s="70"/>
      <c r="Q92" s="138"/>
      <c r="R92" s="17"/>
      <c r="S92" s="17"/>
    </row>
    <row r="93" spans="1:19" s="108" customFormat="1" ht="15.75" x14ac:dyDescent="0.25">
      <c r="A93" s="58" t="s">
        <v>105</v>
      </c>
      <c r="B93" s="57" t="s">
        <v>89</v>
      </c>
      <c r="C93" s="112">
        <v>29.94</v>
      </c>
      <c r="D93" s="12">
        <v>237</v>
      </c>
      <c r="E93" s="12">
        <v>182</v>
      </c>
      <c r="F93" s="13">
        <f t="shared" si="4"/>
        <v>6.0788243152972612</v>
      </c>
      <c r="G93" s="89">
        <v>27</v>
      </c>
      <c r="H93" s="24">
        <f>G93*100/E93</f>
        <v>14.835164835164836</v>
      </c>
      <c r="I93" s="20"/>
      <c r="J93" s="20"/>
      <c r="K93" s="20"/>
      <c r="L93" s="20"/>
      <c r="M93" s="20"/>
      <c r="N93" s="20"/>
      <c r="O93" s="20"/>
      <c r="P93" s="70"/>
      <c r="Q93" s="138"/>
      <c r="R93" s="17"/>
      <c r="S93" s="17"/>
    </row>
    <row r="94" spans="1:19" s="108" customFormat="1" ht="15.75" x14ac:dyDescent="0.25">
      <c r="A94" s="58" t="s">
        <v>107</v>
      </c>
      <c r="B94" s="57" t="s">
        <v>90</v>
      </c>
      <c r="C94" s="112">
        <v>39.04</v>
      </c>
      <c r="D94" s="12">
        <v>119</v>
      </c>
      <c r="E94" s="12">
        <v>108</v>
      </c>
      <c r="F94" s="13">
        <f t="shared" si="4"/>
        <v>2.7663934426229511</v>
      </c>
      <c r="G94" s="89">
        <v>8</v>
      </c>
      <c r="H94" s="24">
        <f>G94*100/E94</f>
        <v>7.4074074074074074</v>
      </c>
      <c r="I94" s="20"/>
      <c r="J94" s="20"/>
      <c r="K94" s="20"/>
      <c r="L94" s="20"/>
      <c r="M94" s="20"/>
      <c r="N94" s="20"/>
      <c r="O94" s="20"/>
      <c r="P94" s="70"/>
      <c r="Q94" s="138"/>
      <c r="R94" s="17"/>
      <c r="S94" s="17"/>
    </row>
    <row r="95" spans="1:19" s="113" customFormat="1" ht="15.75" x14ac:dyDescent="0.25">
      <c r="A95" s="58" t="s">
        <v>109</v>
      </c>
      <c r="B95" s="57" t="s">
        <v>91</v>
      </c>
      <c r="C95" s="112">
        <v>21.24</v>
      </c>
      <c r="D95" s="12">
        <v>145</v>
      </c>
      <c r="E95" s="12">
        <v>139</v>
      </c>
      <c r="F95" s="13">
        <f t="shared" si="4"/>
        <v>6.5442561205273071</v>
      </c>
      <c r="G95" s="195">
        <v>20</v>
      </c>
      <c r="H95" s="24">
        <f>G95*100/E95</f>
        <v>14.388489208633093</v>
      </c>
      <c r="I95" s="45"/>
      <c r="J95" s="45"/>
      <c r="K95" s="45"/>
      <c r="L95" s="45"/>
      <c r="M95" s="45"/>
      <c r="N95" s="45"/>
      <c r="O95" s="45"/>
      <c r="P95" s="70"/>
      <c r="Q95" s="138"/>
      <c r="R95" s="17"/>
      <c r="S95" s="17"/>
    </row>
    <row r="96" spans="1:19" s="108" customFormat="1" ht="15.75" x14ac:dyDescent="0.25">
      <c r="A96" s="58" t="s">
        <v>255</v>
      </c>
      <c r="B96" s="57" t="s">
        <v>92</v>
      </c>
      <c r="C96" s="111">
        <v>95.58</v>
      </c>
      <c r="D96" s="12">
        <v>285</v>
      </c>
      <c r="E96" s="12">
        <v>275</v>
      </c>
      <c r="F96" s="13">
        <f t="shared" si="4"/>
        <v>2.8771709562670016</v>
      </c>
      <c r="G96" s="89">
        <v>22</v>
      </c>
      <c r="H96" s="24">
        <f>G96*100/E96</f>
        <v>8</v>
      </c>
      <c r="I96" s="20"/>
      <c r="J96" s="20"/>
      <c r="K96" s="20"/>
      <c r="L96" s="20"/>
      <c r="M96" s="20"/>
      <c r="N96" s="20"/>
      <c r="O96" s="20"/>
      <c r="P96" s="70"/>
      <c r="Q96" s="138"/>
      <c r="R96" s="17"/>
      <c r="S96" s="17"/>
    </row>
    <row r="97" spans="1:19" s="108" customFormat="1" ht="25.5" customHeight="1" x14ac:dyDescent="0.25">
      <c r="A97" s="58" t="s">
        <v>256</v>
      </c>
      <c r="B97" s="57" t="s">
        <v>93</v>
      </c>
      <c r="C97" s="111">
        <v>140.62</v>
      </c>
      <c r="D97" s="12">
        <v>862</v>
      </c>
      <c r="E97" s="12">
        <v>475</v>
      </c>
      <c r="F97" s="13">
        <f t="shared" si="4"/>
        <v>3.3778978808135398</v>
      </c>
      <c r="G97" s="89">
        <v>57</v>
      </c>
      <c r="H97" s="24">
        <f>G97*100/E97</f>
        <v>12</v>
      </c>
      <c r="I97" s="20"/>
      <c r="J97" s="20"/>
      <c r="K97" s="20"/>
      <c r="L97" s="20"/>
      <c r="M97" s="20"/>
      <c r="N97" s="20"/>
      <c r="O97" s="20"/>
      <c r="P97" s="70"/>
      <c r="Q97" s="138"/>
      <c r="R97" s="17"/>
      <c r="S97" s="17"/>
    </row>
    <row r="98" spans="1:19" s="108" customFormat="1" ht="15.75" x14ac:dyDescent="0.25">
      <c r="A98" s="101" t="s">
        <v>347</v>
      </c>
      <c r="B98" s="102"/>
      <c r="C98" s="109"/>
      <c r="D98" s="109"/>
      <c r="E98" s="109"/>
      <c r="F98" s="109"/>
      <c r="G98" s="129"/>
      <c r="H98" s="109"/>
      <c r="I98" s="109"/>
      <c r="J98" s="109"/>
      <c r="K98" s="109"/>
      <c r="L98" s="109"/>
      <c r="M98" s="109"/>
      <c r="N98" s="109"/>
      <c r="O98" s="110"/>
      <c r="P98" s="70"/>
      <c r="Q98" s="138"/>
      <c r="R98" s="17"/>
      <c r="S98" s="17"/>
    </row>
    <row r="99" spans="1:19" s="62" customFormat="1" ht="21.75" customHeight="1" x14ac:dyDescent="0.25">
      <c r="A99" s="104" t="s">
        <v>110</v>
      </c>
      <c r="B99" s="103" t="s">
        <v>36</v>
      </c>
      <c r="C99" s="61">
        <v>572.79</v>
      </c>
      <c r="D99" s="12">
        <v>14</v>
      </c>
      <c r="E99" s="12">
        <v>54</v>
      </c>
      <c r="F99" s="13">
        <f>E99/C99</f>
        <v>9.4275388885979167E-2</v>
      </c>
      <c r="G99" s="89">
        <v>2</v>
      </c>
      <c r="H99" s="20">
        <v>5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1</v>
      </c>
      <c r="O99" s="20">
        <v>1</v>
      </c>
      <c r="P99" s="70"/>
      <c r="Q99" s="138"/>
      <c r="R99" s="17"/>
      <c r="S99" s="17"/>
    </row>
    <row r="100" spans="1:19" s="108" customFormat="1" ht="15.75" customHeight="1" x14ac:dyDescent="0.25">
      <c r="A100" s="105" t="s">
        <v>307</v>
      </c>
      <c r="B100" s="106"/>
      <c r="C100" s="114"/>
      <c r="D100" s="114"/>
      <c r="E100" s="114"/>
      <c r="F100" s="114"/>
      <c r="G100" s="128"/>
      <c r="H100" s="114"/>
      <c r="I100" s="114"/>
      <c r="J100" s="114"/>
      <c r="K100" s="114"/>
      <c r="L100" s="114"/>
      <c r="M100" s="114"/>
      <c r="N100" s="114"/>
      <c r="O100" s="115"/>
      <c r="P100" s="70"/>
      <c r="Q100" s="138"/>
      <c r="R100" s="17"/>
      <c r="S100" s="17"/>
    </row>
    <row r="101" spans="1:19" s="209" customFormat="1" ht="15.75" x14ac:dyDescent="0.25">
      <c r="A101" s="143" t="s">
        <v>113</v>
      </c>
      <c r="B101" s="208" t="s">
        <v>36</v>
      </c>
      <c r="C101" s="211">
        <v>1591.999</v>
      </c>
      <c r="D101" s="55">
        <v>1973</v>
      </c>
      <c r="E101" s="55">
        <v>2058</v>
      </c>
      <c r="F101" s="145">
        <f>E101/C101</f>
        <v>1.2927143798457159</v>
      </c>
      <c r="G101" s="202">
        <v>164</v>
      </c>
      <c r="H101" s="204">
        <f>G101*100/E101</f>
        <v>7.9689018464528667</v>
      </c>
      <c r="I101" s="205">
        <v>0</v>
      </c>
      <c r="J101" s="205">
        <v>12</v>
      </c>
      <c r="K101" s="205">
        <v>12</v>
      </c>
      <c r="L101" s="205">
        <v>0</v>
      </c>
      <c r="M101" s="205"/>
      <c r="N101" s="205">
        <v>107</v>
      </c>
      <c r="O101" s="205">
        <v>33</v>
      </c>
      <c r="P101" s="72"/>
      <c r="Q101" s="139"/>
      <c r="R101" s="32"/>
      <c r="S101" s="32"/>
    </row>
    <row r="102" spans="1:19" s="108" customFormat="1" ht="15.75" x14ac:dyDescent="0.25">
      <c r="A102" s="84" t="s">
        <v>114</v>
      </c>
      <c r="B102" s="43" t="s">
        <v>96</v>
      </c>
      <c r="C102" s="111">
        <v>400</v>
      </c>
      <c r="D102" s="12">
        <v>987</v>
      </c>
      <c r="E102" s="12">
        <v>814</v>
      </c>
      <c r="F102" s="13">
        <f>E102/C102</f>
        <v>2.0350000000000001</v>
      </c>
      <c r="G102" s="89">
        <v>65</v>
      </c>
      <c r="H102" s="24">
        <f>G102*100/E102</f>
        <v>7.9852579852579852</v>
      </c>
      <c r="I102" s="20"/>
      <c r="J102" s="20"/>
      <c r="K102" s="20"/>
      <c r="L102" s="20"/>
      <c r="M102" s="20"/>
      <c r="N102" s="20"/>
      <c r="O102" s="20"/>
      <c r="P102" s="70"/>
      <c r="Q102" s="138"/>
      <c r="R102" s="17"/>
      <c r="S102" s="17"/>
    </row>
    <row r="103" spans="1:19" s="108" customFormat="1" ht="15.75" x14ac:dyDescent="0.25">
      <c r="A103" s="84" t="s">
        <v>116</v>
      </c>
      <c r="B103" s="43" t="s">
        <v>98</v>
      </c>
      <c r="C103" s="111">
        <v>17.489000000000001</v>
      </c>
      <c r="D103" s="12">
        <v>169</v>
      </c>
      <c r="E103" s="12">
        <v>172</v>
      </c>
      <c r="F103" s="13">
        <f>E103/C103</f>
        <v>9.8347532734861911</v>
      </c>
      <c r="G103" s="89">
        <v>25</v>
      </c>
      <c r="H103" s="24">
        <f>G103*100/E103</f>
        <v>14.534883720930232</v>
      </c>
      <c r="I103" s="20"/>
      <c r="J103" s="20"/>
      <c r="K103" s="20"/>
      <c r="L103" s="20"/>
      <c r="M103" s="20"/>
      <c r="N103" s="20"/>
      <c r="O103" s="20"/>
      <c r="P103" s="70"/>
      <c r="Q103" s="138"/>
      <c r="R103" s="17"/>
      <c r="S103" s="17"/>
    </row>
    <row r="104" spans="1:19" s="108" customFormat="1" ht="15.75" x14ac:dyDescent="0.25">
      <c r="A104" s="84" t="s">
        <v>118</v>
      </c>
      <c r="B104" s="43" t="s">
        <v>100</v>
      </c>
      <c r="C104" s="111">
        <v>210.33</v>
      </c>
      <c r="D104" s="12">
        <v>559</v>
      </c>
      <c r="E104" s="12">
        <v>526</v>
      </c>
      <c r="F104" s="13">
        <f>E104/C104</f>
        <v>2.5008320258641183</v>
      </c>
      <c r="G104" s="89">
        <v>39</v>
      </c>
      <c r="H104" s="24">
        <f>G104*100/E104</f>
        <v>7.414448669201521</v>
      </c>
      <c r="I104" s="20"/>
      <c r="J104" s="20"/>
      <c r="K104" s="20"/>
      <c r="L104" s="20"/>
      <c r="M104" s="20"/>
      <c r="N104" s="20"/>
      <c r="O104" s="20"/>
      <c r="P104" s="70"/>
      <c r="Q104" s="138"/>
      <c r="R104" s="17"/>
      <c r="S104" s="17"/>
    </row>
    <row r="105" spans="1:19" s="108" customFormat="1" ht="15.75" customHeight="1" x14ac:dyDescent="0.25">
      <c r="A105" s="105" t="s">
        <v>338</v>
      </c>
      <c r="B105" s="106"/>
      <c r="C105" s="114"/>
      <c r="D105" s="114"/>
      <c r="E105" s="114"/>
      <c r="F105" s="114"/>
      <c r="G105" s="128"/>
      <c r="H105" s="114"/>
      <c r="I105" s="114"/>
      <c r="J105" s="114"/>
      <c r="K105" s="114"/>
      <c r="L105" s="114"/>
      <c r="M105" s="114"/>
      <c r="N105" s="114"/>
      <c r="O105" s="115"/>
      <c r="P105" s="70"/>
      <c r="Q105" s="138"/>
      <c r="R105" s="17"/>
      <c r="S105" s="17"/>
    </row>
    <row r="106" spans="1:19" s="108" customFormat="1" ht="15.75" x14ac:dyDescent="0.25">
      <c r="A106" s="84" t="s">
        <v>120</v>
      </c>
      <c r="B106" s="43" t="s">
        <v>36</v>
      </c>
      <c r="C106" s="111">
        <v>249.48</v>
      </c>
      <c r="D106" s="12">
        <v>68</v>
      </c>
      <c r="E106" s="12">
        <v>49</v>
      </c>
      <c r="F106" s="13">
        <f>E106/C106</f>
        <v>0.1964085297418631</v>
      </c>
      <c r="G106" s="89">
        <v>2</v>
      </c>
      <c r="H106" s="24">
        <f>G106*100/E106</f>
        <v>4.0816326530612246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1</v>
      </c>
      <c r="O106" s="20">
        <v>1</v>
      </c>
      <c r="P106" s="70"/>
      <c r="Q106" s="138"/>
      <c r="R106" s="17"/>
      <c r="S106" s="17"/>
    </row>
    <row r="107" spans="1:19" s="108" customFormat="1" ht="15.75" x14ac:dyDescent="0.25">
      <c r="A107" s="84" t="s">
        <v>121</v>
      </c>
      <c r="B107" s="43" t="s">
        <v>103</v>
      </c>
      <c r="C107" s="111">
        <v>98.5</v>
      </c>
      <c r="D107" s="12">
        <v>117</v>
      </c>
      <c r="E107" s="12">
        <v>115</v>
      </c>
      <c r="F107" s="13">
        <f>E107/C107</f>
        <v>1.1675126903553299</v>
      </c>
      <c r="G107" s="89">
        <v>9</v>
      </c>
      <c r="H107" s="24">
        <f>G107*100/E107</f>
        <v>7.8260869565217392</v>
      </c>
      <c r="I107" s="20"/>
      <c r="J107" s="20"/>
      <c r="K107" s="20"/>
      <c r="L107" s="20"/>
      <c r="M107" s="20"/>
      <c r="N107" s="20"/>
      <c r="O107" s="20"/>
      <c r="P107" s="70"/>
      <c r="Q107" s="138"/>
      <c r="R107" s="17"/>
      <c r="S107" s="17"/>
    </row>
    <row r="108" spans="1:19" s="108" customFormat="1" ht="15.75" x14ac:dyDescent="0.25">
      <c r="A108" s="84" t="s">
        <v>123</v>
      </c>
      <c r="B108" s="43" t="s">
        <v>104</v>
      </c>
      <c r="C108" s="111">
        <v>164.62899999999999</v>
      </c>
      <c r="D108" s="12">
        <v>140</v>
      </c>
      <c r="E108" s="12">
        <v>149</v>
      </c>
      <c r="F108" s="13">
        <f>E108/C108</f>
        <v>0.90506532870879375</v>
      </c>
      <c r="G108" s="89">
        <v>7</v>
      </c>
      <c r="H108" s="24">
        <f>G108*100/E108</f>
        <v>4.6979865771812079</v>
      </c>
      <c r="I108" s="20"/>
      <c r="J108" s="20"/>
      <c r="K108" s="20"/>
      <c r="L108" s="20"/>
      <c r="M108" s="20"/>
      <c r="N108" s="20"/>
      <c r="O108" s="20"/>
      <c r="P108" s="70"/>
      <c r="Q108" s="138"/>
      <c r="R108" s="17"/>
      <c r="S108" s="17"/>
    </row>
    <row r="109" spans="1:19" s="108" customFormat="1" ht="15.75" x14ac:dyDescent="0.25">
      <c r="A109" s="84" t="s">
        <v>258</v>
      </c>
      <c r="B109" s="43" t="s">
        <v>106</v>
      </c>
      <c r="C109" s="111">
        <v>7.07</v>
      </c>
      <c r="D109" s="12">
        <v>48</v>
      </c>
      <c r="E109" s="12">
        <v>53</v>
      </c>
      <c r="F109" s="13">
        <f>E109/C109</f>
        <v>7.4964639321074964</v>
      </c>
      <c r="G109" s="89">
        <v>5</v>
      </c>
      <c r="H109" s="24">
        <f>G109*100/E109</f>
        <v>9.433962264150944</v>
      </c>
      <c r="I109" s="20"/>
      <c r="J109" s="20"/>
      <c r="K109" s="20"/>
      <c r="L109" s="20"/>
      <c r="M109" s="20"/>
      <c r="N109" s="20"/>
      <c r="O109" s="20"/>
      <c r="P109" s="70"/>
      <c r="Q109" s="138"/>
      <c r="R109" s="17"/>
      <c r="S109" s="17"/>
    </row>
    <row r="110" spans="1:19" s="108" customFormat="1" ht="15.75" x14ac:dyDescent="0.25">
      <c r="A110" s="84" t="s">
        <v>259</v>
      </c>
      <c r="B110" s="43" t="s">
        <v>108</v>
      </c>
      <c r="C110" s="112">
        <v>11.88</v>
      </c>
      <c r="D110" s="12">
        <v>66</v>
      </c>
      <c r="E110" s="12">
        <v>54</v>
      </c>
      <c r="F110" s="13">
        <f>E110/C110</f>
        <v>4.545454545454545</v>
      </c>
      <c r="G110" s="89">
        <v>5</v>
      </c>
      <c r="H110" s="24">
        <f>G110*100/E110</f>
        <v>9.2592592592592595</v>
      </c>
      <c r="I110" s="20"/>
      <c r="J110" s="20"/>
      <c r="K110" s="20"/>
      <c r="L110" s="20"/>
      <c r="M110" s="20"/>
      <c r="N110" s="20"/>
      <c r="O110" s="20"/>
      <c r="P110" s="70"/>
      <c r="Q110" s="138"/>
      <c r="R110" s="17"/>
      <c r="S110" s="17"/>
    </row>
    <row r="111" spans="1:19" s="108" customFormat="1" ht="15.75" customHeight="1" x14ac:dyDescent="0.25">
      <c r="A111" s="105" t="s">
        <v>260</v>
      </c>
      <c r="B111" s="106"/>
      <c r="C111" s="114"/>
      <c r="D111" s="114"/>
      <c r="E111" s="114"/>
      <c r="F111" s="114"/>
      <c r="G111" s="128"/>
      <c r="H111" s="114"/>
      <c r="I111" s="114"/>
      <c r="J111" s="114"/>
      <c r="K111" s="114"/>
      <c r="L111" s="114"/>
      <c r="M111" s="114"/>
      <c r="N111" s="114"/>
      <c r="O111" s="115"/>
      <c r="P111" s="70"/>
      <c r="Q111" s="138"/>
      <c r="R111" s="17"/>
      <c r="S111" s="17"/>
    </row>
    <row r="112" spans="1:19" s="108" customFormat="1" ht="15.75" x14ac:dyDescent="0.25">
      <c r="A112" s="84" t="s">
        <v>125</v>
      </c>
      <c r="B112" s="43" t="s">
        <v>36</v>
      </c>
      <c r="C112" s="111">
        <v>498.62</v>
      </c>
      <c r="D112" s="12">
        <v>207</v>
      </c>
      <c r="E112" s="12">
        <v>162</v>
      </c>
      <c r="F112" s="13">
        <f>E112/C112</f>
        <v>0.32489671493321565</v>
      </c>
      <c r="G112" s="89">
        <v>8</v>
      </c>
      <c r="H112" s="24">
        <f>G112*100/E112</f>
        <v>4.9382716049382713</v>
      </c>
      <c r="I112" s="20">
        <v>0</v>
      </c>
      <c r="J112" s="20">
        <v>0</v>
      </c>
      <c r="K112" s="20">
        <v>1</v>
      </c>
      <c r="L112" s="20">
        <v>0</v>
      </c>
      <c r="M112" s="20">
        <v>0</v>
      </c>
      <c r="N112" s="20">
        <v>5</v>
      </c>
      <c r="O112" s="20">
        <v>2</v>
      </c>
      <c r="P112" s="70"/>
      <c r="Q112" s="138"/>
      <c r="R112" s="17"/>
      <c r="S112" s="17"/>
    </row>
    <row r="113" spans="1:19" s="108" customFormat="1" ht="15.75" x14ac:dyDescent="0.25">
      <c r="A113" s="84" t="s">
        <v>126</v>
      </c>
      <c r="B113" s="43" t="s">
        <v>111</v>
      </c>
      <c r="C113" s="111">
        <v>200.97</v>
      </c>
      <c r="D113" s="12">
        <v>673</v>
      </c>
      <c r="E113" s="12">
        <v>650</v>
      </c>
      <c r="F113" s="13">
        <f>E113/C113</f>
        <v>3.2343135791411655</v>
      </c>
      <c r="G113" s="89">
        <v>40</v>
      </c>
      <c r="H113" s="24">
        <v>5</v>
      </c>
      <c r="I113" s="20"/>
      <c r="J113" s="20"/>
      <c r="K113" s="20"/>
      <c r="L113" s="20"/>
      <c r="M113" s="20"/>
      <c r="N113" s="20"/>
      <c r="O113" s="20"/>
      <c r="P113" s="70"/>
      <c r="Q113" s="138"/>
      <c r="R113" s="17"/>
      <c r="S113" s="17"/>
    </row>
    <row r="114" spans="1:19" s="219" customFormat="1" ht="15.75" x14ac:dyDescent="0.25">
      <c r="A114" s="213" t="s">
        <v>128</v>
      </c>
      <c r="B114" s="214" t="s">
        <v>112</v>
      </c>
      <c r="C114" s="215">
        <v>177.53</v>
      </c>
      <c r="D114" s="90">
        <v>344</v>
      </c>
      <c r="E114" s="90">
        <v>383</v>
      </c>
      <c r="F114" s="201">
        <f>E114/C114</f>
        <v>2.157381850954768</v>
      </c>
      <c r="G114" s="195">
        <v>30</v>
      </c>
      <c r="H114" s="203">
        <v>8</v>
      </c>
      <c r="I114" s="195">
        <v>0</v>
      </c>
      <c r="J114" s="195">
        <v>2</v>
      </c>
      <c r="K114" s="195">
        <v>2</v>
      </c>
      <c r="L114" s="195">
        <v>0</v>
      </c>
      <c r="M114" s="195">
        <v>0</v>
      </c>
      <c r="N114" s="195">
        <v>19</v>
      </c>
      <c r="O114" s="195">
        <v>7</v>
      </c>
      <c r="P114" s="216"/>
      <c r="Q114" s="217"/>
      <c r="R114" s="218"/>
      <c r="S114" s="218"/>
    </row>
    <row r="115" spans="1:19" s="108" customFormat="1" ht="15.6" customHeight="1" x14ac:dyDescent="0.25">
      <c r="A115" s="105" t="s">
        <v>261</v>
      </c>
      <c r="B115" s="106"/>
      <c r="C115" s="114"/>
      <c r="D115" s="114"/>
      <c r="E115" s="114"/>
      <c r="F115" s="114"/>
      <c r="G115" s="128"/>
      <c r="H115" s="114"/>
      <c r="I115" s="114"/>
      <c r="J115" s="114"/>
      <c r="K115" s="114"/>
      <c r="L115" s="114"/>
      <c r="M115" s="114"/>
      <c r="N115" s="114"/>
      <c r="O115" s="115"/>
      <c r="P115" s="70"/>
      <c r="Q115" s="138"/>
      <c r="R115" s="17"/>
      <c r="S115" s="17"/>
    </row>
    <row r="116" spans="1:19" s="108" customFormat="1" hidden="1" x14ac:dyDescent="0.25">
      <c r="A116" s="84" t="s">
        <v>136</v>
      </c>
      <c r="B116" s="43" t="s">
        <v>18</v>
      </c>
      <c r="C116" s="112">
        <v>0</v>
      </c>
      <c r="D116" s="18">
        <v>22</v>
      </c>
      <c r="E116" s="18">
        <v>4</v>
      </c>
      <c r="F116" s="19" t="e">
        <f>E116/C116</f>
        <v>#DIV/0!</v>
      </c>
      <c r="G116" s="93">
        <v>0</v>
      </c>
      <c r="H116" s="26">
        <f>G116*100/E116</f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70"/>
      <c r="Q116" s="138"/>
      <c r="R116" s="17"/>
      <c r="S116" s="17"/>
    </row>
    <row r="117" spans="1:19" s="108" customFormat="1" x14ac:dyDescent="0.25">
      <c r="A117" s="84" t="s">
        <v>137</v>
      </c>
      <c r="B117" s="43" t="s">
        <v>115</v>
      </c>
      <c r="C117" s="111">
        <v>332.44099999999997</v>
      </c>
      <c r="D117" s="18">
        <v>579</v>
      </c>
      <c r="E117" s="18">
        <v>487</v>
      </c>
      <c r="F117" s="19">
        <f>E117/C117</f>
        <v>1.4649215951101098</v>
      </c>
      <c r="G117" s="93">
        <v>34</v>
      </c>
      <c r="H117" s="26">
        <f>G117*100/E117</f>
        <v>6.9815195071868583</v>
      </c>
      <c r="I117" s="25"/>
      <c r="J117" s="25"/>
      <c r="K117" s="25"/>
      <c r="L117" s="25"/>
      <c r="M117" s="25"/>
      <c r="N117" s="25"/>
      <c r="O117" s="25"/>
      <c r="P117" s="70"/>
      <c r="Q117" s="138"/>
      <c r="R117" s="17"/>
      <c r="S117" s="17"/>
    </row>
    <row r="118" spans="1:19" s="108" customFormat="1" x14ac:dyDescent="0.25">
      <c r="A118" s="84" t="s">
        <v>139</v>
      </c>
      <c r="B118" s="43" t="s">
        <v>117</v>
      </c>
      <c r="C118" s="111">
        <v>33.372999999999998</v>
      </c>
      <c r="D118" s="18">
        <v>44</v>
      </c>
      <c r="E118" s="18">
        <v>48</v>
      </c>
      <c r="F118" s="19">
        <f>E118/C118</f>
        <v>1.4382884367602553</v>
      </c>
      <c r="G118" s="93">
        <v>3</v>
      </c>
      <c r="H118" s="26">
        <f>G118*100/E118</f>
        <v>6.25</v>
      </c>
      <c r="I118" s="25"/>
      <c r="J118" s="25"/>
      <c r="K118" s="25"/>
      <c r="L118" s="25"/>
      <c r="M118" s="25"/>
      <c r="N118" s="25"/>
      <c r="O118" s="25"/>
      <c r="P118" s="70"/>
      <c r="Q118" s="138"/>
      <c r="R118" s="17"/>
      <c r="S118" s="17"/>
    </row>
    <row r="119" spans="1:19" s="108" customFormat="1" x14ac:dyDescent="0.25">
      <c r="A119" s="84" t="s">
        <v>262</v>
      </c>
      <c r="B119" s="43" t="s">
        <v>119</v>
      </c>
      <c r="C119" s="111">
        <v>20.67</v>
      </c>
      <c r="D119" s="18">
        <v>40</v>
      </c>
      <c r="E119" s="18">
        <v>69</v>
      </c>
      <c r="F119" s="19">
        <f>E119/C119</f>
        <v>3.3381712626995643</v>
      </c>
      <c r="G119" s="93">
        <v>7</v>
      </c>
      <c r="H119" s="26">
        <f>G119*100/E119</f>
        <v>10.144927536231885</v>
      </c>
      <c r="I119" s="25"/>
      <c r="J119" s="25"/>
      <c r="K119" s="25"/>
      <c r="L119" s="25"/>
      <c r="M119" s="25"/>
      <c r="N119" s="25"/>
      <c r="O119" s="25"/>
      <c r="P119" s="70"/>
      <c r="Q119" s="138"/>
      <c r="R119" s="17"/>
      <c r="S119" s="17"/>
    </row>
    <row r="120" spans="1:19" s="108" customFormat="1" ht="15.75" x14ac:dyDescent="0.25">
      <c r="A120" s="101" t="s">
        <v>308</v>
      </c>
      <c r="B120" s="102"/>
      <c r="C120" s="109"/>
      <c r="D120" s="109"/>
      <c r="E120" s="109"/>
      <c r="F120" s="109"/>
      <c r="G120" s="129"/>
      <c r="H120" s="109"/>
      <c r="I120" s="109"/>
      <c r="J120" s="109"/>
      <c r="K120" s="109"/>
      <c r="L120" s="109"/>
      <c r="M120" s="109"/>
      <c r="N120" s="109"/>
      <c r="O120" s="110"/>
      <c r="P120" s="70"/>
      <c r="Q120" s="138"/>
      <c r="R120" s="17"/>
      <c r="S120" s="17"/>
    </row>
    <row r="121" spans="1:19" s="108" customFormat="1" ht="15.75" x14ac:dyDescent="0.25">
      <c r="A121" s="9" t="s">
        <v>141</v>
      </c>
      <c r="B121" s="57" t="s">
        <v>36</v>
      </c>
      <c r="C121" s="112">
        <v>347.41</v>
      </c>
      <c r="D121" s="12">
        <v>44</v>
      </c>
      <c r="E121" s="12">
        <v>73</v>
      </c>
      <c r="F121" s="13">
        <f>E121/C121</f>
        <v>0.21012636366253129</v>
      </c>
      <c r="G121" s="89">
        <v>3</v>
      </c>
      <c r="H121" s="24">
        <f>G121*100/E121</f>
        <v>4.1095890410958908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2</v>
      </c>
      <c r="O121" s="20">
        <v>1</v>
      </c>
      <c r="P121" s="70"/>
      <c r="Q121" s="138"/>
      <c r="R121" s="17"/>
      <c r="S121" s="17"/>
    </row>
    <row r="122" spans="1:19" s="108" customFormat="1" ht="15.75" hidden="1" x14ac:dyDescent="0.25">
      <c r="A122" s="9" t="s">
        <v>142</v>
      </c>
      <c r="B122" s="57" t="s">
        <v>122</v>
      </c>
      <c r="C122" s="112">
        <v>0</v>
      </c>
      <c r="D122" s="12">
        <v>0</v>
      </c>
      <c r="E122" s="12">
        <v>0</v>
      </c>
      <c r="F122" s="13" t="e">
        <f>E122/C122</f>
        <v>#DIV/0!</v>
      </c>
      <c r="G122" s="90">
        <v>0</v>
      </c>
      <c r="H122" s="12">
        <v>0</v>
      </c>
      <c r="I122" s="20"/>
      <c r="J122" s="20"/>
      <c r="K122" s="20"/>
      <c r="L122" s="20"/>
      <c r="M122" s="20"/>
      <c r="N122" s="20"/>
      <c r="O122" s="20"/>
      <c r="P122" s="70"/>
      <c r="Q122" s="138"/>
      <c r="R122" s="17"/>
      <c r="S122" s="17"/>
    </row>
    <row r="123" spans="1:19" s="108" customFormat="1" ht="15.75" x14ac:dyDescent="0.25">
      <c r="A123" s="9" t="s">
        <v>144</v>
      </c>
      <c r="B123" s="57" t="s">
        <v>124</v>
      </c>
      <c r="C123" s="112">
        <v>21.42</v>
      </c>
      <c r="D123" s="12">
        <v>110</v>
      </c>
      <c r="E123" s="12">
        <v>111</v>
      </c>
      <c r="F123" s="13">
        <f>E123/C123</f>
        <v>5.182072829131652</v>
      </c>
      <c r="G123" s="89">
        <v>13</v>
      </c>
      <c r="H123" s="24">
        <f>G123*100/E123</f>
        <v>11.711711711711711</v>
      </c>
      <c r="I123" s="20"/>
      <c r="J123" s="20"/>
      <c r="K123" s="20"/>
      <c r="L123" s="20"/>
      <c r="M123" s="20"/>
      <c r="N123" s="20"/>
      <c r="O123" s="20"/>
      <c r="P123" s="70"/>
      <c r="Q123" s="138"/>
      <c r="R123" s="17"/>
      <c r="S123" s="17"/>
    </row>
    <row r="124" spans="1:19" s="108" customFormat="1" ht="15.75" x14ac:dyDescent="0.25">
      <c r="A124" s="105" t="s">
        <v>309</v>
      </c>
      <c r="B124" s="106"/>
      <c r="C124" s="114"/>
      <c r="D124" s="114"/>
      <c r="E124" s="114"/>
      <c r="F124" s="114"/>
      <c r="G124" s="128"/>
      <c r="H124" s="114"/>
      <c r="I124" s="114"/>
      <c r="J124" s="114"/>
      <c r="K124" s="114"/>
      <c r="L124" s="114"/>
      <c r="M124" s="114"/>
      <c r="N124" s="114"/>
      <c r="O124" s="115"/>
      <c r="P124" s="70"/>
      <c r="Q124" s="138"/>
      <c r="R124" s="17"/>
      <c r="S124" s="17"/>
    </row>
    <row r="125" spans="1:19" s="108" customFormat="1" ht="15.75" x14ac:dyDescent="0.25">
      <c r="A125" s="84" t="s">
        <v>148</v>
      </c>
      <c r="B125" s="43" t="s">
        <v>18</v>
      </c>
      <c r="C125" s="111">
        <v>273.83</v>
      </c>
      <c r="D125" s="12">
        <v>533</v>
      </c>
      <c r="E125" s="12">
        <v>500</v>
      </c>
      <c r="F125" s="13">
        <f t="shared" ref="F125:F135" si="5">E125/C125</f>
        <v>1.825950407186941</v>
      </c>
      <c r="G125" s="89">
        <v>40</v>
      </c>
      <c r="H125" s="24">
        <f>G125*100/E125</f>
        <v>8</v>
      </c>
      <c r="I125" s="20">
        <v>0</v>
      </c>
      <c r="J125" s="20">
        <v>3</v>
      </c>
      <c r="K125" s="20">
        <v>3</v>
      </c>
      <c r="L125" s="20">
        <v>0</v>
      </c>
      <c r="M125" s="20">
        <v>0</v>
      </c>
      <c r="N125" s="20">
        <v>25</v>
      </c>
      <c r="O125" s="20">
        <v>9</v>
      </c>
      <c r="P125" s="70"/>
      <c r="Q125" s="138"/>
      <c r="R125" s="17"/>
      <c r="S125" s="17"/>
    </row>
    <row r="126" spans="1:19" s="108" customFormat="1" ht="15.75" x14ac:dyDescent="0.25">
      <c r="A126" s="84" t="s">
        <v>149</v>
      </c>
      <c r="B126" s="43" t="s">
        <v>127</v>
      </c>
      <c r="C126" s="112">
        <v>40.784999999999997</v>
      </c>
      <c r="D126" s="12">
        <v>74</v>
      </c>
      <c r="E126" s="12">
        <v>77</v>
      </c>
      <c r="F126" s="13">
        <f t="shared" si="5"/>
        <v>1.8879490008581588</v>
      </c>
      <c r="G126" s="89">
        <v>6</v>
      </c>
      <c r="H126" s="24">
        <f>G126*100/E126</f>
        <v>7.7922077922077921</v>
      </c>
      <c r="I126" s="20"/>
      <c r="J126" s="20"/>
      <c r="K126" s="20"/>
      <c r="L126" s="20"/>
      <c r="M126" s="20"/>
      <c r="N126" s="20"/>
      <c r="O126" s="20"/>
      <c r="P126" s="70"/>
      <c r="Q126" s="138"/>
      <c r="R126" s="17"/>
      <c r="S126" s="17"/>
    </row>
    <row r="127" spans="1:19" s="108" customFormat="1" ht="15.75" x14ac:dyDescent="0.25">
      <c r="A127" s="84" t="s">
        <v>151</v>
      </c>
      <c r="B127" s="43" t="s">
        <v>129</v>
      </c>
      <c r="C127" s="111">
        <v>83.35</v>
      </c>
      <c r="D127" s="12">
        <v>194</v>
      </c>
      <c r="E127" s="12">
        <v>203</v>
      </c>
      <c r="F127" s="13">
        <f t="shared" si="5"/>
        <v>2.4355128974205162</v>
      </c>
      <c r="G127" s="89">
        <v>16</v>
      </c>
      <c r="H127" s="24">
        <f>G127*100/E127</f>
        <v>7.8817733990147785</v>
      </c>
      <c r="I127" s="20"/>
      <c r="J127" s="20"/>
      <c r="K127" s="20"/>
      <c r="L127" s="20"/>
      <c r="M127" s="20"/>
      <c r="N127" s="20"/>
      <c r="O127" s="20"/>
      <c r="P127" s="70"/>
      <c r="Q127" s="138"/>
      <c r="R127" s="17"/>
      <c r="S127" s="17"/>
    </row>
    <row r="128" spans="1:19" s="108" customFormat="1" ht="15.75" x14ac:dyDescent="0.25">
      <c r="A128" s="84" t="s">
        <v>153</v>
      </c>
      <c r="B128" s="43" t="s">
        <v>130</v>
      </c>
      <c r="C128" s="111">
        <v>71.564999999999998</v>
      </c>
      <c r="D128" s="12">
        <v>151</v>
      </c>
      <c r="E128" s="12">
        <v>111</v>
      </c>
      <c r="F128" s="13">
        <f t="shared" si="5"/>
        <v>1.5510375183399707</v>
      </c>
      <c r="G128" s="89">
        <v>7</v>
      </c>
      <c r="H128" s="24">
        <f>G128*100/E128</f>
        <v>6.3063063063063067</v>
      </c>
      <c r="I128" s="20"/>
      <c r="J128" s="20"/>
      <c r="K128" s="20"/>
      <c r="L128" s="20"/>
      <c r="M128" s="20"/>
      <c r="N128" s="20"/>
      <c r="O128" s="20"/>
      <c r="P128" s="70"/>
      <c r="Q128" s="138"/>
      <c r="R128" s="17"/>
      <c r="S128" s="17"/>
    </row>
    <row r="129" spans="1:19" s="108" customFormat="1" ht="15.75" x14ac:dyDescent="0.25">
      <c r="A129" s="84" t="s">
        <v>263</v>
      </c>
      <c r="B129" s="43" t="s">
        <v>131</v>
      </c>
      <c r="C129" s="111">
        <v>33.872999999999998</v>
      </c>
      <c r="D129" s="12">
        <v>146</v>
      </c>
      <c r="E129" s="12">
        <v>104</v>
      </c>
      <c r="F129" s="13">
        <f t="shared" si="5"/>
        <v>3.0702919729578131</v>
      </c>
      <c r="G129" s="89">
        <v>8</v>
      </c>
      <c r="H129" s="24">
        <f>G129*100/E129</f>
        <v>7.6923076923076925</v>
      </c>
      <c r="I129" s="20"/>
      <c r="J129" s="20"/>
      <c r="K129" s="20"/>
      <c r="L129" s="20"/>
      <c r="M129" s="20"/>
      <c r="N129" s="20"/>
      <c r="O129" s="20"/>
      <c r="P129" s="70"/>
      <c r="Q129" s="138"/>
      <c r="R129" s="17"/>
      <c r="S129" s="17"/>
    </row>
    <row r="130" spans="1:19" s="113" customFormat="1" ht="30" customHeight="1" x14ac:dyDescent="0.25">
      <c r="A130" s="58" t="s">
        <v>264</v>
      </c>
      <c r="B130" s="57" t="s">
        <v>132</v>
      </c>
      <c r="C130" s="112">
        <v>35.130000000000003</v>
      </c>
      <c r="D130" s="12">
        <v>89</v>
      </c>
      <c r="E130" s="12">
        <v>93</v>
      </c>
      <c r="F130" s="13">
        <f t="shared" si="5"/>
        <v>2.6473099914602902</v>
      </c>
      <c r="G130" s="195">
        <v>7</v>
      </c>
      <c r="H130" s="24">
        <f>G130*100/E130</f>
        <v>7.5268817204301079</v>
      </c>
      <c r="I130" s="45"/>
      <c r="J130" s="45"/>
      <c r="K130" s="45"/>
      <c r="L130" s="45"/>
      <c r="M130" s="45"/>
      <c r="N130" s="45"/>
      <c r="O130" s="45"/>
      <c r="P130" s="70"/>
      <c r="Q130" s="138"/>
      <c r="R130" s="17"/>
      <c r="S130" s="17"/>
    </row>
    <row r="131" spans="1:19" s="108" customFormat="1" ht="29.25" customHeight="1" x14ac:dyDescent="0.25">
      <c r="A131" s="84" t="s">
        <v>265</v>
      </c>
      <c r="B131" s="43" t="s">
        <v>133</v>
      </c>
      <c r="C131" s="111">
        <v>119.288</v>
      </c>
      <c r="D131" s="12">
        <v>153</v>
      </c>
      <c r="E131" s="12">
        <v>162</v>
      </c>
      <c r="F131" s="13">
        <f t="shared" si="5"/>
        <v>1.358057809670713</v>
      </c>
      <c r="G131" s="89">
        <v>12</v>
      </c>
      <c r="H131" s="24">
        <f>G131*100/E131</f>
        <v>7.4074074074074074</v>
      </c>
      <c r="I131" s="20"/>
      <c r="J131" s="20"/>
      <c r="K131" s="20"/>
      <c r="L131" s="20"/>
      <c r="M131" s="20"/>
      <c r="N131" s="20"/>
      <c r="O131" s="20"/>
      <c r="P131" s="70"/>
      <c r="Q131" s="138"/>
      <c r="R131" s="17"/>
      <c r="S131" s="17"/>
    </row>
    <row r="132" spans="1:19" s="108" customFormat="1" ht="31.5" customHeight="1" x14ac:dyDescent="0.25">
      <c r="A132" s="84" t="s">
        <v>266</v>
      </c>
      <c r="B132" s="43" t="s">
        <v>134</v>
      </c>
      <c r="C132" s="112">
        <v>28.207000000000001</v>
      </c>
      <c r="D132" s="12">
        <v>91</v>
      </c>
      <c r="E132" s="12">
        <v>71</v>
      </c>
      <c r="F132" s="13">
        <f t="shared" si="5"/>
        <v>2.5171056829864926</v>
      </c>
      <c r="G132" s="89">
        <v>5</v>
      </c>
      <c r="H132" s="24">
        <f>G132*100/E132</f>
        <v>7.042253521126761</v>
      </c>
      <c r="I132" s="20"/>
      <c r="J132" s="20"/>
      <c r="K132" s="20"/>
      <c r="L132" s="20"/>
      <c r="M132" s="20"/>
      <c r="N132" s="20"/>
      <c r="O132" s="20"/>
      <c r="P132" s="70"/>
      <c r="Q132" s="138"/>
      <c r="R132" s="17"/>
      <c r="S132" s="17"/>
    </row>
    <row r="133" spans="1:19" s="108" customFormat="1" ht="32.25" customHeight="1" x14ac:dyDescent="0.25">
      <c r="A133" s="84" t="s">
        <v>267</v>
      </c>
      <c r="B133" s="43" t="s">
        <v>135</v>
      </c>
      <c r="C133" s="111">
        <v>24.41</v>
      </c>
      <c r="D133" s="12">
        <v>127</v>
      </c>
      <c r="E133" s="12">
        <v>93</v>
      </c>
      <c r="F133" s="13">
        <f t="shared" si="5"/>
        <v>3.8099139696845556</v>
      </c>
      <c r="G133" s="89">
        <v>11</v>
      </c>
      <c r="H133" s="24">
        <f>G133*100/E133</f>
        <v>11.827956989247312</v>
      </c>
      <c r="I133" s="20"/>
      <c r="J133" s="20"/>
      <c r="K133" s="20"/>
      <c r="L133" s="20"/>
      <c r="M133" s="20"/>
      <c r="N133" s="20"/>
      <c r="O133" s="20"/>
      <c r="P133" s="70"/>
      <c r="Q133" s="138"/>
      <c r="R133" s="17"/>
      <c r="S133" s="17"/>
    </row>
    <row r="134" spans="1:19" s="108" customFormat="1" ht="36" customHeight="1" x14ac:dyDescent="0.25">
      <c r="A134" s="84" t="s">
        <v>268</v>
      </c>
      <c r="B134" s="57" t="s">
        <v>332</v>
      </c>
      <c r="C134" s="111">
        <v>30.28</v>
      </c>
      <c r="D134" s="12">
        <v>113</v>
      </c>
      <c r="E134" s="12">
        <v>114</v>
      </c>
      <c r="F134" s="13">
        <f t="shared" si="5"/>
        <v>3.7648612945838837</v>
      </c>
      <c r="G134" s="89">
        <v>13</v>
      </c>
      <c r="H134" s="24">
        <f>G134*100/E134</f>
        <v>11.403508771929825</v>
      </c>
      <c r="I134" s="20"/>
      <c r="J134" s="20"/>
      <c r="K134" s="20"/>
      <c r="L134" s="20"/>
      <c r="M134" s="20"/>
      <c r="N134" s="20"/>
      <c r="O134" s="20"/>
      <c r="P134" s="70"/>
      <c r="Q134" s="138"/>
      <c r="R134" s="17"/>
      <c r="S134" s="17"/>
    </row>
    <row r="135" spans="1:19" s="108" customFormat="1" ht="15.75" x14ac:dyDescent="0.25">
      <c r="A135" s="84" t="s">
        <v>269</v>
      </c>
      <c r="B135" s="57" t="s">
        <v>27</v>
      </c>
      <c r="C135" s="111">
        <v>35.409999999999997</v>
      </c>
      <c r="D135" s="12">
        <v>39</v>
      </c>
      <c r="E135" s="12">
        <v>39</v>
      </c>
      <c r="F135" s="13">
        <f t="shared" si="5"/>
        <v>1.1013837898898617</v>
      </c>
      <c r="G135" s="89">
        <v>3</v>
      </c>
      <c r="H135" s="24">
        <f>G135*100/E135</f>
        <v>7.6923076923076925</v>
      </c>
      <c r="I135" s="20"/>
      <c r="J135" s="20"/>
      <c r="K135" s="20"/>
      <c r="L135" s="20"/>
      <c r="M135" s="20"/>
      <c r="N135" s="20"/>
      <c r="O135" s="20"/>
      <c r="P135" s="70"/>
      <c r="Q135" s="138"/>
      <c r="R135" s="17"/>
      <c r="S135" s="17"/>
    </row>
    <row r="136" spans="1:19" s="108" customFormat="1" ht="15.6" hidden="1" customHeight="1" x14ac:dyDescent="0.25">
      <c r="A136" s="101" t="s">
        <v>270</v>
      </c>
      <c r="B136" s="102"/>
      <c r="C136" s="109"/>
      <c r="D136" s="109"/>
      <c r="E136" s="109"/>
      <c r="F136" s="109"/>
      <c r="G136" s="129"/>
      <c r="H136" s="24" t="e">
        <f>G136*100/E136</f>
        <v>#DIV/0!</v>
      </c>
      <c r="I136" s="109"/>
      <c r="J136" s="109"/>
      <c r="K136" s="109"/>
      <c r="L136" s="109"/>
      <c r="M136" s="109"/>
      <c r="N136" s="109"/>
      <c r="O136" s="110"/>
      <c r="P136" s="70"/>
      <c r="Q136" s="138"/>
      <c r="R136" s="17"/>
      <c r="S136" s="17"/>
    </row>
    <row r="137" spans="1:19" s="108" customFormat="1" ht="14.45" hidden="1" customHeight="1" x14ac:dyDescent="0.25">
      <c r="A137" s="9" t="s">
        <v>155</v>
      </c>
      <c r="B137" s="57" t="s">
        <v>36</v>
      </c>
      <c r="C137" s="112">
        <v>223.19</v>
      </c>
      <c r="D137" s="11">
        <v>0</v>
      </c>
      <c r="E137" s="11">
        <v>0</v>
      </c>
      <c r="F137" s="11">
        <v>0</v>
      </c>
      <c r="G137" s="87">
        <v>0</v>
      </c>
      <c r="H137" s="24" t="e">
        <f>G137*100/E137</f>
        <v>#DIV/0!</v>
      </c>
      <c r="I137" s="11">
        <v>0</v>
      </c>
      <c r="J137" s="11">
        <v>0</v>
      </c>
      <c r="K137" s="11">
        <v>0</v>
      </c>
      <c r="L137" s="11">
        <v>0</v>
      </c>
      <c r="M137" s="11"/>
      <c r="N137" s="11">
        <v>0</v>
      </c>
      <c r="O137" s="11">
        <v>0</v>
      </c>
      <c r="P137" s="70"/>
      <c r="Q137" s="138"/>
      <c r="R137" s="17"/>
      <c r="S137" s="17"/>
    </row>
    <row r="138" spans="1:19" s="108" customFormat="1" ht="26.45" hidden="1" customHeight="1" x14ac:dyDescent="0.25">
      <c r="A138" s="9" t="s">
        <v>271</v>
      </c>
      <c r="B138" s="57" t="s">
        <v>138</v>
      </c>
      <c r="C138" s="112">
        <v>146.21</v>
      </c>
      <c r="D138" s="11">
        <v>0</v>
      </c>
      <c r="E138" s="11">
        <v>0</v>
      </c>
      <c r="F138" s="22">
        <f>E138/C138</f>
        <v>0</v>
      </c>
      <c r="G138" s="87">
        <v>0</v>
      </c>
      <c r="H138" s="24" t="e">
        <f>G138*100/E138</f>
        <v>#DIV/0!</v>
      </c>
      <c r="I138" s="47"/>
      <c r="J138" s="47"/>
      <c r="K138" s="47"/>
      <c r="L138" s="47"/>
      <c r="M138" s="47"/>
      <c r="N138" s="47"/>
      <c r="O138" s="47"/>
      <c r="P138" s="70"/>
      <c r="Q138" s="138"/>
      <c r="R138" s="17"/>
      <c r="S138" s="17"/>
    </row>
    <row r="139" spans="1:19" s="108" customFormat="1" ht="14.45" hidden="1" customHeight="1" x14ac:dyDescent="0.25">
      <c r="A139" s="9" t="s">
        <v>272</v>
      </c>
      <c r="B139" s="57" t="s">
        <v>140</v>
      </c>
      <c r="C139" s="112">
        <v>125.91</v>
      </c>
      <c r="D139" s="11">
        <v>0</v>
      </c>
      <c r="E139" s="11">
        <v>0</v>
      </c>
      <c r="F139" s="22">
        <f>E139/C139</f>
        <v>0</v>
      </c>
      <c r="G139" s="87">
        <v>0</v>
      </c>
      <c r="H139" s="24" t="e">
        <f>G139*100/E139</f>
        <v>#DIV/0!</v>
      </c>
      <c r="I139" s="47"/>
      <c r="J139" s="47"/>
      <c r="K139" s="47"/>
      <c r="L139" s="47"/>
      <c r="M139" s="47"/>
      <c r="N139" s="47"/>
      <c r="O139" s="47"/>
      <c r="P139" s="70"/>
      <c r="Q139" s="138"/>
      <c r="R139" s="17"/>
      <c r="S139" s="17"/>
    </row>
    <row r="140" spans="1:19" s="108" customFormat="1" ht="15.75" x14ac:dyDescent="0.25">
      <c r="A140" s="105" t="s">
        <v>273</v>
      </c>
      <c r="B140" s="106"/>
      <c r="C140" s="114"/>
      <c r="D140" s="114"/>
      <c r="E140" s="114"/>
      <c r="F140" s="114"/>
      <c r="G140" s="128"/>
      <c r="H140" s="114"/>
      <c r="I140" s="114"/>
      <c r="J140" s="114"/>
      <c r="K140" s="114"/>
      <c r="L140" s="114"/>
      <c r="M140" s="114"/>
      <c r="N140" s="114"/>
      <c r="O140" s="115"/>
      <c r="P140" s="70"/>
      <c r="Q140" s="138"/>
      <c r="R140" s="17"/>
      <c r="S140" s="17"/>
    </row>
    <row r="141" spans="1:19" s="108" customFormat="1" ht="15.75" x14ac:dyDescent="0.25">
      <c r="A141" s="84" t="s">
        <v>156</v>
      </c>
      <c r="B141" s="43" t="s">
        <v>36</v>
      </c>
      <c r="C141" s="111">
        <v>768.25</v>
      </c>
      <c r="D141" s="12">
        <v>1031</v>
      </c>
      <c r="E141" s="12">
        <v>1058</v>
      </c>
      <c r="F141" s="13">
        <f t="shared" ref="F141:F147" si="6">E141/C141</f>
        <v>1.3771558737390173</v>
      </c>
      <c r="G141" s="89">
        <v>52</v>
      </c>
      <c r="H141" s="24">
        <f>G141*100/E141</f>
        <v>4.9149338374291114</v>
      </c>
      <c r="I141" s="20">
        <v>0</v>
      </c>
      <c r="J141" s="20">
        <v>0</v>
      </c>
      <c r="K141" s="20">
        <v>7</v>
      </c>
      <c r="L141" s="20">
        <v>0</v>
      </c>
      <c r="M141" s="20">
        <v>0</v>
      </c>
      <c r="N141" s="20">
        <v>34</v>
      </c>
      <c r="O141" s="20">
        <v>11</v>
      </c>
      <c r="P141" s="70"/>
      <c r="Q141" s="138"/>
      <c r="R141" s="17"/>
      <c r="S141" s="17"/>
    </row>
    <row r="142" spans="1:19" s="108" customFormat="1" ht="15.75" x14ac:dyDescent="0.25">
      <c r="A142" s="84" t="s">
        <v>157</v>
      </c>
      <c r="B142" s="43" t="s">
        <v>143</v>
      </c>
      <c r="C142" s="111">
        <v>191.41800000000001</v>
      </c>
      <c r="D142" s="12">
        <v>412</v>
      </c>
      <c r="E142" s="12">
        <v>367</v>
      </c>
      <c r="F142" s="13">
        <f t="shared" si="6"/>
        <v>1.9172700581972437</v>
      </c>
      <c r="G142" s="89">
        <v>25</v>
      </c>
      <c r="H142" s="24">
        <f>G142*100/E142</f>
        <v>6.8119891008174385</v>
      </c>
      <c r="I142" s="20"/>
      <c r="J142" s="20"/>
      <c r="K142" s="20"/>
      <c r="L142" s="20"/>
      <c r="M142" s="20"/>
      <c r="N142" s="20"/>
      <c r="O142" s="20"/>
      <c r="P142" s="70"/>
      <c r="Q142" s="138"/>
      <c r="R142" s="17"/>
      <c r="S142" s="17"/>
    </row>
    <row r="143" spans="1:19" s="108" customFormat="1" ht="15.75" x14ac:dyDescent="0.25">
      <c r="A143" s="84" t="s">
        <v>159</v>
      </c>
      <c r="B143" s="43" t="s">
        <v>145</v>
      </c>
      <c r="C143" s="111">
        <v>164.13</v>
      </c>
      <c r="D143" s="12">
        <v>326</v>
      </c>
      <c r="E143" s="12">
        <v>372</v>
      </c>
      <c r="F143" s="13">
        <f t="shared" si="6"/>
        <v>2.2664960701882655</v>
      </c>
      <c r="G143" s="89">
        <v>29</v>
      </c>
      <c r="H143" s="24">
        <f>G143*100/E143</f>
        <v>7.795698924731183</v>
      </c>
      <c r="I143" s="20"/>
      <c r="J143" s="20"/>
      <c r="K143" s="20"/>
      <c r="L143" s="20"/>
      <c r="M143" s="20"/>
      <c r="N143" s="20"/>
      <c r="O143" s="20"/>
      <c r="P143" s="70"/>
      <c r="Q143" s="138"/>
      <c r="R143" s="17"/>
      <c r="S143" s="17"/>
    </row>
    <row r="144" spans="1:19" s="108" customFormat="1" ht="15.75" x14ac:dyDescent="0.25">
      <c r="A144" s="84" t="s">
        <v>161</v>
      </c>
      <c r="B144" s="43" t="s">
        <v>146</v>
      </c>
      <c r="C144" s="112">
        <v>258.22300000000001</v>
      </c>
      <c r="D144" s="12">
        <v>596</v>
      </c>
      <c r="E144" s="12">
        <v>644</v>
      </c>
      <c r="F144" s="13">
        <f t="shared" si="6"/>
        <v>2.4939683916614706</v>
      </c>
      <c r="G144" s="89">
        <v>51</v>
      </c>
      <c r="H144" s="24">
        <f>G144*100/E144</f>
        <v>7.9192546583850936</v>
      </c>
      <c r="I144" s="20"/>
      <c r="J144" s="20"/>
      <c r="K144" s="20"/>
      <c r="L144" s="20"/>
      <c r="M144" s="20"/>
      <c r="N144" s="20"/>
      <c r="O144" s="20"/>
      <c r="P144" s="70"/>
      <c r="Q144" s="138"/>
      <c r="R144" s="17"/>
      <c r="S144" s="17"/>
    </row>
    <row r="145" spans="1:19" s="108" customFormat="1" ht="15.75" x14ac:dyDescent="0.25">
      <c r="A145" s="84" t="s">
        <v>162</v>
      </c>
      <c r="B145" s="43" t="s">
        <v>354</v>
      </c>
      <c r="C145" s="111">
        <v>31.01</v>
      </c>
      <c r="D145" s="12">
        <v>295</v>
      </c>
      <c r="E145" s="12">
        <v>295</v>
      </c>
      <c r="F145" s="13">
        <f t="shared" si="6"/>
        <v>9.5130603031280234</v>
      </c>
      <c r="G145" s="89">
        <v>44</v>
      </c>
      <c r="H145" s="24">
        <f>G145*100/E145</f>
        <v>14.915254237288135</v>
      </c>
      <c r="I145" s="20"/>
      <c r="J145" s="20"/>
      <c r="K145" s="20"/>
      <c r="L145" s="20"/>
      <c r="M145" s="20"/>
      <c r="N145" s="20"/>
      <c r="O145" s="20"/>
      <c r="P145" s="70"/>
      <c r="Q145" s="138"/>
      <c r="R145" s="17"/>
      <c r="S145" s="17"/>
    </row>
    <row r="146" spans="1:19" s="108" customFormat="1" ht="15.75" x14ac:dyDescent="0.25">
      <c r="A146" s="84" t="s">
        <v>164</v>
      </c>
      <c r="B146" s="57" t="s">
        <v>350</v>
      </c>
      <c r="C146" s="111">
        <v>45.381</v>
      </c>
      <c r="D146" s="12">
        <v>263</v>
      </c>
      <c r="E146" s="12">
        <v>274</v>
      </c>
      <c r="F146" s="13">
        <f t="shared" si="6"/>
        <v>6.037769110420661</v>
      </c>
      <c r="G146" s="89">
        <v>32</v>
      </c>
      <c r="H146" s="24">
        <f>G146*100/E146</f>
        <v>11.678832116788321</v>
      </c>
      <c r="I146" s="20"/>
      <c r="J146" s="20"/>
      <c r="K146" s="20"/>
      <c r="L146" s="20"/>
      <c r="M146" s="20"/>
      <c r="N146" s="20"/>
      <c r="O146" s="20"/>
      <c r="P146" s="70"/>
      <c r="Q146" s="138"/>
      <c r="R146" s="17"/>
      <c r="S146" s="17"/>
    </row>
    <row r="147" spans="1:19" s="113" customFormat="1" ht="15.75" x14ac:dyDescent="0.25">
      <c r="A147" s="58" t="s">
        <v>165</v>
      </c>
      <c r="B147" s="57" t="s">
        <v>42</v>
      </c>
      <c r="C147" s="112">
        <v>20.49</v>
      </c>
      <c r="D147" s="12">
        <v>210</v>
      </c>
      <c r="E147" s="12">
        <v>247</v>
      </c>
      <c r="F147" s="13">
        <f t="shared" si="6"/>
        <v>12.054660810151294</v>
      </c>
      <c r="G147" s="195">
        <v>37</v>
      </c>
      <c r="H147" s="24">
        <f>G147*100/E147</f>
        <v>14.979757085020243</v>
      </c>
      <c r="I147" s="45"/>
      <c r="J147" s="45"/>
      <c r="K147" s="45"/>
      <c r="L147" s="45"/>
      <c r="M147" s="45"/>
      <c r="N147" s="45"/>
      <c r="O147" s="45"/>
      <c r="P147" s="178"/>
      <c r="Q147" s="188"/>
      <c r="R147" s="30"/>
      <c r="S147" s="30"/>
    </row>
    <row r="148" spans="1:19" s="108" customFormat="1" ht="15.75" x14ac:dyDescent="0.25">
      <c r="A148" s="84" t="s">
        <v>167</v>
      </c>
      <c r="B148" s="43" t="s">
        <v>147</v>
      </c>
      <c r="C148" s="111">
        <v>73.016999999999996</v>
      </c>
      <c r="D148" s="12">
        <v>326</v>
      </c>
      <c r="E148" s="12">
        <v>369</v>
      </c>
      <c r="F148" s="13">
        <v>5.05</v>
      </c>
      <c r="G148" s="89">
        <v>30</v>
      </c>
      <c r="H148" s="24">
        <f>G148*100/E148</f>
        <v>8.1300813008130088</v>
      </c>
      <c r="I148" s="20"/>
      <c r="J148" s="20"/>
      <c r="K148" s="20"/>
      <c r="L148" s="20"/>
      <c r="M148" s="20"/>
      <c r="N148" s="20"/>
      <c r="O148" s="20"/>
      <c r="P148" s="70"/>
      <c r="Q148" s="138"/>
      <c r="R148" s="17"/>
      <c r="S148" s="17"/>
    </row>
    <row r="149" spans="1:19" s="108" customFormat="1" ht="15.6" customHeight="1" x14ac:dyDescent="0.25">
      <c r="A149" s="105" t="s">
        <v>274</v>
      </c>
      <c r="B149" s="106"/>
      <c r="C149" s="114"/>
      <c r="D149" s="114"/>
      <c r="E149" s="114"/>
      <c r="F149" s="114"/>
      <c r="G149" s="128"/>
      <c r="H149" s="114"/>
      <c r="I149" s="114"/>
      <c r="J149" s="114"/>
      <c r="K149" s="114"/>
      <c r="L149" s="114"/>
      <c r="M149" s="114"/>
      <c r="N149" s="114"/>
      <c r="O149" s="115"/>
      <c r="P149" s="70"/>
      <c r="Q149" s="138"/>
      <c r="R149" s="17"/>
      <c r="S149" s="17"/>
    </row>
    <row r="150" spans="1:19" s="152" customFormat="1" ht="22.5" customHeight="1" x14ac:dyDescent="0.25">
      <c r="A150" s="148" t="s">
        <v>171</v>
      </c>
      <c r="B150" s="149" t="s">
        <v>18</v>
      </c>
      <c r="C150" s="150">
        <v>4284.8</v>
      </c>
      <c r="D150" s="55">
        <v>728</v>
      </c>
      <c r="E150" s="55">
        <v>814</v>
      </c>
      <c r="F150" s="212">
        <f>E150/C150</f>
        <v>0.18997386109036593</v>
      </c>
      <c r="G150" s="151">
        <v>34</v>
      </c>
      <c r="H150" s="204">
        <f>G150*100/E150</f>
        <v>4.176904176904177</v>
      </c>
      <c r="I150" s="55">
        <v>13</v>
      </c>
      <c r="J150" s="55">
        <v>1</v>
      </c>
      <c r="K150" s="55">
        <v>2</v>
      </c>
      <c r="L150" s="55">
        <v>0</v>
      </c>
      <c r="M150" s="55"/>
      <c r="N150" s="55">
        <v>24</v>
      </c>
      <c r="O150" s="55">
        <v>7</v>
      </c>
      <c r="P150" s="72"/>
      <c r="Q150" s="139"/>
      <c r="R150" s="32"/>
      <c r="S150" s="32"/>
    </row>
    <row r="151" spans="1:19" s="108" customFormat="1" ht="15.6" customHeight="1" x14ac:dyDescent="0.25">
      <c r="A151" s="105" t="s">
        <v>275</v>
      </c>
      <c r="B151" s="106"/>
      <c r="C151" s="114"/>
      <c r="D151" s="114"/>
      <c r="E151" s="114"/>
      <c r="F151" s="114"/>
      <c r="G151" s="128"/>
      <c r="H151" s="114"/>
      <c r="I151" s="114"/>
      <c r="J151" s="114"/>
      <c r="K151" s="114"/>
      <c r="L151" s="114"/>
      <c r="M151" s="114"/>
      <c r="N151" s="114"/>
      <c r="O151" s="115"/>
      <c r="P151" s="70"/>
      <c r="Q151" s="138"/>
      <c r="R151" s="17"/>
      <c r="S151" s="17"/>
    </row>
    <row r="152" spans="1:19" s="54" customFormat="1" ht="15.75" x14ac:dyDescent="0.25">
      <c r="A152" s="125" t="s">
        <v>180</v>
      </c>
      <c r="B152" s="103" t="s">
        <v>36</v>
      </c>
      <c r="C152" s="61">
        <v>2410.6999999999998</v>
      </c>
      <c r="D152" s="12">
        <v>1653</v>
      </c>
      <c r="E152" s="12">
        <v>898</v>
      </c>
      <c r="F152" s="13">
        <f>E152/C152</f>
        <v>0.37250591114614018</v>
      </c>
      <c r="G152" s="130">
        <v>44</v>
      </c>
      <c r="H152" s="56">
        <f>G152*100/E152</f>
        <v>4.8997772828507795</v>
      </c>
      <c r="I152" s="49">
        <v>4</v>
      </c>
      <c r="J152" s="49">
        <v>3</v>
      </c>
      <c r="K152" s="49">
        <v>3</v>
      </c>
      <c r="L152" s="49">
        <v>0</v>
      </c>
      <c r="M152" s="49">
        <v>0</v>
      </c>
      <c r="N152" s="49">
        <v>29</v>
      </c>
      <c r="O152" s="49">
        <v>9</v>
      </c>
      <c r="P152" s="70"/>
      <c r="Q152" s="138"/>
      <c r="R152" s="17"/>
      <c r="S152" s="17"/>
    </row>
    <row r="153" spans="1:19" s="54" customFormat="1" ht="15.75" x14ac:dyDescent="0.25">
      <c r="A153" s="126" t="s">
        <v>181</v>
      </c>
      <c r="B153" s="122" t="s">
        <v>150</v>
      </c>
      <c r="C153" s="119">
        <v>150.298</v>
      </c>
      <c r="D153" s="12">
        <v>168</v>
      </c>
      <c r="E153" s="12">
        <v>140</v>
      </c>
      <c r="F153" s="13">
        <f>E153/C153</f>
        <v>0.93148278752877611</v>
      </c>
      <c r="G153" s="89">
        <v>5</v>
      </c>
      <c r="H153" s="56">
        <f>G153*100/E153</f>
        <v>3.5714285714285716</v>
      </c>
      <c r="I153" s="16"/>
      <c r="J153" s="16"/>
      <c r="K153" s="16"/>
      <c r="L153" s="16"/>
      <c r="M153" s="16"/>
      <c r="N153" s="16"/>
      <c r="O153" s="16"/>
      <c r="P153" s="70"/>
      <c r="Q153" s="138"/>
      <c r="R153" s="17"/>
      <c r="S153" s="17"/>
    </row>
    <row r="154" spans="1:19" s="54" customFormat="1" ht="21" customHeight="1" x14ac:dyDescent="0.25">
      <c r="A154" s="126" t="s">
        <v>183</v>
      </c>
      <c r="B154" s="122" t="s">
        <v>152</v>
      </c>
      <c r="C154" s="119">
        <v>1607.29</v>
      </c>
      <c r="D154" s="12">
        <v>631</v>
      </c>
      <c r="E154" s="12">
        <v>487</v>
      </c>
      <c r="F154" s="13">
        <f>E154/C154</f>
        <v>0.30299448139414792</v>
      </c>
      <c r="G154" s="89">
        <v>20</v>
      </c>
      <c r="H154" s="56">
        <f>G154*100/E154</f>
        <v>4.1067761806981515</v>
      </c>
      <c r="I154" s="16"/>
      <c r="J154" s="16"/>
      <c r="K154" s="16"/>
      <c r="L154" s="16"/>
      <c r="M154" s="16"/>
      <c r="N154" s="16"/>
      <c r="O154" s="16"/>
      <c r="P154" s="70"/>
      <c r="Q154" s="138"/>
      <c r="R154" s="17"/>
      <c r="S154" s="17"/>
    </row>
    <row r="155" spans="1:19" s="108" customFormat="1" ht="15.6" customHeight="1" x14ac:dyDescent="0.25">
      <c r="A155" s="105" t="s">
        <v>339</v>
      </c>
      <c r="B155" s="106"/>
      <c r="C155" s="114"/>
      <c r="D155" s="114"/>
      <c r="E155" s="114"/>
      <c r="F155" s="114"/>
      <c r="G155" s="128"/>
      <c r="H155" s="114"/>
      <c r="I155" s="114"/>
      <c r="J155" s="114"/>
      <c r="K155" s="114"/>
      <c r="L155" s="114"/>
      <c r="M155" s="114"/>
      <c r="N155" s="114"/>
      <c r="O155" s="115"/>
      <c r="P155" s="70"/>
      <c r="Q155" s="138"/>
      <c r="R155" s="17"/>
      <c r="S155" s="17"/>
    </row>
    <row r="156" spans="1:19" s="108" customFormat="1" ht="15.75" x14ac:dyDescent="0.25">
      <c r="A156" s="84" t="s">
        <v>186</v>
      </c>
      <c r="B156" s="43" t="s">
        <v>36</v>
      </c>
      <c r="C156" s="112">
        <v>466.86</v>
      </c>
      <c r="D156" s="12">
        <v>821</v>
      </c>
      <c r="E156" s="12">
        <v>785</v>
      </c>
      <c r="F156" s="13">
        <f>E156/C156</f>
        <v>1.6814462579788374</v>
      </c>
      <c r="G156" s="91">
        <v>62</v>
      </c>
      <c r="H156" s="28">
        <f>G156*100/E156</f>
        <v>7.8980891719745223</v>
      </c>
      <c r="I156" s="16">
        <v>0</v>
      </c>
      <c r="J156" s="16">
        <v>6</v>
      </c>
      <c r="K156" s="16">
        <v>3</v>
      </c>
      <c r="L156" s="16">
        <v>0</v>
      </c>
      <c r="M156" s="16">
        <v>0</v>
      </c>
      <c r="N156" s="16">
        <v>35</v>
      </c>
      <c r="O156" s="16">
        <v>18</v>
      </c>
      <c r="P156" s="70"/>
      <c r="Q156" s="138"/>
      <c r="R156" s="17"/>
      <c r="S156" s="17"/>
    </row>
    <row r="157" spans="1:19" s="108" customFormat="1" ht="15.75" x14ac:dyDescent="0.25">
      <c r="A157" s="84" t="s">
        <v>187</v>
      </c>
      <c r="B157" s="43" t="s">
        <v>158</v>
      </c>
      <c r="C157" s="111">
        <v>369.51</v>
      </c>
      <c r="D157" s="12">
        <v>1239</v>
      </c>
      <c r="E157" s="12">
        <v>1104</v>
      </c>
      <c r="F157" s="13">
        <f t="shared" ref="F157:F165" si="7">E157/C157</f>
        <v>2.9877405212308195</v>
      </c>
      <c r="G157" s="89">
        <v>88</v>
      </c>
      <c r="H157" s="28">
        <f>G157*100/E157</f>
        <v>7.9710144927536231</v>
      </c>
      <c r="I157" s="16"/>
      <c r="J157" s="16"/>
      <c r="K157" s="16"/>
      <c r="L157" s="16"/>
      <c r="M157" s="16"/>
      <c r="N157" s="16"/>
      <c r="O157" s="16"/>
      <c r="P157" s="70"/>
      <c r="Q157" s="138"/>
      <c r="R157" s="17"/>
      <c r="S157" s="17"/>
    </row>
    <row r="158" spans="1:19" s="108" customFormat="1" ht="29.25" customHeight="1" x14ac:dyDescent="0.25">
      <c r="A158" s="84" t="s">
        <v>189</v>
      </c>
      <c r="B158" s="43" t="s">
        <v>160</v>
      </c>
      <c r="C158" s="111">
        <v>30.57</v>
      </c>
      <c r="D158" s="12">
        <v>232</v>
      </c>
      <c r="E158" s="12">
        <v>192</v>
      </c>
      <c r="F158" s="13">
        <f t="shared" si="7"/>
        <v>6.2806673209028459</v>
      </c>
      <c r="G158" s="20">
        <v>28</v>
      </c>
      <c r="H158" s="24">
        <f>G158*100/E158</f>
        <v>14.583333333333334</v>
      </c>
      <c r="I158" s="16"/>
      <c r="J158" s="16"/>
      <c r="K158" s="16"/>
      <c r="L158" s="16"/>
      <c r="M158" s="16"/>
      <c r="N158" s="16"/>
      <c r="O158" s="16"/>
      <c r="P158" s="70"/>
      <c r="Q158" s="138"/>
      <c r="R158" s="17"/>
      <c r="S158" s="17"/>
    </row>
    <row r="159" spans="1:19" s="108" customFormat="1" ht="15.75" x14ac:dyDescent="0.25">
      <c r="A159" s="84" t="s">
        <v>191</v>
      </c>
      <c r="B159" s="43" t="s">
        <v>315</v>
      </c>
      <c r="C159" s="111">
        <v>47.12</v>
      </c>
      <c r="D159" s="12">
        <v>271</v>
      </c>
      <c r="E159" s="12">
        <v>271</v>
      </c>
      <c r="F159" s="13">
        <f t="shared" si="7"/>
        <v>5.7512733446519526</v>
      </c>
      <c r="G159" s="89">
        <v>32</v>
      </c>
      <c r="H159" s="28">
        <f>G159*100/E159</f>
        <v>11.808118081180812</v>
      </c>
      <c r="I159" s="16"/>
      <c r="J159" s="16"/>
      <c r="K159" s="16"/>
      <c r="L159" s="16"/>
      <c r="M159" s="16"/>
      <c r="N159" s="16"/>
      <c r="O159" s="16"/>
      <c r="P159" s="70"/>
      <c r="Q159" s="138"/>
      <c r="R159" s="17"/>
      <c r="S159" s="17"/>
    </row>
    <row r="160" spans="1:19" s="108" customFormat="1" ht="15.75" x14ac:dyDescent="0.25">
      <c r="A160" s="84" t="s">
        <v>193</v>
      </c>
      <c r="B160" s="43" t="s">
        <v>163</v>
      </c>
      <c r="C160" s="111">
        <v>299.57100000000003</v>
      </c>
      <c r="D160" s="12">
        <v>897</v>
      </c>
      <c r="E160" s="12">
        <v>886</v>
      </c>
      <c r="F160" s="13">
        <f t="shared" si="7"/>
        <v>2.9575626479198585</v>
      </c>
      <c r="G160" s="89">
        <v>61</v>
      </c>
      <c r="H160" s="28">
        <f>G160*100/E160</f>
        <v>6.8848758465011288</v>
      </c>
      <c r="I160" s="16"/>
      <c r="J160" s="16"/>
      <c r="K160" s="16"/>
      <c r="L160" s="16"/>
      <c r="M160" s="16"/>
      <c r="N160" s="16"/>
      <c r="O160" s="16"/>
      <c r="P160" s="70"/>
      <c r="Q160" s="138"/>
      <c r="R160" s="17"/>
      <c r="S160" s="17"/>
    </row>
    <row r="161" spans="1:19" s="108" customFormat="1" ht="27.75" customHeight="1" x14ac:dyDescent="0.25">
      <c r="A161" s="84" t="s">
        <v>195</v>
      </c>
      <c r="B161" s="43" t="s">
        <v>324</v>
      </c>
      <c r="C161" s="111">
        <v>58.94</v>
      </c>
      <c r="D161" s="12">
        <v>254</v>
      </c>
      <c r="E161" s="12">
        <v>191</v>
      </c>
      <c r="F161" s="13">
        <f t="shared" si="7"/>
        <v>3.2405836443841194</v>
      </c>
      <c r="G161" s="89">
        <v>22</v>
      </c>
      <c r="H161" s="28">
        <f>G161*100/E161</f>
        <v>11.518324607329843</v>
      </c>
      <c r="I161" s="16"/>
      <c r="J161" s="16"/>
      <c r="K161" s="20"/>
      <c r="L161" s="20"/>
      <c r="M161" s="20"/>
      <c r="N161" s="20"/>
      <c r="O161" s="20"/>
      <c r="P161" s="70"/>
      <c r="Q161" s="138"/>
      <c r="R161" s="17"/>
      <c r="S161" s="17"/>
    </row>
    <row r="162" spans="1:19" s="108" customFormat="1" ht="15.75" x14ac:dyDescent="0.25">
      <c r="A162" s="84" t="s">
        <v>197</v>
      </c>
      <c r="B162" s="43" t="s">
        <v>166</v>
      </c>
      <c r="C162" s="111">
        <v>54.54</v>
      </c>
      <c r="D162" s="12">
        <v>180</v>
      </c>
      <c r="E162" s="12">
        <v>172</v>
      </c>
      <c r="F162" s="13">
        <f t="shared" si="7"/>
        <v>3.1536486982031535</v>
      </c>
      <c r="G162" s="89">
        <v>20</v>
      </c>
      <c r="H162" s="28">
        <f>G162*100/E162</f>
        <v>11.627906976744185</v>
      </c>
      <c r="I162" s="16"/>
      <c r="J162" s="16"/>
      <c r="K162" s="16"/>
      <c r="L162" s="16"/>
      <c r="M162" s="16"/>
      <c r="N162" s="16"/>
      <c r="O162" s="16"/>
      <c r="P162" s="70"/>
      <c r="Q162" s="138"/>
      <c r="R162" s="17"/>
      <c r="S162" s="17"/>
    </row>
    <row r="163" spans="1:19" s="108" customFormat="1" ht="15.75" x14ac:dyDescent="0.25">
      <c r="A163" s="84" t="s">
        <v>199</v>
      </c>
      <c r="B163" s="57" t="s">
        <v>168</v>
      </c>
      <c r="C163" s="112">
        <v>35.200000000000003</v>
      </c>
      <c r="D163" s="12">
        <v>268</v>
      </c>
      <c r="E163" s="12">
        <v>243</v>
      </c>
      <c r="F163" s="13">
        <f t="shared" si="7"/>
        <v>6.9034090909090899</v>
      </c>
      <c r="G163" s="89">
        <v>36</v>
      </c>
      <c r="H163" s="28">
        <f>G163*100/E163</f>
        <v>14.814814814814815</v>
      </c>
      <c r="I163" s="16"/>
      <c r="J163" s="16"/>
      <c r="K163" s="16"/>
      <c r="L163" s="16"/>
      <c r="M163" s="16"/>
      <c r="N163" s="16"/>
      <c r="O163" s="16"/>
      <c r="P163" s="70"/>
      <c r="Q163" s="138"/>
      <c r="R163" s="17"/>
      <c r="S163" s="17"/>
    </row>
    <row r="164" spans="1:19" s="108" customFormat="1" ht="15.75" x14ac:dyDescent="0.25">
      <c r="A164" s="84" t="s">
        <v>201</v>
      </c>
      <c r="B164" s="43" t="s">
        <v>169</v>
      </c>
      <c r="C164" s="111">
        <v>27.66</v>
      </c>
      <c r="D164" s="12">
        <v>101</v>
      </c>
      <c r="E164" s="12">
        <v>111</v>
      </c>
      <c r="F164" s="13">
        <f t="shared" si="7"/>
        <v>4.0130151843817785</v>
      </c>
      <c r="G164" s="91">
        <v>7</v>
      </c>
      <c r="H164" s="28">
        <f>G164*100/E164</f>
        <v>6.3063063063063067</v>
      </c>
      <c r="I164" s="16"/>
      <c r="J164" s="16"/>
      <c r="K164" s="16"/>
      <c r="L164" s="16"/>
      <c r="M164" s="16"/>
      <c r="N164" s="16"/>
      <c r="O164" s="16"/>
      <c r="P164" s="70"/>
      <c r="Q164" s="138"/>
      <c r="R164" s="17"/>
      <c r="S164" s="17"/>
    </row>
    <row r="165" spans="1:19" s="113" customFormat="1" ht="15.75" x14ac:dyDescent="0.25">
      <c r="A165" s="58" t="s">
        <v>203</v>
      </c>
      <c r="B165" s="57" t="s">
        <v>170</v>
      </c>
      <c r="C165" s="112">
        <v>91.3</v>
      </c>
      <c r="D165" s="12">
        <v>310</v>
      </c>
      <c r="E165" s="12">
        <v>327</v>
      </c>
      <c r="F165" s="13">
        <f t="shared" si="7"/>
        <v>3.5815991237677984</v>
      </c>
      <c r="G165" s="130">
        <v>39</v>
      </c>
      <c r="H165" s="28">
        <f>G165*100/E165</f>
        <v>11.926605504587156</v>
      </c>
      <c r="I165" s="49">
        <v>0</v>
      </c>
      <c r="J165" s="49">
        <v>2</v>
      </c>
      <c r="K165" s="49">
        <v>3</v>
      </c>
      <c r="L165" s="49">
        <v>0</v>
      </c>
      <c r="M165" s="49">
        <v>0</v>
      </c>
      <c r="N165" s="49">
        <v>26</v>
      </c>
      <c r="O165" s="49">
        <v>8</v>
      </c>
      <c r="P165" s="178"/>
      <c r="Q165" s="188"/>
      <c r="R165" s="30"/>
      <c r="S165" s="30"/>
    </row>
    <row r="166" spans="1:19" s="108" customFormat="1" ht="15.6" customHeight="1" x14ac:dyDescent="0.25">
      <c r="A166" s="105" t="s">
        <v>340</v>
      </c>
      <c r="B166" s="106"/>
      <c r="C166" s="114"/>
      <c r="D166" s="114"/>
      <c r="E166" s="114"/>
      <c r="F166" s="114"/>
      <c r="G166" s="128"/>
      <c r="H166" s="114"/>
      <c r="I166" s="114"/>
      <c r="J166" s="114"/>
      <c r="K166" s="114"/>
      <c r="L166" s="114"/>
      <c r="M166" s="114"/>
      <c r="N166" s="114"/>
      <c r="O166" s="115"/>
      <c r="P166" s="70"/>
      <c r="Q166" s="138"/>
      <c r="R166" s="17"/>
      <c r="S166" s="17"/>
    </row>
    <row r="167" spans="1:19" s="108" customFormat="1" x14ac:dyDescent="0.25">
      <c r="A167" s="84" t="s">
        <v>208</v>
      </c>
      <c r="B167" s="43" t="s">
        <v>36</v>
      </c>
      <c r="C167" s="111">
        <v>865.98</v>
      </c>
      <c r="D167" s="18">
        <v>733</v>
      </c>
      <c r="E167" s="18">
        <v>600</v>
      </c>
      <c r="F167" s="19">
        <f>E167/C167</f>
        <v>0.69285664795953716</v>
      </c>
      <c r="G167" s="93">
        <v>30</v>
      </c>
      <c r="H167" s="26">
        <f>G167*100/E167</f>
        <v>5</v>
      </c>
      <c r="I167" s="25">
        <v>0</v>
      </c>
      <c r="J167" s="25">
        <v>2</v>
      </c>
      <c r="K167" s="25">
        <v>2</v>
      </c>
      <c r="L167" s="25">
        <v>0</v>
      </c>
      <c r="M167" s="25">
        <v>0</v>
      </c>
      <c r="N167" s="25">
        <v>19</v>
      </c>
      <c r="O167" s="25">
        <v>7</v>
      </c>
      <c r="P167" s="70"/>
      <c r="Q167" s="138"/>
      <c r="R167" s="17"/>
      <c r="S167" s="17"/>
    </row>
    <row r="168" spans="1:19" s="108" customFormat="1" x14ac:dyDescent="0.25">
      <c r="A168" s="84" t="s">
        <v>319</v>
      </c>
      <c r="B168" s="43" t="s">
        <v>318</v>
      </c>
      <c r="C168" s="111" t="s">
        <v>19</v>
      </c>
      <c r="D168" s="18"/>
      <c r="E168" s="18"/>
      <c r="F168" s="19"/>
      <c r="G168" s="93">
        <v>1</v>
      </c>
      <c r="H168" s="26">
        <f>G168*100/E167</f>
        <v>0.16666666666666666</v>
      </c>
      <c r="I168" s="25"/>
      <c r="J168" s="25"/>
      <c r="K168" s="25"/>
      <c r="L168" s="25"/>
      <c r="M168" s="25"/>
      <c r="N168" s="25">
        <v>1</v>
      </c>
      <c r="O168" s="25"/>
      <c r="P168" s="70"/>
      <c r="Q168" s="139"/>
      <c r="R168" s="17"/>
      <c r="S168" s="17"/>
    </row>
    <row r="169" spans="1:19" s="108" customFormat="1" x14ac:dyDescent="0.25">
      <c r="A169" s="84" t="s">
        <v>209</v>
      </c>
      <c r="B169" s="51" t="s">
        <v>172</v>
      </c>
      <c r="C169" s="111">
        <v>40.64</v>
      </c>
      <c r="D169" s="18">
        <v>142</v>
      </c>
      <c r="E169" s="18">
        <v>144</v>
      </c>
      <c r="F169" s="19">
        <f>E169/C169</f>
        <v>3.5433070866141732</v>
      </c>
      <c r="G169" s="93">
        <v>17</v>
      </c>
      <c r="H169" s="26">
        <f>G169*100/E169</f>
        <v>11.805555555555555</v>
      </c>
      <c r="I169" s="25"/>
      <c r="J169" s="25"/>
      <c r="K169" s="25"/>
      <c r="L169" s="25"/>
      <c r="M169" s="25"/>
      <c r="N169" s="25"/>
      <c r="O169" s="25"/>
      <c r="P169" s="70"/>
      <c r="Q169" s="138"/>
      <c r="R169" s="17"/>
      <c r="S169" s="17"/>
    </row>
    <row r="170" spans="1:19" s="108" customFormat="1" ht="25.5" customHeight="1" x14ac:dyDescent="0.25">
      <c r="A170" s="84" t="s">
        <v>276</v>
      </c>
      <c r="B170" s="51" t="s">
        <v>173</v>
      </c>
      <c r="C170" s="111">
        <v>54.3</v>
      </c>
      <c r="D170" s="18">
        <v>103</v>
      </c>
      <c r="E170" s="18">
        <v>70</v>
      </c>
      <c r="F170" s="19">
        <f>E170/C170</f>
        <v>1.2891344383057091</v>
      </c>
      <c r="G170" s="93">
        <v>4</v>
      </c>
      <c r="H170" s="26">
        <f>G170*100/E170</f>
        <v>5.7142857142857144</v>
      </c>
      <c r="I170" s="25"/>
      <c r="J170" s="25"/>
      <c r="K170" s="25"/>
      <c r="L170" s="25"/>
      <c r="M170" s="25"/>
      <c r="N170" s="25"/>
      <c r="O170" s="25"/>
      <c r="P170" s="70"/>
      <c r="Q170" s="138"/>
      <c r="R170" s="17"/>
      <c r="S170" s="17"/>
    </row>
    <row r="171" spans="1:19" s="108" customFormat="1" x14ac:dyDescent="0.25">
      <c r="A171" s="84" t="s">
        <v>277</v>
      </c>
      <c r="B171" s="51" t="s">
        <v>174</v>
      </c>
      <c r="C171" s="111">
        <v>96.99</v>
      </c>
      <c r="D171" s="18">
        <v>317</v>
      </c>
      <c r="E171" s="18">
        <v>325</v>
      </c>
      <c r="F171" s="19">
        <f>E171/C171</f>
        <v>3.3508609134962368</v>
      </c>
      <c r="G171" s="93">
        <v>39</v>
      </c>
      <c r="H171" s="26">
        <f>G171*100/E171</f>
        <v>12</v>
      </c>
      <c r="I171" s="25"/>
      <c r="J171" s="25"/>
      <c r="K171" s="25"/>
      <c r="L171" s="25"/>
      <c r="M171" s="25"/>
      <c r="N171" s="25"/>
      <c r="O171" s="25"/>
      <c r="P171" s="70"/>
      <c r="Q171" s="138"/>
      <c r="R171" s="17"/>
      <c r="S171" s="17"/>
    </row>
    <row r="172" spans="1:19" s="108" customFormat="1" x14ac:dyDescent="0.25">
      <c r="A172" s="84" t="s">
        <v>278</v>
      </c>
      <c r="B172" s="51" t="s">
        <v>335</v>
      </c>
      <c r="C172" s="111">
        <v>31.17</v>
      </c>
      <c r="D172" s="18">
        <v>80</v>
      </c>
      <c r="E172" s="18">
        <v>89</v>
      </c>
      <c r="F172" s="19">
        <f>E172/C172</f>
        <v>2.8553095925569458</v>
      </c>
      <c r="G172" s="93">
        <v>7</v>
      </c>
      <c r="H172" s="26">
        <f>G172*100/E172</f>
        <v>7.8651685393258424</v>
      </c>
      <c r="I172" s="25"/>
      <c r="J172" s="25"/>
      <c r="K172" s="25"/>
      <c r="L172" s="25"/>
      <c r="M172" s="25"/>
      <c r="N172" s="25"/>
      <c r="O172" s="25"/>
      <c r="P172" s="70"/>
      <c r="Q172" s="138"/>
      <c r="R172" s="17"/>
      <c r="S172" s="17"/>
    </row>
    <row r="173" spans="1:19" s="108" customFormat="1" x14ac:dyDescent="0.25">
      <c r="A173" s="84" t="s">
        <v>279</v>
      </c>
      <c r="B173" s="51" t="s">
        <v>175</v>
      </c>
      <c r="C173" s="111">
        <v>15.47</v>
      </c>
      <c r="D173" s="18">
        <v>27</v>
      </c>
      <c r="E173" s="18">
        <v>29</v>
      </c>
      <c r="F173" s="19">
        <v>1.87</v>
      </c>
      <c r="G173" s="93">
        <v>2</v>
      </c>
      <c r="H173" s="26">
        <f>G173*100/E173</f>
        <v>6.8965517241379306</v>
      </c>
      <c r="I173" s="25"/>
      <c r="J173" s="25"/>
      <c r="K173" s="25"/>
      <c r="L173" s="25"/>
      <c r="M173" s="25"/>
      <c r="N173" s="25"/>
      <c r="O173" s="25"/>
      <c r="P173" s="70"/>
      <c r="Q173" s="138"/>
      <c r="R173" s="17"/>
      <c r="S173" s="17"/>
    </row>
    <row r="174" spans="1:19" s="108" customFormat="1" x14ac:dyDescent="0.25">
      <c r="A174" s="84" t="s">
        <v>280</v>
      </c>
      <c r="B174" s="4" t="s">
        <v>176</v>
      </c>
      <c r="C174" s="111">
        <v>52.087000000000003</v>
      </c>
      <c r="D174" s="18">
        <v>110</v>
      </c>
      <c r="E174" s="18">
        <v>107</v>
      </c>
      <c r="F174" s="19">
        <f>E174/C174</f>
        <v>2.054255380421218</v>
      </c>
      <c r="G174" s="93">
        <v>8</v>
      </c>
      <c r="H174" s="26">
        <f>G174*100/E174</f>
        <v>7.4766355140186915</v>
      </c>
      <c r="I174" s="25"/>
      <c r="J174" s="25"/>
      <c r="K174" s="25"/>
      <c r="L174" s="25"/>
      <c r="M174" s="25"/>
      <c r="N174" s="25"/>
      <c r="O174" s="25"/>
      <c r="P174" s="70"/>
      <c r="Q174" s="138"/>
      <c r="R174" s="17"/>
      <c r="S174" s="17"/>
    </row>
    <row r="175" spans="1:19" s="108" customFormat="1" x14ac:dyDescent="0.25">
      <c r="A175" s="84" t="s">
        <v>281</v>
      </c>
      <c r="B175" s="4" t="s">
        <v>177</v>
      </c>
      <c r="C175" s="111">
        <v>59.41</v>
      </c>
      <c r="D175" s="18">
        <v>138</v>
      </c>
      <c r="E175" s="18">
        <v>153</v>
      </c>
      <c r="F175" s="19">
        <v>2.71</v>
      </c>
      <c r="G175" s="93">
        <v>12</v>
      </c>
      <c r="H175" s="26">
        <f>G175*100/E175</f>
        <v>7.8431372549019605</v>
      </c>
      <c r="I175" s="25"/>
      <c r="J175" s="25"/>
      <c r="K175" s="25"/>
      <c r="L175" s="25"/>
      <c r="M175" s="25"/>
      <c r="N175" s="25"/>
      <c r="O175" s="25"/>
      <c r="P175" s="70"/>
      <c r="Q175" s="138"/>
      <c r="R175" s="17"/>
      <c r="S175" s="17"/>
    </row>
    <row r="176" spans="1:19" s="108" customFormat="1" x14ac:dyDescent="0.25">
      <c r="A176" s="84" t="s">
        <v>282</v>
      </c>
      <c r="B176" s="4" t="s">
        <v>352</v>
      </c>
      <c r="C176" s="111">
        <v>56.618000000000002</v>
      </c>
      <c r="D176" s="18">
        <v>82</v>
      </c>
      <c r="E176" s="18">
        <v>175</v>
      </c>
      <c r="F176" s="19">
        <f>E176/C176</f>
        <v>3.0908898230244799</v>
      </c>
      <c r="G176" s="93">
        <v>21</v>
      </c>
      <c r="H176" s="26">
        <f>G176*100/E176</f>
        <v>12</v>
      </c>
      <c r="I176" s="25"/>
      <c r="J176" s="25"/>
      <c r="K176" s="25"/>
      <c r="L176" s="25"/>
      <c r="M176" s="25"/>
      <c r="N176" s="25"/>
      <c r="O176" s="25"/>
      <c r="P176" s="70"/>
      <c r="Q176" s="138"/>
      <c r="R176" s="17"/>
      <c r="S176" s="17"/>
    </row>
    <row r="177" spans="1:19" s="108" customFormat="1" ht="23.25" customHeight="1" x14ac:dyDescent="0.25">
      <c r="A177" s="84" t="s">
        <v>283</v>
      </c>
      <c r="B177" s="4" t="s">
        <v>178</v>
      </c>
      <c r="C177" s="112">
        <v>40.75</v>
      </c>
      <c r="D177" s="18">
        <v>105</v>
      </c>
      <c r="E177" s="18">
        <v>106</v>
      </c>
      <c r="F177" s="19">
        <f>E177/C177</f>
        <v>2.6012269938650308</v>
      </c>
      <c r="G177" s="93">
        <v>8</v>
      </c>
      <c r="H177" s="26">
        <f>G177*100/E177</f>
        <v>7.5471698113207548</v>
      </c>
      <c r="I177" s="25"/>
      <c r="J177" s="25"/>
      <c r="K177" s="25"/>
      <c r="L177" s="25"/>
      <c r="M177" s="25"/>
      <c r="N177" s="25"/>
      <c r="O177" s="25"/>
      <c r="P177" s="70"/>
      <c r="Q177" s="138"/>
      <c r="R177" s="17"/>
      <c r="S177" s="17"/>
    </row>
    <row r="178" spans="1:19" s="108" customFormat="1" x14ac:dyDescent="0.25">
      <c r="A178" s="84" t="s">
        <v>284</v>
      </c>
      <c r="B178" s="51" t="s">
        <v>179</v>
      </c>
      <c r="C178" s="111">
        <v>57.71</v>
      </c>
      <c r="D178" s="18">
        <v>191</v>
      </c>
      <c r="E178" s="18">
        <v>197</v>
      </c>
      <c r="F178" s="19">
        <f>E178/C178</f>
        <v>3.4136198232542019</v>
      </c>
      <c r="G178" s="93">
        <v>23</v>
      </c>
      <c r="H178" s="26">
        <f>G178*100/E178</f>
        <v>11.6751269035533</v>
      </c>
      <c r="I178" s="25"/>
      <c r="J178" s="25"/>
      <c r="K178" s="25"/>
      <c r="L178" s="25"/>
      <c r="M178" s="25"/>
      <c r="N178" s="25"/>
      <c r="O178" s="25"/>
      <c r="P178" s="70"/>
      <c r="Q178" s="138"/>
      <c r="R178" s="17"/>
      <c r="S178" s="17"/>
    </row>
    <row r="179" spans="1:19" s="108" customFormat="1" x14ac:dyDescent="0.25">
      <c r="A179" s="84" t="s">
        <v>285</v>
      </c>
      <c r="B179" s="51" t="s">
        <v>336</v>
      </c>
      <c r="C179" s="111">
        <v>69.009</v>
      </c>
      <c r="D179" s="18">
        <v>231</v>
      </c>
      <c r="E179" s="18">
        <v>200</v>
      </c>
      <c r="F179" s="19">
        <f>E179/C179</f>
        <v>2.8981727021113186</v>
      </c>
      <c r="G179" s="93">
        <v>10</v>
      </c>
      <c r="H179" s="26">
        <f>G179*100/E179</f>
        <v>5</v>
      </c>
      <c r="I179" s="25"/>
      <c r="J179" s="25"/>
      <c r="K179" s="25"/>
      <c r="L179" s="25"/>
      <c r="M179" s="25"/>
      <c r="N179" s="25"/>
      <c r="O179" s="25"/>
      <c r="P179" s="70"/>
      <c r="Q179" s="138"/>
      <c r="R179" s="17"/>
      <c r="S179" s="17"/>
    </row>
    <row r="180" spans="1:19" s="108" customFormat="1" ht="15.6" customHeight="1" x14ac:dyDescent="0.25">
      <c r="A180" s="105" t="s">
        <v>286</v>
      </c>
      <c r="B180" s="106"/>
      <c r="C180" s="114"/>
      <c r="D180" s="114"/>
      <c r="E180" s="114"/>
      <c r="F180" s="114"/>
      <c r="G180" s="128"/>
      <c r="H180" s="114"/>
      <c r="I180" s="114"/>
      <c r="J180" s="114"/>
      <c r="K180" s="114"/>
      <c r="L180" s="114"/>
      <c r="M180" s="114"/>
      <c r="N180" s="114"/>
      <c r="O180" s="115"/>
      <c r="P180" s="70"/>
      <c r="Q180" s="138"/>
      <c r="R180" s="17"/>
      <c r="S180" s="17"/>
    </row>
    <row r="181" spans="1:19" s="108" customFormat="1" x14ac:dyDescent="0.25">
      <c r="A181" s="84" t="s">
        <v>211</v>
      </c>
      <c r="B181" s="43" t="s">
        <v>18</v>
      </c>
      <c r="C181" s="111">
        <v>937.18</v>
      </c>
      <c r="D181" s="18">
        <v>599</v>
      </c>
      <c r="E181" s="18">
        <v>714</v>
      </c>
      <c r="F181" s="19">
        <f>E181/C181</f>
        <v>0.76186004822979581</v>
      </c>
      <c r="G181" s="93">
        <v>35</v>
      </c>
      <c r="H181" s="26">
        <f>G181*100/E181</f>
        <v>4.9019607843137258</v>
      </c>
      <c r="I181" s="25">
        <v>0</v>
      </c>
      <c r="J181" s="25">
        <v>2</v>
      </c>
      <c r="K181" s="25">
        <v>3</v>
      </c>
      <c r="L181" s="25">
        <v>0</v>
      </c>
      <c r="M181" s="25">
        <v>0</v>
      </c>
      <c r="N181" s="25">
        <v>22</v>
      </c>
      <c r="O181" s="25">
        <v>8</v>
      </c>
      <c r="P181" s="70"/>
      <c r="Q181" s="138"/>
      <c r="R181" s="17"/>
      <c r="S181" s="17"/>
    </row>
    <row r="182" spans="1:19" s="108" customFormat="1" x14ac:dyDescent="0.25">
      <c r="A182" s="84" t="s">
        <v>212</v>
      </c>
      <c r="B182" s="43" t="s">
        <v>182</v>
      </c>
      <c r="C182" s="111">
        <v>194.708</v>
      </c>
      <c r="D182" s="18">
        <v>204</v>
      </c>
      <c r="E182" s="18">
        <v>217</v>
      </c>
      <c r="F182" s="19">
        <f>E182/C182</f>
        <v>1.1144893892392711</v>
      </c>
      <c r="G182" s="93">
        <v>17</v>
      </c>
      <c r="H182" s="26">
        <v>8</v>
      </c>
      <c r="I182" s="25"/>
      <c r="J182" s="25"/>
      <c r="K182" s="25"/>
      <c r="L182" s="25"/>
      <c r="M182" s="25"/>
      <c r="N182" s="25"/>
      <c r="O182" s="25"/>
      <c r="P182" s="70"/>
      <c r="Q182" s="138"/>
      <c r="R182" s="17"/>
      <c r="S182" s="17"/>
    </row>
    <row r="183" spans="1:19" s="108" customFormat="1" x14ac:dyDescent="0.25">
      <c r="A183" s="84" t="s">
        <v>214</v>
      </c>
      <c r="B183" s="43" t="s">
        <v>184</v>
      </c>
      <c r="C183" s="111">
        <v>79.358000000000004</v>
      </c>
      <c r="D183" s="18">
        <v>35</v>
      </c>
      <c r="E183" s="18">
        <v>41</v>
      </c>
      <c r="F183" s="19">
        <f>E183/C183</f>
        <v>0.51664608483076691</v>
      </c>
      <c r="G183" s="93">
        <v>2</v>
      </c>
      <c r="H183" s="26">
        <v>5</v>
      </c>
      <c r="I183" s="25"/>
      <c r="J183" s="25"/>
      <c r="K183" s="25"/>
      <c r="L183" s="25"/>
      <c r="M183" s="25"/>
      <c r="N183" s="25"/>
      <c r="O183" s="25"/>
      <c r="P183" s="70"/>
      <c r="Q183" s="138"/>
      <c r="R183" s="17"/>
      <c r="S183" s="17"/>
    </row>
    <row r="184" spans="1:19" s="108" customFormat="1" ht="24" customHeight="1" x14ac:dyDescent="0.25">
      <c r="A184" s="84" t="s">
        <v>216</v>
      </c>
      <c r="B184" s="43" t="s">
        <v>93</v>
      </c>
      <c r="C184" s="111">
        <v>69.006</v>
      </c>
      <c r="D184" s="18">
        <v>324</v>
      </c>
      <c r="E184" s="18">
        <v>366</v>
      </c>
      <c r="F184" s="19">
        <f>E184/C184</f>
        <v>5.3038866185549081</v>
      </c>
      <c r="G184" s="93">
        <v>43</v>
      </c>
      <c r="H184" s="26">
        <v>12</v>
      </c>
      <c r="I184" s="25"/>
      <c r="J184" s="25"/>
      <c r="K184" s="25"/>
      <c r="L184" s="25"/>
      <c r="M184" s="25"/>
      <c r="N184" s="25"/>
      <c r="O184" s="25"/>
      <c r="P184" s="70"/>
      <c r="Q184" s="138"/>
      <c r="R184" s="17"/>
      <c r="S184" s="17"/>
    </row>
    <row r="185" spans="1:19" s="108" customFormat="1" ht="15.6" customHeight="1" x14ac:dyDescent="0.25">
      <c r="A185" s="105" t="s">
        <v>341</v>
      </c>
      <c r="B185" s="106"/>
      <c r="C185" s="114"/>
      <c r="D185" s="114"/>
      <c r="E185" s="114"/>
      <c r="F185" s="114"/>
      <c r="G185" s="128"/>
      <c r="H185" s="114"/>
      <c r="I185" s="114"/>
      <c r="J185" s="114"/>
      <c r="K185" s="114"/>
      <c r="L185" s="114"/>
      <c r="M185" s="114"/>
      <c r="N185" s="114"/>
      <c r="O185" s="115"/>
      <c r="P185" s="70"/>
      <c r="Q185" s="138"/>
      <c r="R185" s="17"/>
      <c r="S185" s="17"/>
    </row>
    <row r="186" spans="1:19" s="108" customFormat="1" ht="15.75" x14ac:dyDescent="0.25">
      <c r="A186" s="84" t="s">
        <v>219</v>
      </c>
      <c r="B186" s="43" t="s">
        <v>36</v>
      </c>
      <c r="C186" s="111">
        <v>191.70400000000001</v>
      </c>
      <c r="D186" s="12">
        <v>177</v>
      </c>
      <c r="E186" s="12">
        <v>294</v>
      </c>
      <c r="F186" s="13">
        <f>E186/C186</f>
        <v>1.533614322079873</v>
      </c>
      <c r="G186" s="89">
        <v>23</v>
      </c>
      <c r="H186" s="24">
        <f>G186*100/E186</f>
        <v>7.8231292517006805</v>
      </c>
      <c r="I186" s="20">
        <v>0</v>
      </c>
      <c r="J186" s="20">
        <v>0</v>
      </c>
      <c r="K186" s="20">
        <v>3</v>
      </c>
      <c r="L186" s="20">
        <v>0</v>
      </c>
      <c r="M186" s="20">
        <v>0</v>
      </c>
      <c r="N186" s="20">
        <v>15</v>
      </c>
      <c r="O186" s="20">
        <v>5</v>
      </c>
      <c r="P186" s="70"/>
      <c r="Q186" s="138"/>
      <c r="R186" s="17"/>
      <c r="S186" s="17"/>
    </row>
    <row r="187" spans="1:19" s="108" customFormat="1" ht="15.75" x14ac:dyDescent="0.25">
      <c r="A187" s="84" t="s">
        <v>320</v>
      </c>
      <c r="B187" s="43" t="s">
        <v>318</v>
      </c>
      <c r="C187" s="111" t="s">
        <v>19</v>
      </c>
      <c r="D187" s="12"/>
      <c r="E187" s="12"/>
      <c r="F187" s="13"/>
      <c r="G187" s="89">
        <v>2</v>
      </c>
      <c r="H187" s="24">
        <v>0</v>
      </c>
      <c r="I187" s="20"/>
      <c r="J187" s="20"/>
      <c r="K187" s="20"/>
      <c r="L187" s="20"/>
      <c r="M187" s="20"/>
      <c r="N187" s="20">
        <v>2</v>
      </c>
      <c r="O187" s="20"/>
      <c r="P187" s="70"/>
      <c r="Q187" s="139"/>
      <c r="R187" s="17"/>
      <c r="S187" s="17"/>
    </row>
    <row r="188" spans="1:19" s="108" customFormat="1" ht="42" customHeight="1" x14ac:dyDescent="0.25">
      <c r="A188" s="84" t="s">
        <v>220</v>
      </c>
      <c r="B188" s="43" t="s">
        <v>188</v>
      </c>
      <c r="C188" s="111">
        <v>89.71</v>
      </c>
      <c r="D188" s="12">
        <v>261</v>
      </c>
      <c r="E188" s="12">
        <v>298</v>
      </c>
      <c r="F188" s="13">
        <f t="shared" ref="F188:F199" si="8">E188/C188</f>
        <v>3.3218147363727568</v>
      </c>
      <c r="G188" s="89">
        <v>35</v>
      </c>
      <c r="H188" s="24">
        <f>G188*100/E188</f>
        <v>11.74496644295302</v>
      </c>
      <c r="I188" s="20"/>
      <c r="J188" s="20"/>
      <c r="K188" s="20"/>
      <c r="L188" s="20"/>
      <c r="M188" s="20"/>
      <c r="N188" s="20"/>
      <c r="O188" s="20"/>
      <c r="P188" s="70"/>
      <c r="Q188" s="138"/>
      <c r="R188" s="17"/>
      <c r="S188" s="17"/>
    </row>
    <row r="189" spans="1:19" s="108" customFormat="1" ht="15.75" x14ac:dyDescent="0.25">
      <c r="A189" s="84" t="s">
        <v>222</v>
      </c>
      <c r="B189" s="43" t="s">
        <v>190</v>
      </c>
      <c r="C189" s="111">
        <v>105.1</v>
      </c>
      <c r="D189" s="12">
        <v>113</v>
      </c>
      <c r="E189" s="12">
        <v>125</v>
      </c>
      <c r="F189" s="13">
        <f t="shared" si="8"/>
        <v>1.1893434823977165</v>
      </c>
      <c r="G189" s="89">
        <v>10</v>
      </c>
      <c r="H189" s="24">
        <f>G189*100/E189</f>
        <v>8</v>
      </c>
      <c r="I189" s="20"/>
      <c r="J189" s="20"/>
      <c r="K189" s="20"/>
      <c r="L189" s="20"/>
      <c r="M189" s="20"/>
      <c r="N189" s="20"/>
      <c r="O189" s="20"/>
      <c r="P189" s="70"/>
      <c r="Q189" s="138"/>
      <c r="R189" s="17"/>
      <c r="S189" s="17"/>
    </row>
    <row r="190" spans="1:19" s="108" customFormat="1" ht="15.75" x14ac:dyDescent="0.25">
      <c r="A190" s="84" t="s">
        <v>287</v>
      </c>
      <c r="B190" s="43" t="s">
        <v>192</v>
      </c>
      <c r="C190" s="111">
        <v>122.196</v>
      </c>
      <c r="D190" s="12">
        <v>168</v>
      </c>
      <c r="E190" s="12">
        <v>182</v>
      </c>
      <c r="F190" s="13">
        <f t="shared" si="8"/>
        <v>1.4894104553340535</v>
      </c>
      <c r="G190" s="89">
        <v>14</v>
      </c>
      <c r="H190" s="24">
        <f>G190*100/E190</f>
        <v>7.6923076923076925</v>
      </c>
      <c r="I190" s="20"/>
      <c r="J190" s="20"/>
      <c r="K190" s="20"/>
      <c r="L190" s="20"/>
      <c r="M190" s="20"/>
      <c r="N190" s="20"/>
      <c r="O190" s="20"/>
      <c r="P190" s="70"/>
      <c r="Q190" s="138"/>
      <c r="R190" s="17"/>
      <c r="S190" s="17"/>
    </row>
    <row r="191" spans="1:19" s="108" customFormat="1" ht="15.75" x14ac:dyDescent="0.25">
      <c r="A191" s="84" t="s">
        <v>288</v>
      </c>
      <c r="B191" s="43" t="s">
        <v>194</v>
      </c>
      <c r="C191" s="111">
        <v>78.5</v>
      </c>
      <c r="D191" s="12">
        <v>188</v>
      </c>
      <c r="E191" s="12">
        <v>197</v>
      </c>
      <c r="F191" s="13">
        <f t="shared" si="8"/>
        <v>2.5095541401273884</v>
      </c>
      <c r="G191" s="89">
        <v>15</v>
      </c>
      <c r="H191" s="24">
        <f>G191*100/E191</f>
        <v>7.6142131979695433</v>
      </c>
      <c r="I191" s="20"/>
      <c r="J191" s="20"/>
      <c r="K191" s="20"/>
      <c r="L191" s="20"/>
      <c r="M191" s="20"/>
      <c r="N191" s="20"/>
      <c r="O191" s="20"/>
      <c r="P191" s="70"/>
      <c r="Q191" s="138"/>
      <c r="R191" s="17"/>
      <c r="S191" s="17"/>
    </row>
    <row r="192" spans="1:19" s="108" customFormat="1" ht="15.75" x14ac:dyDescent="0.25">
      <c r="A192" s="84" t="s">
        <v>289</v>
      </c>
      <c r="B192" s="43" t="s">
        <v>196</v>
      </c>
      <c r="C192" s="112">
        <v>81</v>
      </c>
      <c r="D192" s="12">
        <v>132</v>
      </c>
      <c r="E192" s="12">
        <v>149</v>
      </c>
      <c r="F192" s="13">
        <f t="shared" si="8"/>
        <v>1.8395061728395061</v>
      </c>
      <c r="G192" s="89">
        <v>11</v>
      </c>
      <c r="H192" s="24">
        <f>G192*100/E192</f>
        <v>7.3825503355704694</v>
      </c>
      <c r="I192" s="20"/>
      <c r="J192" s="20"/>
      <c r="K192" s="20"/>
      <c r="L192" s="20"/>
      <c r="M192" s="20"/>
      <c r="N192" s="20"/>
      <c r="O192" s="20"/>
      <c r="P192" s="70"/>
      <c r="Q192" s="138"/>
      <c r="R192" s="17"/>
      <c r="S192" s="17"/>
    </row>
    <row r="193" spans="1:19" s="108" customFormat="1" ht="15.75" x14ac:dyDescent="0.25">
      <c r="A193" s="84" t="s">
        <v>290</v>
      </c>
      <c r="B193" s="43" t="s">
        <v>198</v>
      </c>
      <c r="C193" s="111">
        <v>49.628</v>
      </c>
      <c r="D193" s="12">
        <v>223</v>
      </c>
      <c r="E193" s="12">
        <v>218</v>
      </c>
      <c r="F193" s="13">
        <f t="shared" si="8"/>
        <v>4.3926815507374872</v>
      </c>
      <c r="G193" s="89">
        <v>20</v>
      </c>
      <c r="H193" s="24">
        <f>G193*100/E193</f>
        <v>9.1743119266055047</v>
      </c>
      <c r="I193" s="20"/>
      <c r="J193" s="20"/>
      <c r="K193" s="20"/>
      <c r="L193" s="20"/>
      <c r="M193" s="20"/>
      <c r="N193" s="20"/>
      <c r="O193" s="20"/>
      <c r="P193" s="70"/>
      <c r="Q193" s="138"/>
      <c r="R193" s="17"/>
      <c r="S193" s="17"/>
    </row>
    <row r="194" spans="1:19" s="108" customFormat="1" ht="15.75" x14ac:dyDescent="0.25">
      <c r="A194" s="84" t="s">
        <v>291</v>
      </c>
      <c r="B194" s="43" t="s">
        <v>200</v>
      </c>
      <c r="C194" s="111">
        <v>66.254999999999995</v>
      </c>
      <c r="D194" s="12">
        <v>134</v>
      </c>
      <c r="E194" s="12">
        <v>132</v>
      </c>
      <c r="F194" s="13">
        <f t="shared" si="8"/>
        <v>1.9923024677382841</v>
      </c>
      <c r="G194" s="89">
        <v>10</v>
      </c>
      <c r="H194" s="24">
        <f>G194*100/E194</f>
        <v>7.5757575757575761</v>
      </c>
      <c r="I194" s="20"/>
      <c r="J194" s="20"/>
      <c r="K194" s="20"/>
      <c r="L194" s="20"/>
      <c r="M194" s="20"/>
      <c r="N194" s="20"/>
      <c r="O194" s="20"/>
      <c r="P194" s="70"/>
      <c r="Q194" s="138"/>
      <c r="R194" s="17"/>
      <c r="S194" s="17"/>
    </row>
    <row r="195" spans="1:19" s="108" customFormat="1" ht="15.75" x14ac:dyDescent="0.25">
      <c r="A195" s="84" t="s">
        <v>292</v>
      </c>
      <c r="B195" s="43" t="s">
        <v>202</v>
      </c>
      <c r="C195" s="111">
        <v>34.520000000000003</v>
      </c>
      <c r="D195" s="12">
        <v>287</v>
      </c>
      <c r="E195" s="12">
        <v>300</v>
      </c>
      <c r="F195" s="13">
        <f t="shared" si="8"/>
        <v>8.6906141367323286</v>
      </c>
      <c r="G195" s="89">
        <v>36</v>
      </c>
      <c r="H195" s="24">
        <f>G195*100/E195</f>
        <v>12</v>
      </c>
      <c r="I195" s="20"/>
      <c r="J195" s="20"/>
      <c r="K195" s="20"/>
      <c r="L195" s="20"/>
      <c r="M195" s="20"/>
      <c r="N195" s="20"/>
      <c r="O195" s="20"/>
      <c r="P195" s="70"/>
      <c r="Q195" s="138"/>
      <c r="R195" s="17"/>
      <c r="S195" s="17"/>
    </row>
    <row r="196" spans="1:19" s="108" customFormat="1" ht="15.75" x14ac:dyDescent="0.25">
      <c r="A196" s="84" t="s">
        <v>293</v>
      </c>
      <c r="B196" s="43" t="s">
        <v>204</v>
      </c>
      <c r="C196" s="111">
        <v>12.46</v>
      </c>
      <c r="D196" s="12">
        <v>113</v>
      </c>
      <c r="E196" s="12">
        <v>122</v>
      </c>
      <c r="F196" s="13">
        <f t="shared" si="8"/>
        <v>9.7913322632423743</v>
      </c>
      <c r="G196" s="89">
        <v>16</v>
      </c>
      <c r="H196" s="24">
        <f>G196*100/E196</f>
        <v>13.114754098360656</v>
      </c>
      <c r="I196" s="20"/>
      <c r="J196" s="20"/>
      <c r="K196" s="20"/>
      <c r="L196" s="20"/>
      <c r="M196" s="20"/>
      <c r="N196" s="20"/>
      <c r="O196" s="20"/>
      <c r="P196" s="70"/>
      <c r="Q196" s="138"/>
      <c r="R196" s="17"/>
      <c r="S196" s="17"/>
    </row>
    <row r="197" spans="1:19" s="108" customFormat="1" ht="15.75" x14ac:dyDescent="0.25">
      <c r="A197" s="84" t="s">
        <v>294</v>
      </c>
      <c r="B197" s="43" t="s">
        <v>205</v>
      </c>
      <c r="C197" s="111">
        <v>11.24</v>
      </c>
      <c r="D197" s="12">
        <v>41</v>
      </c>
      <c r="E197" s="12">
        <v>45</v>
      </c>
      <c r="F197" s="13">
        <f t="shared" si="8"/>
        <v>4.0035587188612096</v>
      </c>
      <c r="G197" s="89">
        <v>3</v>
      </c>
      <c r="H197" s="24">
        <f>G197*100/E197</f>
        <v>6.666666666666667</v>
      </c>
      <c r="I197" s="20"/>
      <c r="J197" s="20"/>
      <c r="K197" s="20"/>
      <c r="L197" s="20"/>
      <c r="M197" s="20"/>
      <c r="N197" s="20"/>
      <c r="O197" s="20"/>
      <c r="P197" s="70"/>
      <c r="Q197" s="138"/>
      <c r="R197" s="17"/>
      <c r="S197" s="17"/>
    </row>
    <row r="198" spans="1:19" s="108" customFormat="1" ht="15.75" x14ac:dyDescent="0.25">
      <c r="A198" s="84" t="s">
        <v>295</v>
      </c>
      <c r="B198" s="43" t="s">
        <v>206</v>
      </c>
      <c r="C198" s="112">
        <v>15.074999999999999</v>
      </c>
      <c r="D198" s="12">
        <v>99</v>
      </c>
      <c r="E198" s="12">
        <v>93</v>
      </c>
      <c r="F198" s="13">
        <f t="shared" si="8"/>
        <v>6.1691542288557217</v>
      </c>
      <c r="G198" s="89">
        <v>10</v>
      </c>
      <c r="H198" s="24">
        <f>G198*100/E198</f>
        <v>10.75268817204301</v>
      </c>
      <c r="I198" s="20"/>
      <c r="J198" s="20"/>
      <c r="K198" s="20"/>
      <c r="L198" s="20"/>
      <c r="M198" s="20"/>
      <c r="N198" s="20"/>
      <c r="O198" s="20"/>
      <c r="P198" s="70"/>
      <c r="Q198" s="138"/>
      <c r="R198" s="17"/>
      <c r="S198" s="17"/>
    </row>
    <row r="199" spans="1:19" s="108" customFormat="1" ht="30.75" customHeight="1" x14ac:dyDescent="0.25">
      <c r="A199" s="84" t="s">
        <v>296</v>
      </c>
      <c r="B199" s="43" t="s">
        <v>207</v>
      </c>
      <c r="C199" s="111">
        <v>48.601999999999997</v>
      </c>
      <c r="D199" s="12">
        <v>211</v>
      </c>
      <c r="E199" s="12">
        <v>203</v>
      </c>
      <c r="F199" s="13">
        <f t="shared" si="8"/>
        <v>4.1767828484424516</v>
      </c>
      <c r="G199" s="89">
        <v>24</v>
      </c>
      <c r="H199" s="24">
        <f>G199*100/E199</f>
        <v>11.822660098522167</v>
      </c>
      <c r="I199" s="20"/>
      <c r="J199" s="20"/>
      <c r="K199" s="20"/>
      <c r="L199" s="20"/>
      <c r="M199" s="20"/>
      <c r="N199" s="20"/>
      <c r="O199" s="20"/>
      <c r="P199" s="70"/>
      <c r="Q199" s="138"/>
      <c r="R199" s="17"/>
      <c r="S199" s="17"/>
    </row>
    <row r="200" spans="1:19" s="108" customFormat="1" ht="15.6" customHeight="1" x14ac:dyDescent="0.25">
      <c r="A200" s="105" t="s">
        <v>342</v>
      </c>
      <c r="B200" s="106"/>
      <c r="C200" s="114"/>
      <c r="D200" s="114"/>
      <c r="E200" s="114"/>
      <c r="F200" s="114"/>
      <c r="G200" s="128"/>
      <c r="H200" s="114"/>
      <c r="I200" s="114"/>
      <c r="J200" s="114"/>
      <c r="K200" s="114"/>
      <c r="L200" s="114"/>
      <c r="M200" s="114"/>
      <c r="N200" s="114"/>
      <c r="O200" s="115"/>
      <c r="P200" s="70"/>
      <c r="Q200" s="138"/>
      <c r="R200" s="17"/>
      <c r="S200" s="17"/>
    </row>
    <row r="201" spans="1:19" s="108" customFormat="1" ht="15.75" hidden="1" x14ac:dyDescent="0.25">
      <c r="A201" s="84" t="s">
        <v>224</v>
      </c>
      <c r="B201" s="43" t="s">
        <v>36</v>
      </c>
      <c r="C201" s="111">
        <v>0</v>
      </c>
      <c r="D201" s="12">
        <v>0</v>
      </c>
      <c r="E201" s="12">
        <v>0</v>
      </c>
      <c r="F201" s="12">
        <v>0</v>
      </c>
      <c r="G201" s="90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/>
      <c r="N201" s="12">
        <v>0</v>
      </c>
      <c r="O201" s="12">
        <v>0</v>
      </c>
      <c r="P201" s="70"/>
      <c r="Q201" s="138"/>
      <c r="R201" s="17"/>
      <c r="S201" s="17"/>
    </row>
    <row r="202" spans="1:19" s="108" customFormat="1" ht="15.75" x14ac:dyDescent="0.25">
      <c r="A202" s="84" t="s">
        <v>225</v>
      </c>
      <c r="B202" s="43" t="s">
        <v>210</v>
      </c>
      <c r="C202" s="111">
        <v>384.79300000000001</v>
      </c>
      <c r="D202" s="12">
        <v>397</v>
      </c>
      <c r="E202" s="12">
        <v>414</v>
      </c>
      <c r="F202" s="13">
        <f>E202/C202</f>
        <v>1.0759031479262877</v>
      </c>
      <c r="G202" s="89">
        <v>33</v>
      </c>
      <c r="H202" s="24">
        <v>8</v>
      </c>
      <c r="I202" s="20"/>
      <c r="J202" s="20"/>
      <c r="K202" s="20"/>
      <c r="L202" s="20"/>
      <c r="M202" s="20"/>
      <c r="N202" s="47"/>
      <c r="O202" s="47"/>
      <c r="P202" s="70"/>
      <c r="Q202" s="138"/>
      <c r="R202" s="17"/>
      <c r="S202" s="17"/>
    </row>
    <row r="203" spans="1:19" s="108" customFormat="1" ht="15.6" customHeight="1" x14ac:dyDescent="0.25">
      <c r="A203" s="105" t="s">
        <v>297</v>
      </c>
      <c r="B203" s="106"/>
      <c r="C203" s="114"/>
      <c r="D203" s="114"/>
      <c r="E203" s="114"/>
      <c r="F203" s="114"/>
      <c r="G203" s="128"/>
      <c r="H203" s="114"/>
      <c r="I203" s="114"/>
      <c r="J203" s="114"/>
      <c r="K203" s="114"/>
      <c r="L203" s="114"/>
      <c r="M203" s="114"/>
      <c r="N203" s="114"/>
      <c r="O203" s="115"/>
      <c r="P203" s="70"/>
      <c r="Q203" s="138"/>
      <c r="R203" s="17"/>
      <c r="S203" s="17"/>
    </row>
    <row r="204" spans="1:19" s="108" customFormat="1" x14ac:dyDescent="0.25">
      <c r="A204" s="84" t="s">
        <v>230</v>
      </c>
      <c r="B204" s="43" t="s">
        <v>18</v>
      </c>
      <c r="C204" s="111">
        <v>247.73150000000001</v>
      </c>
      <c r="D204" s="18">
        <v>55</v>
      </c>
      <c r="E204" s="18">
        <v>55</v>
      </c>
      <c r="F204" s="19">
        <f>E204/C204</f>
        <v>0.22201456011851539</v>
      </c>
      <c r="G204" s="69">
        <v>2</v>
      </c>
      <c r="H204" s="26">
        <f>G204*100/E204</f>
        <v>3.6363636363636362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1</v>
      </c>
      <c r="O204" s="18">
        <v>1</v>
      </c>
      <c r="P204" s="70"/>
      <c r="Q204" s="138"/>
      <c r="R204" s="17"/>
      <c r="S204" s="17"/>
    </row>
    <row r="205" spans="1:19" s="108" customFormat="1" x14ac:dyDescent="0.25">
      <c r="A205" s="84" t="s">
        <v>298</v>
      </c>
      <c r="B205" s="43" t="s">
        <v>213</v>
      </c>
      <c r="C205" s="111">
        <v>201.547</v>
      </c>
      <c r="D205" s="18">
        <v>18</v>
      </c>
      <c r="E205" s="18">
        <v>22</v>
      </c>
      <c r="F205" s="19">
        <f>E205/C205</f>
        <v>0.10915568080894283</v>
      </c>
      <c r="G205" s="93">
        <v>0</v>
      </c>
      <c r="H205" s="26">
        <f>G205*100/E205</f>
        <v>0</v>
      </c>
      <c r="I205" s="25"/>
      <c r="J205" s="25"/>
      <c r="K205" s="25"/>
      <c r="L205" s="25"/>
      <c r="M205" s="25"/>
      <c r="N205" s="25"/>
      <c r="O205" s="25"/>
      <c r="P205" s="70"/>
      <c r="Q205" s="138"/>
      <c r="R205" s="17"/>
      <c r="S205" s="17"/>
    </row>
    <row r="206" spans="1:19" s="108" customFormat="1" x14ac:dyDescent="0.25">
      <c r="A206" s="84" t="s">
        <v>299</v>
      </c>
      <c r="B206" s="43" t="s">
        <v>215</v>
      </c>
      <c r="C206" s="111">
        <v>131.56899999999999</v>
      </c>
      <c r="D206" s="18">
        <v>73</v>
      </c>
      <c r="E206" s="18">
        <v>84</v>
      </c>
      <c r="F206" s="19">
        <f>E206/C206</f>
        <v>0.63844826668896171</v>
      </c>
      <c r="G206" s="93">
        <v>4</v>
      </c>
      <c r="H206" s="26">
        <v>5</v>
      </c>
      <c r="I206" s="25"/>
      <c r="J206" s="25"/>
      <c r="K206" s="25"/>
      <c r="L206" s="25"/>
      <c r="M206" s="25"/>
      <c r="N206" s="25"/>
      <c r="O206" s="25"/>
      <c r="P206" s="70"/>
      <c r="Q206" s="138"/>
      <c r="R206" s="17"/>
      <c r="S206" s="17"/>
    </row>
    <row r="207" spans="1:19" s="108" customFormat="1" x14ac:dyDescent="0.25">
      <c r="A207" s="84" t="s">
        <v>300</v>
      </c>
      <c r="B207" s="43" t="s">
        <v>217</v>
      </c>
      <c r="C207" s="111">
        <v>7.78</v>
      </c>
      <c r="D207" s="18">
        <v>21</v>
      </c>
      <c r="E207" s="18">
        <v>26</v>
      </c>
      <c r="F207" s="19">
        <f>E207/C207</f>
        <v>3.3419023136246784</v>
      </c>
      <c r="G207" s="93">
        <v>0</v>
      </c>
      <c r="H207" s="26">
        <f>G207*100/E207</f>
        <v>0</v>
      </c>
      <c r="I207" s="25"/>
      <c r="J207" s="25"/>
      <c r="K207" s="25"/>
      <c r="L207" s="25"/>
      <c r="M207" s="25"/>
      <c r="N207" s="25"/>
      <c r="O207" s="25"/>
      <c r="P207" s="70"/>
      <c r="Q207" s="138"/>
      <c r="R207" s="17"/>
      <c r="S207" s="17"/>
    </row>
    <row r="208" spans="1:19" s="108" customFormat="1" x14ac:dyDescent="0.25">
      <c r="A208" s="84" t="s">
        <v>301</v>
      </c>
      <c r="B208" s="43" t="s">
        <v>218</v>
      </c>
      <c r="C208" s="111">
        <v>4.37</v>
      </c>
      <c r="D208" s="18">
        <v>31</v>
      </c>
      <c r="E208" s="18">
        <v>31</v>
      </c>
      <c r="F208" s="19">
        <f>E208/C208</f>
        <v>7.0938215102974826</v>
      </c>
      <c r="G208" s="25">
        <v>2</v>
      </c>
      <c r="H208" s="26">
        <f>G208*100/E208</f>
        <v>6.4516129032258061</v>
      </c>
      <c r="I208" s="25"/>
      <c r="J208" s="25"/>
      <c r="K208" s="25"/>
      <c r="L208" s="25"/>
      <c r="M208" s="25"/>
      <c r="N208" s="25"/>
      <c r="O208" s="25"/>
      <c r="P208" s="135"/>
      <c r="Q208" s="138"/>
      <c r="R208" s="17"/>
      <c r="S208" s="17"/>
    </row>
    <row r="209" spans="1:19" s="108" customFormat="1" ht="14.45" customHeight="1" x14ac:dyDescent="0.25">
      <c r="A209" s="127" t="s">
        <v>231</v>
      </c>
      <c r="B209" s="123"/>
      <c r="C209" s="120"/>
      <c r="D209" s="11"/>
      <c r="E209" s="11"/>
      <c r="F209" s="11"/>
      <c r="G209" s="92"/>
      <c r="H209" s="47"/>
      <c r="I209" s="47"/>
      <c r="J209" s="47"/>
      <c r="K209" s="47"/>
      <c r="L209" s="47"/>
      <c r="M209" s="47"/>
      <c r="N209" s="47"/>
      <c r="O209" s="47"/>
      <c r="P209" s="70"/>
      <c r="Q209" s="138"/>
      <c r="R209" s="17"/>
      <c r="S209" s="17"/>
    </row>
    <row r="210" spans="1:19" s="190" customFormat="1" x14ac:dyDescent="0.25">
      <c r="A210" s="66" t="s">
        <v>232</v>
      </c>
      <c r="B210" s="107"/>
      <c r="C210" s="52">
        <f>SUM(C15:C17,C19:C28,C30:C33,C35:C39,C41:C45,C47:C50,C52:C57,C59:C60,C62:C63,C65:C66,C68:C76,C78:C80,C82:C87,C89:C97,C99,C101:C104,C106:C110,C112:C114,C116:C119,C121:C123,C125:C135,C137:C139,C141:C148,C150,C152:C154,C156:C165,C167:C179,C181:C184,C186:C199,C201:C202,C204:C208)</f>
        <v>36963.225799999986</v>
      </c>
      <c r="D210" s="36">
        <v>43388</v>
      </c>
      <c r="E210" s="36">
        <f>SUM(E15:E17,E19:E28,E30:E33,E35:E39,E41:E45,E47:E50,E52:E57,E59:E60,E62:E63,E65:E66,E68:E76,E78:E80,E82:E87,E89:E97,E99,E101:E104,E106:E110,E112:E114,E116:E119,E121:E123,E125:E135,E137:E139,E141:E148,E150,E152:E154,E156:E165,E167:E179,E181:E184,E186:E199,E201:E202,E204:E208)</f>
        <v>42619</v>
      </c>
      <c r="F210" s="52">
        <f>E210/C210</f>
        <v>1.1530108392217222</v>
      </c>
      <c r="G210" s="97">
        <f>SUM(G15:G17,G19:G28,G30:G33,G35:G39,G41:G45,G47:G50,G52:G57,G59:G60,G62:G63,G65:G66,G68:G76,G78:G80,G82:G87,G89:G97,G99,G101:G104,G106:G110,G112:G114,G116:G119,G121:G123,G125:G135,G137:G139,G141:G148,G150,G152:G154,G156:G165,G167:G179,G181:G184,G186:G199,G201:G202,G204:G208)-G187-G168-G90-G83-G20-G26</f>
        <v>3500</v>
      </c>
      <c r="H210" s="97">
        <f>G210*100/E210</f>
        <v>8.2122996785471276</v>
      </c>
      <c r="I210" s="97">
        <f t="shared" ref="I210:O210" si="9">SUM(I15:I17,I19:I28,I30:I33,I35:I39,I41:I45,I47:I50,I52:I57,I59:I60,I62:I63,I65:I66,I68:I76,I78:I80,I82:I87,I89:I97,I99,I101:I104,I106:I110,I112:I114,I116:I119,I121:I123,I125:I135,I137:I139,I141:I148,I150,I152:I154,I156:I165,I167:I179,I181:I184,I186:I199,I201:I202,I204:I208)-I187-I168-I90-I83-I20-I26</f>
        <v>42</v>
      </c>
      <c r="J210" s="97">
        <f t="shared" si="9"/>
        <v>47</v>
      </c>
      <c r="K210" s="97">
        <f t="shared" si="9"/>
        <v>66</v>
      </c>
      <c r="L210" s="97">
        <f t="shared" si="9"/>
        <v>0</v>
      </c>
      <c r="M210" s="97">
        <f t="shared" si="9"/>
        <v>0</v>
      </c>
      <c r="N210" s="97">
        <f t="shared" si="9"/>
        <v>577</v>
      </c>
      <c r="O210" s="97">
        <f t="shared" si="9"/>
        <v>197</v>
      </c>
    </row>
    <row r="211" spans="1:19" x14ac:dyDescent="0.25">
      <c r="D211" s="17">
        <v>3480</v>
      </c>
      <c r="E211" s="34">
        <f>G210</f>
        <v>3500</v>
      </c>
      <c r="G211" s="100">
        <f>SUM(G15:G209)-18</f>
        <v>3500</v>
      </c>
      <c r="H211" s="100"/>
      <c r="I211" s="100"/>
      <c r="J211" s="100"/>
      <c r="K211" s="100"/>
      <c r="L211" s="100"/>
      <c r="M211" s="100"/>
      <c r="N211" s="100"/>
      <c r="O211" s="100"/>
    </row>
    <row r="212" spans="1:19" ht="15.75" x14ac:dyDescent="0.25">
      <c r="D212" s="34"/>
      <c r="E212" s="17">
        <v>43067</v>
      </c>
      <c r="G212" s="132">
        <f>G204+G201+G186+G181+G167+G156+G152+G150+G141+G137+G125+G121+G116+G112+G106+G101+G99+G89+G82+G78+G68+G65+G62+G59+G52+G47+G41+G35+G30+G19+G15+G165+G114+G86</f>
        <v>887</v>
      </c>
      <c r="H212" s="132"/>
      <c r="I212" s="132">
        <f t="shared" ref="I212:O212" si="10">I204+I201+I186+I181+I167+I156+I152+I150+I141+I137+I125+I121+I116+I112+I106+I101+I99+I89+I82+I78+I68+I65+I62+I59+I52+I47+I41+I35+I30+I19+I15+I165+I114+I86</f>
        <v>42</v>
      </c>
      <c r="J212" s="132">
        <f t="shared" si="10"/>
        <v>47</v>
      </c>
      <c r="K212" s="132">
        <f t="shared" si="10"/>
        <v>66</v>
      </c>
      <c r="L212" s="132">
        <f t="shared" si="10"/>
        <v>0</v>
      </c>
      <c r="M212" s="132">
        <f t="shared" si="10"/>
        <v>0</v>
      </c>
      <c r="N212" s="132">
        <f t="shared" si="10"/>
        <v>577</v>
      </c>
      <c r="O212" s="132">
        <f t="shared" si="10"/>
        <v>197</v>
      </c>
    </row>
    <row r="213" spans="1:19" ht="15.75" x14ac:dyDescent="0.25">
      <c r="D213" s="34"/>
      <c r="G213" s="132" t="s">
        <v>406</v>
      </c>
      <c r="H213" s="63"/>
      <c r="I213" s="63"/>
      <c r="J213" s="63"/>
      <c r="K213" s="63"/>
      <c r="L213" s="63"/>
      <c r="M213" s="63"/>
      <c r="N213" s="63">
        <f>N187+N168+N90+N83+N36+N20</f>
        <v>8</v>
      </c>
      <c r="O213" s="63"/>
    </row>
    <row r="214" spans="1:19" ht="15.75" x14ac:dyDescent="0.25">
      <c r="G214" s="132">
        <f>G16+G17+G21+G22+G23+G24+G25+G27+G28+G31+G32+G33+G37+G38+G39+G43+G42+G44+G45+G48+G49+G50+G53+G54+G55+G56+G57+G60+G63+G66+G69+G70+G71+G72+G73+G74+G75+G76+G79+G80+G84+G85+G87+G91+G92+G93+G94+G95+G96+G97+G102+G103+G104+G107+G108+G109+G110+G113+G117+G118+G119+G122+G123+G126+G127+G128+G129+G130+G131+G132+G133+G134+G135+G138+G139+G142+G143+G144+G145+G146+G147+G148+G153+G154+G157+G158+G159+G160+G161+G162+G163+G164+G169+G170+G171+G172+G173+G174+G175+G176+G177+G178+G179+G182+G183+G184+G188+G189+G190+G191+G192+G193+G194+G195+G196+G197+G198+G199+G202+G205+G206+G207+G208</f>
        <v>2613</v>
      </c>
      <c r="H214" s="60"/>
      <c r="I214" s="60"/>
      <c r="J214" s="60"/>
      <c r="K214" s="60"/>
      <c r="L214" s="60"/>
      <c r="M214" s="60"/>
      <c r="N214" s="60"/>
      <c r="O214" s="60"/>
    </row>
    <row r="215" spans="1:19" ht="15.75" x14ac:dyDescent="0.25">
      <c r="G215" s="132" t="s">
        <v>334</v>
      </c>
      <c r="H215" s="60"/>
      <c r="I215" s="60"/>
      <c r="J215" s="60"/>
      <c r="K215" s="60"/>
      <c r="L215" s="60"/>
      <c r="M215" s="60"/>
      <c r="N215" s="60"/>
      <c r="O215" s="60"/>
    </row>
    <row r="216" spans="1:19" ht="15.75" x14ac:dyDescent="0.25">
      <c r="G216" s="132">
        <f>G212+G214</f>
        <v>3500</v>
      </c>
      <c r="H216" s="60"/>
      <c r="I216" s="60"/>
      <c r="J216" s="60"/>
      <c r="K216" s="60"/>
      <c r="L216" s="60"/>
      <c r="M216" s="60"/>
      <c r="N216" s="60"/>
      <c r="O216" s="60"/>
    </row>
    <row r="217" spans="1:19" ht="15.75" x14ac:dyDescent="0.25">
      <c r="G217" s="133"/>
      <c r="H217" s="60"/>
      <c r="I217" s="60"/>
      <c r="J217" s="60"/>
      <c r="K217" s="60"/>
      <c r="L217" s="60"/>
      <c r="M217" s="60"/>
      <c r="N217" s="60"/>
      <c r="O217" s="60"/>
    </row>
    <row r="218" spans="1:19" x14ac:dyDescent="0.25">
      <c r="G218" s="100"/>
    </row>
    <row r="219" spans="1:19" x14ac:dyDescent="0.25">
      <c r="G219" s="100"/>
      <c r="H219" s="34"/>
      <c r="I219" s="34"/>
      <c r="J219" s="34"/>
      <c r="K219" s="34"/>
      <c r="L219" s="34"/>
      <c r="M219" s="34"/>
      <c r="N219" s="34"/>
      <c r="O219" s="34"/>
    </row>
    <row r="220" spans="1:19" x14ac:dyDescent="0.25">
      <c r="G220" s="100"/>
      <c r="H220" s="34"/>
      <c r="I220" s="34"/>
      <c r="J220" s="34"/>
      <c r="K220" s="34"/>
      <c r="L220" s="34"/>
      <c r="M220" s="34"/>
      <c r="N220" s="34"/>
      <c r="O220" s="34"/>
    </row>
  </sheetData>
  <autoFilter ref="B2:B217"/>
  <mergeCells count="17">
    <mergeCell ref="F8:F12"/>
    <mergeCell ref="D11:D12"/>
    <mergeCell ref="E11:E12"/>
    <mergeCell ref="G8:O8"/>
    <mergeCell ref="G9:O9"/>
    <mergeCell ref="J10:O10"/>
    <mergeCell ref="J11:N11"/>
    <mergeCell ref="O11:O12"/>
    <mergeCell ref="C4:F4"/>
    <mergeCell ref="C6:F6"/>
    <mergeCell ref="C8:C12"/>
    <mergeCell ref="D8:E10"/>
    <mergeCell ref="A8:A12"/>
    <mergeCell ref="B8:B12"/>
    <mergeCell ref="G10:G12"/>
    <mergeCell ref="I10:I12"/>
    <mergeCell ref="H10:H12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X224"/>
  <sheetViews>
    <sheetView view="pageBreakPreview" topLeftCell="A7" zoomScale="80" zoomScaleNormal="80" zoomScaleSheetLayoutView="80" workbookViewId="0">
      <pane xSplit="1" ySplit="6" topLeftCell="B13" activePane="bottomRight" state="frozen"/>
      <selection activeCell="A7" sqref="A7"/>
      <selection pane="topRight" activeCell="B7" sqref="B7"/>
      <selection pane="bottomLeft" activeCell="A13" sqref="A13"/>
      <selection pane="bottomRight" activeCell="E221" sqref="E221"/>
    </sheetView>
  </sheetViews>
  <sheetFormatPr defaultColWidth="9.140625" defaultRowHeight="15" x14ac:dyDescent="0.25"/>
  <cols>
    <col min="1" max="1" width="9.140625" style="221"/>
    <col min="2" max="2" width="21.5703125" style="17" customWidth="1"/>
    <col min="3" max="3" width="13.140625" style="230" customWidth="1"/>
    <col min="4" max="4" width="10.7109375" style="17" customWidth="1"/>
    <col min="5" max="5" width="9.140625" style="17" customWidth="1"/>
    <col min="6" max="6" width="9.85546875" style="67" customWidth="1"/>
    <col min="7" max="7" width="9.85546875" style="231" customWidth="1"/>
    <col min="8" max="8" width="7" style="232" customWidth="1"/>
    <col min="9" max="10" width="9.140625" style="17"/>
    <col min="11" max="13" width="0" style="17" hidden="1" customWidth="1"/>
    <col min="14" max="14" width="9.140625" style="17"/>
    <col min="15" max="15" width="7.5703125" style="17" customWidth="1"/>
    <col min="16" max="16384" width="9.140625" style="17"/>
  </cols>
  <sheetData>
    <row r="2" spans="1:24" x14ac:dyDescent="0.25">
      <c r="F2" s="536" t="s">
        <v>327</v>
      </c>
    </row>
    <row r="3" spans="1:24" x14ac:dyDescent="0.25">
      <c r="F3" s="233"/>
    </row>
    <row r="4" spans="1:24" x14ac:dyDescent="0.25">
      <c r="C4" s="538" t="s">
        <v>16</v>
      </c>
      <c r="D4" s="538"/>
      <c r="E4" s="538"/>
      <c r="F4" s="538"/>
    </row>
    <row r="5" spans="1:24" ht="7.5" customHeight="1" x14ac:dyDescent="0.25"/>
    <row r="6" spans="1:24" x14ac:dyDescent="0.25">
      <c r="C6" s="539" t="s">
        <v>357</v>
      </c>
      <c r="D6" s="539"/>
      <c r="E6" s="539"/>
      <c r="F6" s="539"/>
    </row>
    <row r="8" spans="1:24" s="41" customFormat="1" ht="12.75" customHeight="1" x14ac:dyDescent="0.2">
      <c r="A8" s="234" t="s">
        <v>0</v>
      </c>
      <c r="B8" s="542" t="s">
        <v>1</v>
      </c>
      <c r="C8" s="552" t="s">
        <v>2</v>
      </c>
      <c r="D8" s="546" t="s">
        <v>3</v>
      </c>
      <c r="E8" s="547"/>
      <c r="F8" s="572" t="s">
        <v>4</v>
      </c>
      <c r="G8" s="555"/>
      <c r="H8" s="555"/>
      <c r="I8" s="555"/>
      <c r="J8" s="555"/>
      <c r="K8" s="555"/>
      <c r="L8" s="555"/>
      <c r="M8" s="555"/>
      <c r="N8" s="555"/>
      <c r="O8" s="556"/>
    </row>
    <row r="9" spans="1:24" s="41" customFormat="1" ht="23.45" customHeight="1" x14ac:dyDescent="0.2">
      <c r="A9" s="235"/>
      <c r="B9" s="543"/>
      <c r="C9" s="553"/>
      <c r="D9" s="548"/>
      <c r="E9" s="549"/>
      <c r="F9" s="573"/>
      <c r="G9" s="554" t="s">
        <v>5</v>
      </c>
      <c r="H9" s="555"/>
      <c r="I9" s="555"/>
      <c r="J9" s="555"/>
      <c r="K9" s="555"/>
      <c r="L9" s="555"/>
      <c r="M9" s="555"/>
      <c r="N9" s="555"/>
      <c r="O9" s="556"/>
    </row>
    <row r="10" spans="1:24" s="41" customFormat="1" ht="24" customHeight="1" x14ac:dyDescent="0.2">
      <c r="A10" s="235"/>
      <c r="B10" s="543"/>
      <c r="C10" s="553"/>
      <c r="D10" s="550"/>
      <c r="E10" s="551"/>
      <c r="F10" s="573"/>
      <c r="G10" s="568" t="s">
        <v>6</v>
      </c>
      <c r="H10" s="570" t="s">
        <v>7</v>
      </c>
      <c r="I10" s="542" t="s">
        <v>9</v>
      </c>
      <c r="J10" s="554" t="s">
        <v>8</v>
      </c>
      <c r="K10" s="555"/>
      <c r="L10" s="555"/>
      <c r="M10" s="555"/>
      <c r="N10" s="555"/>
      <c r="O10" s="556"/>
    </row>
    <row r="11" spans="1:24" s="41" customFormat="1" ht="12.75" customHeight="1" x14ac:dyDescent="0.2">
      <c r="A11" s="235"/>
      <c r="B11" s="543"/>
      <c r="C11" s="553"/>
      <c r="D11" s="558" t="s">
        <v>328</v>
      </c>
      <c r="E11" s="558" t="s">
        <v>349</v>
      </c>
      <c r="F11" s="573"/>
      <c r="G11" s="569"/>
      <c r="H11" s="571"/>
      <c r="I11" s="557"/>
      <c r="J11" s="554" t="s">
        <v>10</v>
      </c>
      <c r="K11" s="555"/>
      <c r="L11" s="555"/>
      <c r="M11" s="555"/>
      <c r="N11" s="556"/>
      <c r="O11" s="542" t="s">
        <v>11</v>
      </c>
    </row>
    <row r="12" spans="1:24" s="41" customFormat="1" ht="24.6" customHeight="1" x14ac:dyDescent="0.2">
      <c r="A12" s="234"/>
      <c r="B12" s="542"/>
      <c r="C12" s="553"/>
      <c r="D12" s="558"/>
      <c r="E12" s="558"/>
      <c r="F12" s="573"/>
      <c r="G12" s="569"/>
      <c r="H12" s="571"/>
      <c r="I12" s="557"/>
      <c r="J12" s="223" t="s">
        <v>12</v>
      </c>
      <c r="K12" s="223" t="s">
        <v>13</v>
      </c>
      <c r="L12" s="223" t="s">
        <v>14</v>
      </c>
      <c r="M12" s="223" t="s">
        <v>358</v>
      </c>
      <c r="N12" s="223" t="s">
        <v>15</v>
      </c>
      <c r="O12" s="557"/>
    </row>
    <row r="13" spans="1:24" s="33" customFormat="1" ht="12.75" x14ac:dyDescent="0.25">
      <c r="A13" s="235">
        <v>1</v>
      </c>
      <c r="B13" s="222">
        <v>2</v>
      </c>
      <c r="C13" s="236">
        <v>3</v>
      </c>
      <c r="D13" s="222">
        <v>4</v>
      </c>
      <c r="E13" s="222">
        <v>5</v>
      </c>
      <c r="F13" s="68">
        <v>6</v>
      </c>
      <c r="G13" s="237">
        <v>24</v>
      </c>
      <c r="H13" s="238">
        <v>25</v>
      </c>
      <c r="I13" s="222">
        <v>26</v>
      </c>
      <c r="J13" s="222">
        <v>27</v>
      </c>
      <c r="K13" s="222">
        <v>28</v>
      </c>
      <c r="L13" s="222">
        <v>29</v>
      </c>
      <c r="M13" s="222"/>
      <c r="N13" s="222">
        <v>30</v>
      </c>
      <c r="O13" s="222">
        <v>31</v>
      </c>
    </row>
    <row r="14" spans="1:24" ht="15.75" customHeight="1" x14ac:dyDescent="0.25">
      <c r="A14" s="239" t="s">
        <v>343</v>
      </c>
      <c r="B14" s="240"/>
      <c r="C14" s="240"/>
      <c r="D14" s="240"/>
      <c r="E14" s="240"/>
      <c r="F14" s="241"/>
      <c r="G14" s="242"/>
      <c r="H14" s="243"/>
      <c r="I14" s="240"/>
      <c r="J14" s="240"/>
      <c r="K14" s="240"/>
      <c r="L14" s="240"/>
      <c r="M14" s="240"/>
      <c r="N14" s="240"/>
      <c r="O14" s="244"/>
    </row>
    <row r="15" spans="1:24" x14ac:dyDescent="0.25">
      <c r="A15" s="245" t="s">
        <v>17</v>
      </c>
      <c r="B15" s="246" t="s">
        <v>36</v>
      </c>
      <c r="C15" s="247">
        <v>429.8143</v>
      </c>
      <c r="D15" s="18">
        <v>592</v>
      </c>
      <c r="E15" s="18">
        <v>637</v>
      </c>
      <c r="F15" s="248">
        <f>E15/C15</f>
        <v>1.4820353813263076</v>
      </c>
      <c r="G15" s="249">
        <v>50</v>
      </c>
      <c r="H15" s="251">
        <f>G15*100/E15</f>
        <v>7.8492935635792778</v>
      </c>
      <c r="I15" s="18">
        <v>0</v>
      </c>
      <c r="J15" s="18">
        <v>5</v>
      </c>
      <c r="K15" s="18">
        <v>0</v>
      </c>
      <c r="L15" s="18">
        <v>0</v>
      </c>
      <c r="M15" s="18"/>
      <c r="N15" s="18">
        <v>29</v>
      </c>
      <c r="O15" s="18">
        <v>16</v>
      </c>
      <c r="P15" s="70"/>
      <c r="Q15" s="34"/>
      <c r="T15" s="34"/>
      <c r="U15" s="34"/>
      <c r="V15" s="34"/>
      <c r="W15" s="34"/>
      <c r="X15" s="34"/>
    </row>
    <row r="16" spans="1:24" ht="45" x14ac:dyDescent="0.25">
      <c r="A16" s="245" t="s">
        <v>20</v>
      </c>
      <c r="B16" s="246" t="s">
        <v>221</v>
      </c>
      <c r="C16" s="247">
        <v>101.61</v>
      </c>
      <c r="D16" s="18">
        <v>738</v>
      </c>
      <c r="E16" s="18">
        <v>751</v>
      </c>
      <c r="F16" s="248">
        <f>E16/C16</f>
        <v>7.3910048223600038</v>
      </c>
      <c r="G16" s="249">
        <v>112</v>
      </c>
      <c r="H16" s="31">
        <v>15</v>
      </c>
      <c r="I16" s="18"/>
      <c r="J16" s="18"/>
      <c r="K16" s="18"/>
      <c r="L16" s="18"/>
      <c r="M16" s="18"/>
      <c r="N16" s="18"/>
      <c r="O16" s="18"/>
      <c r="P16" s="70"/>
      <c r="Q16" s="34"/>
    </row>
    <row r="17" spans="1:19" s="30" customFormat="1" x14ac:dyDescent="0.25">
      <c r="A17" s="245" t="s">
        <v>22</v>
      </c>
      <c r="B17" s="246" t="s">
        <v>223</v>
      </c>
      <c r="C17" s="247">
        <v>5.5</v>
      </c>
      <c r="D17" s="18">
        <v>46</v>
      </c>
      <c r="E17" s="18">
        <v>44</v>
      </c>
      <c r="F17" s="248">
        <f>E17/C17</f>
        <v>8</v>
      </c>
      <c r="G17" s="249">
        <v>6</v>
      </c>
      <c r="H17" s="31">
        <f>G17*100/E17</f>
        <v>13.636363636363637</v>
      </c>
      <c r="I17" s="18"/>
      <c r="J17" s="18"/>
      <c r="K17" s="18"/>
      <c r="L17" s="18"/>
      <c r="M17" s="18"/>
      <c r="N17" s="18"/>
      <c r="O17" s="18"/>
      <c r="P17" s="134"/>
      <c r="Q17" s="34"/>
      <c r="R17" s="17"/>
      <c r="S17" s="17"/>
    </row>
    <row r="18" spans="1:19" x14ac:dyDescent="0.25">
      <c r="A18" s="252" t="s">
        <v>234</v>
      </c>
      <c r="B18" s="253"/>
      <c r="C18" s="253"/>
      <c r="D18" s="253"/>
      <c r="E18" s="253"/>
      <c r="F18" s="254"/>
      <c r="G18" s="255"/>
      <c r="H18" s="256"/>
      <c r="I18" s="253"/>
      <c r="J18" s="253"/>
      <c r="K18" s="253"/>
      <c r="L18" s="253"/>
      <c r="M18" s="253"/>
      <c r="N18" s="253"/>
      <c r="O18" s="253"/>
      <c r="P18" s="72"/>
      <c r="Q18" s="34"/>
    </row>
    <row r="19" spans="1:19" x14ac:dyDescent="0.25">
      <c r="A19" s="245" t="s">
        <v>28</v>
      </c>
      <c r="B19" s="246" t="s">
        <v>18</v>
      </c>
      <c r="C19" s="247">
        <v>398.77</v>
      </c>
      <c r="D19" s="18">
        <v>825</v>
      </c>
      <c r="E19" s="18">
        <v>758</v>
      </c>
      <c r="F19" s="248">
        <f>E19/C19</f>
        <v>1.9008450986784362</v>
      </c>
      <c r="G19" s="257">
        <v>60</v>
      </c>
      <c r="H19" s="251">
        <f>G19*100/E19</f>
        <v>7.9155672823218994</v>
      </c>
      <c r="I19" s="258">
        <v>0</v>
      </c>
      <c r="J19" s="258">
        <v>8</v>
      </c>
      <c r="K19" s="258">
        <v>0</v>
      </c>
      <c r="L19" s="258">
        <v>0</v>
      </c>
      <c r="M19" s="258"/>
      <c r="N19" s="258">
        <v>34</v>
      </c>
      <c r="O19" s="258">
        <v>18</v>
      </c>
      <c r="P19" s="70"/>
      <c r="Q19" s="34"/>
    </row>
    <row r="20" spans="1:19" ht="75" x14ac:dyDescent="0.25">
      <c r="A20" s="245" t="s">
        <v>235</v>
      </c>
      <c r="B20" s="246" t="s">
        <v>317</v>
      </c>
      <c r="C20" s="247"/>
      <c r="D20" s="18"/>
      <c r="E20" s="18"/>
      <c r="F20" s="248"/>
      <c r="G20" s="257">
        <v>4</v>
      </c>
      <c r="H20" s="31">
        <v>8</v>
      </c>
      <c r="I20" s="258"/>
      <c r="J20" s="258"/>
      <c r="K20" s="258"/>
      <c r="L20" s="258"/>
      <c r="M20" s="258"/>
      <c r="N20" s="258">
        <v>4</v>
      </c>
      <c r="O20" s="258"/>
      <c r="P20" s="70"/>
      <c r="Q20" s="34"/>
    </row>
    <row r="21" spans="1:19" ht="45" x14ac:dyDescent="0.25">
      <c r="A21" s="245" t="s">
        <v>29</v>
      </c>
      <c r="B21" s="246" t="s">
        <v>21</v>
      </c>
      <c r="C21" s="259">
        <v>77.67</v>
      </c>
      <c r="D21" s="18">
        <v>703</v>
      </c>
      <c r="E21" s="18">
        <v>719</v>
      </c>
      <c r="F21" s="248">
        <f t="shared" ref="F21:F28" si="0">E21/C21</f>
        <v>9.2571134286082142</v>
      </c>
      <c r="G21" s="257">
        <v>129</v>
      </c>
      <c r="H21" s="31">
        <v>17.899999999999999</v>
      </c>
      <c r="I21" s="258"/>
      <c r="J21" s="258"/>
      <c r="K21" s="258"/>
      <c r="L21" s="258"/>
      <c r="M21" s="258"/>
      <c r="N21" s="258"/>
      <c r="O21" s="258"/>
      <c r="P21" s="70"/>
      <c r="Q21" s="34"/>
    </row>
    <row r="22" spans="1:19" x14ac:dyDescent="0.25">
      <c r="A22" s="245" t="s">
        <v>31</v>
      </c>
      <c r="B22" s="246" t="s">
        <v>23</v>
      </c>
      <c r="C22" s="247">
        <v>24.202999999999999</v>
      </c>
      <c r="D22" s="18">
        <v>148</v>
      </c>
      <c r="E22" s="18">
        <v>139</v>
      </c>
      <c r="F22" s="248">
        <f t="shared" si="0"/>
        <v>5.7430896996240133</v>
      </c>
      <c r="G22" s="249">
        <v>16</v>
      </c>
      <c r="H22" s="31">
        <v>12</v>
      </c>
      <c r="I22" s="18"/>
      <c r="J22" s="18"/>
      <c r="K22" s="18"/>
      <c r="L22" s="18"/>
      <c r="M22" s="18"/>
      <c r="N22" s="18"/>
      <c r="O22" s="18"/>
      <c r="P22" s="70"/>
      <c r="Q22" s="34"/>
    </row>
    <row r="23" spans="1:19" x14ac:dyDescent="0.25">
      <c r="A23" s="245" t="s">
        <v>33</v>
      </c>
      <c r="B23" s="246" t="s">
        <v>24</v>
      </c>
      <c r="C23" s="247">
        <v>20.62</v>
      </c>
      <c r="D23" s="18">
        <v>286</v>
      </c>
      <c r="E23" s="18">
        <v>291</v>
      </c>
      <c r="F23" s="248">
        <f t="shared" si="0"/>
        <v>14.112512124151309</v>
      </c>
      <c r="G23" s="257">
        <v>22</v>
      </c>
      <c r="H23" s="31">
        <v>7</v>
      </c>
      <c r="I23" s="258"/>
      <c r="J23" s="258"/>
      <c r="K23" s="258"/>
      <c r="L23" s="258"/>
      <c r="M23" s="258"/>
      <c r="N23" s="258"/>
      <c r="O23" s="258"/>
      <c r="P23" s="70"/>
      <c r="Q23" s="34"/>
    </row>
    <row r="24" spans="1:19" x14ac:dyDescent="0.25">
      <c r="A24" s="245" t="s">
        <v>236</v>
      </c>
      <c r="B24" s="246" t="s">
        <v>311</v>
      </c>
      <c r="C24" s="247">
        <v>21.3</v>
      </c>
      <c r="D24" s="18">
        <v>108</v>
      </c>
      <c r="E24" s="18">
        <v>125</v>
      </c>
      <c r="F24" s="248">
        <f t="shared" si="0"/>
        <v>5.868544600938967</v>
      </c>
      <c r="G24" s="249">
        <v>15</v>
      </c>
      <c r="H24" s="31">
        <v>12</v>
      </c>
      <c r="I24" s="18"/>
      <c r="J24" s="18"/>
      <c r="K24" s="18"/>
      <c r="L24" s="18"/>
      <c r="M24" s="18"/>
      <c r="N24" s="18"/>
      <c r="O24" s="18"/>
      <c r="P24" s="70"/>
      <c r="Q24" s="34"/>
    </row>
    <row r="25" spans="1:19" ht="45" x14ac:dyDescent="0.25">
      <c r="A25" s="245" t="s">
        <v>237</v>
      </c>
      <c r="B25" s="246" t="s">
        <v>25</v>
      </c>
      <c r="C25" s="247">
        <v>50</v>
      </c>
      <c r="D25" s="18">
        <v>137</v>
      </c>
      <c r="E25" s="18">
        <v>125</v>
      </c>
      <c r="F25" s="248">
        <f t="shared" si="0"/>
        <v>2.5</v>
      </c>
      <c r="G25" s="257">
        <v>10</v>
      </c>
      <c r="H25" s="251">
        <f>G25*100/E25</f>
        <v>8</v>
      </c>
      <c r="I25" s="258"/>
      <c r="J25" s="258"/>
      <c r="K25" s="258"/>
      <c r="L25" s="258"/>
      <c r="M25" s="258"/>
      <c r="N25" s="258"/>
      <c r="O25" s="258"/>
      <c r="P25" s="70"/>
      <c r="Q25" s="34"/>
    </row>
    <row r="26" spans="1:19" ht="75" x14ac:dyDescent="0.25">
      <c r="A26" s="245" t="s">
        <v>240</v>
      </c>
      <c r="B26" s="246" t="s">
        <v>317</v>
      </c>
      <c r="C26" s="247" t="s">
        <v>19</v>
      </c>
      <c r="D26" s="18"/>
      <c r="E26" s="18"/>
      <c r="F26" s="248"/>
      <c r="G26" s="257">
        <v>4</v>
      </c>
      <c r="H26" s="251">
        <f>G26*100/E25</f>
        <v>3.2</v>
      </c>
      <c r="I26" s="258"/>
      <c r="J26" s="258"/>
      <c r="K26" s="258"/>
      <c r="L26" s="258"/>
      <c r="M26" s="258"/>
      <c r="N26" s="258"/>
      <c r="O26" s="258"/>
      <c r="P26" s="70"/>
      <c r="Q26" s="34"/>
    </row>
    <row r="27" spans="1:19" x14ac:dyDescent="0.25">
      <c r="A27" s="245" t="s">
        <v>238</v>
      </c>
      <c r="B27" s="246" t="s">
        <v>26</v>
      </c>
      <c r="C27" s="247">
        <v>33.630000000000003</v>
      </c>
      <c r="D27" s="18">
        <v>176</v>
      </c>
      <c r="E27" s="18">
        <v>179</v>
      </c>
      <c r="F27" s="248">
        <f t="shared" si="0"/>
        <v>5.3226286054118344</v>
      </c>
      <c r="G27" s="257">
        <v>14</v>
      </c>
      <c r="H27" s="31">
        <f>G27*100/E27</f>
        <v>7.8212290502793298</v>
      </c>
      <c r="I27" s="258"/>
      <c r="J27" s="258"/>
      <c r="K27" s="258"/>
      <c r="L27" s="258"/>
      <c r="M27" s="258"/>
      <c r="N27" s="258"/>
      <c r="O27" s="258"/>
      <c r="P27" s="70"/>
      <c r="Q27" s="34"/>
    </row>
    <row r="28" spans="1:19" x14ac:dyDescent="0.25">
      <c r="A28" s="245" t="s">
        <v>239</v>
      </c>
      <c r="B28" s="246" t="s">
        <v>27</v>
      </c>
      <c r="C28" s="247">
        <v>36.83</v>
      </c>
      <c r="D28" s="18">
        <v>243</v>
      </c>
      <c r="E28" s="18">
        <v>237</v>
      </c>
      <c r="F28" s="248">
        <f t="shared" si="0"/>
        <v>6.4349714906326367</v>
      </c>
      <c r="G28" s="257">
        <v>35</v>
      </c>
      <c r="H28" s="31">
        <v>15</v>
      </c>
      <c r="I28" s="258"/>
      <c r="J28" s="258"/>
      <c r="K28" s="258"/>
      <c r="L28" s="258"/>
      <c r="M28" s="258"/>
      <c r="N28" s="258"/>
      <c r="O28" s="258"/>
      <c r="P28" s="70"/>
      <c r="Q28" s="34"/>
    </row>
    <row r="29" spans="1:19" ht="15.75" customHeight="1" x14ac:dyDescent="0.25">
      <c r="A29" s="252" t="s">
        <v>241</v>
      </c>
      <c r="B29" s="260"/>
      <c r="C29" s="260"/>
      <c r="D29" s="260"/>
      <c r="E29" s="260"/>
      <c r="F29" s="261"/>
      <c r="G29" s="262"/>
      <c r="H29" s="263"/>
      <c r="I29" s="260"/>
      <c r="J29" s="260"/>
      <c r="K29" s="260"/>
      <c r="L29" s="260"/>
      <c r="M29" s="260"/>
      <c r="N29" s="260"/>
      <c r="O29" s="260"/>
      <c r="P29" s="70"/>
      <c r="Q29" s="34"/>
    </row>
    <row r="30" spans="1:19" x14ac:dyDescent="0.25">
      <c r="A30" s="245" t="s">
        <v>35</v>
      </c>
      <c r="B30" s="246" t="s">
        <v>18</v>
      </c>
      <c r="C30" s="247">
        <v>425.3</v>
      </c>
      <c r="D30" s="18">
        <v>592</v>
      </c>
      <c r="E30" s="18">
        <v>581</v>
      </c>
      <c r="F30" s="248">
        <f>E30/C30</f>
        <v>1.3660945215142253</v>
      </c>
      <c r="G30" s="264">
        <v>46</v>
      </c>
      <c r="H30" s="265">
        <f>G30*100/E30</f>
        <v>7.9173838209982792</v>
      </c>
      <c r="I30" s="29">
        <v>0</v>
      </c>
      <c r="J30" s="29">
        <v>5</v>
      </c>
      <c r="K30" s="29">
        <v>0</v>
      </c>
      <c r="L30" s="29">
        <v>0</v>
      </c>
      <c r="M30" s="29"/>
      <c r="N30" s="29">
        <v>27</v>
      </c>
      <c r="O30" s="29">
        <v>14</v>
      </c>
      <c r="P30" s="70"/>
      <c r="Q30" s="34"/>
    </row>
    <row r="31" spans="1:19" ht="45" x14ac:dyDescent="0.25">
      <c r="A31" s="245" t="s">
        <v>37</v>
      </c>
      <c r="B31" s="246" t="s">
        <v>30</v>
      </c>
      <c r="C31" s="247">
        <v>61.19</v>
      </c>
      <c r="D31" s="18">
        <v>378</v>
      </c>
      <c r="E31" s="18">
        <v>399</v>
      </c>
      <c r="F31" s="248">
        <f>E31/C31</f>
        <v>6.5206733126327832</v>
      </c>
      <c r="G31" s="257">
        <v>59</v>
      </c>
      <c r="H31" s="31">
        <f>G31*100/E31</f>
        <v>14.786967418546366</v>
      </c>
      <c r="I31" s="258"/>
      <c r="J31" s="258"/>
      <c r="K31" s="258"/>
      <c r="L31" s="258"/>
      <c r="M31" s="258"/>
      <c r="N31" s="258"/>
      <c r="O31" s="258"/>
      <c r="P31" s="70"/>
      <c r="Q31" s="34"/>
    </row>
    <row r="32" spans="1:19" x14ac:dyDescent="0.25">
      <c r="A32" s="245" t="s">
        <v>39</v>
      </c>
      <c r="B32" s="246" t="s">
        <v>32</v>
      </c>
      <c r="C32" s="247">
        <v>79.22</v>
      </c>
      <c r="D32" s="18">
        <v>976</v>
      </c>
      <c r="E32" s="18">
        <v>984</v>
      </c>
      <c r="F32" s="248">
        <f>E32/C32</f>
        <v>12.421105781368341</v>
      </c>
      <c r="G32" s="257">
        <v>197</v>
      </c>
      <c r="H32" s="31">
        <v>20</v>
      </c>
      <c r="I32" s="29"/>
      <c r="J32" s="29"/>
      <c r="K32" s="29"/>
      <c r="L32" s="29"/>
      <c r="M32" s="29"/>
      <c r="N32" s="29"/>
      <c r="O32" s="29"/>
      <c r="P32" s="70"/>
      <c r="Q32" s="34"/>
    </row>
    <row r="33" spans="1:17" x14ac:dyDescent="0.25">
      <c r="A33" s="245" t="s">
        <v>41</v>
      </c>
      <c r="B33" s="246" t="s">
        <v>34</v>
      </c>
      <c r="C33" s="247">
        <v>80.819999999999993</v>
      </c>
      <c r="D33" s="18">
        <v>455</v>
      </c>
      <c r="E33" s="18">
        <v>430</v>
      </c>
      <c r="F33" s="248">
        <f>E33/C33</f>
        <v>5.320465231378372</v>
      </c>
      <c r="G33" s="257">
        <v>51</v>
      </c>
      <c r="H33" s="31">
        <v>12</v>
      </c>
      <c r="I33" s="29"/>
      <c r="J33" s="29"/>
      <c r="K33" s="29"/>
      <c r="L33" s="29"/>
      <c r="M33" s="29"/>
      <c r="N33" s="29"/>
      <c r="O33" s="29"/>
      <c r="P33" s="70"/>
      <c r="Q33" s="34"/>
    </row>
    <row r="34" spans="1:17" ht="15.75" customHeight="1" x14ac:dyDescent="0.25">
      <c r="A34" s="252" t="s">
        <v>302</v>
      </c>
      <c r="B34" s="260"/>
      <c r="C34" s="260"/>
      <c r="D34" s="260"/>
      <c r="E34" s="260"/>
      <c r="F34" s="261"/>
      <c r="G34" s="262"/>
      <c r="H34" s="263"/>
      <c r="I34" s="260"/>
      <c r="J34" s="260"/>
      <c r="K34" s="260"/>
      <c r="L34" s="260"/>
      <c r="M34" s="260"/>
      <c r="N34" s="260"/>
      <c r="O34" s="260"/>
      <c r="P34" s="70"/>
      <c r="Q34" s="34"/>
    </row>
    <row r="35" spans="1:17" x14ac:dyDescent="0.25">
      <c r="A35" s="245" t="s">
        <v>43</v>
      </c>
      <c r="B35" s="246" t="s">
        <v>36</v>
      </c>
      <c r="C35" s="247">
        <v>222.18</v>
      </c>
      <c r="D35" s="18">
        <v>965</v>
      </c>
      <c r="E35" s="18">
        <v>716</v>
      </c>
      <c r="F35" s="248">
        <f>E35/C35</f>
        <v>3.2226122963363037</v>
      </c>
      <c r="G35" s="257">
        <v>85</v>
      </c>
      <c r="H35" s="266">
        <v>8</v>
      </c>
      <c r="I35" s="258">
        <v>0</v>
      </c>
      <c r="J35" s="258">
        <v>12</v>
      </c>
      <c r="K35" s="258">
        <v>0</v>
      </c>
      <c r="L35" s="258">
        <v>0</v>
      </c>
      <c r="M35" s="258"/>
      <c r="N35" s="258">
        <v>47</v>
      </c>
      <c r="O35" s="258">
        <v>26</v>
      </c>
      <c r="P35" s="70"/>
      <c r="Q35" s="34"/>
    </row>
    <row r="36" spans="1:17" ht="61.5" hidden="1" customHeight="1" x14ac:dyDescent="0.25">
      <c r="A36" s="245"/>
      <c r="B36" s="6" t="s">
        <v>317</v>
      </c>
      <c r="C36" s="247"/>
      <c r="D36" s="18"/>
      <c r="E36" s="18"/>
      <c r="F36" s="248"/>
      <c r="G36" s="257">
        <v>0</v>
      </c>
      <c r="H36" s="266"/>
      <c r="I36" s="258"/>
      <c r="J36" s="258"/>
      <c r="K36" s="258"/>
      <c r="L36" s="258"/>
      <c r="M36" s="258"/>
      <c r="N36" s="258">
        <v>0</v>
      </c>
      <c r="O36" s="258"/>
      <c r="P36" s="70"/>
      <c r="Q36" s="34"/>
    </row>
    <row r="37" spans="1:17" ht="45" x14ac:dyDescent="0.25">
      <c r="A37" s="245" t="s">
        <v>44</v>
      </c>
      <c r="B37" s="246" t="s">
        <v>38</v>
      </c>
      <c r="C37" s="247">
        <v>143.47</v>
      </c>
      <c r="D37" s="18">
        <v>1509</v>
      </c>
      <c r="E37" s="18">
        <v>1234</v>
      </c>
      <c r="F37" s="248">
        <f>E37/C37</f>
        <v>8.6011012755279843</v>
      </c>
      <c r="G37" s="257">
        <v>172</v>
      </c>
      <c r="H37" s="31">
        <f>G37*100/E37</f>
        <v>13.938411669367909</v>
      </c>
      <c r="I37" s="258"/>
      <c r="J37" s="258"/>
      <c r="K37" s="258"/>
      <c r="L37" s="258"/>
      <c r="M37" s="258"/>
      <c r="N37" s="258"/>
      <c r="O37" s="258"/>
      <c r="P37" s="70"/>
      <c r="Q37" s="34"/>
    </row>
    <row r="38" spans="1:17" ht="30" x14ac:dyDescent="0.25">
      <c r="A38" s="245" t="s">
        <v>46</v>
      </c>
      <c r="B38" s="246" t="s">
        <v>40</v>
      </c>
      <c r="C38" s="247">
        <v>12.04</v>
      </c>
      <c r="D38" s="18">
        <v>75</v>
      </c>
      <c r="E38" s="18">
        <v>72</v>
      </c>
      <c r="F38" s="248">
        <f>E38/C38</f>
        <v>5.9800664451827243</v>
      </c>
      <c r="G38" s="257">
        <v>8</v>
      </c>
      <c r="H38" s="31">
        <v>12</v>
      </c>
      <c r="I38" s="258"/>
      <c r="J38" s="258"/>
      <c r="K38" s="258"/>
      <c r="L38" s="258"/>
      <c r="M38" s="258"/>
      <c r="N38" s="258"/>
      <c r="O38" s="258"/>
      <c r="P38" s="70"/>
      <c r="Q38" s="34"/>
    </row>
    <row r="39" spans="1:17" x14ac:dyDescent="0.25">
      <c r="A39" s="245" t="s">
        <v>48</v>
      </c>
      <c r="B39" s="267" t="s">
        <v>331</v>
      </c>
      <c r="C39" s="259">
        <v>51.435000000000002</v>
      </c>
      <c r="D39" s="18">
        <v>202</v>
      </c>
      <c r="E39" s="18">
        <v>204</v>
      </c>
      <c r="F39" s="248">
        <f>E39/C39</f>
        <v>3.9661708953047534</v>
      </c>
      <c r="G39" s="257">
        <v>10</v>
      </c>
      <c r="H39" s="31">
        <f>G39*100/E39</f>
        <v>4.9019607843137258</v>
      </c>
      <c r="I39" s="258"/>
      <c r="J39" s="258"/>
      <c r="K39" s="258"/>
      <c r="L39" s="258"/>
      <c r="M39" s="258"/>
      <c r="N39" s="258"/>
      <c r="O39" s="258"/>
      <c r="P39" s="70"/>
      <c r="Q39" s="34"/>
    </row>
    <row r="40" spans="1:17" ht="15.75" customHeight="1" x14ac:dyDescent="0.25">
      <c r="A40" s="252" t="s">
        <v>344</v>
      </c>
      <c r="B40" s="260"/>
      <c r="C40" s="260"/>
      <c r="D40" s="260"/>
      <c r="E40" s="260"/>
      <c r="F40" s="261"/>
      <c r="G40" s="262"/>
      <c r="H40" s="263"/>
      <c r="I40" s="260"/>
      <c r="J40" s="260"/>
      <c r="K40" s="260"/>
      <c r="L40" s="260"/>
      <c r="M40" s="260"/>
      <c r="N40" s="260"/>
      <c r="O40" s="260"/>
      <c r="P40" s="70"/>
      <c r="Q40" s="34"/>
    </row>
    <row r="41" spans="1:17" x14ac:dyDescent="0.25">
      <c r="A41" s="245" t="s">
        <v>50</v>
      </c>
      <c r="B41" s="246" t="s">
        <v>36</v>
      </c>
      <c r="C41" s="247">
        <v>163.22</v>
      </c>
      <c r="D41" s="268">
        <v>216</v>
      </c>
      <c r="E41" s="268">
        <v>158</v>
      </c>
      <c r="F41" s="269">
        <f>E41/C41</f>
        <v>0.96801862516848425</v>
      </c>
      <c r="G41" s="271">
        <v>7</v>
      </c>
      <c r="H41" s="272">
        <f>G41*100/E41</f>
        <v>4.4303797468354427</v>
      </c>
      <c r="I41" s="268">
        <v>0</v>
      </c>
      <c r="J41" s="268">
        <v>0</v>
      </c>
      <c r="K41" s="268">
        <v>0</v>
      </c>
      <c r="L41" s="268">
        <v>0</v>
      </c>
      <c r="M41" s="268"/>
      <c r="N41" s="268">
        <v>4</v>
      </c>
      <c r="O41" s="268">
        <v>3</v>
      </c>
      <c r="P41" s="70"/>
      <c r="Q41" s="34"/>
    </row>
    <row r="42" spans="1:17" ht="45" x14ac:dyDescent="0.25">
      <c r="A42" s="245" t="s">
        <v>51</v>
      </c>
      <c r="B42" s="246" t="s">
        <v>45</v>
      </c>
      <c r="C42" s="247">
        <v>279.41699999999997</v>
      </c>
      <c r="D42" s="268">
        <v>1897</v>
      </c>
      <c r="E42" s="268">
        <v>1704</v>
      </c>
      <c r="F42" s="269">
        <f>E42/C42</f>
        <v>6.0984120508057851</v>
      </c>
      <c r="G42" s="271">
        <v>238</v>
      </c>
      <c r="H42" s="270">
        <v>14</v>
      </c>
      <c r="I42" s="268"/>
      <c r="J42" s="268"/>
      <c r="K42" s="268"/>
      <c r="L42" s="268"/>
      <c r="M42" s="268"/>
      <c r="N42" s="268"/>
      <c r="O42" s="268"/>
      <c r="P42" s="70"/>
      <c r="Q42" s="34"/>
    </row>
    <row r="43" spans="1:17" ht="60" x14ac:dyDescent="0.25">
      <c r="A43" s="245" t="s">
        <v>53</v>
      </c>
      <c r="B43" s="246" t="s">
        <v>47</v>
      </c>
      <c r="C43" s="247">
        <v>65.27</v>
      </c>
      <c r="D43" s="268">
        <v>826</v>
      </c>
      <c r="E43" s="268">
        <v>808</v>
      </c>
      <c r="F43" s="269">
        <f>E43/C43</f>
        <v>12.379347326489965</v>
      </c>
      <c r="G43" s="271">
        <v>202</v>
      </c>
      <c r="H43" s="270">
        <f>G43*100/E43</f>
        <v>25</v>
      </c>
      <c r="I43" s="268"/>
      <c r="J43" s="268"/>
      <c r="K43" s="268"/>
      <c r="L43" s="268"/>
      <c r="M43" s="268"/>
      <c r="N43" s="268"/>
      <c r="O43" s="268"/>
      <c r="P43" s="70"/>
      <c r="Q43" s="34"/>
    </row>
    <row r="44" spans="1:17" ht="60" x14ac:dyDescent="0.25">
      <c r="A44" s="245" t="s">
        <v>54</v>
      </c>
      <c r="B44" s="246" t="s">
        <v>49</v>
      </c>
      <c r="C44" s="247">
        <v>33.369999999999997</v>
      </c>
      <c r="D44" s="268">
        <v>50</v>
      </c>
      <c r="E44" s="268">
        <v>63</v>
      </c>
      <c r="F44" s="269">
        <f>E44/C44</f>
        <v>1.8879232843871743</v>
      </c>
      <c r="G44" s="271">
        <v>5</v>
      </c>
      <c r="H44" s="270">
        <f>G44*100/E44</f>
        <v>7.9365079365079367</v>
      </c>
      <c r="I44" s="268"/>
      <c r="J44" s="268"/>
      <c r="K44" s="268"/>
      <c r="L44" s="268"/>
      <c r="M44" s="268"/>
      <c r="N44" s="268"/>
      <c r="O44" s="268"/>
      <c r="P44" s="70"/>
      <c r="Q44" s="34"/>
    </row>
    <row r="45" spans="1:17" x14ac:dyDescent="0.25">
      <c r="A45" s="245" t="s">
        <v>242</v>
      </c>
      <c r="B45" s="246" t="s">
        <v>323</v>
      </c>
      <c r="C45" s="247">
        <v>64.3</v>
      </c>
      <c r="D45" s="18">
        <v>546</v>
      </c>
      <c r="E45" s="18">
        <v>338</v>
      </c>
      <c r="F45" s="269">
        <f>E45/C45</f>
        <v>5.2566096423017106</v>
      </c>
      <c r="G45" s="257">
        <v>40</v>
      </c>
      <c r="H45" s="270">
        <f>G45*100/E45</f>
        <v>11.834319526627219</v>
      </c>
      <c r="I45" s="258"/>
      <c r="J45" s="258"/>
      <c r="K45" s="258"/>
      <c r="L45" s="258"/>
      <c r="M45" s="258"/>
      <c r="N45" s="258"/>
      <c r="O45" s="258"/>
      <c r="P45" s="70"/>
      <c r="Q45" s="34"/>
    </row>
    <row r="46" spans="1:17" ht="15.75" customHeight="1" x14ac:dyDescent="0.25">
      <c r="A46" s="252" t="s">
        <v>303</v>
      </c>
      <c r="B46" s="260"/>
      <c r="C46" s="260"/>
      <c r="D46" s="260"/>
      <c r="E46" s="260"/>
      <c r="F46" s="261"/>
      <c r="G46" s="262"/>
      <c r="H46" s="263"/>
      <c r="I46" s="260"/>
      <c r="J46" s="260"/>
      <c r="K46" s="260"/>
      <c r="L46" s="260"/>
      <c r="M46" s="260"/>
      <c r="N46" s="260"/>
      <c r="O46" s="260"/>
      <c r="P46" s="70"/>
      <c r="Q46" s="34"/>
    </row>
    <row r="47" spans="1:17" x14ac:dyDescent="0.25">
      <c r="A47" s="245" t="s">
        <v>56</v>
      </c>
      <c r="B47" s="246" t="s">
        <v>18</v>
      </c>
      <c r="C47" s="247">
        <v>817.66</v>
      </c>
      <c r="D47" s="18">
        <v>1456</v>
      </c>
      <c r="E47" s="18">
        <v>1442</v>
      </c>
      <c r="F47" s="248">
        <f>E47/C47</f>
        <v>1.7635692096959616</v>
      </c>
      <c r="G47" s="257">
        <v>115</v>
      </c>
      <c r="H47" s="251">
        <f>G47*100/E47</f>
        <v>7.9750346740638003</v>
      </c>
      <c r="I47" s="258">
        <v>0</v>
      </c>
      <c r="J47" s="258">
        <v>9</v>
      </c>
      <c r="K47" s="258">
        <v>0</v>
      </c>
      <c r="L47" s="258">
        <v>0</v>
      </c>
      <c r="M47" s="258"/>
      <c r="N47" s="258">
        <v>71</v>
      </c>
      <c r="O47" s="258">
        <v>35</v>
      </c>
      <c r="P47" s="70"/>
      <c r="Q47" s="34"/>
    </row>
    <row r="48" spans="1:17" x14ac:dyDescent="0.25">
      <c r="A48" s="245" t="s">
        <v>57</v>
      </c>
      <c r="B48" s="246" t="s">
        <v>52</v>
      </c>
      <c r="C48" s="247">
        <v>120.74</v>
      </c>
      <c r="D48" s="18">
        <v>663</v>
      </c>
      <c r="E48" s="18">
        <v>663</v>
      </c>
      <c r="F48" s="248">
        <f>E48/C48</f>
        <v>5.49113798244161</v>
      </c>
      <c r="G48" s="257">
        <v>79</v>
      </c>
      <c r="H48" s="31">
        <f>G48*100/E48</f>
        <v>11.91553544494721</v>
      </c>
      <c r="I48" s="258"/>
      <c r="J48" s="258"/>
      <c r="K48" s="258"/>
      <c r="L48" s="258"/>
      <c r="M48" s="258"/>
      <c r="N48" s="258"/>
      <c r="O48" s="258"/>
      <c r="P48" s="70"/>
      <c r="Q48" s="34"/>
    </row>
    <row r="49" spans="1:17" x14ac:dyDescent="0.25">
      <c r="A49" s="245" t="s">
        <v>243</v>
      </c>
      <c r="B49" s="267" t="s">
        <v>329</v>
      </c>
      <c r="C49" s="247">
        <v>152.26</v>
      </c>
      <c r="D49" s="18">
        <v>375</v>
      </c>
      <c r="E49" s="18">
        <v>259</v>
      </c>
      <c r="F49" s="248">
        <f>E49/C49</f>
        <v>1.701037698673322</v>
      </c>
      <c r="G49" s="257">
        <v>20</v>
      </c>
      <c r="H49" s="31">
        <v>8</v>
      </c>
      <c r="I49" s="258"/>
      <c r="J49" s="258"/>
      <c r="K49" s="258"/>
      <c r="L49" s="258"/>
      <c r="M49" s="258"/>
      <c r="N49" s="258"/>
      <c r="O49" s="258"/>
      <c r="P49" s="70"/>
      <c r="Q49" s="34"/>
    </row>
    <row r="50" spans="1:17" ht="45" x14ac:dyDescent="0.25">
      <c r="A50" s="245" t="s">
        <v>244</v>
      </c>
      <c r="B50" s="246" t="s">
        <v>55</v>
      </c>
      <c r="C50" s="259">
        <v>269.19799999999998</v>
      </c>
      <c r="D50" s="18">
        <v>1043</v>
      </c>
      <c r="E50" s="18">
        <v>978</v>
      </c>
      <c r="F50" s="248">
        <f>E50/C50</f>
        <v>3.6330136182289618</v>
      </c>
      <c r="G50" s="257">
        <v>107</v>
      </c>
      <c r="H50" s="31">
        <v>11</v>
      </c>
      <c r="I50" s="258"/>
      <c r="J50" s="258"/>
      <c r="K50" s="258"/>
      <c r="L50" s="258"/>
      <c r="M50" s="258"/>
      <c r="N50" s="258"/>
      <c r="O50" s="258"/>
      <c r="P50" s="70"/>
      <c r="Q50" s="34"/>
    </row>
    <row r="51" spans="1:17" ht="15.75" customHeight="1" x14ac:dyDescent="0.25">
      <c r="A51" s="252" t="s">
        <v>337</v>
      </c>
      <c r="B51" s="260"/>
      <c r="C51" s="260"/>
      <c r="D51" s="260"/>
      <c r="E51" s="260"/>
      <c r="F51" s="261"/>
      <c r="G51" s="262"/>
      <c r="H51" s="263"/>
      <c r="I51" s="260"/>
      <c r="J51" s="260"/>
      <c r="K51" s="260"/>
      <c r="L51" s="260"/>
      <c r="M51" s="260"/>
      <c r="N51" s="260"/>
      <c r="O51" s="260"/>
      <c r="P51" s="70"/>
      <c r="Q51" s="34"/>
    </row>
    <row r="52" spans="1:17" x14ac:dyDescent="0.25">
      <c r="A52" s="245" t="s">
        <v>59</v>
      </c>
      <c r="B52" s="246" t="s">
        <v>18</v>
      </c>
      <c r="C52" s="247">
        <v>257.81</v>
      </c>
      <c r="D52" s="18">
        <v>943</v>
      </c>
      <c r="E52" s="18">
        <v>948</v>
      </c>
      <c r="F52" s="248">
        <f t="shared" ref="F52:F57" si="1">E52/C52</f>
        <v>3.6771265660757924</v>
      </c>
      <c r="G52" s="264">
        <v>113</v>
      </c>
      <c r="H52" s="265">
        <f>G52*100/E52</f>
        <v>11.919831223628693</v>
      </c>
      <c r="I52" s="29">
        <v>0</v>
      </c>
      <c r="J52" s="29">
        <v>16</v>
      </c>
      <c r="K52" s="29">
        <v>0</v>
      </c>
      <c r="L52" s="29">
        <v>0</v>
      </c>
      <c r="M52" s="29"/>
      <c r="N52" s="29">
        <v>63</v>
      </c>
      <c r="O52" s="29">
        <v>34</v>
      </c>
      <c r="P52" s="70"/>
      <c r="Q52" s="34"/>
    </row>
    <row r="53" spans="1:17" ht="45" x14ac:dyDescent="0.25">
      <c r="A53" s="245" t="s">
        <v>60</v>
      </c>
      <c r="B53" s="246" t="s">
        <v>226</v>
      </c>
      <c r="C53" s="247">
        <v>177.816</v>
      </c>
      <c r="D53" s="18">
        <v>1075</v>
      </c>
      <c r="E53" s="18">
        <v>1020</v>
      </c>
      <c r="F53" s="248">
        <f t="shared" si="1"/>
        <v>5.736266702658928</v>
      </c>
      <c r="G53" s="257">
        <v>112</v>
      </c>
      <c r="H53" s="31">
        <f>G53*100/E53</f>
        <v>10.980392156862745</v>
      </c>
      <c r="I53" s="258"/>
      <c r="J53" s="258"/>
      <c r="K53" s="258"/>
      <c r="L53" s="258"/>
      <c r="M53" s="258"/>
      <c r="N53" s="258"/>
      <c r="O53" s="258"/>
      <c r="P53" s="70"/>
      <c r="Q53" s="34"/>
    </row>
    <row r="54" spans="1:17" x14ac:dyDescent="0.25">
      <c r="A54" s="245" t="s">
        <v>245</v>
      </c>
      <c r="B54" s="246" t="s">
        <v>227</v>
      </c>
      <c r="C54" s="247">
        <v>17.88</v>
      </c>
      <c r="D54" s="18">
        <v>233</v>
      </c>
      <c r="E54" s="18">
        <v>233</v>
      </c>
      <c r="F54" s="248">
        <f t="shared" si="1"/>
        <v>13.031319910514542</v>
      </c>
      <c r="G54" s="257">
        <v>58</v>
      </c>
      <c r="H54" s="273">
        <f>G54*100/E54</f>
        <v>24.892703862660944</v>
      </c>
      <c r="I54" s="258"/>
      <c r="J54" s="258"/>
      <c r="K54" s="258"/>
      <c r="L54" s="258"/>
      <c r="M54" s="258"/>
      <c r="N54" s="258"/>
      <c r="O54" s="258"/>
      <c r="P54" s="70"/>
      <c r="Q54" s="34"/>
    </row>
    <row r="55" spans="1:17" ht="30" x14ac:dyDescent="0.25">
      <c r="A55" s="245" t="s">
        <v>246</v>
      </c>
      <c r="B55" s="246" t="s">
        <v>228</v>
      </c>
      <c r="C55" s="247">
        <v>15.534000000000001</v>
      </c>
      <c r="D55" s="18">
        <v>77</v>
      </c>
      <c r="E55" s="18">
        <v>87</v>
      </c>
      <c r="F55" s="248">
        <f t="shared" si="1"/>
        <v>5.6006179992275005</v>
      </c>
      <c r="G55" s="257">
        <v>10</v>
      </c>
      <c r="H55" s="31">
        <f>G55*100/E55</f>
        <v>11.494252873563218</v>
      </c>
      <c r="I55" s="258"/>
      <c r="J55" s="258"/>
      <c r="K55" s="258"/>
      <c r="L55" s="258"/>
      <c r="M55" s="258"/>
      <c r="N55" s="258"/>
      <c r="O55" s="258"/>
      <c r="P55" s="70"/>
      <c r="Q55" s="34"/>
    </row>
    <row r="56" spans="1:17" ht="30" x14ac:dyDescent="0.25">
      <c r="A56" s="245" t="s">
        <v>247</v>
      </c>
      <c r="B56" s="246" t="s">
        <v>229</v>
      </c>
      <c r="C56" s="247">
        <v>14.592000000000001</v>
      </c>
      <c r="D56" s="18">
        <v>97</v>
      </c>
      <c r="E56" s="18">
        <v>96</v>
      </c>
      <c r="F56" s="248">
        <f t="shared" si="1"/>
        <v>6.5789473684210522</v>
      </c>
      <c r="G56" s="257">
        <v>14</v>
      </c>
      <c r="H56" s="31">
        <f>G56*100/E56</f>
        <v>14.583333333333334</v>
      </c>
      <c r="I56" s="258"/>
      <c r="J56" s="258"/>
      <c r="K56" s="258"/>
      <c r="L56" s="258"/>
      <c r="M56" s="258"/>
      <c r="N56" s="258"/>
      <c r="O56" s="258"/>
      <c r="P56" s="70"/>
      <c r="Q56" s="34"/>
    </row>
    <row r="57" spans="1:17" x14ac:dyDescent="0.25">
      <c r="A57" s="245" t="s">
        <v>248</v>
      </c>
      <c r="B57" s="274" t="s">
        <v>359</v>
      </c>
      <c r="C57" s="259">
        <v>9.7159999999999993</v>
      </c>
      <c r="D57" s="18">
        <v>32</v>
      </c>
      <c r="E57" s="18">
        <v>48</v>
      </c>
      <c r="F57" s="248">
        <f t="shared" si="1"/>
        <v>4.9403046521202141</v>
      </c>
      <c r="G57" s="257">
        <v>5</v>
      </c>
      <c r="H57" s="273">
        <v>12</v>
      </c>
      <c r="I57" s="258"/>
      <c r="J57" s="258"/>
      <c r="K57" s="258"/>
      <c r="L57" s="258"/>
      <c r="M57" s="258"/>
      <c r="N57" s="258"/>
      <c r="O57" s="258"/>
      <c r="P57" s="70"/>
      <c r="Q57" s="34"/>
    </row>
    <row r="58" spans="1:17" ht="15.75" customHeight="1" x14ac:dyDescent="0.25">
      <c r="A58" s="275" t="s">
        <v>304</v>
      </c>
      <c r="B58" s="276"/>
      <c r="C58" s="277"/>
      <c r="D58" s="276"/>
      <c r="E58" s="276"/>
      <c r="F58" s="278"/>
      <c r="G58" s="279"/>
      <c r="H58" s="280"/>
      <c r="I58" s="276"/>
      <c r="J58" s="276"/>
      <c r="K58" s="276"/>
      <c r="L58" s="276"/>
      <c r="M58" s="276"/>
      <c r="N58" s="276"/>
      <c r="O58" s="276"/>
      <c r="P58" s="70"/>
      <c r="Q58" s="34"/>
    </row>
    <row r="59" spans="1:17" x14ac:dyDescent="0.25">
      <c r="A59" s="245" t="s">
        <v>62</v>
      </c>
      <c r="B59" s="246" t="s">
        <v>36</v>
      </c>
      <c r="C59" s="259">
        <v>189.94</v>
      </c>
      <c r="D59" s="18">
        <v>4</v>
      </c>
      <c r="E59" s="18">
        <v>4</v>
      </c>
      <c r="F59" s="248">
        <f>E59/C59</f>
        <v>2.1059281878487945E-2</v>
      </c>
      <c r="G59" s="249">
        <v>0</v>
      </c>
      <c r="H59" s="250">
        <v>0</v>
      </c>
      <c r="I59" s="18">
        <v>0</v>
      </c>
      <c r="J59" s="18">
        <v>0</v>
      </c>
      <c r="K59" s="18">
        <v>0</v>
      </c>
      <c r="L59" s="18">
        <v>0</v>
      </c>
      <c r="M59" s="18"/>
      <c r="N59" s="18">
        <v>0</v>
      </c>
      <c r="O59" s="18">
        <v>0</v>
      </c>
      <c r="P59" s="70"/>
      <c r="Q59" s="34"/>
    </row>
    <row r="60" spans="1:17" x14ac:dyDescent="0.25">
      <c r="A60" s="245" t="s">
        <v>63</v>
      </c>
      <c r="B60" s="246" t="s">
        <v>58</v>
      </c>
      <c r="C60" s="259">
        <v>203.81</v>
      </c>
      <c r="D60" s="18">
        <v>399</v>
      </c>
      <c r="E60" s="18">
        <v>410</v>
      </c>
      <c r="F60" s="248">
        <f>E60/C60</f>
        <v>2.0116775428094793</v>
      </c>
      <c r="G60" s="264">
        <v>31</v>
      </c>
      <c r="H60" s="273">
        <f>G60*100/E60</f>
        <v>7.5609756097560972</v>
      </c>
      <c r="I60" s="29"/>
      <c r="J60" s="29"/>
      <c r="K60" s="29"/>
      <c r="L60" s="29"/>
      <c r="M60" s="29"/>
      <c r="N60" s="29"/>
      <c r="O60" s="29"/>
      <c r="P60" s="70"/>
      <c r="Q60" s="34"/>
    </row>
    <row r="61" spans="1:17" ht="15.75" hidden="1" customHeight="1" x14ac:dyDescent="0.25">
      <c r="A61" s="252" t="s">
        <v>249</v>
      </c>
      <c r="B61" s="260"/>
      <c r="C61" s="260"/>
      <c r="D61" s="260"/>
      <c r="E61" s="260"/>
      <c r="F61" s="261"/>
      <c r="G61" s="262"/>
      <c r="H61" s="263"/>
      <c r="I61" s="260"/>
      <c r="J61" s="260"/>
      <c r="K61" s="260"/>
      <c r="L61" s="260"/>
      <c r="M61" s="260"/>
      <c r="N61" s="260"/>
      <c r="O61" s="260"/>
      <c r="P61" s="70"/>
      <c r="Q61" s="34"/>
    </row>
    <row r="62" spans="1:17" hidden="1" x14ac:dyDescent="0.25">
      <c r="A62" s="245" t="s">
        <v>65</v>
      </c>
      <c r="B62" s="246" t="s">
        <v>36</v>
      </c>
      <c r="C62" s="247">
        <v>0</v>
      </c>
      <c r="D62" s="18">
        <v>0</v>
      </c>
      <c r="E62" s="18">
        <v>0</v>
      </c>
      <c r="F62" s="248">
        <v>0</v>
      </c>
      <c r="G62" s="264">
        <v>0</v>
      </c>
      <c r="H62" s="281">
        <v>0</v>
      </c>
      <c r="I62" s="29"/>
      <c r="J62" s="29"/>
      <c r="K62" s="29"/>
      <c r="L62" s="29"/>
      <c r="M62" s="29"/>
      <c r="N62" s="29"/>
      <c r="O62" s="29"/>
      <c r="P62" s="70"/>
      <c r="Q62" s="34"/>
    </row>
    <row r="63" spans="1:17" hidden="1" x14ac:dyDescent="0.25">
      <c r="A63" s="245" t="s">
        <v>66</v>
      </c>
      <c r="B63" s="246" t="s">
        <v>64</v>
      </c>
      <c r="C63" s="247">
        <v>0</v>
      </c>
      <c r="D63" s="18">
        <v>0</v>
      </c>
      <c r="E63" s="18">
        <v>0</v>
      </c>
      <c r="F63" s="248">
        <v>0</v>
      </c>
      <c r="G63" s="264">
        <v>0</v>
      </c>
      <c r="H63" s="281">
        <v>0</v>
      </c>
      <c r="I63" s="29"/>
      <c r="J63" s="29"/>
      <c r="K63" s="29"/>
      <c r="L63" s="29"/>
      <c r="M63" s="29"/>
      <c r="N63" s="29"/>
      <c r="O63" s="29"/>
      <c r="P63" s="70"/>
      <c r="Q63" s="34"/>
    </row>
    <row r="64" spans="1:17" ht="15.75" customHeight="1" x14ac:dyDescent="0.25">
      <c r="A64" s="252" t="s">
        <v>305</v>
      </c>
      <c r="B64" s="260"/>
      <c r="C64" s="260"/>
      <c r="D64" s="260"/>
      <c r="E64" s="260"/>
      <c r="F64" s="261"/>
      <c r="G64" s="262"/>
      <c r="H64" s="263"/>
      <c r="I64" s="260"/>
      <c r="J64" s="260"/>
      <c r="K64" s="260"/>
      <c r="L64" s="260"/>
      <c r="M64" s="260"/>
      <c r="N64" s="260"/>
      <c r="O64" s="260"/>
      <c r="P64" s="70"/>
      <c r="Q64" s="34"/>
    </row>
    <row r="65" spans="1:17" x14ac:dyDescent="0.25">
      <c r="A65" s="245" t="s">
        <v>72</v>
      </c>
      <c r="B65" s="246" t="s">
        <v>18</v>
      </c>
      <c r="C65" s="247">
        <v>228.05840000000001</v>
      </c>
      <c r="D65" s="18">
        <v>611</v>
      </c>
      <c r="E65" s="18">
        <v>519</v>
      </c>
      <c r="F65" s="248">
        <f>E65/C65</f>
        <v>2.2757328824546694</v>
      </c>
      <c r="G65" s="257">
        <v>41</v>
      </c>
      <c r="H65" s="251">
        <f>G65*100/E65</f>
        <v>7.8998073217726397</v>
      </c>
      <c r="I65" s="258">
        <v>0</v>
      </c>
      <c r="J65" s="258">
        <v>6</v>
      </c>
      <c r="K65" s="258">
        <v>0</v>
      </c>
      <c r="L65" s="258">
        <v>0</v>
      </c>
      <c r="M65" s="258"/>
      <c r="N65" s="258">
        <v>22</v>
      </c>
      <c r="O65" s="258">
        <v>13</v>
      </c>
      <c r="P65" s="70"/>
      <c r="Q65" s="34"/>
    </row>
    <row r="66" spans="1:17" ht="45" x14ac:dyDescent="0.25">
      <c r="A66" s="245" t="s">
        <v>73</v>
      </c>
      <c r="B66" s="246" t="s">
        <v>61</v>
      </c>
      <c r="C66" s="247">
        <v>80.239999999999995</v>
      </c>
      <c r="D66" s="18">
        <v>688</v>
      </c>
      <c r="E66" s="18">
        <v>483</v>
      </c>
      <c r="F66" s="248">
        <f>E66/C66</f>
        <v>6.0194416749750754</v>
      </c>
      <c r="G66" s="257">
        <v>67</v>
      </c>
      <c r="H66" s="31">
        <v>14</v>
      </c>
      <c r="I66" s="258"/>
      <c r="J66" s="258"/>
      <c r="K66" s="258"/>
      <c r="L66" s="258"/>
      <c r="M66" s="258"/>
      <c r="N66" s="258"/>
      <c r="O66" s="258"/>
      <c r="P66" s="70"/>
      <c r="Q66" s="34"/>
    </row>
    <row r="67" spans="1:17" ht="15.75" customHeight="1" x14ac:dyDescent="0.25">
      <c r="A67" s="252" t="s">
        <v>250</v>
      </c>
      <c r="B67" s="260"/>
      <c r="C67" s="260"/>
      <c r="D67" s="260"/>
      <c r="E67" s="260"/>
      <c r="F67" s="261"/>
      <c r="G67" s="262"/>
      <c r="H67" s="263"/>
      <c r="I67" s="260"/>
      <c r="J67" s="260"/>
      <c r="K67" s="260"/>
      <c r="L67" s="260"/>
      <c r="M67" s="260"/>
      <c r="N67" s="260"/>
      <c r="O67" s="260"/>
      <c r="P67" s="70"/>
      <c r="Q67" s="34"/>
    </row>
    <row r="68" spans="1:17" x14ac:dyDescent="0.25">
      <c r="A68" s="245" t="s">
        <v>76</v>
      </c>
      <c r="B68" s="246" t="s">
        <v>36</v>
      </c>
      <c r="C68" s="247">
        <v>311.08</v>
      </c>
      <c r="D68" s="18">
        <v>300</v>
      </c>
      <c r="E68" s="18">
        <v>478</v>
      </c>
      <c r="F68" s="248">
        <f>E68/C68</f>
        <v>1.5365822296515366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70"/>
      <c r="Q68" s="34"/>
    </row>
    <row r="69" spans="1:17" ht="45" x14ac:dyDescent="0.25">
      <c r="A69" s="245" t="s">
        <v>77</v>
      </c>
      <c r="B69" s="246" t="s">
        <v>67</v>
      </c>
      <c r="C69" s="247">
        <v>291.77</v>
      </c>
      <c r="D69" s="18">
        <v>1897</v>
      </c>
      <c r="E69" s="18">
        <v>1792</v>
      </c>
      <c r="F69" s="248">
        <f t="shared" ref="F69:F76" si="2">E69/C69</f>
        <v>6.1418240394831551</v>
      </c>
      <c r="G69" s="257">
        <v>250</v>
      </c>
      <c r="H69" s="31">
        <v>14</v>
      </c>
      <c r="I69" s="258"/>
      <c r="J69" s="258"/>
      <c r="K69" s="258"/>
      <c r="L69" s="258"/>
      <c r="M69" s="258"/>
      <c r="N69" s="258"/>
      <c r="O69" s="258"/>
      <c r="P69" s="70"/>
      <c r="Q69" s="34"/>
    </row>
    <row r="70" spans="1:17" ht="25.5" x14ac:dyDescent="0.25">
      <c r="A70" s="245" t="s">
        <v>79</v>
      </c>
      <c r="B70" s="2" t="s">
        <v>325</v>
      </c>
      <c r="C70" s="247">
        <v>16</v>
      </c>
      <c r="D70" s="18">
        <v>158</v>
      </c>
      <c r="E70" s="18">
        <v>156</v>
      </c>
      <c r="F70" s="248">
        <f t="shared" si="2"/>
        <v>9.75</v>
      </c>
      <c r="G70" s="257">
        <v>28</v>
      </c>
      <c r="H70" s="31">
        <f>G70*100/E70</f>
        <v>17.948717948717949</v>
      </c>
      <c r="I70" s="258"/>
      <c r="J70" s="258"/>
      <c r="K70" s="258"/>
      <c r="L70" s="258"/>
      <c r="M70" s="258"/>
      <c r="N70" s="258"/>
      <c r="O70" s="258"/>
      <c r="P70" s="70"/>
      <c r="Q70" s="34"/>
    </row>
    <row r="71" spans="1:17" ht="45" x14ac:dyDescent="0.25">
      <c r="A71" s="245" t="s">
        <v>81</v>
      </c>
      <c r="B71" s="246" t="s">
        <v>68</v>
      </c>
      <c r="C71" s="247">
        <v>25.46</v>
      </c>
      <c r="D71" s="18">
        <v>231</v>
      </c>
      <c r="E71" s="18">
        <v>118</v>
      </c>
      <c r="F71" s="248">
        <f t="shared" si="2"/>
        <v>4.6347211311861738</v>
      </c>
      <c r="G71" s="257">
        <v>14</v>
      </c>
      <c r="H71" s="31">
        <f>G71*100/E71</f>
        <v>11.864406779661017</v>
      </c>
      <c r="I71" s="258"/>
      <c r="J71" s="258"/>
      <c r="K71" s="258"/>
      <c r="L71" s="258"/>
      <c r="M71" s="258"/>
      <c r="N71" s="258"/>
      <c r="O71" s="258"/>
      <c r="P71" s="70"/>
      <c r="Q71" s="34"/>
    </row>
    <row r="72" spans="1:17" ht="29.25" customHeight="1" x14ac:dyDescent="0.25">
      <c r="A72" s="245" t="s">
        <v>83</v>
      </c>
      <c r="B72" s="2" t="s">
        <v>326</v>
      </c>
      <c r="C72" s="247">
        <v>8.7370000000000001</v>
      </c>
      <c r="D72" s="18">
        <v>81</v>
      </c>
      <c r="E72" s="18">
        <v>70</v>
      </c>
      <c r="F72" s="248">
        <f t="shared" si="2"/>
        <v>8.0119033993361572</v>
      </c>
      <c r="G72" s="257">
        <v>10</v>
      </c>
      <c r="H72" s="31">
        <f>G72*100/E72</f>
        <v>14.285714285714286</v>
      </c>
      <c r="I72" s="258"/>
      <c r="J72" s="258"/>
      <c r="K72" s="258"/>
      <c r="L72" s="258"/>
      <c r="M72" s="258"/>
      <c r="N72" s="258"/>
      <c r="O72" s="258"/>
      <c r="P72" s="70"/>
      <c r="Q72" s="34"/>
    </row>
    <row r="73" spans="1:17" x14ac:dyDescent="0.25">
      <c r="A73" s="245" t="s">
        <v>251</v>
      </c>
      <c r="B73" s="246" t="s">
        <v>69</v>
      </c>
      <c r="C73" s="247">
        <v>11.28</v>
      </c>
      <c r="D73" s="18">
        <v>125</v>
      </c>
      <c r="E73" s="18">
        <v>80</v>
      </c>
      <c r="F73" s="248">
        <f t="shared" si="2"/>
        <v>7.0921985815602842</v>
      </c>
      <c r="G73" s="257">
        <v>12</v>
      </c>
      <c r="H73" s="31">
        <f>G73*100/E73</f>
        <v>15</v>
      </c>
      <c r="I73" s="258"/>
      <c r="J73" s="258"/>
      <c r="K73" s="258"/>
      <c r="L73" s="258"/>
      <c r="M73" s="258"/>
      <c r="N73" s="258"/>
      <c r="O73" s="258"/>
      <c r="P73" s="70"/>
      <c r="Q73" s="34"/>
    </row>
    <row r="74" spans="1:17" x14ac:dyDescent="0.25">
      <c r="A74" s="245" t="s">
        <v>252</v>
      </c>
      <c r="B74" s="246" t="s">
        <v>70</v>
      </c>
      <c r="C74" s="247">
        <v>16.34</v>
      </c>
      <c r="D74" s="18">
        <v>129</v>
      </c>
      <c r="E74" s="18">
        <v>95</v>
      </c>
      <c r="F74" s="19">
        <f t="shared" si="2"/>
        <v>5.8139534883720927</v>
      </c>
      <c r="G74" s="258">
        <v>11</v>
      </c>
      <c r="H74" s="31">
        <f>G74*100/E74</f>
        <v>11.578947368421053</v>
      </c>
      <c r="I74" s="258"/>
      <c r="J74" s="258"/>
      <c r="K74" s="258"/>
      <c r="L74" s="258"/>
      <c r="M74" s="258"/>
      <c r="N74" s="258"/>
      <c r="O74" s="258"/>
      <c r="P74" s="70"/>
      <c r="Q74" s="34"/>
    </row>
    <row r="75" spans="1:17" x14ac:dyDescent="0.25">
      <c r="A75" s="245" t="s">
        <v>253</v>
      </c>
      <c r="B75" s="267" t="s">
        <v>71</v>
      </c>
      <c r="C75" s="247">
        <v>5.34</v>
      </c>
      <c r="D75" s="18">
        <v>90</v>
      </c>
      <c r="E75" s="18">
        <v>96</v>
      </c>
      <c r="F75" s="248">
        <f t="shared" si="2"/>
        <v>17.977528089887642</v>
      </c>
      <c r="G75" s="257">
        <v>24</v>
      </c>
      <c r="H75" s="31">
        <v>25</v>
      </c>
      <c r="I75" s="258"/>
      <c r="J75" s="258"/>
      <c r="K75" s="258"/>
      <c r="L75" s="258"/>
      <c r="M75" s="258"/>
      <c r="N75" s="258"/>
      <c r="O75" s="258"/>
      <c r="P75" s="135"/>
      <c r="Q75" s="34"/>
    </row>
    <row r="76" spans="1:17" x14ac:dyDescent="0.25">
      <c r="A76" s="245" t="s">
        <v>312</v>
      </c>
      <c r="B76" s="267" t="s">
        <v>313</v>
      </c>
      <c r="C76" s="247">
        <v>58.037999999999997</v>
      </c>
      <c r="D76" s="18">
        <v>366</v>
      </c>
      <c r="E76" s="18">
        <v>254</v>
      </c>
      <c r="F76" s="248">
        <f t="shared" si="2"/>
        <v>4.376443020090286</v>
      </c>
      <c r="G76" s="257">
        <v>30</v>
      </c>
      <c r="H76" s="31">
        <f>G76*100/E76</f>
        <v>11.811023622047244</v>
      </c>
      <c r="I76" s="258"/>
      <c r="J76" s="258"/>
      <c r="K76" s="258"/>
      <c r="L76" s="258"/>
      <c r="M76" s="258"/>
      <c r="N76" s="258"/>
      <c r="O76" s="258"/>
      <c r="P76" s="70"/>
      <c r="Q76" s="34"/>
    </row>
    <row r="77" spans="1:17" x14ac:dyDescent="0.25">
      <c r="A77" s="252" t="s">
        <v>306</v>
      </c>
      <c r="B77" s="253"/>
      <c r="C77" s="253"/>
      <c r="D77" s="253"/>
      <c r="E77" s="253"/>
      <c r="F77" s="254"/>
      <c r="G77" s="255"/>
      <c r="H77" s="256"/>
      <c r="I77" s="253"/>
      <c r="J77" s="253"/>
      <c r="K77" s="253"/>
      <c r="L77" s="253"/>
      <c r="M77" s="253"/>
      <c r="N77" s="253"/>
      <c r="O77" s="253"/>
      <c r="P77" s="70"/>
      <c r="Q77" s="34"/>
    </row>
    <row r="78" spans="1:17" x14ac:dyDescent="0.25">
      <c r="A78" s="245" t="s">
        <v>85</v>
      </c>
      <c r="B78" s="246" t="s">
        <v>36</v>
      </c>
      <c r="C78" s="259">
        <v>109.7</v>
      </c>
      <c r="D78" s="18">
        <v>400</v>
      </c>
      <c r="E78" s="18">
        <v>713</v>
      </c>
      <c r="F78" s="248">
        <f>E78/C78</f>
        <v>6.4995442114858708</v>
      </c>
      <c r="G78" s="249">
        <v>106</v>
      </c>
      <c r="H78" s="251">
        <f>G78*100/E78</f>
        <v>14.866760168302946</v>
      </c>
      <c r="I78" s="18">
        <v>0</v>
      </c>
      <c r="J78" s="18">
        <v>15</v>
      </c>
      <c r="K78" s="18">
        <v>0</v>
      </c>
      <c r="L78" s="18">
        <v>0</v>
      </c>
      <c r="M78" s="18"/>
      <c r="N78" s="18">
        <v>59</v>
      </c>
      <c r="O78" s="18">
        <v>32</v>
      </c>
      <c r="P78" s="70"/>
      <c r="Q78" s="34"/>
    </row>
    <row r="79" spans="1:17" ht="45" x14ac:dyDescent="0.25">
      <c r="A79" s="245" t="s">
        <v>86</v>
      </c>
      <c r="B79" s="246" t="s">
        <v>74</v>
      </c>
      <c r="C79" s="259">
        <v>119.99</v>
      </c>
      <c r="D79" s="18">
        <v>219</v>
      </c>
      <c r="E79" s="18">
        <v>229</v>
      </c>
      <c r="F79" s="248">
        <f>E79/C79</f>
        <v>1.9084923743645306</v>
      </c>
      <c r="G79" s="249">
        <v>18</v>
      </c>
      <c r="H79" s="31">
        <v>8</v>
      </c>
      <c r="I79" s="18"/>
      <c r="J79" s="18"/>
      <c r="K79" s="18"/>
      <c r="L79" s="18"/>
      <c r="M79" s="18"/>
      <c r="N79" s="18"/>
      <c r="O79" s="18"/>
      <c r="P79" s="70"/>
      <c r="Q79" s="34"/>
    </row>
    <row r="80" spans="1:17" x14ac:dyDescent="0.25">
      <c r="A80" s="245" t="s">
        <v>87</v>
      </c>
      <c r="B80" s="246" t="s">
        <v>75</v>
      </c>
      <c r="C80" s="259">
        <v>273.73</v>
      </c>
      <c r="D80" s="18">
        <v>575</v>
      </c>
      <c r="E80" s="18">
        <v>468</v>
      </c>
      <c r="F80" s="248">
        <v>1.71</v>
      </c>
      <c r="G80" s="249">
        <v>37</v>
      </c>
      <c r="H80" s="31">
        <f>G80*100/E80</f>
        <v>7.9059829059829063</v>
      </c>
      <c r="I80" s="18"/>
      <c r="J80" s="18"/>
      <c r="K80" s="18"/>
      <c r="L80" s="18"/>
      <c r="M80" s="18"/>
      <c r="N80" s="18"/>
      <c r="O80" s="18"/>
      <c r="P80" s="70"/>
      <c r="Q80" s="34"/>
    </row>
    <row r="81" spans="1:19" ht="15.75" customHeight="1" x14ac:dyDescent="0.25">
      <c r="A81" s="252" t="s">
        <v>345</v>
      </c>
      <c r="B81" s="260"/>
      <c r="C81" s="260"/>
      <c r="D81" s="260"/>
      <c r="E81" s="260"/>
      <c r="F81" s="261"/>
      <c r="G81" s="262"/>
      <c r="H81" s="263"/>
      <c r="I81" s="260"/>
      <c r="J81" s="260"/>
      <c r="K81" s="260"/>
      <c r="L81" s="260"/>
      <c r="M81" s="260"/>
      <c r="N81" s="260"/>
      <c r="O81" s="260"/>
      <c r="P81" s="70"/>
      <c r="Q81" s="34"/>
    </row>
    <row r="82" spans="1:19" x14ac:dyDescent="0.25">
      <c r="A82" s="245" t="s">
        <v>94</v>
      </c>
      <c r="B82" s="246" t="s">
        <v>36</v>
      </c>
      <c r="C82" s="247">
        <v>204.64</v>
      </c>
      <c r="D82" s="18">
        <v>175</v>
      </c>
      <c r="E82" s="18">
        <v>187</v>
      </c>
      <c r="F82" s="248">
        <f>E82/C82</f>
        <v>0.91379984362783429</v>
      </c>
      <c r="G82" s="257">
        <v>9</v>
      </c>
      <c r="H82" s="251">
        <f>G82*100/E82</f>
        <v>4.8128342245989302</v>
      </c>
      <c r="I82" s="258">
        <v>0</v>
      </c>
      <c r="J82" s="258">
        <v>1</v>
      </c>
      <c r="K82" s="258">
        <v>0</v>
      </c>
      <c r="L82" s="258">
        <v>0</v>
      </c>
      <c r="M82" s="258"/>
      <c r="N82" s="258">
        <v>5</v>
      </c>
      <c r="O82" s="258">
        <v>3</v>
      </c>
      <c r="P82" s="70"/>
      <c r="Q82" s="34"/>
    </row>
    <row r="83" spans="1:19" ht="64.150000000000006" customHeight="1" x14ac:dyDescent="0.25">
      <c r="A83" s="245"/>
      <c r="B83" s="246" t="s">
        <v>317</v>
      </c>
      <c r="C83" s="247"/>
      <c r="D83" s="18"/>
      <c r="E83" s="18"/>
      <c r="F83" s="248"/>
      <c r="G83" s="257">
        <v>1</v>
      </c>
      <c r="H83" s="251">
        <f>G83*100/E82</f>
        <v>0.53475935828877008</v>
      </c>
      <c r="I83" s="258"/>
      <c r="J83" s="258"/>
      <c r="K83" s="258"/>
      <c r="L83" s="258"/>
      <c r="M83" s="258"/>
      <c r="N83" s="258">
        <v>1</v>
      </c>
      <c r="O83" s="258"/>
      <c r="P83" s="70"/>
      <c r="Q83" s="34"/>
    </row>
    <row r="84" spans="1:19" x14ac:dyDescent="0.25">
      <c r="A84" s="245" t="s">
        <v>95</v>
      </c>
      <c r="B84" s="246" t="s">
        <v>78</v>
      </c>
      <c r="C84" s="247">
        <v>699.95899999999995</v>
      </c>
      <c r="D84" s="18">
        <v>1422</v>
      </c>
      <c r="E84" s="18">
        <v>1436</v>
      </c>
      <c r="F84" s="248">
        <f>E84/C84</f>
        <v>2.0515487335686804</v>
      </c>
      <c r="G84" s="257">
        <v>114</v>
      </c>
      <c r="H84" s="31">
        <v>8</v>
      </c>
      <c r="I84" s="258"/>
      <c r="J84" s="258"/>
      <c r="K84" s="258"/>
      <c r="L84" s="258"/>
      <c r="M84" s="258"/>
      <c r="N84" s="258"/>
      <c r="O84" s="258"/>
      <c r="P84" s="70"/>
      <c r="Q84" s="34"/>
    </row>
    <row r="85" spans="1:19" ht="30" x14ac:dyDescent="0.25">
      <c r="A85" s="245" t="s">
        <v>97</v>
      </c>
      <c r="B85" s="246" t="s">
        <v>80</v>
      </c>
      <c r="C85" s="247">
        <v>354.61</v>
      </c>
      <c r="D85" s="18">
        <v>1215</v>
      </c>
      <c r="E85" s="18">
        <v>793</v>
      </c>
      <c r="F85" s="248">
        <f>E85/C85</f>
        <v>2.2362595527480895</v>
      </c>
      <c r="G85" s="257">
        <v>63</v>
      </c>
      <c r="H85" s="31">
        <v>8</v>
      </c>
      <c r="I85" s="258"/>
      <c r="J85" s="258"/>
      <c r="K85" s="258"/>
      <c r="L85" s="258"/>
      <c r="M85" s="258"/>
      <c r="N85" s="258"/>
      <c r="O85" s="258"/>
      <c r="P85" s="70"/>
      <c r="Q85" s="34"/>
    </row>
    <row r="86" spans="1:19" x14ac:dyDescent="0.25">
      <c r="A86" s="245" t="s">
        <v>99</v>
      </c>
      <c r="B86" s="246" t="s">
        <v>82</v>
      </c>
      <c r="C86" s="247">
        <v>22.882999999999999</v>
      </c>
      <c r="D86" s="18">
        <v>33</v>
      </c>
      <c r="E86" s="18">
        <v>37</v>
      </c>
      <c r="F86" s="248">
        <f>E86/C86</f>
        <v>1.6169208582790719</v>
      </c>
      <c r="G86" s="257">
        <v>2</v>
      </c>
      <c r="H86" s="31">
        <f>G86*100/E86</f>
        <v>5.4054054054054053</v>
      </c>
      <c r="I86" s="258">
        <v>0</v>
      </c>
      <c r="J86" s="258">
        <v>0</v>
      </c>
      <c r="K86" s="258"/>
      <c r="L86" s="258"/>
      <c r="M86" s="258"/>
      <c r="N86" s="258">
        <v>1</v>
      </c>
      <c r="O86" s="258">
        <v>1</v>
      </c>
      <c r="P86" s="70"/>
      <c r="Q86" s="34"/>
    </row>
    <row r="87" spans="1:19" x14ac:dyDescent="0.25">
      <c r="A87" s="245" t="s">
        <v>254</v>
      </c>
      <c r="B87" s="246" t="s">
        <v>84</v>
      </c>
      <c r="C87" s="247">
        <v>812.9</v>
      </c>
      <c r="D87" s="18">
        <v>2799</v>
      </c>
      <c r="E87" s="18">
        <v>2829</v>
      </c>
      <c r="F87" s="248">
        <f>E87/C87</f>
        <v>3.4801328576700703</v>
      </c>
      <c r="G87" s="257">
        <v>339</v>
      </c>
      <c r="H87" s="31">
        <v>12</v>
      </c>
      <c r="I87" s="258"/>
      <c r="J87" s="258"/>
      <c r="K87" s="258"/>
      <c r="L87" s="258"/>
      <c r="M87" s="258"/>
      <c r="N87" s="258"/>
      <c r="O87" s="258"/>
      <c r="P87" s="70"/>
      <c r="Q87" s="34"/>
    </row>
    <row r="88" spans="1:19" ht="15.75" customHeight="1" x14ac:dyDescent="0.25">
      <c r="A88" s="252" t="s">
        <v>346</v>
      </c>
      <c r="B88" s="260"/>
      <c r="C88" s="260"/>
      <c r="D88" s="260"/>
      <c r="E88" s="260"/>
      <c r="F88" s="261"/>
      <c r="G88" s="262"/>
      <c r="H88" s="263"/>
      <c r="I88" s="260"/>
      <c r="J88" s="260"/>
      <c r="K88" s="260"/>
      <c r="L88" s="260"/>
      <c r="M88" s="260"/>
      <c r="N88" s="260"/>
      <c r="O88" s="260"/>
      <c r="P88" s="70"/>
      <c r="Q88" s="34"/>
    </row>
    <row r="89" spans="1:19" x14ac:dyDescent="0.25">
      <c r="A89" s="245" t="s">
        <v>101</v>
      </c>
      <c r="B89" s="246" t="s">
        <v>36</v>
      </c>
      <c r="C89" s="247">
        <v>592.41</v>
      </c>
      <c r="D89" s="18">
        <v>628</v>
      </c>
      <c r="E89" s="18">
        <v>480</v>
      </c>
      <c r="F89" s="248">
        <f>E89/C89</f>
        <v>0.81024965817592554</v>
      </c>
      <c r="G89" s="257">
        <v>24</v>
      </c>
      <c r="H89" s="251">
        <f>G89*100/E89</f>
        <v>5</v>
      </c>
      <c r="I89" s="258">
        <v>0</v>
      </c>
      <c r="J89" s="258">
        <v>3</v>
      </c>
      <c r="K89" s="258">
        <v>0</v>
      </c>
      <c r="L89" s="258">
        <v>0</v>
      </c>
      <c r="M89" s="258"/>
      <c r="N89" s="258">
        <v>14</v>
      </c>
      <c r="O89" s="258">
        <v>7</v>
      </c>
      <c r="P89" s="70"/>
      <c r="Q89" s="34"/>
    </row>
    <row r="90" spans="1:19" ht="63.75" x14ac:dyDescent="0.25">
      <c r="A90" s="245" t="s">
        <v>316</v>
      </c>
      <c r="B90" s="6" t="s">
        <v>317</v>
      </c>
      <c r="C90" s="247"/>
      <c r="D90" s="18"/>
      <c r="E90" s="18"/>
      <c r="F90" s="248"/>
      <c r="G90" s="257">
        <v>1</v>
      </c>
      <c r="H90" s="251">
        <f>G90*100/E89</f>
        <v>0.20833333333333334</v>
      </c>
      <c r="I90" s="258"/>
      <c r="J90" s="258"/>
      <c r="K90" s="258"/>
      <c r="L90" s="258"/>
      <c r="M90" s="258"/>
      <c r="N90" s="258">
        <v>1</v>
      </c>
      <c r="O90" s="258"/>
      <c r="P90" s="70"/>
      <c r="Q90" s="34"/>
    </row>
    <row r="91" spans="1:19" ht="30" x14ac:dyDescent="0.25">
      <c r="A91" s="245" t="s">
        <v>102</v>
      </c>
      <c r="B91" s="246" t="s">
        <v>321</v>
      </c>
      <c r="C91" s="247">
        <v>396.81</v>
      </c>
      <c r="D91" s="18">
        <v>1426</v>
      </c>
      <c r="E91" s="18">
        <v>1329</v>
      </c>
      <c r="F91" s="248">
        <f t="shared" ref="F91:F97" si="3">E91/C91</f>
        <v>3.3492099493460348</v>
      </c>
      <c r="G91" s="257">
        <v>159</v>
      </c>
      <c r="H91" s="31">
        <f>G91*100/E91</f>
        <v>11.963882618510159</v>
      </c>
      <c r="I91" s="258"/>
      <c r="J91" s="258"/>
      <c r="K91" s="258"/>
      <c r="L91" s="258"/>
      <c r="M91" s="258"/>
      <c r="N91" s="258"/>
      <c r="O91" s="258"/>
      <c r="P91" s="70"/>
      <c r="Q91" s="34"/>
    </row>
    <row r="92" spans="1:19" x14ac:dyDescent="0.25">
      <c r="A92" s="245"/>
      <c r="B92" s="246" t="s">
        <v>88</v>
      </c>
      <c r="C92" s="247">
        <v>143.51</v>
      </c>
      <c r="D92" s="18">
        <v>375</v>
      </c>
      <c r="E92" s="18">
        <v>317</v>
      </c>
      <c r="F92" s="248">
        <f t="shared" si="3"/>
        <v>2.2089053027663579</v>
      </c>
      <c r="G92" s="257">
        <v>25</v>
      </c>
      <c r="H92" s="31">
        <f>G92*100/E92</f>
        <v>7.8864353312302837</v>
      </c>
      <c r="I92" s="258"/>
      <c r="J92" s="258"/>
      <c r="K92" s="258"/>
      <c r="L92" s="258"/>
      <c r="M92" s="258"/>
      <c r="N92" s="258"/>
      <c r="O92" s="258"/>
      <c r="P92" s="70"/>
      <c r="Q92" s="34"/>
    </row>
    <row r="93" spans="1:19" x14ac:dyDescent="0.25">
      <c r="A93" s="245" t="s">
        <v>105</v>
      </c>
      <c r="B93" s="246" t="s">
        <v>89</v>
      </c>
      <c r="C93" s="247">
        <v>29.94</v>
      </c>
      <c r="D93" s="18">
        <v>176</v>
      </c>
      <c r="E93" s="18">
        <v>190</v>
      </c>
      <c r="F93" s="248">
        <f t="shared" si="3"/>
        <v>6.3460253841015364</v>
      </c>
      <c r="G93" s="257">
        <v>28</v>
      </c>
      <c r="H93" s="31">
        <f>G93*100/E93</f>
        <v>14.736842105263158</v>
      </c>
      <c r="I93" s="258"/>
      <c r="J93" s="258"/>
      <c r="K93" s="258"/>
      <c r="L93" s="258"/>
      <c r="M93" s="258"/>
      <c r="N93" s="258"/>
      <c r="O93" s="258"/>
      <c r="P93" s="70"/>
      <c r="Q93" s="34"/>
    </row>
    <row r="94" spans="1:19" x14ac:dyDescent="0.25">
      <c r="A94" s="245" t="s">
        <v>107</v>
      </c>
      <c r="B94" s="246" t="s">
        <v>90</v>
      </c>
      <c r="C94" s="247">
        <v>39.04</v>
      </c>
      <c r="D94" s="18">
        <v>42</v>
      </c>
      <c r="E94" s="18">
        <v>39</v>
      </c>
      <c r="F94" s="248">
        <f t="shared" si="3"/>
        <v>0.99897540983606559</v>
      </c>
      <c r="G94" s="257">
        <v>1</v>
      </c>
      <c r="H94" s="31">
        <v>5</v>
      </c>
      <c r="I94" s="258"/>
      <c r="J94" s="258"/>
      <c r="K94" s="258"/>
      <c r="L94" s="258"/>
      <c r="M94" s="258"/>
      <c r="N94" s="258"/>
      <c r="O94" s="258"/>
      <c r="P94" s="70"/>
      <c r="Q94" s="34"/>
    </row>
    <row r="95" spans="1:19" s="30" customFormat="1" x14ac:dyDescent="0.25">
      <c r="A95" s="245" t="s">
        <v>109</v>
      </c>
      <c r="B95" s="246" t="s">
        <v>91</v>
      </c>
      <c r="C95" s="247">
        <v>21.24</v>
      </c>
      <c r="D95" s="18">
        <v>235</v>
      </c>
      <c r="E95" s="18">
        <v>214</v>
      </c>
      <c r="F95" s="248">
        <f t="shared" si="3"/>
        <v>10.075329566854991</v>
      </c>
      <c r="G95" s="257">
        <v>38</v>
      </c>
      <c r="H95" s="31">
        <f>G95*100/E95</f>
        <v>17.757009345794394</v>
      </c>
      <c r="I95" s="258"/>
      <c r="J95" s="258"/>
      <c r="K95" s="258"/>
      <c r="L95" s="258"/>
      <c r="M95" s="258"/>
      <c r="N95" s="258"/>
      <c r="O95" s="258"/>
      <c r="P95" s="70"/>
      <c r="Q95" s="34"/>
      <c r="R95" s="17"/>
      <c r="S95" s="17"/>
    </row>
    <row r="96" spans="1:19" x14ac:dyDescent="0.25">
      <c r="A96" s="245" t="s">
        <v>255</v>
      </c>
      <c r="B96" s="246" t="s">
        <v>92</v>
      </c>
      <c r="C96" s="247">
        <v>95.58</v>
      </c>
      <c r="D96" s="18">
        <v>303</v>
      </c>
      <c r="E96" s="18">
        <v>192</v>
      </c>
      <c r="F96" s="248">
        <f t="shared" si="3"/>
        <v>2.0087884494664157</v>
      </c>
      <c r="G96" s="257">
        <v>15</v>
      </c>
      <c r="H96" s="31">
        <f>G96*100/E96</f>
        <v>7.8125</v>
      </c>
      <c r="I96" s="258"/>
      <c r="J96" s="258"/>
      <c r="K96" s="258"/>
      <c r="L96" s="258"/>
      <c r="M96" s="258"/>
      <c r="N96" s="258"/>
      <c r="O96" s="258"/>
      <c r="P96" s="70"/>
      <c r="Q96" s="34"/>
    </row>
    <row r="97" spans="1:19" ht="27.75" customHeight="1" x14ac:dyDescent="0.25">
      <c r="A97" s="245" t="s">
        <v>256</v>
      </c>
      <c r="B97" s="246" t="s">
        <v>93</v>
      </c>
      <c r="C97" s="247">
        <v>140.62</v>
      </c>
      <c r="D97" s="18">
        <v>217</v>
      </c>
      <c r="E97" s="18">
        <v>130</v>
      </c>
      <c r="F97" s="248">
        <f t="shared" si="3"/>
        <v>0.92447731474896877</v>
      </c>
      <c r="G97" s="257">
        <v>6</v>
      </c>
      <c r="H97" s="31">
        <f>G97*100/E97</f>
        <v>4.615384615384615</v>
      </c>
      <c r="I97" s="258"/>
      <c r="J97" s="258"/>
      <c r="K97" s="258"/>
      <c r="L97" s="258"/>
      <c r="M97" s="258"/>
      <c r="N97" s="258"/>
      <c r="O97" s="258"/>
      <c r="P97" s="70"/>
      <c r="Q97" s="34"/>
    </row>
    <row r="98" spans="1:19" ht="28.15" customHeight="1" x14ac:dyDescent="0.25">
      <c r="A98" s="252" t="s">
        <v>347</v>
      </c>
      <c r="B98" s="253"/>
      <c r="C98" s="253"/>
      <c r="D98" s="253"/>
      <c r="E98" s="253"/>
      <c r="F98" s="254"/>
      <c r="G98" s="255"/>
      <c r="H98" s="256"/>
      <c r="I98" s="253"/>
      <c r="J98" s="253"/>
      <c r="K98" s="253"/>
      <c r="L98" s="253"/>
      <c r="M98" s="253"/>
      <c r="N98" s="253"/>
      <c r="O98" s="253"/>
      <c r="P98" s="70"/>
      <c r="Q98" s="34"/>
    </row>
    <row r="99" spans="1:19" x14ac:dyDescent="0.25">
      <c r="A99" s="245" t="s">
        <v>110</v>
      </c>
      <c r="B99" s="246" t="s">
        <v>36</v>
      </c>
      <c r="C99" s="259">
        <v>572.79</v>
      </c>
      <c r="D99" s="18">
        <v>623</v>
      </c>
      <c r="E99" s="18">
        <v>684</v>
      </c>
      <c r="F99" s="282">
        <f>E99/C99</f>
        <v>1.1941549258890694</v>
      </c>
      <c r="G99" s="264">
        <v>54</v>
      </c>
      <c r="H99" s="283">
        <f>G99*100/E99</f>
        <v>7.8947368421052628</v>
      </c>
      <c r="I99" s="29">
        <v>0</v>
      </c>
      <c r="J99" s="29">
        <v>4</v>
      </c>
      <c r="K99" s="29">
        <v>0</v>
      </c>
      <c r="L99" s="29">
        <v>0</v>
      </c>
      <c r="M99" s="29"/>
      <c r="N99" s="29">
        <v>33</v>
      </c>
      <c r="O99" s="29">
        <v>17</v>
      </c>
      <c r="P99" s="70"/>
      <c r="Q99" s="34"/>
    </row>
    <row r="100" spans="1:19" ht="21" customHeight="1" x14ac:dyDescent="0.25">
      <c r="A100" s="252" t="s">
        <v>307</v>
      </c>
      <c r="B100" s="260"/>
      <c r="C100" s="260"/>
      <c r="D100" s="260"/>
      <c r="E100" s="260"/>
      <c r="F100" s="261"/>
      <c r="G100" s="262"/>
      <c r="H100" s="263"/>
      <c r="I100" s="260"/>
      <c r="J100" s="260"/>
      <c r="K100" s="260"/>
      <c r="L100" s="260"/>
      <c r="M100" s="260"/>
      <c r="N100" s="260"/>
      <c r="O100" s="260"/>
      <c r="P100" s="70"/>
      <c r="Q100" s="34"/>
    </row>
    <row r="101" spans="1:19" s="30" customFormat="1" x14ac:dyDescent="0.25">
      <c r="A101" s="245" t="s">
        <v>113</v>
      </c>
      <c r="B101" s="246" t="s">
        <v>36</v>
      </c>
      <c r="C101" s="514">
        <v>1591.999</v>
      </c>
      <c r="D101" s="18">
        <v>2678</v>
      </c>
      <c r="E101" s="18">
        <v>2726</v>
      </c>
      <c r="F101" s="19">
        <f>E101/C101</f>
        <v>1.712312633362207</v>
      </c>
      <c r="G101" s="258">
        <v>218</v>
      </c>
      <c r="H101" s="31">
        <f>G101*100/E101</f>
        <v>7.9970652971386649</v>
      </c>
      <c r="I101" s="258">
        <v>0</v>
      </c>
      <c r="J101" s="258">
        <v>32</v>
      </c>
      <c r="K101" s="258">
        <v>0</v>
      </c>
      <c r="L101" s="258">
        <v>0</v>
      </c>
      <c r="M101" s="258"/>
      <c r="N101" s="258">
        <v>120</v>
      </c>
      <c r="O101" s="258">
        <v>66</v>
      </c>
      <c r="P101" s="70"/>
      <c r="Q101" s="34"/>
      <c r="R101" s="17"/>
      <c r="S101" s="17"/>
    </row>
    <row r="102" spans="1:19" ht="30" x14ac:dyDescent="0.25">
      <c r="A102" s="245" t="s">
        <v>114</v>
      </c>
      <c r="B102" s="246" t="s">
        <v>96</v>
      </c>
      <c r="C102" s="247">
        <v>400</v>
      </c>
      <c r="D102" s="18">
        <v>606</v>
      </c>
      <c r="E102" s="18">
        <v>511</v>
      </c>
      <c r="F102" s="248">
        <f>E102/C102</f>
        <v>1.2775000000000001</v>
      </c>
      <c r="G102" s="257">
        <v>40</v>
      </c>
      <c r="H102" s="31">
        <f>G102*100/E102</f>
        <v>7.8277886497064575</v>
      </c>
      <c r="I102" s="258"/>
      <c r="J102" s="258"/>
      <c r="K102" s="258"/>
      <c r="L102" s="258"/>
      <c r="M102" s="258"/>
      <c r="N102" s="258"/>
      <c r="O102" s="258"/>
      <c r="P102" s="70"/>
      <c r="Q102" s="34"/>
    </row>
    <row r="103" spans="1:19" x14ac:dyDescent="0.25">
      <c r="A103" s="245" t="s">
        <v>116</v>
      </c>
      <c r="B103" s="246" t="s">
        <v>98</v>
      </c>
      <c r="C103" s="247">
        <v>17.489000000000001</v>
      </c>
      <c r="D103" s="18">
        <v>185</v>
      </c>
      <c r="E103" s="18">
        <v>192</v>
      </c>
      <c r="F103" s="248">
        <f>E103/C103</f>
        <v>10.978329235519469</v>
      </c>
      <c r="G103" s="257">
        <v>28</v>
      </c>
      <c r="H103" s="31">
        <f>G103*100/E103</f>
        <v>14.583333333333334</v>
      </c>
      <c r="I103" s="258"/>
      <c r="J103" s="258"/>
      <c r="K103" s="258"/>
      <c r="L103" s="258"/>
      <c r="M103" s="258"/>
      <c r="N103" s="258"/>
      <c r="O103" s="258"/>
      <c r="P103" s="70"/>
      <c r="Q103" s="34"/>
    </row>
    <row r="104" spans="1:19" x14ac:dyDescent="0.25">
      <c r="A104" s="245" t="s">
        <v>118</v>
      </c>
      <c r="B104" s="246" t="s">
        <v>100</v>
      </c>
      <c r="C104" s="247">
        <v>210.33</v>
      </c>
      <c r="D104" s="18">
        <v>529</v>
      </c>
      <c r="E104" s="18">
        <v>568</v>
      </c>
      <c r="F104" s="248">
        <f>E104/C104</f>
        <v>2.7005182332525077</v>
      </c>
      <c r="G104" s="257">
        <v>37</v>
      </c>
      <c r="H104" s="31">
        <f>G104*100/E104</f>
        <v>6.5140845070422539</v>
      </c>
      <c r="I104" s="258"/>
      <c r="J104" s="258"/>
      <c r="K104" s="258"/>
      <c r="L104" s="258"/>
      <c r="M104" s="258"/>
      <c r="N104" s="258"/>
      <c r="O104" s="258"/>
      <c r="P104" s="70"/>
      <c r="Q104" s="34"/>
    </row>
    <row r="105" spans="1:19" ht="30.6" customHeight="1" x14ac:dyDescent="0.25">
      <c r="A105" s="252" t="s">
        <v>338</v>
      </c>
      <c r="B105" s="260"/>
      <c r="C105" s="260"/>
      <c r="D105" s="260"/>
      <c r="E105" s="260"/>
      <c r="F105" s="261"/>
      <c r="G105" s="262"/>
      <c r="H105" s="263"/>
      <c r="I105" s="260"/>
      <c r="J105" s="260"/>
      <c r="K105" s="260"/>
      <c r="L105" s="260"/>
      <c r="M105" s="260"/>
      <c r="N105" s="260"/>
      <c r="O105" s="260"/>
      <c r="P105" s="70"/>
      <c r="Q105" s="34"/>
    </row>
    <row r="106" spans="1:19" x14ac:dyDescent="0.25">
      <c r="A106" s="245" t="s">
        <v>120</v>
      </c>
      <c r="B106" s="246" t="s">
        <v>36</v>
      </c>
      <c r="C106" s="247">
        <v>249.48</v>
      </c>
      <c r="D106" s="18">
        <v>780</v>
      </c>
      <c r="E106" s="18">
        <v>489</v>
      </c>
      <c r="F106" s="248">
        <f>E106/C106</f>
        <v>1.9600769600769601</v>
      </c>
      <c r="G106" s="257">
        <v>39</v>
      </c>
      <c r="H106" s="251">
        <f>G106*100/E106</f>
        <v>7.9754601226993866</v>
      </c>
      <c r="I106" s="258">
        <v>0</v>
      </c>
      <c r="J106" s="258">
        <v>5</v>
      </c>
      <c r="K106" s="258">
        <v>0</v>
      </c>
      <c r="L106" s="258">
        <v>0</v>
      </c>
      <c r="M106" s="258"/>
      <c r="N106" s="258">
        <v>22</v>
      </c>
      <c r="O106" s="258">
        <v>12</v>
      </c>
      <c r="P106" s="70"/>
      <c r="Q106" s="34"/>
    </row>
    <row r="107" spans="1:19" ht="63.75" hidden="1" x14ac:dyDescent="0.25">
      <c r="A107" s="245"/>
      <c r="B107" s="6" t="s">
        <v>317</v>
      </c>
      <c r="C107" s="247"/>
      <c r="D107" s="18"/>
      <c r="E107" s="18"/>
      <c r="F107" s="248"/>
      <c r="G107" s="257">
        <v>0</v>
      </c>
      <c r="H107" s="251"/>
      <c r="I107" s="258"/>
      <c r="J107" s="258"/>
      <c r="K107" s="258"/>
      <c r="L107" s="258"/>
      <c r="M107" s="258"/>
      <c r="N107" s="258"/>
      <c r="O107" s="258"/>
      <c r="P107" s="70"/>
      <c r="Q107" s="34"/>
    </row>
    <row r="108" spans="1:19" ht="45" x14ac:dyDescent="0.25">
      <c r="A108" s="245" t="s">
        <v>121</v>
      </c>
      <c r="B108" s="246" t="s">
        <v>103</v>
      </c>
      <c r="C108" s="247">
        <v>98.5</v>
      </c>
      <c r="D108" s="18">
        <v>814</v>
      </c>
      <c r="E108" s="18">
        <v>757</v>
      </c>
      <c r="F108" s="248">
        <f>E108/C108</f>
        <v>7.6852791878172591</v>
      </c>
      <c r="G108" s="257">
        <v>105</v>
      </c>
      <c r="H108" s="31">
        <v>14</v>
      </c>
      <c r="I108" s="258"/>
      <c r="J108" s="258"/>
      <c r="K108" s="258"/>
      <c r="L108" s="258"/>
      <c r="M108" s="258"/>
      <c r="N108" s="258"/>
      <c r="O108" s="258"/>
      <c r="P108" s="70"/>
      <c r="Q108" s="34"/>
    </row>
    <row r="109" spans="1:19" ht="45" x14ac:dyDescent="0.25">
      <c r="A109" s="245" t="s">
        <v>123</v>
      </c>
      <c r="B109" s="246" t="s">
        <v>104</v>
      </c>
      <c r="C109" s="247">
        <v>164.62899999999999</v>
      </c>
      <c r="D109" s="18">
        <v>1190</v>
      </c>
      <c r="E109" s="18">
        <v>1149</v>
      </c>
      <c r="F109" s="248">
        <f>E109/C109</f>
        <v>6.9793292797745234</v>
      </c>
      <c r="G109" s="257">
        <v>160</v>
      </c>
      <c r="H109" s="31">
        <v>14</v>
      </c>
      <c r="I109" s="258"/>
      <c r="J109" s="258"/>
      <c r="K109" s="258"/>
      <c r="L109" s="258"/>
      <c r="M109" s="258"/>
      <c r="N109" s="258"/>
      <c r="O109" s="258"/>
      <c r="P109" s="70"/>
      <c r="Q109" s="34"/>
    </row>
    <row r="110" spans="1:19" x14ac:dyDescent="0.25">
      <c r="A110" s="245" t="s">
        <v>258</v>
      </c>
      <c r="B110" s="246" t="s">
        <v>106</v>
      </c>
      <c r="C110" s="247">
        <v>7.07</v>
      </c>
      <c r="D110" s="18">
        <v>60</v>
      </c>
      <c r="E110" s="18">
        <v>47</v>
      </c>
      <c r="F110" s="248">
        <f>E110/C110</f>
        <v>6.6478076379066477</v>
      </c>
      <c r="G110" s="257">
        <v>0</v>
      </c>
      <c r="H110" s="31">
        <f>G110*100/E110</f>
        <v>0</v>
      </c>
      <c r="I110" s="258"/>
      <c r="J110" s="258"/>
      <c r="K110" s="258"/>
      <c r="L110" s="258"/>
      <c r="M110" s="258"/>
      <c r="N110" s="258"/>
      <c r="O110" s="258"/>
      <c r="P110" s="70"/>
      <c r="Q110" s="34"/>
    </row>
    <row r="111" spans="1:19" x14ac:dyDescent="0.25">
      <c r="A111" s="245" t="s">
        <v>259</v>
      </c>
      <c r="B111" s="246" t="s">
        <v>108</v>
      </c>
      <c r="C111" s="247">
        <v>11.88</v>
      </c>
      <c r="D111" s="18">
        <v>88</v>
      </c>
      <c r="E111" s="18">
        <v>72</v>
      </c>
      <c r="F111" s="248">
        <f>E111/C111</f>
        <v>6.0606060606060606</v>
      </c>
      <c r="G111" s="257">
        <v>9</v>
      </c>
      <c r="H111" s="258">
        <v>12</v>
      </c>
      <c r="I111" s="258"/>
      <c r="J111" s="258"/>
      <c r="K111" s="258"/>
      <c r="L111" s="258"/>
      <c r="M111" s="258"/>
      <c r="N111" s="258"/>
      <c r="O111" s="258"/>
      <c r="P111" s="70"/>
      <c r="Q111" s="34"/>
    </row>
    <row r="112" spans="1:19" ht="15.75" customHeight="1" x14ac:dyDescent="0.25">
      <c r="A112" s="252" t="s">
        <v>260</v>
      </c>
      <c r="B112" s="260"/>
      <c r="C112" s="260"/>
      <c r="D112" s="260"/>
      <c r="E112" s="260"/>
      <c r="F112" s="261"/>
      <c r="G112" s="262"/>
      <c r="H112" s="263"/>
      <c r="I112" s="260"/>
      <c r="J112" s="260"/>
      <c r="K112" s="260"/>
      <c r="L112" s="260"/>
      <c r="M112" s="260"/>
      <c r="N112" s="260"/>
      <c r="O112" s="260"/>
      <c r="P112" s="70"/>
      <c r="Q112" s="34"/>
    </row>
    <row r="113" spans="1:17" x14ac:dyDescent="0.25">
      <c r="A113" s="245" t="s">
        <v>125</v>
      </c>
      <c r="B113" s="246" t="s">
        <v>36</v>
      </c>
      <c r="C113" s="247">
        <v>498.62</v>
      </c>
      <c r="D113" s="18">
        <v>1726</v>
      </c>
      <c r="E113" s="18">
        <v>541</v>
      </c>
      <c r="F113" s="248">
        <f>E113/C113</f>
        <v>1.0849945850547511</v>
      </c>
      <c r="G113" s="257">
        <v>43</v>
      </c>
      <c r="H113" s="251">
        <f>G113*100/E113</f>
        <v>7.9482439926062849</v>
      </c>
      <c r="I113" s="258">
        <v>0</v>
      </c>
      <c r="J113" s="258">
        <v>6</v>
      </c>
      <c r="K113" s="258">
        <v>0</v>
      </c>
      <c r="L113" s="258">
        <v>0</v>
      </c>
      <c r="M113" s="258"/>
      <c r="N113" s="258">
        <v>24</v>
      </c>
      <c r="O113" s="258">
        <v>13</v>
      </c>
      <c r="P113" s="70"/>
      <c r="Q113" s="34"/>
    </row>
    <row r="114" spans="1:17" ht="21" customHeight="1" x14ac:dyDescent="0.25">
      <c r="A114" s="245" t="s">
        <v>126</v>
      </c>
      <c r="B114" s="246" t="s">
        <v>111</v>
      </c>
      <c r="C114" s="247">
        <v>200.97</v>
      </c>
      <c r="D114" s="18">
        <v>461</v>
      </c>
      <c r="E114" s="18">
        <v>213</v>
      </c>
      <c r="F114" s="248">
        <f>E114/C114</f>
        <v>1.0598596805493357</v>
      </c>
      <c r="G114" s="257">
        <v>17</v>
      </c>
      <c r="H114" s="31">
        <f>G114*100/E114</f>
        <v>7.981220657276995</v>
      </c>
      <c r="I114" s="258"/>
      <c r="J114" s="258"/>
      <c r="K114" s="258"/>
      <c r="L114" s="258"/>
      <c r="M114" s="258"/>
      <c r="N114" s="258"/>
      <c r="O114" s="258"/>
      <c r="P114" s="70"/>
      <c r="Q114" s="34"/>
    </row>
    <row r="115" spans="1:17" s="30" customFormat="1" ht="30" x14ac:dyDescent="0.25">
      <c r="A115" s="245" t="s">
        <v>128</v>
      </c>
      <c r="B115" s="246" t="s">
        <v>112</v>
      </c>
      <c r="C115" s="247">
        <v>177.53</v>
      </c>
      <c r="D115" s="18">
        <v>529</v>
      </c>
      <c r="E115" s="18">
        <v>397</v>
      </c>
      <c r="F115" s="248">
        <f>E115/C115</f>
        <v>2.2362417619557258</v>
      </c>
      <c r="G115" s="257">
        <v>31</v>
      </c>
      <c r="H115" s="31">
        <v>5.9</v>
      </c>
      <c r="I115" s="258">
        <v>0</v>
      </c>
      <c r="J115" s="258">
        <v>2</v>
      </c>
      <c r="K115" s="258">
        <v>0</v>
      </c>
      <c r="L115" s="258">
        <v>0</v>
      </c>
      <c r="M115" s="258"/>
      <c r="N115" s="258">
        <v>19</v>
      </c>
      <c r="O115" s="258">
        <v>10</v>
      </c>
      <c r="P115" s="178"/>
      <c r="Q115" s="284"/>
    </row>
    <row r="116" spans="1:17" ht="15.75" customHeight="1" x14ac:dyDescent="0.25">
      <c r="A116" s="252" t="s">
        <v>261</v>
      </c>
      <c r="B116" s="260"/>
      <c r="C116" s="260"/>
      <c r="D116" s="260"/>
      <c r="E116" s="260"/>
      <c r="F116" s="261"/>
      <c r="G116" s="262"/>
      <c r="H116" s="263"/>
      <c r="I116" s="260"/>
      <c r="J116" s="260"/>
      <c r="K116" s="260"/>
      <c r="L116" s="260"/>
      <c r="M116" s="260"/>
      <c r="N116" s="260"/>
      <c r="O116" s="260"/>
      <c r="P116" s="70"/>
      <c r="Q116" s="34"/>
    </row>
    <row r="117" spans="1:17" x14ac:dyDescent="0.25">
      <c r="A117" s="245" t="s">
        <v>136</v>
      </c>
      <c r="B117" s="246" t="s">
        <v>18</v>
      </c>
      <c r="C117" s="247">
        <v>186.63</v>
      </c>
      <c r="D117" s="18">
        <v>776</v>
      </c>
      <c r="E117" s="18">
        <v>647</v>
      </c>
      <c r="F117" s="248">
        <f>E117/C117</f>
        <v>3.4667523977924235</v>
      </c>
      <c r="G117" s="257">
        <v>77</v>
      </c>
      <c r="H117" s="251">
        <f>G117*100/E117</f>
        <v>11.901081916537867</v>
      </c>
      <c r="I117" s="258">
        <v>0</v>
      </c>
      <c r="J117" s="258">
        <v>11</v>
      </c>
      <c r="K117" s="258">
        <v>0</v>
      </c>
      <c r="L117" s="258">
        <v>0</v>
      </c>
      <c r="M117" s="258"/>
      <c r="N117" s="258">
        <v>41</v>
      </c>
      <c r="O117" s="258">
        <v>25</v>
      </c>
      <c r="P117" s="70"/>
      <c r="Q117" s="34"/>
    </row>
    <row r="118" spans="1:17" ht="45" x14ac:dyDescent="0.25">
      <c r="A118" s="245" t="s">
        <v>137</v>
      </c>
      <c r="B118" s="246" t="s">
        <v>115</v>
      </c>
      <c r="C118" s="247">
        <v>332.44099999999997</v>
      </c>
      <c r="D118" s="18">
        <v>2506</v>
      </c>
      <c r="E118" s="18">
        <v>2517</v>
      </c>
      <c r="F118" s="248">
        <f>E118/C118</f>
        <v>7.5712682851994799</v>
      </c>
      <c r="G118" s="257">
        <v>377</v>
      </c>
      <c r="H118" s="31">
        <v>15</v>
      </c>
      <c r="I118" s="258"/>
      <c r="J118" s="258"/>
      <c r="K118" s="258"/>
      <c r="L118" s="258"/>
      <c r="M118" s="258"/>
      <c r="N118" s="258"/>
      <c r="O118" s="258"/>
      <c r="P118" s="70"/>
      <c r="Q118" s="34"/>
    </row>
    <row r="119" spans="1:17" ht="27.75" customHeight="1" x14ac:dyDescent="0.25">
      <c r="A119" s="245" t="s">
        <v>139</v>
      </c>
      <c r="B119" s="246" t="s">
        <v>117</v>
      </c>
      <c r="C119" s="247">
        <v>33.372999999999998</v>
      </c>
      <c r="D119" s="18">
        <v>99</v>
      </c>
      <c r="E119" s="18">
        <v>100</v>
      </c>
      <c r="F119" s="248">
        <f>E119/C119</f>
        <v>2.996434243250532</v>
      </c>
      <c r="G119" s="257">
        <v>8</v>
      </c>
      <c r="H119" s="31">
        <v>8</v>
      </c>
      <c r="I119" s="258"/>
      <c r="J119" s="258"/>
      <c r="K119" s="258"/>
      <c r="L119" s="258"/>
      <c r="M119" s="258"/>
      <c r="N119" s="258"/>
      <c r="O119" s="258"/>
      <c r="P119" s="70"/>
      <c r="Q119" s="34"/>
    </row>
    <row r="120" spans="1:17" ht="35.25" customHeight="1" x14ac:dyDescent="0.25">
      <c r="A120" s="245" t="s">
        <v>262</v>
      </c>
      <c r="B120" s="246" t="s">
        <v>119</v>
      </c>
      <c r="C120" s="247">
        <v>20.67</v>
      </c>
      <c r="D120" s="18">
        <v>116</v>
      </c>
      <c r="E120" s="18">
        <v>58</v>
      </c>
      <c r="F120" s="248">
        <f>E120/C120</f>
        <v>2.8059990324141264</v>
      </c>
      <c r="G120" s="257">
        <v>4</v>
      </c>
      <c r="H120" s="31">
        <f>G120*100/E120</f>
        <v>6.8965517241379306</v>
      </c>
      <c r="I120" s="258"/>
      <c r="J120" s="258"/>
      <c r="K120" s="258"/>
      <c r="L120" s="258"/>
      <c r="M120" s="258"/>
      <c r="N120" s="258"/>
      <c r="O120" s="258"/>
      <c r="P120" s="70"/>
      <c r="Q120" s="34"/>
    </row>
    <row r="121" spans="1:17" x14ac:dyDescent="0.25">
      <c r="A121" s="252" t="s">
        <v>308</v>
      </c>
      <c r="B121" s="253"/>
      <c r="C121" s="253"/>
      <c r="D121" s="253"/>
      <c r="E121" s="253"/>
      <c r="F121" s="254"/>
      <c r="G121" s="255"/>
      <c r="H121" s="256"/>
      <c r="I121" s="253"/>
      <c r="J121" s="253"/>
      <c r="K121" s="253"/>
      <c r="L121" s="253"/>
      <c r="M121" s="253"/>
      <c r="N121" s="253"/>
      <c r="O121" s="253"/>
      <c r="P121" s="70"/>
      <c r="Q121" s="34"/>
    </row>
    <row r="122" spans="1:17" x14ac:dyDescent="0.25">
      <c r="A122" s="245" t="s">
        <v>141</v>
      </c>
      <c r="B122" s="246" t="s">
        <v>36</v>
      </c>
      <c r="C122" s="259">
        <v>347.41</v>
      </c>
      <c r="D122" s="18">
        <v>939</v>
      </c>
      <c r="E122" s="18">
        <v>864</v>
      </c>
      <c r="F122" s="248">
        <f>E122/C122</f>
        <v>2.4869750438962606</v>
      </c>
      <c r="G122" s="257">
        <v>69</v>
      </c>
      <c r="H122" s="251">
        <f>G122*100/E122</f>
        <v>7.9861111111111107</v>
      </c>
      <c r="I122" s="258">
        <v>0</v>
      </c>
      <c r="J122" s="258">
        <v>10</v>
      </c>
      <c r="K122" s="258">
        <v>0</v>
      </c>
      <c r="L122" s="258">
        <v>0</v>
      </c>
      <c r="M122" s="258"/>
      <c r="N122" s="258">
        <v>37</v>
      </c>
      <c r="O122" s="258">
        <v>22</v>
      </c>
      <c r="P122" s="70"/>
      <c r="Q122" s="34"/>
    </row>
    <row r="123" spans="1:17" ht="30" x14ac:dyDescent="0.25">
      <c r="A123" s="245" t="s">
        <v>142</v>
      </c>
      <c r="B123" s="246" t="s">
        <v>122</v>
      </c>
      <c r="C123" s="259">
        <v>36.19</v>
      </c>
      <c r="D123" s="18">
        <v>439</v>
      </c>
      <c r="E123" s="18">
        <v>402</v>
      </c>
      <c r="F123" s="248">
        <f>E123/C123</f>
        <v>11.108040895274938</v>
      </c>
      <c r="G123" s="257">
        <v>72</v>
      </c>
      <c r="H123" s="31">
        <f>G123*100/E123</f>
        <v>17.910447761194028</v>
      </c>
      <c r="I123" s="258"/>
      <c r="J123" s="258"/>
      <c r="K123" s="258"/>
      <c r="L123" s="258"/>
      <c r="M123" s="258"/>
      <c r="N123" s="258"/>
      <c r="O123" s="258"/>
      <c r="P123" s="70"/>
      <c r="Q123" s="34"/>
    </row>
    <row r="124" spans="1:17" ht="30" x14ac:dyDescent="0.25">
      <c r="A124" s="245" t="s">
        <v>144</v>
      </c>
      <c r="B124" s="246" t="s">
        <v>124</v>
      </c>
      <c r="C124" s="259">
        <v>21.42</v>
      </c>
      <c r="D124" s="18">
        <v>218</v>
      </c>
      <c r="E124" s="18">
        <v>211</v>
      </c>
      <c r="F124" s="248">
        <f>E124/C124</f>
        <v>9.8506069094304376</v>
      </c>
      <c r="G124" s="257">
        <v>37</v>
      </c>
      <c r="H124" s="31">
        <f>G124*100/E124</f>
        <v>17.535545023696681</v>
      </c>
      <c r="I124" s="258"/>
      <c r="J124" s="258"/>
      <c r="K124" s="258"/>
      <c r="L124" s="258"/>
      <c r="M124" s="258"/>
      <c r="N124" s="258"/>
      <c r="O124" s="258"/>
      <c r="P124" s="70"/>
      <c r="Q124" s="34"/>
    </row>
    <row r="125" spans="1:17" x14ac:dyDescent="0.25">
      <c r="A125" s="252" t="s">
        <v>309</v>
      </c>
      <c r="B125" s="253"/>
      <c r="C125" s="253"/>
      <c r="D125" s="253"/>
      <c r="E125" s="253"/>
      <c r="F125" s="254"/>
      <c r="G125" s="255"/>
      <c r="H125" s="256"/>
      <c r="I125" s="253"/>
      <c r="J125" s="253"/>
      <c r="K125" s="253"/>
      <c r="L125" s="253"/>
      <c r="M125" s="253"/>
      <c r="N125" s="253"/>
      <c r="O125" s="253"/>
      <c r="P125" s="70"/>
      <c r="Q125" s="34"/>
    </row>
    <row r="126" spans="1:17" x14ac:dyDescent="0.25">
      <c r="A126" s="245" t="s">
        <v>148</v>
      </c>
      <c r="B126" s="246" t="s">
        <v>18</v>
      </c>
      <c r="C126" s="247">
        <v>273.83</v>
      </c>
      <c r="D126" s="18">
        <v>1199</v>
      </c>
      <c r="E126" s="18">
        <v>1140</v>
      </c>
      <c r="F126" s="248">
        <f>E126/C126</f>
        <v>4.1631669283862252</v>
      </c>
      <c r="G126" s="257">
        <v>136</v>
      </c>
      <c r="H126" s="251">
        <f>G126*100/E126</f>
        <v>11.929824561403509</v>
      </c>
      <c r="I126" s="258">
        <v>0</v>
      </c>
      <c r="J126" s="258">
        <v>20</v>
      </c>
      <c r="K126" s="258">
        <v>0</v>
      </c>
      <c r="L126" s="258">
        <v>0</v>
      </c>
      <c r="M126" s="258"/>
      <c r="N126" s="258">
        <v>75</v>
      </c>
      <c r="O126" s="258">
        <v>41</v>
      </c>
      <c r="P126" s="70"/>
      <c r="Q126" s="34"/>
    </row>
    <row r="127" spans="1:17" ht="63.75" x14ac:dyDescent="0.25">
      <c r="A127" s="245"/>
      <c r="B127" s="6" t="s">
        <v>317</v>
      </c>
      <c r="C127" s="247"/>
      <c r="D127" s="18"/>
      <c r="E127" s="18"/>
      <c r="F127" s="248"/>
      <c r="G127" s="257">
        <v>2</v>
      </c>
      <c r="H127" s="251">
        <f>G127*100/E126</f>
        <v>0.17543859649122806</v>
      </c>
      <c r="I127" s="258"/>
      <c r="J127" s="258"/>
      <c r="K127" s="258"/>
      <c r="L127" s="258"/>
      <c r="M127" s="258"/>
      <c r="N127" s="258">
        <v>2</v>
      </c>
      <c r="O127" s="258"/>
      <c r="P127" s="70"/>
      <c r="Q127" s="34"/>
    </row>
    <row r="128" spans="1:17" ht="45" x14ac:dyDescent="0.25">
      <c r="A128" s="245" t="s">
        <v>149</v>
      </c>
      <c r="B128" s="246" t="s">
        <v>127</v>
      </c>
      <c r="C128" s="247">
        <v>40.784999999999997</v>
      </c>
      <c r="D128" s="18">
        <v>286</v>
      </c>
      <c r="E128" s="18">
        <v>277</v>
      </c>
      <c r="F128" s="248">
        <f t="shared" ref="F128:F137" si="4">E128/C128</f>
        <v>6.791712639450779</v>
      </c>
      <c r="G128" s="257">
        <v>38</v>
      </c>
      <c r="H128" s="31">
        <v>14</v>
      </c>
      <c r="I128" s="258"/>
      <c r="J128" s="258"/>
      <c r="K128" s="258"/>
      <c r="L128" s="258"/>
      <c r="M128" s="258"/>
      <c r="N128" s="258"/>
      <c r="O128" s="258"/>
      <c r="P128" s="70"/>
      <c r="Q128" s="34"/>
    </row>
    <row r="129" spans="1:19" ht="45" x14ac:dyDescent="0.25">
      <c r="A129" s="245" t="s">
        <v>151</v>
      </c>
      <c r="B129" s="246" t="s">
        <v>129</v>
      </c>
      <c r="C129" s="247">
        <v>83.35</v>
      </c>
      <c r="D129" s="18">
        <v>417</v>
      </c>
      <c r="E129" s="18">
        <v>393</v>
      </c>
      <c r="F129" s="248">
        <f t="shared" si="4"/>
        <v>4.7150569886022797</v>
      </c>
      <c r="G129" s="257">
        <v>43</v>
      </c>
      <c r="H129" s="31">
        <v>11</v>
      </c>
      <c r="I129" s="258"/>
      <c r="J129" s="258"/>
      <c r="K129" s="258"/>
      <c r="L129" s="258"/>
      <c r="M129" s="258"/>
      <c r="N129" s="258"/>
      <c r="O129" s="258"/>
      <c r="P129" s="70"/>
      <c r="Q129" s="34"/>
    </row>
    <row r="130" spans="1:19" ht="45" x14ac:dyDescent="0.25">
      <c r="A130" s="245" t="s">
        <v>153</v>
      </c>
      <c r="B130" s="246" t="s">
        <v>130</v>
      </c>
      <c r="C130" s="247">
        <v>71.564999999999998</v>
      </c>
      <c r="D130" s="18">
        <v>357</v>
      </c>
      <c r="E130" s="18">
        <v>351</v>
      </c>
      <c r="F130" s="248">
        <f t="shared" si="4"/>
        <v>4.9046321525885563</v>
      </c>
      <c r="G130" s="257">
        <v>42</v>
      </c>
      <c r="H130" s="31">
        <v>12</v>
      </c>
      <c r="I130" s="258"/>
      <c r="J130" s="258"/>
      <c r="K130" s="258"/>
      <c r="L130" s="258"/>
      <c r="M130" s="258"/>
      <c r="N130" s="258"/>
      <c r="O130" s="258"/>
      <c r="P130" s="70"/>
      <c r="Q130" s="34"/>
    </row>
    <row r="131" spans="1:19" ht="18" customHeight="1" x14ac:dyDescent="0.25">
      <c r="A131" s="245" t="s">
        <v>263</v>
      </c>
      <c r="B131" s="246" t="s">
        <v>131</v>
      </c>
      <c r="C131" s="247">
        <v>33.872999999999998</v>
      </c>
      <c r="D131" s="18">
        <v>115</v>
      </c>
      <c r="E131" s="18">
        <v>72</v>
      </c>
      <c r="F131" s="248">
        <f t="shared" si="4"/>
        <v>2.1255867505092554</v>
      </c>
      <c r="G131" s="257">
        <v>5</v>
      </c>
      <c r="H131" s="31">
        <v>8</v>
      </c>
      <c r="I131" s="258"/>
      <c r="J131" s="258"/>
      <c r="K131" s="258"/>
      <c r="L131" s="258"/>
      <c r="M131" s="258"/>
      <c r="N131" s="258"/>
      <c r="O131" s="258"/>
      <c r="P131" s="70"/>
      <c r="Q131" s="34"/>
    </row>
    <row r="132" spans="1:19" ht="20.25" customHeight="1" x14ac:dyDescent="0.25">
      <c r="A132" s="245" t="s">
        <v>264</v>
      </c>
      <c r="B132" s="246" t="s">
        <v>132</v>
      </c>
      <c r="C132" s="247">
        <v>35.130000000000003</v>
      </c>
      <c r="D132" s="18">
        <v>104</v>
      </c>
      <c r="E132" s="18">
        <v>106</v>
      </c>
      <c r="F132" s="248">
        <f t="shared" si="4"/>
        <v>3.0173640762880725</v>
      </c>
      <c r="G132" s="257">
        <v>8</v>
      </c>
      <c r="H132" s="31">
        <f>G132*100/E132</f>
        <v>7.5471698113207548</v>
      </c>
      <c r="I132" s="258"/>
      <c r="J132" s="258"/>
      <c r="K132" s="258"/>
      <c r="L132" s="258"/>
      <c r="M132" s="258"/>
      <c r="N132" s="258"/>
      <c r="O132" s="258"/>
      <c r="P132" s="70"/>
      <c r="Q132" s="34"/>
    </row>
    <row r="133" spans="1:19" ht="27" customHeight="1" x14ac:dyDescent="0.25">
      <c r="A133" s="245" t="s">
        <v>265</v>
      </c>
      <c r="B133" s="246" t="s">
        <v>133</v>
      </c>
      <c r="C133" s="247">
        <v>119.288</v>
      </c>
      <c r="D133" s="18">
        <v>354</v>
      </c>
      <c r="E133" s="18">
        <v>357</v>
      </c>
      <c r="F133" s="248">
        <f t="shared" si="4"/>
        <v>2.9927570250150897</v>
      </c>
      <c r="G133" s="257">
        <v>28</v>
      </c>
      <c r="H133" s="31">
        <f>G133*100/E133</f>
        <v>7.8431372549019605</v>
      </c>
      <c r="I133" s="258"/>
      <c r="J133" s="258"/>
      <c r="K133" s="258"/>
      <c r="L133" s="258"/>
      <c r="M133" s="258"/>
      <c r="N133" s="258"/>
      <c r="O133" s="258"/>
      <c r="P133" s="70"/>
      <c r="Q133" s="34"/>
    </row>
    <row r="134" spans="1:19" ht="17.25" customHeight="1" x14ac:dyDescent="0.25">
      <c r="A134" s="245" t="s">
        <v>266</v>
      </c>
      <c r="B134" s="246" t="s">
        <v>134</v>
      </c>
      <c r="C134" s="247">
        <v>28.207000000000001</v>
      </c>
      <c r="D134" s="18">
        <v>184</v>
      </c>
      <c r="E134" s="18">
        <v>133</v>
      </c>
      <c r="F134" s="248">
        <v>4.72</v>
      </c>
      <c r="G134" s="257">
        <v>13</v>
      </c>
      <c r="H134" s="31">
        <f>G134*100/E134</f>
        <v>9.7744360902255636</v>
      </c>
      <c r="I134" s="258"/>
      <c r="J134" s="258"/>
      <c r="K134" s="258"/>
      <c r="L134" s="258"/>
      <c r="M134" s="258"/>
      <c r="N134" s="258"/>
      <c r="O134" s="258"/>
      <c r="P134" s="70"/>
      <c r="Q134" s="34"/>
    </row>
    <row r="135" spans="1:19" ht="30" x14ac:dyDescent="0.25">
      <c r="A135" s="245" t="s">
        <v>267</v>
      </c>
      <c r="B135" s="246" t="s">
        <v>135</v>
      </c>
      <c r="C135" s="247">
        <v>24.41</v>
      </c>
      <c r="D135" s="18">
        <v>115</v>
      </c>
      <c r="E135" s="18">
        <v>55</v>
      </c>
      <c r="F135" s="248">
        <f t="shared" si="4"/>
        <v>2.2531749283080704</v>
      </c>
      <c r="G135" s="257">
        <v>4</v>
      </c>
      <c r="H135" s="258">
        <v>8</v>
      </c>
      <c r="I135" s="258"/>
      <c r="J135" s="258"/>
      <c r="K135" s="258"/>
      <c r="L135" s="258"/>
      <c r="M135" s="258"/>
      <c r="N135" s="258"/>
      <c r="O135" s="258"/>
      <c r="P135" s="70"/>
      <c r="Q135" s="34"/>
    </row>
    <row r="136" spans="1:19" ht="30" x14ac:dyDescent="0.25">
      <c r="A136" s="245" t="s">
        <v>268</v>
      </c>
      <c r="B136" s="246" t="s">
        <v>332</v>
      </c>
      <c r="C136" s="247">
        <v>30.28</v>
      </c>
      <c r="D136" s="18">
        <v>120</v>
      </c>
      <c r="E136" s="18">
        <v>125</v>
      </c>
      <c r="F136" s="248">
        <f t="shared" si="4"/>
        <v>4.1281373844121534</v>
      </c>
      <c r="G136" s="257">
        <v>15</v>
      </c>
      <c r="H136" s="31">
        <v>12</v>
      </c>
      <c r="I136" s="258"/>
      <c r="J136" s="258"/>
      <c r="K136" s="258"/>
      <c r="L136" s="258"/>
      <c r="M136" s="258"/>
      <c r="N136" s="258"/>
      <c r="O136" s="258"/>
      <c r="P136" s="70"/>
      <c r="Q136" s="34"/>
    </row>
    <row r="137" spans="1:19" x14ac:dyDescent="0.25">
      <c r="A137" s="245" t="s">
        <v>269</v>
      </c>
      <c r="B137" s="246" t="s">
        <v>27</v>
      </c>
      <c r="C137" s="247">
        <v>35.409999999999997</v>
      </c>
      <c r="D137" s="18">
        <v>138</v>
      </c>
      <c r="E137" s="18">
        <v>138</v>
      </c>
      <c r="F137" s="248">
        <f t="shared" si="4"/>
        <v>3.8972041796102799</v>
      </c>
      <c r="G137" s="257">
        <v>11</v>
      </c>
      <c r="H137" s="31">
        <v>12</v>
      </c>
      <c r="I137" s="258"/>
      <c r="J137" s="258"/>
      <c r="K137" s="258"/>
      <c r="L137" s="258"/>
      <c r="M137" s="258"/>
      <c r="N137" s="258"/>
      <c r="O137" s="258"/>
      <c r="P137" s="70"/>
      <c r="Q137" s="34"/>
    </row>
    <row r="138" spans="1:19" x14ac:dyDescent="0.25">
      <c r="A138" s="252" t="s">
        <v>270</v>
      </c>
      <c r="B138" s="253"/>
      <c r="C138" s="253"/>
      <c r="D138" s="253"/>
      <c r="E138" s="253"/>
      <c r="F138" s="254"/>
      <c r="G138" s="255"/>
      <c r="H138" s="256"/>
      <c r="I138" s="253"/>
      <c r="J138" s="253"/>
      <c r="K138" s="253"/>
      <c r="L138" s="253"/>
      <c r="M138" s="253"/>
      <c r="N138" s="253"/>
      <c r="O138" s="253"/>
      <c r="P138" s="70"/>
      <c r="Q138" s="34"/>
    </row>
    <row r="139" spans="1:19" s="54" customFormat="1" ht="15.75" x14ac:dyDescent="0.25">
      <c r="A139" s="245" t="s">
        <v>155</v>
      </c>
      <c r="B139" s="246" t="s">
        <v>36</v>
      </c>
      <c r="C139" s="259">
        <v>223.19</v>
      </c>
      <c r="D139" s="18">
        <v>254</v>
      </c>
      <c r="E139" s="18">
        <v>189</v>
      </c>
      <c r="F139" s="248">
        <f>E139/C139</f>
        <v>0.84681213316008785</v>
      </c>
      <c r="G139" s="249">
        <v>9</v>
      </c>
      <c r="H139" s="251">
        <f>G139*100/E139</f>
        <v>4.7619047619047619</v>
      </c>
      <c r="I139" s="29">
        <v>0</v>
      </c>
      <c r="J139" s="29">
        <v>1</v>
      </c>
      <c r="K139" s="29">
        <v>0</v>
      </c>
      <c r="L139" s="29">
        <v>0</v>
      </c>
      <c r="M139" s="29"/>
      <c r="N139" s="29">
        <v>5</v>
      </c>
      <c r="O139" s="29">
        <v>3</v>
      </c>
      <c r="P139" s="70"/>
      <c r="Q139" s="34"/>
      <c r="R139" s="17"/>
      <c r="S139" s="17"/>
    </row>
    <row r="140" spans="1:19" s="54" customFormat="1" ht="45" x14ac:dyDescent="0.25">
      <c r="A140" s="245" t="s">
        <v>271</v>
      </c>
      <c r="B140" s="246" t="s">
        <v>138</v>
      </c>
      <c r="C140" s="259">
        <v>146.21</v>
      </c>
      <c r="D140" s="18">
        <v>504</v>
      </c>
      <c r="E140" s="18">
        <v>511</v>
      </c>
      <c r="F140" s="282">
        <f>E140/C140</f>
        <v>3.4949729840640171</v>
      </c>
      <c r="G140" s="249">
        <v>61</v>
      </c>
      <c r="H140" s="18">
        <f>G140*100/E140</f>
        <v>11.937377690802348</v>
      </c>
      <c r="I140" s="29"/>
      <c r="J140" s="258"/>
      <c r="K140" s="258"/>
      <c r="L140" s="258"/>
      <c r="M140" s="258"/>
      <c r="N140" s="258"/>
      <c r="O140" s="258"/>
      <c r="P140" s="70"/>
      <c r="Q140" s="34"/>
      <c r="R140" s="17"/>
      <c r="S140" s="17"/>
    </row>
    <row r="141" spans="1:19" s="54" customFormat="1" ht="21" customHeight="1" x14ac:dyDescent="0.25">
      <c r="A141" s="245" t="s">
        <v>272</v>
      </c>
      <c r="B141" s="246" t="s">
        <v>140</v>
      </c>
      <c r="C141" s="259">
        <v>125.91</v>
      </c>
      <c r="D141" s="18">
        <v>360</v>
      </c>
      <c r="E141" s="18">
        <v>368</v>
      </c>
      <c r="F141" s="282">
        <f>E141/C141</f>
        <v>2.922722579620364</v>
      </c>
      <c r="G141" s="249">
        <v>29</v>
      </c>
      <c r="H141" s="18">
        <f>G141*100/E141</f>
        <v>7.8804347826086953</v>
      </c>
      <c r="I141" s="29"/>
      <c r="J141" s="258"/>
      <c r="K141" s="258"/>
      <c r="L141" s="258"/>
      <c r="M141" s="258"/>
      <c r="N141" s="258"/>
      <c r="O141" s="258"/>
      <c r="P141" s="70"/>
      <c r="Q141" s="34"/>
      <c r="R141" s="17"/>
      <c r="S141" s="17"/>
    </row>
    <row r="142" spans="1:19" x14ac:dyDescent="0.25">
      <c r="A142" s="252" t="s">
        <v>273</v>
      </c>
      <c r="B142" s="253"/>
      <c r="C142" s="253"/>
      <c r="D142" s="253"/>
      <c r="E142" s="253"/>
      <c r="F142" s="254"/>
      <c r="G142" s="255"/>
      <c r="H142" s="256"/>
      <c r="I142" s="253"/>
      <c r="J142" s="253"/>
      <c r="K142" s="253"/>
      <c r="L142" s="253"/>
      <c r="M142" s="253"/>
      <c r="N142" s="253"/>
      <c r="O142" s="253"/>
      <c r="P142" s="70"/>
      <c r="Q142" s="34"/>
    </row>
    <row r="143" spans="1:19" x14ac:dyDescent="0.25">
      <c r="A143" s="245" t="s">
        <v>156</v>
      </c>
      <c r="B143" s="246" t="s">
        <v>36</v>
      </c>
      <c r="C143" s="247">
        <v>768.25</v>
      </c>
      <c r="D143" s="18">
        <v>1297</v>
      </c>
      <c r="E143" s="18">
        <v>1245</v>
      </c>
      <c r="F143" s="248">
        <f>E143/C143</f>
        <v>1.6205662219329646</v>
      </c>
      <c r="G143" s="257">
        <v>99</v>
      </c>
      <c r="H143" s="285">
        <f>G143*100/E143</f>
        <v>7.9518072289156629</v>
      </c>
      <c r="I143" s="258">
        <v>0</v>
      </c>
      <c r="J143" s="258">
        <v>14</v>
      </c>
      <c r="K143" s="258">
        <v>0</v>
      </c>
      <c r="L143" s="258">
        <v>0</v>
      </c>
      <c r="M143" s="258"/>
      <c r="N143" s="258">
        <v>55</v>
      </c>
      <c r="O143" s="258">
        <v>30</v>
      </c>
      <c r="P143" s="70"/>
      <c r="Q143" s="34"/>
    </row>
    <row r="144" spans="1:19" ht="45" x14ac:dyDescent="0.25">
      <c r="A144" s="245" t="s">
        <v>157</v>
      </c>
      <c r="B144" s="246" t="s">
        <v>143</v>
      </c>
      <c r="C144" s="247">
        <v>191.41800000000001</v>
      </c>
      <c r="D144" s="18">
        <v>1142</v>
      </c>
      <c r="E144" s="18">
        <v>1064</v>
      </c>
      <c r="F144" s="248">
        <f t="shared" ref="F144:F150" si="5">E144/C144</f>
        <v>5.5585159180432351</v>
      </c>
      <c r="G144" s="257">
        <v>117</v>
      </c>
      <c r="H144" s="31">
        <v>11</v>
      </c>
      <c r="I144" s="258"/>
      <c r="J144" s="258"/>
      <c r="K144" s="258"/>
      <c r="L144" s="258"/>
      <c r="M144" s="258"/>
      <c r="N144" s="258"/>
      <c r="O144" s="258"/>
      <c r="P144" s="70"/>
      <c r="Q144" s="34"/>
    </row>
    <row r="145" spans="1:19" ht="45" x14ac:dyDescent="0.25">
      <c r="A145" s="245" t="s">
        <v>159</v>
      </c>
      <c r="B145" s="246" t="s">
        <v>145</v>
      </c>
      <c r="C145" s="247">
        <v>164.13</v>
      </c>
      <c r="D145" s="18">
        <v>996</v>
      </c>
      <c r="E145" s="18">
        <v>749</v>
      </c>
      <c r="F145" s="248">
        <f t="shared" si="5"/>
        <v>4.5634557972339005</v>
      </c>
      <c r="G145" s="257">
        <v>82</v>
      </c>
      <c r="H145" s="31">
        <f>G145*100/E145</f>
        <v>10.947930574098798</v>
      </c>
      <c r="I145" s="258"/>
      <c r="J145" s="258"/>
      <c r="K145" s="258"/>
      <c r="L145" s="258"/>
      <c r="M145" s="258"/>
      <c r="N145" s="258"/>
      <c r="O145" s="258"/>
      <c r="P145" s="70"/>
      <c r="Q145" s="34"/>
    </row>
    <row r="146" spans="1:19" ht="45" x14ac:dyDescent="0.25">
      <c r="A146" s="245" t="s">
        <v>161</v>
      </c>
      <c r="B146" s="246" t="s">
        <v>146</v>
      </c>
      <c r="C146" s="247">
        <v>258.22300000000001</v>
      </c>
      <c r="D146" s="18">
        <v>1929</v>
      </c>
      <c r="E146" s="18">
        <v>1776</v>
      </c>
      <c r="F146" s="248">
        <f t="shared" si="5"/>
        <v>6.8777761856999566</v>
      </c>
      <c r="G146" s="257">
        <v>177</v>
      </c>
      <c r="H146" s="31">
        <v>10</v>
      </c>
      <c r="I146" s="258"/>
      <c r="J146" s="258"/>
      <c r="K146" s="258"/>
      <c r="L146" s="258"/>
      <c r="M146" s="258"/>
      <c r="N146" s="258"/>
      <c r="O146" s="258"/>
      <c r="P146" s="70"/>
      <c r="Q146" s="34"/>
    </row>
    <row r="147" spans="1:19" ht="21" customHeight="1" x14ac:dyDescent="0.25">
      <c r="A147" s="245" t="s">
        <v>162</v>
      </c>
      <c r="B147" s="246" t="s">
        <v>354</v>
      </c>
      <c r="C147" s="247">
        <v>31.01</v>
      </c>
      <c r="D147" s="18">
        <v>224</v>
      </c>
      <c r="E147" s="18">
        <v>124</v>
      </c>
      <c r="F147" s="248">
        <f t="shared" si="5"/>
        <v>3.9987100935182198</v>
      </c>
      <c r="G147" s="257">
        <v>14</v>
      </c>
      <c r="H147" s="31">
        <v>12</v>
      </c>
      <c r="I147" s="258"/>
      <c r="J147" s="258"/>
      <c r="K147" s="258"/>
      <c r="L147" s="258"/>
      <c r="M147" s="258"/>
      <c r="N147" s="258"/>
      <c r="O147" s="258"/>
      <c r="P147" s="70"/>
      <c r="Q147" s="34"/>
    </row>
    <row r="148" spans="1:19" ht="16.5" customHeight="1" x14ac:dyDescent="0.25">
      <c r="A148" s="245" t="s">
        <v>164</v>
      </c>
      <c r="B148" s="246" t="s">
        <v>350</v>
      </c>
      <c r="C148" s="247">
        <v>45.381</v>
      </c>
      <c r="D148" s="18">
        <v>238</v>
      </c>
      <c r="E148" s="18">
        <v>259</v>
      </c>
      <c r="F148" s="248">
        <f t="shared" si="5"/>
        <v>5.7072343051056613</v>
      </c>
      <c r="G148" s="257">
        <v>31</v>
      </c>
      <c r="H148" s="31">
        <v>12</v>
      </c>
      <c r="I148" s="258"/>
      <c r="J148" s="258"/>
      <c r="K148" s="258"/>
      <c r="L148" s="258"/>
      <c r="M148" s="258"/>
      <c r="N148" s="258"/>
      <c r="O148" s="258"/>
      <c r="P148" s="70"/>
      <c r="Q148" s="34"/>
    </row>
    <row r="149" spans="1:19" ht="30.75" customHeight="1" x14ac:dyDescent="0.25">
      <c r="A149" s="245" t="s">
        <v>165</v>
      </c>
      <c r="B149" s="246" t="s">
        <v>42</v>
      </c>
      <c r="C149" s="247">
        <v>20.49</v>
      </c>
      <c r="D149" s="18">
        <v>206</v>
      </c>
      <c r="E149" s="18">
        <v>179</v>
      </c>
      <c r="F149" s="248">
        <f t="shared" si="5"/>
        <v>8.7359687652513429</v>
      </c>
      <c r="G149" s="257">
        <v>26</v>
      </c>
      <c r="H149" s="31">
        <f>G149*100/E149</f>
        <v>14.525139664804469</v>
      </c>
      <c r="I149" s="258"/>
      <c r="J149" s="258"/>
      <c r="K149" s="258"/>
      <c r="L149" s="258"/>
      <c r="M149" s="258"/>
      <c r="N149" s="258"/>
      <c r="O149" s="258"/>
      <c r="P149" s="70"/>
      <c r="Q149" s="34"/>
    </row>
    <row r="150" spans="1:19" ht="48.75" customHeight="1" x14ac:dyDescent="0.25">
      <c r="A150" s="245" t="s">
        <v>167</v>
      </c>
      <c r="B150" s="246" t="s">
        <v>147</v>
      </c>
      <c r="C150" s="247">
        <v>73.016999999999996</v>
      </c>
      <c r="D150" s="18">
        <v>326</v>
      </c>
      <c r="E150" s="18">
        <v>294</v>
      </c>
      <c r="F150" s="248">
        <f t="shared" si="5"/>
        <v>4.0264595916019559</v>
      </c>
      <c r="G150" s="257">
        <v>20</v>
      </c>
      <c r="H150" s="31">
        <f>G150*100/E150</f>
        <v>6.8027210884353737</v>
      </c>
      <c r="I150" s="258"/>
      <c r="J150" s="258"/>
      <c r="K150" s="258"/>
      <c r="L150" s="258"/>
      <c r="M150" s="258"/>
      <c r="N150" s="258"/>
      <c r="O150" s="258"/>
      <c r="P150" s="70"/>
      <c r="Q150" s="34"/>
    </row>
    <row r="151" spans="1:19" ht="22.5" hidden="1" customHeight="1" x14ac:dyDescent="0.25">
      <c r="A151" s="252" t="s">
        <v>274</v>
      </c>
      <c r="B151" s="260"/>
      <c r="C151" s="260"/>
      <c r="D151" s="260"/>
      <c r="E151" s="260"/>
      <c r="F151" s="261"/>
      <c r="G151" s="262"/>
      <c r="H151" s="263"/>
      <c r="I151" s="260"/>
      <c r="J151" s="260"/>
      <c r="K151" s="260"/>
      <c r="L151" s="260"/>
      <c r="M151" s="260"/>
      <c r="N151" s="260"/>
      <c r="O151" s="260"/>
      <c r="P151" s="70"/>
      <c r="Q151" s="34"/>
    </row>
    <row r="152" spans="1:19" ht="45.75" hidden="1" customHeight="1" x14ac:dyDescent="0.25">
      <c r="A152" s="245" t="s">
        <v>171</v>
      </c>
      <c r="B152" s="246" t="s">
        <v>18</v>
      </c>
      <c r="C152" s="247">
        <v>0</v>
      </c>
      <c r="D152" s="18">
        <v>0</v>
      </c>
      <c r="E152" s="18">
        <v>0</v>
      </c>
      <c r="F152" s="286">
        <v>0</v>
      </c>
      <c r="G152" s="249">
        <v>0</v>
      </c>
      <c r="H152" s="250">
        <v>0</v>
      </c>
      <c r="I152" s="18">
        <v>0</v>
      </c>
      <c r="J152" s="18">
        <v>0</v>
      </c>
      <c r="K152" s="18">
        <v>0</v>
      </c>
      <c r="L152" s="18">
        <v>0</v>
      </c>
      <c r="M152" s="18"/>
      <c r="N152" s="18">
        <v>0</v>
      </c>
      <c r="O152" s="18">
        <v>0</v>
      </c>
      <c r="P152" s="70"/>
      <c r="Q152" s="34"/>
    </row>
    <row r="153" spans="1:19" ht="15.75" customHeight="1" x14ac:dyDescent="0.25">
      <c r="A153" s="252" t="s">
        <v>275</v>
      </c>
      <c r="B153" s="260"/>
      <c r="C153" s="260"/>
      <c r="D153" s="260"/>
      <c r="E153" s="260"/>
      <c r="F153" s="261"/>
      <c r="G153" s="262"/>
      <c r="H153" s="263"/>
      <c r="I153" s="260"/>
      <c r="J153" s="260"/>
      <c r="K153" s="260"/>
      <c r="L153" s="260"/>
      <c r="M153" s="260"/>
      <c r="N153" s="260"/>
      <c r="O153" s="260"/>
      <c r="P153" s="70"/>
      <c r="Q153" s="34"/>
    </row>
    <row r="154" spans="1:19" x14ac:dyDescent="0.25">
      <c r="A154" s="245" t="s">
        <v>180</v>
      </c>
      <c r="B154" s="246" t="s">
        <v>36</v>
      </c>
      <c r="C154" s="247">
        <v>2410.6999999999998</v>
      </c>
      <c r="D154" s="18">
        <v>2976</v>
      </c>
      <c r="E154" s="18">
        <v>2103</v>
      </c>
      <c r="F154" s="248">
        <f>E154/C154</f>
        <v>0.87236072510059326</v>
      </c>
      <c r="G154" s="264">
        <v>105</v>
      </c>
      <c r="H154" s="265">
        <f>G154*100/E154</f>
        <v>4.9928673323823114</v>
      </c>
      <c r="I154" s="29">
        <v>8</v>
      </c>
      <c r="J154" s="29">
        <v>13</v>
      </c>
      <c r="K154" s="29">
        <v>0</v>
      </c>
      <c r="L154" s="29">
        <v>0</v>
      </c>
      <c r="M154" s="29"/>
      <c r="N154" s="29">
        <v>60</v>
      </c>
      <c r="O154" s="29">
        <v>32</v>
      </c>
      <c r="P154" s="70"/>
      <c r="Q154" s="34"/>
    </row>
    <row r="155" spans="1:19" ht="45" x14ac:dyDescent="0.25">
      <c r="A155" s="245" t="s">
        <v>181</v>
      </c>
      <c r="B155" s="246" t="s">
        <v>150</v>
      </c>
      <c r="C155" s="247">
        <v>150.298</v>
      </c>
      <c r="D155" s="18">
        <v>415</v>
      </c>
      <c r="E155" s="18">
        <v>365</v>
      </c>
      <c r="F155" s="248">
        <f>E155/C155</f>
        <v>2.4285086960571665</v>
      </c>
      <c r="G155" s="257">
        <v>25</v>
      </c>
      <c r="H155" s="31">
        <v>7</v>
      </c>
      <c r="I155" s="258"/>
      <c r="J155" s="258"/>
      <c r="K155" s="258"/>
      <c r="L155" s="258"/>
      <c r="M155" s="258"/>
      <c r="N155" s="258"/>
      <c r="O155" s="258"/>
      <c r="P155" s="70"/>
      <c r="Q155" s="34"/>
    </row>
    <row r="156" spans="1:19" ht="21.75" customHeight="1" x14ac:dyDescent="0.25">
      <c r="A156" s="245" t="s">
        <v>183</v>
      </c>
      <c r="B156" s="246" t="s">
        <v>152</v>
      </c>
      <c r="C156" s="247">
        <v>1607.29</v>
      </c>
      <c r="D156" s="18">
        <v>147</v>
      </c>
      <c r="E156" s="18">
        <v>111</v>
      </c>
      <c r="F156" s="248">
        <f>E156/C156</f>
        <v>6.9060343808522426E-2</v>
      </c>
      <c r="G156" s="257">
        <v>4</v>
      </c>
      <c r="H156" s="31">
        <f>G156*100/E156</f>
        <v>3.6036036036036037</v>
      </c>
      <c r="I156" s="29"/>
      <c r="J156" s="29"/>
      <c r="K156" s="29"/>
      <c r="L156" s="29"/>
      <c r="M156" s="29"/>
      <c r="N156" s="258"/>
      <c r="O156" s="258"/>
      <c r="P156" s="70"/>
      <c r="Q156" s="34"/>
    </row>
    <row r="157" spans="1:19" s="294" customFormat="1" ht="6" hidden="1" customHeight="1" x14ac:dyDescent="0.25">
      <c r="A157" s="287" t="s">
        <v>185</v>
      </c>
      <c r="B157" s="288" t="s">
        <v>154</v>
      </c>
      <c r="C157" s="289">
        <v>252.64</v>
      </c>
      <c r="D157" s="53">
        <v>581</v>
      </c>
      <c r="E157" s="53">
        <v>591</v>
      </c>
      <c r="F157" s="290">
        <f>E157/C157</f>
        <v>2.3392970234325525</v>
      </c>
      <c r="G157" s="291">
        <v>0</v>
      </c>
      <c r="H157" s="292">
        <v>0</v>
      </c>
      <c r="I157" s="293"/>
      <c r="J157" s="293"/>
      <c r="K157" s="293"/>
      <c r="L157" s="293"/>
      <c r="M157" s="293"/>
      <c r="N157" s="293"/>
      <c r="O157" s="293"/>
      <c r="P157" s="72"/>
      <c r="Q157" s="141"/>
      <c r="R157" s="32"/>
      <c r="S157" s="32"/>
    </row>
    <row r="158" spans="1:19" ht="15.75" customHeight="1" x14ac:dyDescent="0.25">
      <c r="A158" s="252" t="s">
        <v>339</v>
      </c>
      <c r="B158" s="260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70"/>
      <c r="Q158" s="34"/>
    </row>
    <row r="159" spans="1:19" x14ac:dyDescent="0.25">
      <c r="A159" s="245" t="s">
        <v>186</v>
      </c>
      <c r="B159" s="246" t="s">
        <v>36</v>
      </c>
      <c r="C159" s="247">
        <v>466.86</v>
      </c>
      <c r="D159" s="18">
        <v>1305</v>
      </c>
      <c r="E159" s="18">
        <v>1218</v>
      </c>
      <c r="F159" s="248">
        <f>E159/C159</f>
        <v>2.6089191620614316</v>
      </c>
      <c r="G159" s="264">
        <v>97</v>
      </c>
      <c r="H159" s="265">
        <f>G159*100/E159</f>
        <v>7.9638752052545154</v>
      </c>
      <c r="I159" s="29">
        <v>0</v>
      </c>
      <c r="J159" s="29">
        <v>12</v>
      </c>
      <c r="K159" s="29">
        <v>0</v>
      </c>
      <c r="L159" s="29">
        <v>0</v>
      </c>
      <c r="M159" s="29"/>
      <c r="N159" s="29">
        <v>55</v>
      </c>
      <c r="O159" s="29">
        <v>30</v>
      </c>
      <c r="P159" s="70"/>
      <c r="Q159" s="34"/>
    </row>
    <row r="160" spans="1:19" ht="63.75" hidden="1" x14ac:dyDescent="0.25">
      <c r="A160" s="245"/>
      <c r="B160" s="6" t="s">
        <v>317</v>
      </c>
      <c r="C160" s="247"/>
      <c r="D160" s="18"/>
      <c r="E160" s="18"/>
      <c r="F160" s="248"/>
      <c r="G160" s="257">
        <v>0</v>
      </c>
      <c r="H160" s="265"/>
      <c r="I160" s="258"/>
      <c r="J160" s="258"/>
      <c r="K160" s="258"/>
      <c r="L160" s="258"/>
      <c r="M160" s="258"/>
      <c r="N160" s="258">
        <v>0</v>
      </c>
      <c r="O160" s="258"/>
      <c r="P160" s="70"/>
      <c r="Q160" s="34"/>
    </row>
    <row r="161" spans="1:17" ht="45" x14ac:dyDescent="0.25">
      <c r="A161" s="245" t="s">
        <v>187</v>
      </c>
      <c r="B161" s="246" t="s">
        <v>158</v>
      </c>
      <c r="C161" s="247">
        <v>369.51</v>
      </c>
      <c r="D161" s="18">
        <v>3190</v>
      </c>
      <c r="E161" s="18">
        <v>2873</v>
      </c>
      <c r="F161" s="248">
        <f t="shared" ref="F161:F169" si="6">E161/C161</f>
        <v>7.7751617006305649</v>
      </c>
      <c r="G161" s="257">
        <v>402</v>
      </c>
      <c r="H161" s="265">
        <f>G161*100/E161</f>
        <v>13.99234249912983</v>
      </c>
      <c r="I161" s="258"/>
      <c r="J161" s="258"/>
      <c r="K161" s="258"/>
      <c r="L161" s="258"/>
      <c r="M161" s="258"/>
      <c r="N161" s="258"/>
      <c r="O161" s="258"/>
      <c r="P161" s="70"/>
      <c r="Q161" s="34"/>
    </row>
    <row r="162" spans="1:17" ht="22.5" customHeight="1" x14ac:dyDescent="0.25">
      <c r="A162" s="245" t="s">
        <v>189</v>
      </c>
      <c r="B162" s="246" t="s">
        <v>160</v>
      </c>
      <c r="C162" s="247">
        <v>30.57</v>
      </c>
      <c r="D162" s="18">
        <v>204</v>
      </c>
      <c r="E162" s="18">
        <v>199</v>
      </c>
      <c r="F162" s="248">
        <f t="shared" si="6"/>
        <v>6.5096499836440955</v>
      </c>
      <c r="G162" s="257">
        <v>29</v>
      </c>
      <c r="H162" s="265">
        <f>G162*100/E162</f>
        <v>14.572864321608041</v>
      </c>
      <c r="I162" s="29"/>
      <c r="J162" s="258"/>
      <c r="K162" s="258"/>
      <c r="L162" s="258"/>
      <c r="M162" s="258"/>
      <c r="N162" s="258"/>
      <c r="O162" s="258"/>
      <c r="P162" s="70"/>
      <c r="Q162" s="34"/>
    </row>
    <row r="163" spans="1:17" ht="33.75" customHeight="1" x14ac:dyDescent="0.25">
      <c r="A163" s="245" t="s">
        <v>191</v>
      </c>
      <c r="B163" s="246" t="s">
        <v>315</v>
      </c>
      <c r="C163" s="247">
        <v>47.12</v>
      </c>
      <c r="D163" s="18">
        <v>364</v>
      </c>
      <c r="E163" s="18">
        <v>364</v>
      </c>
      <c r="F163" s="248">
        <f t="shared" si="6"/>
        <v>7.7249575551782685</v>
      </c>
      <c r="G163" s="257">
        <v>54</v>
      </c>
      <c r="H163" s="265">
        <f>G163*100/E163</f>
        <v>14.835164835164836</v>
      </c>
      <c r="I163" s="29"/>
      <c r="J163" s="258"/>
      <c r="K163" s="258"/>
      <c r="L163" s="258"/>
      <c r="M163" s="258"/>
      <c r="N163" s="258"/>
      <c r="O163" s="258"/>
      <c r="P163" s="70"/>
      <c r="Q163" s="34"/>
    </row>
    <row r="164" spans="1:17" ht="30" customHeight="1" x14ac:dyDescent="0.25">
      <c r="A164" s="245" t="s">
        <v>193</v>
      </c>
      <c r="B164" s="246" t="s">
        <v>163</v>
      </c>
      <c r="C164" s="247">
        <v>284.85000000000002</v>
      </c>
      <c r="D164" s="18">
        <v>283</v>
      </c>
      <c r="E164" s="18">
        <v>256</v>
      </c>
      <c r="F164" s="248">
        <f t="shared" si="6"/>
        <v>0.89871862383710721</v>
      </c>
      <c r="G164" s="257">
        <v>7</v>
      </c>
      <c r="H164" s="265">
        <f>G164*100/E164</f>
        <v>2.734375</v>
      </c>
      <c r="I164" s="258"/>
      <c r="J164" s="258"/>
      <c r="K164" s="258"/>
      <c r="L164" s="258"/>
      <c r="M164" s="258"/>
      <c r="N164" s="258"/>
      <c r="O164" s="258"/>
      <c r="P164" s="70"/>
      <c r="Q164" s="34"/>
    </row>
    <row r="165" spans="1:17" ht="18" customHeight="1" x14ac:dyDescent="0.25">
      <c r="A165" s="245" t="s">
        <v>195</v>
      </c>
      <c r="B165" s="246" t="s">
        <v>324</v>
      </c>
      <c r="C165" s="247">
        <v>58.94</v>
      </c>
      <c r="D165" s="18">
        <v>314</v>
      </c>
      <c r="E165" s="18">
        <v>259</v>
      </c>
      <c r="F165" s="248">
        <f t="shared" si="6"/>
        <v>4.3942992874109263</v>
      </c>
      <c r="G165" s="257">
        <v>31</v>
      </c>
      <c r="H165" s="265">
        <f>G165*100/E165</f>
        <v>11.969111969111969</v>
      </c>
      <c r="I165" s="29"/>
      <c r="J165" s="258"/>
      <c r="K165" s="258"/>
      <c r="L165" s="258"/>
      <c r="M165" s="258"/>
      <c r="N165" s="258"/>
      <c r="O165" s="258"/>
      <c r="P165" s="70"/>
      <c r="Q165" s="34"/>
    </row>
    <row r="166" spans="1:17" ht="18" customHeight="1" x14ac:dyDescent="0.25">
      <c r="A166" s="245" t="s">
        <v>197</v>
      </c>
      <c r="B166" s="246" t="s">
        <v>166</v>
      </c>
      <c r="C166" s="247">
        <v>54.54</v>
      </c>
      <c r="D166" s="18">
        <v>60</v>
      </c>
      <c r="E166" s="18">
        <v>81</v>
      </c>
      <c r="F166" s="248">
        <f t="shared" si="6"/>
        <v>1.4851485148514851</v>
      </c>
      <c r="G166" s="257">
        <v>6</v>
      </c>
      <c r="H166" s="265">
        <f>G166*100/E166</f>
        <v>7.4074074074074074</v>
      </c>
      <c r="I166" s="29"/>
      <c r="J166" s="29"/>
      <c r="K166" s="29"/>
      <c r="L166" s="29"/>
      <c r="M166" s="29"/>
      <c r="N166" s="29"/>
      <c r="O166" s="29"/>
      <c r="P166" s="70"/>
      <c r="Q166" s="34"/>
    </row>
    <row r="167" spans="1:17" ht="15.75" customHeight="1" x14ac:dyDescent="0.25">
      <c r="A167" s="245" t="s">
        <v>199</v>
      </c>
      <c r="B167" s="246" t="s">
        <v>168</v>
      </c>
      <c r="C167" s="247">
        <v>35.200000000000003</v>
      </c>
      <c r="D167" s="18">
        <v>143</v>
      </c>
      <c r="E167" s="18">
        <v>103</v>
      </c>
      <c r="F167" s="248">
        <f t="shared" si="6"/>
        <v>2.9261363636363633</v>
      </c>
      <c r="G167" s="257">
        <v>8</v>
      </c>
      <c r="H167" s="265">
        <f>G167*100/E167</f>
        <v>7.766990291262136</v>
      </c>
      <c r="I167" s="29"/>
      <c r="J167" s="258"/>
      <c r="K167" s="258"/>
      <c r="L167" s="258"/>
      <c r="M167" s="258"/>
      <c r="N167" s="258"/>
      <c r="O167" s="258"/>
      <c r="P167" s="70"/>
      <c r="Q167" s="34"/>
    </row>
    <row r="168" spans="1:17" ht="15.75" customHeight="1" x14ac:dyDescent="0.25">
      <c r="A168" s="245" t="s">
        <v>201</v>
      </c>
      <c r="B168" s="267" t="s">
        <v>169</v>
      </c>
      <c r="C168" s="247">
        <v>27.66</v>
      </c>
      <c r="D168" s="18">
        <v>194</v>
      </c>
      <c r="E168" s="18">
        <v>180</v>
      </c>
      <c r="F168" s="248">
        <f t="shared" si="6"/>
        <v>6.5075921908893708</v>
      </c>
      <c r="G168" s="257">
        <v>15</v>
      </c>
      <c r="H168" s="265">
        <f>G168*100/E168</f>
        <v>8.3333333333333339</v>
      </c>
      <c r="I168" s="258"/>
      <c r="J168" s="258"/>
      <c r="K168" s="258"/>
      <c r="L168" s="258"/>
      <c r="M168" s="258"/>
      <c r="N168" s="258"/>
      <c r="O168" s="258"/>
      <c r="P168" s="70"/>
      <c r="Q168" s="34"/>
    </row>
    <row r="169" spans="1:17" s="30" customFormat="1" ht="21.75" customHeight="1" x14ac:dyDescent="0.25">
      <c r="A169" s="245" t="s">
        <v>203</v>
      </c>
      <c r="B169" s="267" t="s">
        <v>170</v>
      </c>
      <c r="C169" s="247">
        <v>91.3</v>
      </c>
      <c r="D169" s="18">
        <v>389</v>
      </c>
      <c r="E169" s="18">
        <v>376</v>
      </c>
      <c r="F169" s="248">
        <f t="shared" si="6"/>
        <v>4.11829134720701</v>
      </c>
      <c r="G169" s="257">
        <v>45</v>
      </c>
      <c r="H169" s="265">
        <f>G169*100/E169</f>
        <v>11.968085106382979</v>
      </c>
      <c r="I169" s="258">
        <v>0</v>
      </c>
      <c r="J169" s="258">
        <v>6</v>
      </c>
      <c r="K169" s="258">
        <v>0</v>
      </c>
      <c r="L169" s="258">
        <v>0</v>
      </c>
      <c r="M169" s="258"/>
      <c r="N169" s="258">
        <v>25</v>
      </c>
      <c r="O169" s="258">
        <v>14</v>
      </c>
      <c r="P169" s="178"/>
      <c r="Q169" s="284"/>
    </row>
    <row r="170" spans="1:17" ht="15.75" customHeight="1" x14ac:dyDescent="0.25">
      <c r="A170" s="252" t="s">
        <v>340</v>
      </c>
      <c r="B170" s="260"/>
      <c r="C170" s="260"/>
      <c r="D170" s="260"/>
      <c r="E170" s="260"/>
      <c r="F170" s="261"/>
      <c r="G170" s="262"/>
      <c r="H170" s="263"/>
      <c r="I170" s="260"/>
      <c r="J170" s="260"/>
      <c r="K170" s="260"/>
      <c r="L170" s="260"/>
      <c r="M170" s="260"/>
      <c r="N170" s="260"/>
      <c r="O170" s="260"/>
      <c r="P170" s="70"/>
      <c r="Q170" s="34"/>
    </row>
    <row r="171" spans="1:17" x14ac:dyDescent="0.25">
      <c r="A171" s="245" t="s">
        <v>208</v>
      </c>
      <c r="B171" s="246" t="s">
        <v>36</v>
      </c>
      <c r="C171" s="247">
        <v>855.32100000000003</v>
      </c>
      <c r="D171" s="18">
        <v>891</v>
      </c>
      <c r="E171" s="18">
        <v>715</v>
      </c>
      <c r="F171" s="248">
        <f>E171/C171</f>
        <v>0.83594346450046242</v>
      </c>
      <c r="G171" s="257">
        <v>35</v>
      </c>
      <c r="H171" s="251">
        <f>G171*100/E171</f>
        <v>4.895104895104895</v>
      </c>
      <c r="I171" s="258">
        <v>0</v>
      </c>
      <c r="J171" s="258">
        <v>2</v>
      </c>
      <c r="K171" s="258">
        <v>0</v>
      </c>
      <c r="L171" s="258">
        <v>0</v>
      </c>
      <c r="M171" s="258"/>
      <c r="N171" s="258">
        <v>22</v>
      </c>
      <c r="O171" s="258">
        <v>11</v>
      </c>
      <c r="P171" s="70"/>
      <c r="Q171" s="34"/>
    </row>
    <row r="172" spans="1:17" ht="56.25" customHeight="1" x14ac:dyDescent="0.25">
      <c r="A172" s="245"/>
      <c r="B172" s="6" t="s">
        <v>317</v>
      </c>
      <c r="C172" s="247"/>
      <c r="D172" s="18"/>
      <c r="E172" s="18"/>
      <c r="F172" s="248"/>
      <c r="G172" s="257">
        <v>1</v>
      </c>
      <c r="H172" s="251">
        <f>G172*100/E171</f>
        <v>0.13986013986013987</v>
      </c>
      <c r="I172" s="258"/>
      <c r="J172" s="258"/>
      <c r="K172" s="258"/>
      <c r="L172" s="258"/>
      <c r="M172" s="258"/>
      <c r="N172" s="258">
        <v>1</v>
      </c>
      <c r="O172" s="258"/>
      <c r="P172" s="70"/>
      <c r="Q172" s="34"/>
    </row>
    <row r="173" spans="1:17" ht="30" x14ac:dyDescent="0.25">
      <c r="A173" s="245" t="s">
        <v>209</v>
      </c>
      <c r="B173" s="295" t="s">
        <v>172</v>
      </c>
      <c r="C173" s="247">
        <v>40.64</v>
      </c>
      <c r="D173" s="18">
        <v>371</v>
      </c>
      <c r="E173" s="18">
        <v>342</v>
      </c>
      <c r="F173" s="248">
        <f t="shared" ref="F173:F183" si="7">E173/C173</f>
        <v>8.4153543307086611</v>
      </c>
      <c r="G173" s="257">
        <v>51</v>
      </c>
      <c r="H173" s="31">
        <v>15</v>
      </c>
      <c r="I173" s="258"/>
      <c r="J173" s="258"/>
      <c r="K173" s="258"/>
      <c r="L173" s="258"/>
      <c r="M173" s="258"/>
      <c r="N173" s="258"/>
      <c r="O173" s="258"/>
      <c r="P173" s="70"/>
      <c r="Q173" s="34"/>
    </row>
    <row r="174" spans="1:17" ht="19.5" customHeight="1" x14ac:dyDescent="0.25">
      <c r="A174" s="245" t="s">
        <v>276</v>
      </c>
      <c r="B174" s="295" t="s">
        <v>173</v>
      </c>
      <c r="C174" s="247">
        <v>54.3</v>
      </c>
      <c r="D174" s="18">
        <v>93</v>
      </c>
      <c r="E174" s="18">
        <v>76</v>
      </c>
      <c r="F174" s="248">
        <f t="shared" si="7"/>
        <v>1.3996316758747698</v>
      </c>
      <c r="G174" s="257">
        <v>5</v>
      </c>
      <c r="H174" s="31">
        <v>8</v>
      </c>
      <c r="I174" s="258"/>
      <c r="J174" s="258"/>
      <c r="K174" s="258"/>
      <c r="L174" s="258"/>
      <c r="M174" s="258"/>
      <c r="N174" s="258"/>
      <c r="O174" s="258"/>
      <c r="P174" s="70"/>
      <c r="Q174" s="34"/>
    </row>
    <row r="175" spans="1:17" ht="18.75" customHeight="1" x14ac:dyDescent="0.25">
      <c r="A175" s="245" t="s">
        <v>277</v>
      </c>
      <c r="B175" s="295" t="s">
        <v>174</v>
      </c>
      <c r="C175" s="247">
        <v>96.99</v>
      </c>
      <c r="D175" s="18">
        <v>316</v>
      </c>
      <c r="E175" s="18">
        <v>328</v>
      </c>
      <c r="F175" s="248">
        <f t="shared" si="7"/>
        <v>3.3817919373131251</v>
      </c>
      <c r="G175" s="257">
        <v>39</v>
      </c>
      <c r="H175" s="31">
        <v>12</v>
      </c>
      <c r="I175" s="258"/>
      <c r="J175" s="258"/>
      <c r="K175" s="258"/>
      <c r="L175" s="258"/>
      <c r="M175" s="258"/>
      <c r="N175" s="258"/>
      <c r="O175" s="258"/>
      <c r="P175" s="70"/>
      <c r="Q175" s="34"/>
    </row>
    <row r="176" spans="1:17" ht="17.25" customHeight="1" x14ac:dyDescent="0.25">
      <c r="A176" s="245" t="s">
        <v>278</v>
      </c>
      <c r="B176" s="295" t="s">
        <v>335</v>
      </c>
      <c r="C176" s="247">
        <v>31.17</v>
      </c>
      <c r="D176" s="18">
        <v>71</v>
      </c>
      <c r="E176" s="18">
        <v>71</v>
      </c>
      <c r="F176" s="248">
        <f t="shared" si="7"/>
        <v>2.2778312479948668</v>
      </c>
      <c r="G176" s="257">
        <v>5</v>
      </c>
      <c r="H176" s="31">
        <v>8</v>
      </c>
      <c r="I176" s="258"/>
      <c r="J176" s="258"/>
      <c r="K176" s="258"/>
      <c r="L176" s="258"/>
      <c r="M176" s="258"/>
      <c r="N176" s="258"/>
      <c r="O176" s="258"/>
      <c r="P176" s="70"/>
      <c r="Q176" s="34"/>
    </row>
    <row r="177" spans="1:17" ht="20.25" customHeight="1" x14ac:dyDescent="0.25">
      <c r="A177" s="245" t="s">
        <v>279</v>
      </c>
      <c r="B177" s="295" t="s">
        <v>175</v>
      </c>
      <c r="C177" s="247">
        <v>15.47</v>
      </c>
      <c r="D177" s="18">
        <v>39</v>
      </c>
      <c r="E177" s="18">
        <v>40</v>
      </c>
      <c r="F177" s="248">
        <f t="shared" si="7"/>
        <v>2.5856496444731736</v>
      </c>
      <c r="G177" s="257">
        <v>3</v>
      </c>
      <c r="H177" s="31">
        <f>G177*100/E177</f>
        <v>7.5</v>
      </c>
      <c r="I177" s="258"/>
      <c r="J177" s="258"/>
      <c r="K177" s="258"/>
      <c r="L177" s="258"/>
      <c r="M177" s="258"/>
      <c r="N177" s="258"/>
      <c r="O177" s="258"/>
      <c r="P177" s="70"/>
      <c r="Q177" s="34"/>
    </row>
    <row r="178" spans="1:17" ht="21.75" customHeight="1" x14ac:dyDescent="0.25">
      <c r="A178" s="245" t="s">
        <v>280</v>
      </c>
      <c r="B178" s="295" t="s">
        <v>176</v>
      </c>
      <c r="C178" s="247">
        <v>52.087000000000003</v>
      </c>
      <c r="D178" s="18">
        <v>125</v>
      </c>
      <c r="E178" s="18">
        <v>134</v>
      </c>
      <c r="F178" s="248">
        <f t="shared" si="7"/>
        <v>2.5726188876303109</v>
      </c>
      <c r="G178" s="257">
        <v>10</v>
      </c>
      <c r="H178" s="31">
        <f>G178*100/E178</f>
        <v>7.4626865671641793</v>
      </c>
      <c r="I178" s="258"/>
      <c r="J178" s="258"/>
      <c r="K178" s="258"/>
      <c r="L178" s="258"/>
      <c r="M178" s="258"/>
      <c r="N178" s="258"/>
      <c r="O178" s="258"/>
      <c r="P178" s="70"/>
      <c r="Q178" s="34"/>
    </row>
    <row r="179" spans="1:17" ht="18.75" customHeight="1" x14ac:dyDescent="0.25">
      <c r="A179" s="245" t="s">
        <v>281</v>
      </c>
      <c r="B179" s="295" t="s">
        <v>177</v>
      </c>
      <c r="C179" s="259">
        <v>59.41</v>
      </c>
      <c r="D179" s="18">
        <v>156</v>
      </c>
      <c r="E179" s="18">
        <v>176</v>
      </c>
      <c r="F179" s="248">
        <f t="shared" si="7"/>
        <v>2.96246423161084</v>
      </c>
      <c r="G179" s="257">
        <v>14</v>
      </c>
      <c r="H179" s="31">
        <f>G179*100/E179</f>
        <v>7.9545454545454541</v>
      </c>
      <c r="I179" s="258"/>
      <c r="J179" s="258"/>
      <c r="K179" s="258"/>
      <c r="L179" s="258"/>
      <c r="M179" s="258"/>
      <c r="N179" s="258"/>
      <c r="O179" s="258"/>
      <c r="P179" s="70"/>
      <c r="Q179" s="34"/>
    </row>
    <row r="180" spans="1:17" ht="21" customHeight="1" x14ac:dyDescent="0.25">
      <c r="A180" s="245" t="s">
        <v>282</v>
      </c>
      <c r="B180" s="295" t="s">
        <v>360</v>
      </c>
      <c r="C180" s="247">
        <v>56.618000000000002</v>
      </c>
      <c r="D180" s="18">
        <v>98</v>
      </c>
      <c r="E180" s="18">
        <v>203</v>
      </c>
      <c r="F180" s="248">
        <f t="shared" si="7"/>
        <v>3.5854321947083965</v>
      </c>
      <c r="G180" s="257">
        <v>24</v>
      </c>
      <c r="H180" s="31">
        <f>G180*100/E180</f>
        <v>11.822660098522167</v>
      </c>
      <c r="I180" s="258"/>
      <c r="J180" s="258"/>
      <c r="K180" s="258"/>
      <c r="L180" s="258"/>
      <c r="M180" s="258"/>
      <c r="N180" s="258"/>
      <c r="O180" s="258"/>
      <c r="P180" s="70"/>
      <c r="Q180" s="34"/>
    </row>
    <row r="181" spans="1:17" ht="18" customHeight="1" x14ac:dyDescent="0.25">
      <c r="A181" s="245" t="s">
        <v>283</v>
      </c>
      <c r="B181" s="295" t="s">
        <v>178</v>
      </c>
      <c r="C181" s="247">
        <v>40.75</v>
      </c>
      <c r="D181" s="18">
        <v>235</v>
      </c>
      <c r="E181" s="18">
        <v>244</v>
      </c>
      <c r="F181" s="248">
        <f t="shared" si="7"/>
        <v>5.9877300613496933</v>
      </c>
      <c r="G181" s="257">
        <v>29</v>
      </c>
      <c r="H181" s="31">
        <v>12</v>
      </c>
      <c r="I181" s="258"/>
      <c r="J181" s="258"/>
      <c r="K181" s="258"/>
      <c r="L181" s="258"/>
      <c r="M181" s="258"/>
      <c r="N181" s="258"/>
      <c r="O181" s="258"/>
      <c r="P181" s="70"/>
      <c r="Q181" s="34"/>
    </row>
    <row r="182" spans="1:17" ht="17.25" customHeight="1" x14ac:dyDescent="0.25">
      <c r="A182" s="245" t="s">
        <v>284</v>
      </c>
      <c r="B182" s="296" t="s">
        <v>179</v>
      </c>
      <c r="C182" s="247">
        <v>57.71</v>
      </c>
      <c r="D182" s="18">
        <v>251</v>
      </c>
      <c r="E182" s="18">
        <v>246</v>
      </c>
      <c r="F182" s="248">
        <f t="shared" si="7"/>
        <v>4.2626927742159069</v>
      </c>
      <c r="G182" s="257">
        <v>29</v>
      </c>
      <c r="H182" s="31">
        <f>G182*100/E182</f>
        <v>11.788617886178862</v>
      </c>
      <c r="I182" s="258"/>
      <c r="J182" s="258"/>
      <c r="K182" s="258"/>
      <c r="L182" s="258"/>
      <c r="M182" s="258"/>
      <c r="N182" s="258"/>
      <c r="O182" s="258"/>
      <c r="P182" s="70"/>
      <c r="Q182" s="34"/>
    </row>
    <row r="183" spans="1:17" ht="19.5" customHeight="1" x14ac:dyDescent="0.25">
      <c r="A183" s="245" t="s">
        <v>285</v>
      </c>
      <c r="B183" s="296" t="s">
        <v>336</v>
      </c>
      <c r="C183" s="247">
        <v>69.009</v>
      </c>
      <c r="D183" s="18">
        <v>327</v>
      </c>
      <c r="E183" s="18">
        <v>280</v>
      </c>
      <c r="F183" s="248">
        <f t="shared" si="7"/>
        <v>4.0574417829558467</v>
      </c>
      <c r="G183" s="257">
        <v>20</v>
      </c>
      <c r="H183" s="31">
        <f>G183*100/E183</f>
        <v>7.1428571428571432</v>
      </c>
      <c r="I183" s="258"/>
      <c r="J183" s="258"/>
      <c r="K183" s="258"/>
      <c r="L183" s="258"/>
      <c r="M183" s="258"/>
      <c r="N183" s="258"/>
      <c r="O183" s="258"/>
      <c r="P183" s="70"/>
      <c r="Q183" s="34"/>
    </row>
    <row r="184" spans="1:17" ht="15.75" customHeight="1" x14ac:dyDescent="0.25">
      <c r="A184" s="252" t="s">
        <v>286</v>
      </c>
      <c r="B184" s="260"/>
      <c r="C184" s="260"/>
      <c r="D184" s="260"/>
      <c r="E184" s="260"/>
      <c r="F184" s="261"/>
      <c r="G184" s="262"/>
      <c r="H184" s="263"/>
      <c r="I184" s="260"/>
      <c r="J184" s="260"/>
      <c r="K184" s="260"/>
      <c r="L184" s="260"/>
      <c r="M184" s="260"/>
      <c r="N184" s="260"/>
      <c r="O184" s="260"/>
      <c r="P184" s="70"/>
      <c r="Q184" s="34"/>
    </row>
    <row r="185" spans="1:17" x14ac:dyDescent="0.25">
      <c r="A185" s="245" t="s">
        <v>211</v>
      </c>
      <c r="B185" s="246" t="s">
        <v>18</v>
      </c>
      <c r="C185" s="247">
        <v>937.18</v>
      </c>
      <c r="D185" s="18">
        <v>1839</v>
      </c>
      <c r="E185" s="18">
        <v>1450</v>
      </c>
      <c r="F185" s="248">
        <f>E185/C185</f>
        <v>1.5471947758168123</v>
      </c>
      <c r="G185" s="257">
        <v>116</v>
      </c>
      <c r="H185" s="251">
        <f>G185*100/E185</f>
        <v>8</v>
      </c>
      <c r="I185" s="258">
        <v>0</v>
      </c>
      <c r="J185" s="258">
        <v>17</v>
      </c>
      <c r="K185" s="258">
        <v>0</v>
      </c>
      <c r="L185" s="258">
        <v>0</v>
      </c>
      <c r="M185" s="258"/>
      <c r="N185" s="258">
        <v>64</v>
      </c>
      <c r="O185" s="258">
        <v>35</v>
      </c>
      <c r="P185" s="70"/>
      <c r="Q185" s="34"/>
    </row>
    <row r="186" spans="1:17" ht="45" x14ac:dyDescent="0.25">
      <c r="A186" s="245" t="s">
        <v>212</v>
      </c>
      <c r="B186" s="246" t="s">
        <v>182</v>
      </c>
      <c r="C186" s="247">
        <v>194.708</v>
      </c>
      <c r="D186" s="18">
        <v>1865</v>
      </c>
      <c r="E186" s="18">
        <v>1561</v>
      </c>
      <c r="F186" s="248">
        <f>E186/C186</f>
        <v>8.0171333483986285</v>
      </c>
      <c r="G186" s="257">
        <v>202</v>
      </c>
      <c r="H186" s="251">
        <f>G186*100/E186</f>
        <v>12.940422805893657</v>
      </c>
      <c r="I186" s="258"/>
      <c r="J186" s="258"/>
      <c r="K186" s="258"/>
      <c r="L186" s="258"/>
      <c r="M186" s="258"/>
      <c r="N186" s="258"/>
      <c r="O186" s="258"/>
      <c r="P186" s="70"/>
      <c r="Q186" s="34"/>
    </row>
    <row r="187" spans="1:17" ht="45" x14ac:dyDescent="0.25">
      <c r="A187" s="245" t="s">
        <v>214</v>
      </c>
      <c r="B187" s="246" t="s">
        <v>184</v>
      </c>
      <c r="C187" s="247">
        <v>79.358000000000004</v>
      </c>
      <c r="D187" s="18">
        <v>373</v>
      </c>
      <c r="E187" s="18">
        <v>411</v>
      </c>
      <c r="F187" s="248">
        <f>E187/C187</f>
        <v>5.179061972327931</v>
      </c>
      <c r="G187" s="257">
        <v>49</v>
      </c>
      <c r="H187" s="251">
        <f>G187*100/E187</f>
        <v>11.922141119221411</v>
      </c>
      <c r="I187" s="258"/>
      <c r="J187" s="258"/>
      <c r="K187" s="258"/>
      <c r="L187" s="258"/>
      <c r="M187" s="258"/>
      <c r="N187" s="258"/>
      <c r="O187" s="258"/>
      <c r="P187" s="70"/>
      <c r="Q187" s="34"/>
    </row>
    <row r="188" spans="1:17" ht="21.75" customHeight="1" x14ac:dyDescent="0.25">
      <c r="A188" s="245" t="s">
        <v>216</v>
      </c>
      <c r="B188" s="246" t="s">
        <v>93</v>
      </c>
      <c r="C188" s="247">
        <v>69.006</v>
      </c>
      <c r="D188" s="18">
        <v>271</v>
      </c>
      <c r="E188" s="18">
        <v>178</v>
      </c>
      <c r="F188" s="248">
        <f>E188/C188</f>
        <v>2.579485841810857</v>
      </c>
      <c r="G188" s="257">
        <v>14</v>
      </c>
      <c r="H188" s="251">
        <f>G188*100/E188</f>
        <v>7.8651685393258424</v>
      </c>
      <c r="I188" s="258"/>
      <c r="J188" s="258"/>
      <c r="K188" s="258"/>
      <c r="L188" s="258"/>
      <c r="M188" s="258"/>
      <c r="N188" s="258"/>
      <c r="O188" s="258"/>
      <c r="P188" s="70"/>
      <c r="Q188" s="34"/>
    </row>
    <row r="189" spans="1:17" ht="15.75" customHeight="1" x14ac:dyDescent="0.25">
      <c r="A189" s="252" t="s">
        <v>341</v>
      </c>
      <c r="B189" s="260"/>
      <c r="C189" s="260"/>
      <c r="D189" s="260"/>
      <c r="E189" s="260"/>
      <c r="F189" s="261"/>
      <c r="G189" s="262"/>
      <c r="H189" s="263"/>
      <c r="I189" s="260"/>
      <c r="J189" s="260"/>
      <c r="K189" s="260"/>
      <c r="L189" s="260"/>
      <c r="M189" s="260"/>
      <c r="N189" s="260"/>
      <c r="O189" s="260"/>
      <c r="P189" s="70"/>
      <c r="Q189" s="34"/>
    </row>
    <row r="190" spans="1:17" x14ac:dyDescent="0.25">
      <c r="A190" s="245" t="s">
        <v>219</v>
      </c>
      <c r="B190" s="246" t="s">
        <v>36</v>
      </c>
      <c r="C190" s="247">
        <v>191.70400000000001</v>
      </c>
      <c r="D190" s="18">
        <v>647</v>
      </c>
      <c r="E190" s="18">
        <v>875</v>
      </c>
      <c r="F190" s="248">
        <f>E190/C190</f>
        <v>4.5643283395234322</v>
      </c>
      <c r="G190" s="257">
        <v>105</v>
      </c>
      <c r="H190" s="266">
        <f>G190*100/E190</f>
        <v>12</v>
      </c>
      <c r="I190" s="258">
        <v>0</v>
      </c>
      <c r="J190" s="258">
        <v>13</v>
      </c>
      <c r="K190" s="258">
        <v>0</v>
      </c>
      <c r="L190" s="258">
        <v>0</v>
      </c>
      <c r="M190" s="258"/>
      <c r="N190" s="258">
        <v>60</v>
      </c>
      <c r="O190" s="258">
        <v>32</v>
      </c>
      <c r="P190" s="70"/>
      <c r="Q190" s="34"/>
    </row>
    <row r="191" spans="1:17" ht="63.75" x14ac:dyDescent="0.25">
      <c r="A191" s="245"/>
      <c r="B191" s="6" t="s">
        <v>317</v>
      </c>
      <c r="C191" s="247"/>
      <c r="D191" s="18"/>
      <c r="E191" s="18"/>
      <c r="F191" s="248"/>
      <c r="G191" s="257">
        <v>1</v>
      </c>
      <c r="H191" s="251">
        <f>G191*100/E190</f>
        <v>0.11428571428571428</v>
      </c>
      <c r="I191" s="258"/>
      <c r="J191" s="258"/>
      <c r="K191" s="258"/>
      <c r="L191" s="258"/>
      <c r="M191" s="258"/>
      <c r="N191" s="258">
        <v>1</v>
      </c>
      <c r="O191" s="258"/>
      <c r="P191" s="70"/>
      <c r="Q191" s="34"/>
    </row>
    <row r="192" spans="1:17" ht="45" x14ac:dyDescent="0.25">
      <c r="A192" s="245" t="s">
        <v>220</v>
      </c>
      <c r="B192" s="246" t="s">
        <v>188</v>
      </c>
      <c r="C192" s="247">
        <v>89.71</v>
      </c>
      <c r="D192" s="18">
        <v>1378</v>
      </c>
      <c r="E192" s="18">
        <v>1139</v>
      </c>
      <c r="F192" s="248">
        <f t="shared" ref="F192:F203" si="8">E192/C192</f>
        <v>12.696466391706611</v>
      </c>
      <c r="G192" s="257">
        <v>273</v>
      </c>
      <c r="H192" s="266">
        <f>G192*100/E192</f>
        <v>23.968393327480246</v>
      </c>
      <c r="I192" s="258"/>
      <c r="J192" s="258"/>
      <c r="K192" s="258"/>
      <c r="L192" s="258"/>
      <c r="M192" s="258"/>
      <c r="N192" s="258"/>
      <c r="O192" s="258"/>
      <c r="P192" s="70"/>
      <c r="Q192" s="34"/>
    </row>
    <row r="193" spans="1:17" ht="45" x14ac:dyDescent="0.25">
      <c r="A193" s="245" t="s">
        <v>222</v>
      </c>
      <c r="B193" s="246" t="s">
        <v>190</v>
      </c>
      <c r="C193" s="259">
        <v>105.1</v>
      </c>
      <c r="D193" s="18">
        <v>1221</v>
      </c>
      <c r="E193" s="18">
        <v>1104</v>
      </c>
      <c r="F193" s="248">
        <v>10.51</v>
      </c>
      <c r="G193" s="257">
        <v>187</v>
      </c>
      <c r="H193" s="266">
        <f>G193*100/E193</f>
        <v>16.938405797101449</v>
      </c>
      <c r="I193" s="258"/>
      <c r="J193" s="258"/>
      <c r="K193" s="258"/>
      <c r="L193" s="258"/>
      <c r="M193" s="258"/>
      <c r="N193" s="258"/>
      <c r="O193" s="258"/>
      <c r="P193" s="70"/>
      <c r="Q193" s="34"/>
    </row>
    <row r="194" spans="1:17" ht="45" x14ac:dyDescent="0.25">
      <c r="A194" s="245" t="s">
        <v>287</v>
      </c>
      <c r="B194" s="246" t="s">
        <v>192</v>
      </c>
      <c r="C194" s="259">
        <v>122.196</v>
      </c>
      <c r="D194" s="18">
        <v>1204</v>
      </c>
      <c r="E194" s="18">
        <v>1224</v>
      </c>
      <c r="F194" s="248">
        <v>10.02</v>
      </c>
      <c r="G194" s="257">
        <v>220</v>
      </c>
      <c r="H194" s="266">
        <f>G194*100/E194</f>
        <v>17.973856209150327</v>
      </c>
      <c r="I194" s="258"/>
      <c r="J194" s="258"/>
      <c r="K194" s="258"/>
      <c r="L194" s="258"/>
      <c r="M194" s="258"/>
      <c r="N194" s="258"/>
      <c r="O194" s="258"/>
      <c r="P194" s="70"/>
      <c r="Q194" s="34"/>
    </row>
    <row r="195" spans="1:17" ht="45" x14ac:dyDescent="0.25">
      <c r="A195" s="245" t="s">
        <v>288</v>
      </c>
      <c r="B195" s="246" t="s">
        <v>194</v>
      </c>
      <c r="C195" s="247">
        <v>78.5</v>
      </c>
      <c r="D195" s="18">
        <v>923</v>
      </c>
      <c r="E195" s="18">
        <v>801</v>
      </c>
      <c r="F195" s="248">
        <f t="shared" si="8"/>
        <v>10.203821656050955</v>
      </c>
      <c r="G195" s="257">
        <v>120</v>
      </c>
      <c r="H195" s="266">
        <f>G195*100/E195</f>
        <v>14.9812734082397</v>
      </c>
      <c r="I195" s="258"/>
      <c r="J195" s="258"/>
      <c r="K195" s="258"/>
      <c r="L195" s="258"/>
      <c r="M195" s="258"/>
      <c r="N195" s="258"/>
      <c r="O195" s="258"/>
      <c r="P195" s="70"/>
      <c r="Q195" s="34"/>
    </row>
    <row r="196" spans="1:17" ht="45" x14ac:dyDescent="0.25">
      <c r="A196" s="245" t="s">
        <v>289</v>
      </c>
      <c r="B196" s="246" t="s">
        <v>196</v>
      </c>
      <c r="C196" s="247">
        <v>81</v>
      </c>
      <c r="D196" s="18">
        <v>1125</v>
      </c>
      <c r="E196" s="18">
        <v>1027</v>
      </c>
      <c r="F196" s="248">
        <f t="shared" si="8"/>
        <v>12.679012345679013</v>
      </c>
      <c r="G196" s="257">
        <v>246</v>
      </c>
      <c r="H196" s="266">
        <f>G196*100/E196</f>
        <v>23.953261927945473</v>
      </c>
      <c r="I196" s="258"/>
      <c r="J196" s="258"/>
      <c r="K196" s="258"/>
      <c r="L196" s="258"/>
      <c r="M196" s="258"/>
      <c r="N196" s="258"/>
      <c r="O196" s="258"/>
      <c r="P196" s="70"/>
      <c r="Q196" s="34"/>
    </row>
    <row r="197" spans="1:17" ht="30" x14ac:dyDescent="0.25">
      <c r="A197" s="245" t="s">
        <v>290</v>
      </c>
      <c r="B197" s="246" t="s">
        <v>198</v>
      </c>
      <c r="C197" s="247">
        <v>49.628</v>
      </c>
      <c r="D197" s="18">
        <v>470</v>
      </c>
      <c r="E197" s="18">
        <v>431</v>
      </c>
      <c r="F197" s="248">
        <f t="shared" si="8"/>
        <v>8.684613524623197</v>
      </c>
      <c r="G197" s="257">
        <v>25</v>
      </c>
      <c r="H197" s="266">
        <f>G197*100/E197</f>
        <v>5.8004640371229694</v>
      </c>
      <c r="I197" s="258"/>
      <c r="J197" s="258"/>
      <c r="K197" s="258"/>
      <c r="L197" s="258"/>
      <c r="M197" s="258"/>
      <c r="N197" s="258"/>
      <c r="O197" s="258"/>
      <c r="P197" s="70"/>
      <c r="Q197" s="34"/>
    </row>
    <row r="198" spans="1:17" ht="45" x14ac:dyDescent="0.25">
      <c r="A198" s="245" t="s">
        <v>291</v>
      </c>
      <c r="B198" s="246" t="s">
        <v>200</v>
      </c>
      <c r="C198" s="247">
        <v>66.254999999999995</v>
      </c>
      <c r="D198" s="18">
        <v>976</v>
      </c>
      <c r="E198" s="18">
        <v>964</v>
      </c>
      <c r="F198" s="248">
        <f t="shared" si="8"/>
        <v>14.549845294694741</v>
      </c>
      <c r="G198" s="257">
        <v>241</v>
      </c>
      <c r="H198" s="266">
        <f>G198*100/E198</f>
        <v>25</v>
      </c>
      <c r="I198" s="258"/>
      <c r="J198" s="258"/>
      <c r="K198" s="258"/>
      <c r="L198" s="258"/>
      <c r="M198" s="258"/>
      <c r="N198" s="258"/>
      <c r="O198" s="258"/>
      <c r="P198" s="70"/>
      <c r="Q198" s="34"/>
    </row>
    <row r="199" spans="1:17" ht="30" x14ac:dyDescent="0.25">
      <c r="A199" s="245" t="s">
        <v>292</v>
      </c>
      <c r="B199" s="246" t="s">
        <v>202</v>
      </c>
      <c r="C199" s="247">
        <v>34.520000000000003</v>
      </c>
      <c r="D199" s="18">
        <v>402</v>
      </c>
      <c r="E199" s="18">
        <v>428</v>
      </c>
      <c r="F199" s="248">
        <f t="shared" si="8"/>
        <v>12.398609501738122</v>
      </c>
      <c r="G199" s="257">
        <v>64</v>
      </c>
      <c r="H199" s="266">
        <f>G199*100/E199</f>
        <v>14.953271028037383</v>
      </c>
      <c r="I199" s="258"/>
      <c r="J199" s="258"/>
      <c r="K199" s="258"/>
      <c r="L199" s="258"/>
      <c r="M199" s="258"/>
      <c r="N199" s="258"/>
      <c r="O199" s="258"/>
      <c r="P199" s="70"/>
      <c r="Q199" s="34"/>
    </row>
    <row r="200" spans="1:17" ht="18.75" customHeight="1" x14ac:dyDescent="0.25">
      <c r="A200" s="245" t="s">
        <v>293</v>
      </c>
      <c r="B200" s="246" t="s">
        <v>204</v>
      </c>
      <c r="C200" s="247">
        <v>12.46</v>
      </c>
      <c r="D200" s="18">
        <v>170</v>
      </c>
      <c r="E200" s="18">
        <v>155</v>
      </c>
      <c r="F200" s="248">
        <f t="shared" si="8"/>
        <v>12.439807383627608</v>
      </c>
      <c r="G200" s="257">
        <v>31</v>
      </c>
      <c r="H200" s="266">
        <f>G200*100/E200</f>
        <v>20</v>
      </c>
      <c r="I200" s="258"/>
      <c r="J200" s="258"/>
      <c r="K200" s="258"/>
      <c r="L200" s="258"/>
      <c r="M200" s="258"/>
      <c r="N200" s="258"/>
      <c r="O200" s="258"/>
      <c r="P200" s="70"/>
      <c r="Q200" s="34"/>
    </row>
    <row r="201" spans="1:17" ht="17.25" customHeight="1" x14ac:dyDescent="0.25">
      <c r="A201" s="245" t="s">
        <v>294</v>
      </c>
      <c r="B201" s="246" t="s">
        <v>205</v>
      </c>
      <c r="C201" s="247">
        <v>11.24</v>
      </c>
      <c r="D201" s="18">
        <v>109</v>
      </c>
      <c r="E201" s="18">
        <v>100</v>
      </c>
      <c r="F201" s="248">
        <f t="shared" si="8"/>
        <v>8.8967971530249113</v>
      </c>
      <c r="G201" s="257">
        <v>12</v>
      </c>
      <c r="H201" s="266">
        <f>G201*100/E201</f>
        <v>12</v>
      </c>
      <c r="I201" s="258"/>
      <c r="J201" s="258"/>
      <c r="K201" s="258"/>
      <c r="L201" s="258"/>
      <c r="M201" s="258"/>
      <c r="N201" s="258"/>
      <c r="O201" s="258"/>
      <c r="P201" s="70"/>
      <c r="Q201" s="34"/>
    </row>
    <row r="202" spans="1:17" ht="20.25" customHeight="1" x14ac:dyDescent="0.25">
      <c r="A202" s="245" t="s">
        <v>295</v>
      </c>
      <c r="B202" s="246" t="s">
        <v>206</v>
      </c>
      <c r="C202" s="247">
        <v>15.074999999999999</v>
      </c>
      <c r="D202" s="18">
        <v>107</v>
      </c>
      <c r="E202" s="18">
        <v>82</v>
      </c>
      <c r="F202" s="248">
        <f t="shared" si="8"/>
        <v>5.4394693200663351</v>
      </c>
      <c r="G202" s="257">
        <v>9</v>
      </c>
      <c r="H202" s="266">
        <f>G202*100/E202</f>
        <v>10.975609756097562</v>
      </c>
      <c r="I202" s="258"/>
      <c r="J202" s="258"/>
      <c r="K202" s="258"/>
      <c r="L202" s="258"/>
      <c r="M202" s="258"/>
      <c r="N202" s="258"/>
      <c r="O202" s="258"/>
      <c r="P202" s="70"/>
      <c r="Q202" s="34"/>
    </row>
    <row r="203" spans="1:17" ht="21.75" customHeight="1" x14ac:dyDescent="0.25">
      <c r="A203" s="245" t="s">
        <v>296</v>
      </c>
      <c r="B203" s="246" t="s">
        <v>207</v>
      </c>
      <c r="C203" s="247">
        <v>48.601999999999997</v>
      </c>
      <c r="D203" s="18">
        <v>990</v>
      </c>
      <c r="E203" s="18">
        <v>992</v>
      </c>
      <c r="F203" s="248">
        <f t="shared" si="8"/>
        <v>20.41068268795523</v>
      </c>
      <c r="G203" s="257">
        <v>297</v>
      </c>
      <c r="H203" s="266">
        <f>G203*100/E203</f>
        <v>29.93951612903226</v>
      </c>
      <c r="I203" s="258"/>
      <c r="J203" s="258"/>
      <c r="K203" s="258"/>
      <c r="L203" s="258"/>
      <c r="M203" s="258"/>
      <c r="N203" s="258"/>
      <c r="O203" s="258"/>
      <c r="P203" s="70"/>
      <c r="Q203" s="34"/>
    </row>
    <row r="204" spans="1:17" ht="15.75" customHeight="1" x14ac:dyDescent="0.25">
      <c r="A204" s="252" t="s">
        <v>342</v>
      </c>
      <c r="B204" s="260"/>
      <c r="C204" s="260"/>
      <c r="D204" s="260"/>
      <c r="E204" s="260"/>
      <c r="F204" s="261"/>
      <c r="G204" s="262"/>
      <c r="H204" s="263"/>
      <c r="I204" s="260"/>
      <c r="J204" s="260"/>
      <c r="K204" s="260"/>
      <c r="L204" s="260"/>
      <c r="M204" s="260"/>
      <c r="N204" s="260"/>
      <c r="O204" s="260"/>
      <c r="P204" s="70"/>
      <c r="Q204" s="34"/>
    </row>
    <row r="205" spans="1:17" hidden="1" x14ac:dyDescent="0.25">
      <c r="A205" s="245" t="s">
        <v>224</v>
      </c>
      <c r="B205" s="246" t="s">
        <v>36</v>
      </c>
      <c r="C205" s="247">
        <v>0</v>
      </c>
      <c r="D205" s="18">
        <v>0</v>
      </c>
      <c r="E205" s="18">
        <v>0</v>
      </c>
      <c r="F205" s="69">
        <v>0</v>
      </c>
      <c r="G205" s="257">
        <v>0</v>
      </c>
      <c r="H205" s="266">
        <v>0</v>
      </c>
      <c r="I205" s="258"/>
      <c r="J205" s="258"/>
      <c r="K205" s="258"/>
      <c r="L205" s="258"/>
      <c r="M205" s="258"/>
      <c r="N205" s="297"/>
      <c r="O205" s="297"/>
      <c r="P205" s="70"/>
      <c r="Q205" s="34"/>
    </row>
    <row r="206" spans="1:17" ht="45" x14ac:dyDescent="0.25">
      <c r="A206" s="245" t="s">
        <v>225</v>
      </c>
      <c r="B206" s="246" t="s">
        <v>210</v>
      </c>
      <c r="C206" s="247">
        <v>384.79300000000001</v>
      </c>
      <c r="D206" s="18">
        <v>2194</v>
      </c>
      <c r="E206" s="18">
        <v>1864</v>
      </c>
      <c r="F206" s="248">
        <v>5.79</v>
      </c>
      <c r="G206" s="257">
        <v>149</v>
      </c>
      <c r="H206" s="31">
        <f>G206*100/E206</f>
        <v>7.9935622317596566</v>
      </c>
      <c r="I206" s="258"/>
      <c r="J206" s="258"/>
      <c r="K206" s="258"/>
      <c r="L206" s="258"/>
      <c r="M206" s="258"/>
      <c r="N206" s="258"/>
      <c r="O206" s="258"/>
      <c r="P206" s="70"/>
      <c r="Q206" s="34"/>
    </row>
    <row r="207" spans="1:17" ht="15.75" customHeight="1" x14ac:dyDescent="0.25">
      <c r="A207" s="252" t="s">
        <v>297</v>
      </c>
      <c r="B207" s="260"/>
      <c r="C207" s="260"/>
      <c r="D207" s="260"/>
      <c r="E207" s="260"/>
      <c r="F207" s="261"/>
      <c r="G207" s="262"/>
      <c r="H207" s="263"/>
      <c r="I207" s="260"/>
      <c r="J207" s="260"/>
      <c r="K207" s="260"/>
      <c r="L207" s="260"/>
      <c r="M207" s="260"/>
      <c r="N207" s="260"/>
      <c r="O207" s="260"/>
      <c r="P207" s="70"/>
      <c r="Q207" s="34"/>
    </row>
    <row r="208" spans="1:17" x14ac:dyDescent="0.25">
      <c r="A208" s="245" t="s">
        <v>230</v>
      </c>
      <c r="B208" s="246" t="s">
        <v>18</v>
      </c>
      <c r="C208" s="247">
        <v>247.73150000000001</v>
      </c>
      <c r="D208" s="18">
        <v>1029</v>
      </c>
      <c r="E208" s="18">
        <v>916</v>
      </c>
      <c r="F208" s="282">
        <f>E208/C208</f>
        <v>3.6975515830647292</v>
      </c>
      <c r="G208" s="257">
        <v>109</v>
      </c>
      <c r="H208" s="266">
        <f>G208*100/E208</f>
        <v>11.899563318777293</v>
      </c>
      <c r="I208" s="258">
        <v>0</v>
      </c>
      <c r="J208" s="258">
        <v>16</v>
      </c>
      <c r="K208" s="258">
        <v>0</v>
      </c>
      <c r="L208" s="258">
        <v>0</v>
      </c>
      <c r="M208" s="258"/>
      <c r="N208" s="258">
        <v>60</v>
      </c>
      <c r="O208" s="258">
        <v>33</v>
      </c>
      <c r="P208" s="70"/>
      <c r="Q208" s="34"/>
    </row>
    <row r="209" spans="1:17" ht="45" x14ac:dyDescent="0.25">
      <c r="A209" s="245" t="s">
        <v>298</v>
      </c>
      <c r="B209" s="246" t="s">
        <v>213</v>
      </c>
      <c r="C209" s="247">
        <v>201.547</v>
      </c>
      <c r="D209" s="18">
        <v>1006</v>
      </c>
      <c r="E209" s="18">
        <v>960</v>
      </c>
      <c r="F209" s="282">
        <f>E209/C209</f>
        <v>4.7631569807538687</v>
      </c>
      <c r="G209" s="257">
        <v>105</v>
      </c>
      <c r="H209" s="266">
        <f>G209*100/E209</f>
        <v>10.9375</v>
      </c>
      <c r="I209" s="258"/>
      <c r="J209" s="258"/>
      <c r="K209" s="258"/>
      <c r="L209" s="258"/>
      <c r="M209" s="258"/>
      <c r="N209" s="258"/>
      <c r="O209" s="258"/>
      <c r="P209" s="70"/>
      <c r="Q209" s="34"/>
    </row>
    <row r="210" spans="1:17" ht="45" x14ac:dyDescent="0.25">
      <c r="A210" s="245" t="s">
        <v>299</v>
      </c>
      <c r="B210" s="246" t="s">
        <v>215</v>
      </c>
      <c r="C210" s="247">
        <v>131.56899999999999</v>
      </c>
      <c r="D210" s="18">
        <v>1067</v>
      </c>
      <c r="E210" s="18">
        <v>918</v>
      </c>
      <c r="F210" s="282">
        <f>E210/C210</f>
        <v>6.9773274859579386</v>
      </c>
      <c r="G210" s="257">
        <v>119</v>
      </c>
      <c r="H210" s="266">
        <f>G210*100/E210</f>
        <v>12.962962962962964</v>
      </c>
      <c r="I210" s="258"/>
      <c r="J210" s="258"/>
      <c r="K210" s="258"/>
      <c r="L210" s="258"/>
      <c r="M210" s="258"/>
      <c r="N210" s="258"/>
      <c r="O210" s="258"/>
      <c r="P210" s="70"/>
      <c r="Q210" s="34"/>
    </row>
    <row r="211" spans="1:17" x14ac:dyDescent="0.25">
      <c r="A211" s="245" t="s">
        <v>300</v>
      </c>
      <c r="B211" s="246" t="s">
        <v>217</v>
      </c>
      <c r="C211" s="247">
        <v>7.78</v>
      </c>
      <c r="D211" s="18">
        <v>93</v>
      </c>
      <c r="E211" s="18">
        <v>88</v>
      </c>
      <c r="F211" s="282">
        <f>E211/C211</f>
        <v>11.311053984575835</v>
      </c>
      <c r="G211" s="257">
        <v>10</v>
      </c>
      <c r="H211" s="266">
        <f>G211*100/E211</f>
        <v>11.363636363636363</v>
      </c>
      <c r="I211" s="258"/>
      <c r="J211" s="258"/>
      <c r="K211" s="258"/>
      <c r="L211" s="258"/>
      <c r="M211" s="258"/>
      <c r="N211" s="258"/>
      <c r="O211" s="258"/>
      <c r="P211" s="72"/>
      <c r="Q211" s="34"/>
    </row>
    <row r="212" spans="1:17" x14ac:dyDescent="0.25">
      <c r="A212" s="245" t="s">
        <v>301</v>
      </c>
      <c r="B212" s="246" t="s">
        <v>218</v>
      </c>
      <c r="C212" s="247">
        <v>4.37</v>
      </c>
      <c r="D212" s="18">
        <v>86</v>
      </c>
      <c r="E212" s="18">
        <v>61</v>
      </c>
      <c r="F212" s="282">
        <f>E212/C212</f>
        <v>13.958810068649885</v>
      </c>
      <c r="G212" s="257">
        <v>14</v>
      </c>
      <c r="H212" s="266">
        <f>G212*100/E212</f>
        <v>22.950819672131146</v>
      </c>
      <c r="I212" s="258"/>
      <c r="J212" s="258"/>
      <c r="K212" s="258"/>
      <c r="L212" s="258"/>
      <c r="M212" s="258"/>
      <c r="N212" s="258"/>
      <c r="O212" s="258"/>
      <c r="P212" s="72"/>
      <c r="Q212" s="34"/>
    </row>
    <row r="213" spans="1:17" ht="15" customHeight="1" x14ac:dyDescent="0.25">
      <c r="A213" s="252" t="s">
        <v>231</v>
      </c>
      <c r="B213" s="298"/>
      <c r="C213" s="260"/>
      <c r="D213" s="296"/>
      <c r="E213" s="296"/>
      <c r="F213" s="299"/>
      <c r="G213" s="300"/>
      <c r="H213" s="301"/>
      <c r="I213" s="297"/>
      <c r="J213" s="297"/>
      <c r="K213" s="297"/>
      <c r="L213" s="297"/>
      <c r="M213" s="297"/>
      <c r="N213" s="297"/>
      <c r="O213" s="297"/>
    </row>
    <row r="214" spans="1:17" s="307" customFormat="1" x14ac:dyDescent="0.25">
      <c r="A214" s="302" t="s">
        <v>232</v>
      </c>
      <c r="B214" s="303"/>
      <c r="C214" s="304">
        <f>C15+C16+C17+C19+C20+C21+C22+C23+C24+C25+C27+C28+C30+C31+C32+C33+C35+C37+C38+C39+C41+C42+C43+C44+C45+C47+C48+C49+C50+C52+C53+C54+C55+C56+C57+C59+C60+C62+C63+C65+C66+C68+C69+C70+C71+C72+C73+C74+C75+C76+C78+C79+C80+C82+C84+C85+C86+C87+C89+C90+C91+C92+C93+C94+C95+C96+C97+C99+C101+C102+C103+C104+C106+C107+C108+C109+C110+C111+C113+C114+C115+C117+C118+C119+C120+C122+C123+C124+C126+C127+C128+C129+C130+C131+C132+C133+C134+C135+C136+C137+C139+C140+C141+C143+C144+C145+C146+C147+C148+C149+C150+C152+C154+C155+C156+C157+C159+C160+C161+C162+C163+C164+C165+C166+C167+C168+C169+C171+C172+C173+C174+C175+C176+C177+C178+C179+C180+C181+C182+C183+C185+C186+C187+C188+C190+C191+C192+C193+C194+C195+C196+C197+C198+C199+C200+C201+C202+C203+C205+C206+C208+C209+C210+C211+C212+C213</f>
        <v>28721.804199999995</v>
      </c>
      <c r="D214" s="305">
        <v>93224</v>
      </c>
      <c r="E214" s="305">
        <f>E15+E16+E17+E19+E20+E21+E22+E23+E24+E25+E26+E27+E28+E30+E31+E32+E33+E35+E36+E37+E38+E39+E41+E42+E43+E44+E45+E47+E48+E49+E50+E52+E53+E54+E55+E56+E57+E59+E60+E62+E63+E65+E66+E68++E69+E70+E71+E72+E73+E74+E75+E76+E78+E79+E80+E82+E84+E85+E86+E87+E89+E90+E91+E92+E93+E94+E95+E96+E97+E99+E101+E102+E103+E104+E106+E107+E108+E109+E110+E111+E113+E114+E115+E117+E118+E119+E120+E122+E123+E124+E126+E127+E128+E129+E130+E131+E132+E133+E134+E135+E136+E137+E139+E140+E141+E143+E144+E145+E146+E147+E148+E149+E150+E152+E154+E155+E156+E157+E159+E160+E161+E162+E163+E164+E165+E166+E167+E168+E169+E171+E172+E173+E174+E175+E176+E177+E178+E179+E180+E181+E182+E183+E185+E186+E187+E188+E190+E191+E192+E193+E194+E195+E196+E197+E198+E199+E200+E201+E202+E203+E205+E206+E208+E209+E210+E211+E212+E213</f>
        <v>84321</v>
      </c>
      <c r="F214" s="498">
        <f>E214/C214</f>
        <v>2.9357835396705343</v>
      </c>
      <c r="G214" s="306">
        <f>G15+G16+G17+G19+G21+G22+G23+G24+G25+G27+G28+G30+G31+G32+G33+G35+G37+G38+G39+G41+G42+G43+G44+G45+G47+G48+G49+G50+G52+G53+G54+G55+G56+G57+G59+G60+G62+G63+G65+G66+G68+G69+G70+G71+G72+G73+G74+G75+G76+G78+G79+G80+G82+G84+G85+G86+G87+G89+G91+G92+G93+G94+G95+G96+G97+G99+G101+G102+G103+G104+G106+G108+G109+G110+G111+G113+G114+G115+G117+G118+G119+G120+G122+G123+G124+G126+G128+G129+G130+G131+G132+G133+G134+G135+G136+G137+G139+G140+G141+G143+G144+G145+G146+G147+G148+G149+G150+G152+G154+G155+G156+G157+G159+G161+G162+G163+G164+G165+G166+G167+G168+G169+G171+G173+G174+G175+G176+G177+G178+G179+G180+G181+G182+G183+G185+G186+G187+G188+G190+G192+G193+G194+G195+G196+G197+G198+G199+G200+G201+G202+G203+G205+G206+G208+G209+G210+G211+G212+G213</f>
        <v>9966</v>
      </c>
      <c r="H214" s="515">
        <f>G214*100/E214</f>
        <v>11.819119792222578</v>
      </c>
      <c r="I214" s="306">
        <f t="shared" ref="I214:O214" si="9">I15+I16+I17+I19+I21+I22+I23+I24+I25+I27+I28+I30+I31+I32+I33+I35+I37+I38+I39+I41+I42+I43+I44+I45+I47+I48+I49+I50+I52+I53+I54+I55+I56+I57+I59+I60+I62+I63+I65+I66+I68+I69+I70+I71+I72+I73+I74+I75+I76+I78+I79+I80+I82+I84+I85+I86+I87+I89+I91+I92+I93+I94+I95+I96+I97+I99+I101+I102+I103+I104+I106+I108+I109+I110+I111+I113+I114+I115+I117+I118+I119+I120+I122+I123+I124+I126+I128+I129+I130+I131+I132+I133+I134+I135+I136+I137+I139+I140+I141+I143+I144+I145+I146+I147+I148+I149+I150+I152+I154+I155+I156+I157+I159+I161+I162+I163+I164+I165+I166+I167+I168+I169+I171+I173+I174+I175+I176+I177+I178+I179+I180+I181+I182+I183+I185+I186+I187+I188+I190+I192+I193+I194+I195+I196+I197+I198+I199+I200+I201+I202+I203+I205+I206+I208+I209+I210+I211+I212+I213</f>
        <v>8</v>
      </c>
      <c r="J214" s="306">
        <f t="shared" si="9"/>
        <v>264</v>
      </c>
      <c r="K214" s="306">
        <f t="shared" si="9"/>
        <v>0</v>
      </c>
      <c r="L214" s="306">
        <f t="shared" si="9"/>
        <v>0</v>
      </c>
      <c r="M214" s="306">
        <f t="shared" si="9"/>
        <v>0</v>
      </c>
      <c r="N214" s="306">
        <f t="shared" si="9"/>
        <v>1153</v>
      </c>
      <c r="O214" s="306">
        <f t="shared" si="9"/>
        <v>628</v>
      </c>
    </row>
    <row r="215" spans="1:17" x14ac:dyDescent="0.25">
      <c r="D215" s="17">
        <v>10700</v>
      </c>
      <c r="E215" s="34">
        <f>G214</f>
        <v>9966</v>
      </c>
      <c r="G215" s="308">
        <f>SUM(G15:G212)-G191-G172-G127-G90-G83-G26-G20</f>
        <v>9966</v>
      </c>
    </row>
    <row r="216" spans="1:17" x14ac:dyDescent="0.25">
      <c r="D216" s="34"/>
      <c r="E216" s="17">
        <v>84308</v>
      </c>
    </row>
    <row r="217" spans="1:17" x14ac:dyDescent="0.25">
      <c r="G217" s="309">
        <f>G208+G205+G190+G185+G171+G159+G154+G152+G143+G139+G126+G122+G117+G113+G106+G101+G99+G89+G82+G78+G68+G65+G62+G59+G52+G47+G41+G35+G30+G19+G15+G169+G115+G86</f>
        <v>2045</v>
      </c>
      <c r="H217" s="309"/>
      <c r="I217" s="309">
        <f t="shared" ref="I217:O217" si="10">I208+I205+I190+I185+I171+I159+I154+I152+I143+I139+I126+I122+I117+I113+I106+I101+I99+I89+I82+I78+I68+I65+I62+I59+I52+I47+I41+I35+I30+I19+I15+I169+I115+I86</f>
        <v>8</v>
      </c>
      <c r="J217" s="309">
        <f t="shared" si="10"/>
        <v>264</v>
      </c>
      <c r="K217" s="309">
        <f t="shared" si="10"/>
        <v>0</v>
      </c>
      <c r="L217" s="309">
        <f t="shared" si="10"/>
        <v>0</v>
      </c>
      <c r="M217" s="309">
        <f t="shared" si="10"/>
        <v>0</v>
      </c>
      <c r="N217" s="309">
        <f t="shared" si="10"/>
        <v>1153</v>
      </c>
      <c r="O217" s="309">
        <f t="shared" si="10"/>
        <v>628</v>
      </c>
    </row>
    <row r="218" spans="1:17" x14ac:dyDescent="0.25">
      <c r="G218" s="308" t="s">
        <v>407</v>
      </c>
      <c r="H218" s="310"/>
      <c r="I218" s="34"/>
      <c r="J218" s="34"/>
      <c r="K218" s="34"/>
      <c r="L218" s="34"/>
      <c r="M218" s="34"/>
      <c r="N218" s="34"/>
      <c r="O218" s="34"/>
    </row>
    <row r="219" spans="1:17" x14ac:dyDescent="0.25">
      <c r="G219" s="309">
        <f>G16+G17+G21+G22+G23+G24+G25+G27+G28+G31+G32+G33+G37+G38+G39+G42+G43+G44+G45+G48+G49+G50+G53+G54+G55+G56+G57+G60+G63+G66+G69+G70+G71+G72+G73+G74+G75+G76+G79+G80+G84+G85+G87+G91+G92+G93+G94+G95+G96+G97+G102+G103+G104+G108+G109+G110+G111+G118+G114+G119+G120+G123+G124+G128+G129+G130+G131+G132+G133+G134+G135+G136+G137+G140+G141+G144+G145+G146+G147+G148+G149+G150+G155+G156+G157+G161+G162+G163+G164+G165+G166+G167+G168+G173+G174+G175+G176+G177+G178+G179+G180+G181+G182+G183+G186+G187+G188+G192+G193+G194+G195+G196+G197+G198+G199+G200+G201+G202+G203+G206+G209+G210+G211+G212</f>
        <v>7921</v>
      </c>
      <c r="I219" s="17" t="s">
        <v>361</v>
      </c>
    </row>
    <row r="220" spans="1:17" x14ac:dyDescent="0.25">
      <c r="G220" s="309">
        <f>G217+G219</f>
        <v>9966</v>
      </c>
    </row>
    <row r="222" spans="1:17" x14ac:dyDescent="0.25">
      <c r="G222" s="308">
        <f>'КОСУЛЯ СИБИРСКАЯ'!G220-'КОСУЛЯ СИБИРСКАЯ'!G217</f>
        <v>7921</v>
      </c>
    </row>
    <row r="224" spans="1:17" x14ac:dyDescent="0.25">
      <c r="I224" s="34">
        <f>SUM(I15:I208)</f>
        <v>8</v>
      </c>
      <c r="J224" s="34">
        <f>SUM(J15:J208)</f>
        <v>264</v>
      </c>
      <c r="K224" s="34">
        <f>SUM(K15:K208)</f>
        <v>0</v>
      </c>
      <c r="L224" s="34">
        <f>SUM(L15:L208)</f>
        <v>0</v>
      </c>
      <c r="M224" s="34"/>
      <c r="N224" s="34">
        <f>SUM(N15:N208)-16</f>
        <v>1147</v>
      </c>
      <c r="O224" s="34">
        <f>SUM(O15:O208)</f>
        <v>628</v>
      </c>
    </row>
  </sheetData>
  <autoFilter ref="B2:B220"/>
  <mergeCells count="16">
    <mergeCell ref="C4:F4"/>
    <mergeCell ref="C6:F6"/>
    <mergeCell ref="B8:B12"/>
    <mergeCell ref="C8:C12"/>
    <mergeCell ref="D8:E10"/>
    <mergeCell ref="F8:F12"/>
    <mergeCell ref="G8:O8"/>
    <mergeCell ref="G9:O9"/>
    <mergeCell ref="G10:G12"/>
    <mergeCell ref="H10:H12"/>
    <mergeCell ref="I10:I12"/>
    <mergeCell ref="J10:O10"/>
    <mergeCell ref="J11:N11"/>
    <mergeCell ref="O11:O12"/>
    <mergeCell ref="D11:D12"/>
    <mergeCell ref="E11:E12"/>
  </mergeCells>
  <pageMargins left="0.25" right="0.25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O211"/>
  <sheetViews>
    <sheetView topLeftCell="A7" zoomScale="80" zoomScaleNormal="80" workbookViewId="0">
      <pane xSplit="2" ySplit="6" topLeftCell="C13" activePane="bottomRight" state="frozen"/>
      <selection activeCell="A7" sqref="A7"/>
      <selection pane="topRight" activeCell="C7" sqref="C7"/>
      <selection pane="bottomLeft" activeCell="A13" sqref="A13"/>
      <selection pane="bottomRight" activeCell="M12" sqref="M12"/>
    </sheetView>
  </sheetViews>
  <sheetFormatPr defaultColWidth="9.140625" defaultRowHeight="19.5" customHeight="1" x14ac:dyDescent="0.25"/>
  <cols>
    <col min="1" max="1" width="9.140625" style="227"/>
    <col min="2" max="2" width="30.140625" style="17" customWidth="1"/>
    <col min="3" max="3" width="13.140625" style="108" customWidth="1"/>
    <col min="4" max="4" width="19.28515625" style="17" customWidth="1"/>
    <col min="5" max="5" width="17.140625" style="460" customWidth="1"/>
    <col min="6" max="6" width="10.7109375" style="17" customWidth="1"/>
    <col min="7" max="7" width="8" style="67" customWidth="1"/>
    <col min="8" max="8" width="7" style="17" customWidth="1"/>
    <col min="9" max="16384" width="9.140625" style="17"/>
  </cols>
  <sheetData>
    <row r="2" spans="1:11" ht="19.5" customHeight="1" x14ac:dyDescent="0.25">
      <c r="F2" s="536" t="s">
        <v>327</v>
      </c>
    </row>
    <row r="3" spans="1:11" ht="19.5" customHeight="1" x14ac:dyDescent="0.25">
      <c r="F3" s="226"/>
    </row>
    <row r="4" spans="1:11" ht="19.5" customHeight="1" x14ac:dyDescent="0.25">
      <c r="C4" s="538" t="s">
        <v>16</v>
      </c>
      <c r="D4" s="538"/>
      <c r="E4" s="538"/>
      <c r="F4" s="538"/>
    </row>
    <row r="6" spans="1:11" ht="19.5" customHeight="1" x14ac:dyDescent="0.25">
      <c r="C6" s="539" t="s">
        <v>369</v>
      </c>
      <c r="D6" s="539"/>
      <c r="E6" s="539"/>
      <c r="F6" s="539"/>
    </row>
    <row r="8" spans="1:11" s="41" customFormat="1" ht="19.5" customHeight="1" x14ac:dyDescent="0.2">
      <c r="A8" s="564" t="s">
        <v>0</v>
      </c>
      <c r="B8" s="542" t="s">
        <v>1</v>
      </c>
      <c r="C8" s="552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</row>
    <row r="9" spans="1:11" s="41" customFormat="1" ht="19.5" customHeight="1" x14ac:dyDescent="0.2">
      <c r="A9" s="565"/>
      <c r="B9" s="543"/>
      <c r="C9" s="553"/>
      <c r="D9" s="548"/>
      <c r="E9" s="549"/>
      <c r="F9" s="553"/>
      <c r="G9" s="554" t="s">
        <v>5</v>
      </c>
      <c r="H9" s="555"/>
      <c r="I9" s="555"/>
      <c r="J9" s="555"/>
      <c r="K9" s="555"/>
    </row>
    <row r="10" spans="1:11" s="41" customFormat="1" ht="19.5" customHeight="1" x14ac:dyDescent="0.2">
      <c r="A10" s="565"/>
      <c r="B10" s="543"/>
      <c r="C10" s="553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5"/>
      <c r="K10" s="555"/>
    </row>
    <row r="11" spans="1:11" s="41" customFormat="1" ht="19.5" customHeight="1" x14ac:dyDescent="0.2">
      <c r="A11" s="565"/>
      <c r="B11" s="543"/>
      <c r="C11" s="553"/>
      <c r="D11" s="558" t="s">
        <v>328</v>
      </c>
      <c r="E11" s="574" t="s">
        <v>349</v>
      </c>
      <c r="F11" s="553"/>
      <c r="G11" s="560"/>
      <c r="H11" s="557"/>
      <c r="I11" s="557"/>
      <c r="J11" s="555"/>
      <c r="K11" s="556"/>
    </row>
    <row r="12" spans="1:11" s="41" customFormat="1" ht="19.5" customHeight="1" x14ac:dyDescent="0.2">
      <c r="A12" s="564"/>
      <c r="B12" s="542"/>
      <c r="C12" s="553"/>
      <c r="D12" s="558"/>
      <c r="E12" s="574"/>
      <c r="F12" s="553"/>
      <c r="G12" s="560"/>
      <c r="H12" s="557"/>
      <c r="I12" s="557"/>
      <c r="J12" s="225" t="s">
        <v>14</v>
      </c>
      <c r="K12" s="225" t="s">
        <v>370</v>
      </c>
    </row>
    <row r="13" spans="1:11" s="33" customFormat="1" ht="19.5" customHeight="1" x14ac:dyDescent="0.25">
      <c r="A13" s="229">
        <v>1</v>
      </c>
      <c r="B13" s="228">
        <v>2</v>
      </c>
      <c r="C13" s="228">
        <v>3</v>
      </c>
      <c r="D13" s="228">
        <v>4</v>
      </c>
      <c r="E13" s="461">
        <v>5</v>
      </c>
      <c r="F13" s="228">
        <v>6</v>
      </c>
      <c r="G13" s="228">
        <v>18</v>
      </c>
      <c r="H13" s="236">
        <v>19</v>
      </c>
      <c r="I13" s="228">
        <v>20</v>
      </c>
      <c r="J13" s="228">
        <v>21</v>
      </c>
      <c r="K13" s="236">
        <v>22</v>
      </c>
    </row>
    <row r="14" spans="1:11" ht="19.5" customHeight="1" x14ac:dyDescent="0.25">
      <c r="A14" s="575" t="s">
        <v>371</v>
      </c>
      <c r="B14" s="576"/>
      <c r="C14" s="576"/>
      <c r="D14" s="576"/>
      <c r="E14" s="576"/>
      <c r="F14" s="576"/>
      <c r="G14" s="576"/>
      <c r="H14" s="576"/>
      <c r="I14" s="576"/>
      <c r="J14" s="576"/>
      <c r="K14" s="576"/>
    </row>
    <row r="15" spans="1:11" ht="19.5" customHeight="1" x14ac:dyDescent="0.25">
      <c r="A15" s="1" t="s">
        <v>17</v>
      </c>
      <c r="B15" s="2" t="s">
        <v>36</v>
      </c>
      <c r="C15" s="390">
        <v>429.8143</v>
      </c>
      <c r="D15" s="11">
        <v>0</v>
      </c>
      <c r="E15" s="462">
        <v>0</v>
      </c>
      <c r="F15" s="11">
        <v>0</v>
      </c>
      <c r="G15" s="87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ht="19.5" customHeight="1" x14ac:dyDescent="0.25">
      <c r="A16" s="1" t="s">
        <v>20</v>
      </c>
      <c r="B16" s="2" t="s">
        <v>221</v>
      </c>
      <c r="C16" s="390">
        <v>101.61</v>
      </c>
      <c r="D16" s="11">
        <v>0</v>
      </c>
      <c r="E16" s="462">
        <v>0</v>
      </c>
      <c r="F16" s="11">
        <v>0</v>
      </c>
      <c r="G16" s="87">
        <v>0</v>
      </c>
      <c r="H16" s="11">
        <v>0</v>
      </c>
      <c r="I16" s="11"/>
      <c r="J16" s="11"/>
      <c r="K16" s="11"/>
    </row>
    <row r="17" spans="1:11" ht="19.5" customHeight="1" x14ac:dyDescent="0.25">
      <c r="A17" s="1" t="s">
        <v>22</v>
      </c>
      <c r="B17" s="2" t="s">
        <v>223</v>
      </c>
      <c r="C17" s="378">
        <v>5.5</v>
      </c>
      <c r="D17" s="11">
        <v>0</v>
      </c>
      <c r="E17" s="462">
        <v>0</v>
      </c>
      <c r="F17" s="11">
        <v>0</v>
      </c>
      <c r="G17" s="87">
        <v>0</v>
      </c>
      <c r="H17" s="11">
        <v>0</v>
      </c>
      <c r="I17" s="11"/>
      <c r="J17" s="11"/>
      <c r="K17" s="11"/>
    </row>
    <row r="18" spans="1:11" s="346" customFormat="1" ht="19.5" customHeight="1" x14ac:dyDescent="0.25">
      <c r="A18" s="391" t="s">
        <v>234</v>
      </c>
      <c r="B18" s="392"/>
      <c r="C18" s="392"/>
      <c r="D18" s="392"/>
      <c r="E18" s="463"/>
      <c r="F18" s="392"/>
      <c r="G18" s="411"/>
      <c r="H18" s="392"/>
      <c r="I18" s="392"/>
      <c r="J18" s="392"/>
      <c r="K18" s="392"/>
    </row>
    <row r="19" spans="1:11" s="346" customFormat="1" ht="19.5" customHeight="1" x14ac:dyDescent="0.25">
      <c r="A19" s="84" t="s">
        <v>28</v>
      </c>
      <c r="B19" s="43" t="s">
        <v>18</v>
      </c>
      <c r="C19" s="112">
        <v>398.77</v>
      </c>
      <c r="D19" s="12">
        <v>24</v>
      </c>
      <c r="E19" s="464">
        <v>0</v>
      </c>
      <c r="F19" s="13">
        <f>E19/C19</f>
        <v>0</v>
      </c>
      <c r="G19" s="89">
        <v>0</v>
      </c>
      <c r="H19" s="393">
        <v>0</v>
      </c>
      <c r="I19" s="20">
        <v>0</v>
      </c>
      <c r="J19" s="20">
        <v>0</v>
      </c>
      <c r="K19" s="20">
        <v>0</v>
      </c>
    </row>
    <row r="20" spans="1:11" s="346" customFormat="1" ht="19.5" customHeight="1" x14ac:dyDescent="0.25">
      <c r="A20" s="84" t="s">
        <v>29</v>
      </c>
      <c r="B20" s="43" t="s">
        <v>21</v>
      </c>
      <c r="C20" s="111">
        <v>77.67</v>
      </c>
      <c r="D20" s="12">
        <v>0</v>
      </c>
      <c r="E20" s="464">
        <v>0</v>
      </c>
      <c r="F20" s="13">
        <f t="shared" ref="F20:F26" si="0">E20/C20</f>
        <v>0</v>
      </c>
      <c r="G20" s="89">
        <v>0</v>
      </c>
      <c r="H20" s="393">
        <v>0</v>
      </c>
      <c r="I20" s="20"/>
      <c r="J20" s="20"/>
      <c r="K20" s="20"/>
    </row>
    <row r="21" spans="1:11" s="346" customFormat="1" ht="19.5" customHeight="1" x14ac:dyDescent="0.25">
      <c r="A21" s="84" t="s">
        <v>31</v>
      </c>
      <c r="B21" s="57" t="s">
        <v>23</v>
      </c>
      <c r="C21" s="112">
        <v>24.202999999999999</v>
      </c>
      <c r="D21" s="12">
        <v>5</v>
      </c>
      <c r="E21" s="464">
        <v>2</v>
      </c>
      <c r="F21" s="13">
        <f>E21/C21</f>
        <v>8.2634384167251995E-2</v>
      </c>
      <c r="G21" s="89">
        <v>0</v>
      </c>
      <c r="H21" s="393">
        <v>0</v>
      </c>
      <c r="I21" s="12"/>
      <c r="J21" s="12"/>
      <c r="K21" s="12"/>
    </row>
    <row r="22" spans="1:11" s="346" customFormat="1" ht="19.5" customHeight="1" x14ac:dyDescent="0.25">
      <c r="A22" s="84" t="s">
        <v>33</v>
      </c>
      <c r="B22" s="43" t="s">
        <v>24</v>
      </c>
      <c r="C22" s="111">
        <v>20.62</v>
      </c>
      <c r="D22" s="12">
        <v>15</v>
      </c>
      <c r="E22" s="464">
        <v>2</v>
      </c>
      <c r="F22" s="13">
        <f t="shared" si="0"/>
        <v>9.6993210475266725E-2</v>
      </c>
      <c r="G22" s="89">
        <v>0</v>
      </c>
      <c r="H22" s="393">
        <f>G22*100/E22</f>
        <v>0</v>
      </c>
      <c r="I22" s="20"/>
      <c r="J22" s="20"/>
      <c r="K22" s="20"/>
    </row>
    <row r="23" spans="1:11" s="346" customFormat="1" ht="19.5" customHeight="1" x14ac:dyDescent="0.25">
      <c r="A23" s="84" t="s">
        <v>236</v>
      </c>
      <c r="B23" s="43" t="s">
        <v>311</v>
      </c>
      <c r="C23" s="111">
        <v>21.3</v>
      </c>
      <c r="D23" s="12">
        <v>17</v>
      </c>
      <c r="E23" s="464">
        <v>22</v>
      </c>
      <c r="F23" s="13">
        <v>0.81</v>
      </c>
      <c r="G23" s="90">
        <v>0</v>
      </c>
      <c r="H23" s="393">
        <f>G23*100/E23</f>
        <v>0</v>
      </c>
      <c r="I23" s="12"/>
      <c r="J23" s="12"/>
      <c r="K23" s="12"/>
    </row>
    <row r="24" spans="1:11" s="346" customFormat="1" ht="19.5" customHeight="1" x14ac:dyDescent="0.25">
      <c r="A24" s="84" t="s">
        <v>237</v>
      </c>
      <c r="B24" s="43" t="s">
        <v>25</v>
      </c>
      <c r="C24" s="111">
        <v>50</v>
      </c>
      <c r="D24" s="12">
        <v>24</v>
      </c>
      <c r="E24" s="464">
        <v>78</v>
      </c>
      <c r="F24" s="13">
        <f t="shared" si="0"/>
        <v>1.56</v>
      </c>
      <c r="G24" s="89">
        <v>3</v>
      </c>
      <c r="H24" s="24">
        <f>G24*100/E24</f>
        <v>3.8461538461538463</v>
      </c>
      <c r="I24" s="20"/>
      <c r="J24" s="20"/>
      <c r="K24" s="20"/>
    </row>
    <row r="25" spans="1:11" s="346" customFormat="1" ht="19.5" customHeight="1" x14ac:dyDescent="0.25">
      <c r="A25" s="84" t="s">
        <v>238</v>
      </c>
      <c r="B25" s="43" t="s">
        <v>26</v>
      </c>
      <c r="C25" s="111">
        <v>33.630000000000003</v>
      </c>
      <c r="D25" s="12">
        <v>60</v>
      </c>
      <c r="E25" s="464">
        <v>64</v>
      </c>
      <c r="F25" s="13">
        <f t="shared" si="0"/>
        <v>1.9030627415997621</v>
      </c>
      <c r="G25" s="89">
        <v>3</v>
      </c>
      <c r="H25" s="24">
        <v>5</v>
      </c>
      <c r="I25" s="20"/>
      <c r="J25" s="20"/>
      <c r="K25" s="20"/>
    </row>
    <row r="26" spans="1:11" s="346" customFormat="1" ht="19.5" customHeight="1" x14ac:dyDescent="0.25">
      <c r="A26" s="84" t="s">
        <v>239</v>
      </c>
      <c r="B26" s="43" t="s">
        <v>27</v>
      </c>
      <c r="C26" s="111">
        <v>36.83</v>
      </c>
      <c r="D26" s="12">
        <v>153</v>
      </c>
      <c r="E26" s="464">
        <v>144</v>
      </c>
      <c r="F26" s="13">
        <f t="shared" si="0"/>
        <v>3.9098560955742605</v>
      </c>
      <c r="G26" s="89">
        <v>7</v>
      </c>
      <c r="H26" s="24">
        <f>G26*100/E26</f>
        <v>4.8611111111111107</v>
      </c>
      <c r="I26" s="20"/>
      <c r="J26" s="20"/>
      <c r="K26" s="20"/>
    </row>
    <row r="27" spans="1:11" s="346" customFormat="1" ht="19.5" customHeight="1" x14ac:dyDescent="0.25">
      <c r="A27" s="394" t="s">
        <v>241</v>
      </c>
      <c r="B27" s="395"/>
      <c r="C27" s="395"/>
      <c r="D27" s="395"/>
      <c r="E27" s="465"/>
      <c r="F27" s="395"/>
      <c r="G27" s="415"/>
      <c r="H27" s="396"/>
      <c r="I27" s="395"/>
      <c r="J27" s="395"/>
      <c r="K27" s="395"/>
    </row>
    <row r="28" spans="1:11" s="346" customFormat="1" ht="19.5" customHeight="1" x14ac:dyDescent="0.25">
      <c r="A28" s="84" t="s">
        <v>35</v>
      </c>
      <c r="B28" s="43" t="s">
        <v>18</v>
      </c>
      <c r="C28" s="111">
        <v>425.3</v>
      </c>
      <c r="D28" s="12">
        <v>46</v>
      </c>
      <c r="E28" s="464">
        <v>59</v>
      </c>
      <c r="F28" s="13">
        <f>E28/C28</f>
        <v>0.13872560545497295</v>
      </c>
      <c r="G28" s="91">
        <v>2</v>
      </c>
      <c r="H28" s="48">
        <f>G28*100/E28</f>
        <v>3.3898305084745761</v>
      </c>
      <c r="I28" s="16">
        <v>0</v>
      </c>
      <c r="J28" s="16">
        <v>1</v>
      </c>
      <c r="K28" s="16">
        <v>1</v>
      </c>
    </row>
    <row r="29" spans="1:11" s="346" customFormat="1" ht="19.5" customHeight="1" x14ac:dyDescent="0.25">
      <c r="A29" s="84" t="s">
        <v>37</v>
      </c>
      <c r="B29" s="43" t="s">
        <v>30</v>
      </c>
      <c r="C29" s="111">
        <v>61.19</v>
      </c>
      <c r="D29" s="12">
        <v>41</v>
      </c>
      <c r="E29" s="464">
        <v>16</v>
      </c>
      <c r="F29" s="13">
        <f>E29/C29</f>
        <v>0.26148063409053768</v>
      </c>
      <c r="G29" s="89">
        <v>0</v>
      </c>
      <c r="H29" s="48">
        <f>G29*100/E29</f>
        <v>0</v>
      </c>
      <c r="I29" s="20"/>
      <c r="J29" s="20"/>
      <c r="K29" s="20"/>
    </row>
    <row r="30" spans="1:11" s="346" customFormat="1" ht="19.5" customHeight="1" x14ac:dyDescent="0.25">
      <c r="A30" s="84" t="s">
        <v>39</v>
      </c>
      <c r="B30" s="43" t="s">
        <v>32</v>
      </c>
      <c r="C30" s="111">
        <v>79.22</v>
      </c>
      <c r="D30" s="12">
        <v>133</v>
      </c>
      <c r="E30" s="464">
        <v>0</v>
      </c>
      <c r="F30" s="13">
        <v>0</v>
      </c>
      <c r="G30" s="91">
        <v>0</v>
      </c>
      <c r="H30" s="48">
        <v>0</v>
      </c>
      <c r="I30" s="16"/>
      <c r="J30" s="16"/>
      <c r="K30" s="16"/>
    </row>
    <row r="31" spans="1:11" s="346" customFormat="1" ht="19.5" customHeight="1" x14ac:dyDescent="0.25">
      <c r="A31" s="84" t="s">
        <v>41</v>
      </c>
      <c r="B31" s="43" t="s">
        <v>34</v>
      </c>
      <c r="C31" s="112">
        <v>80.819999999999993</v>
      </c>
      <c r="D31" s="12">
        <v>114</v>
      </c>
      <c r="E31" s="464">
        <v>114</v>
      </c>
      <c r="F31" s="13">
        <f>E31/C31</f>
        <v>1.4105419450631034</v>
      </c>
      <c r="G31" s="91">
        <v>5</v>
      </c>
      <c r="H31" s="48">
        <f>G31*100/E31</f>
        <v>4.3859649122807021</v>
      </c>
      <c r="I31" s="16"/>
      <c r="J31" s="16"/>
      <c r="K31" s="16"/>
    </row>
    <row r="32" spans="1:11" s="346" customFormat="1" ht="19.5" customHeight="1" x14ac:dyDescent="0.25">
      <c r="A32" s="394" t="s">
        <v>302</v>
      </c>
      <c r="B32" s="395"/>
      <c r="C32" s="395"/>
      <c r="D32" s="395"/>
      <c r="E32" s="465"/>
      <c r="F32" s="395"/>
      <c r="G32" s="415"/>
      <c r="H32" s="396"/>
      <c r="I32" s="395"/>
      <c r="J32" s="395"/>
      <c r="K32" s="395"/>
    </row>
    <row r="33" spans="1:11" s="346" customFormat="1" ht="19.5" customHeight="1" x14ac:dyDescent="0.25">
      <c r="A33" s="84" t="s">
        <v>43</v>
      </c>
      <c r="B33" s="43" t="s">
        <v>36</v>
      </c>
      <c r="C33" s="111">
        <v>222.18</v>
      </c>
      <c r="D33" s="12">
        <v>135</v>
      </c>
      <c r="E33" s="464">
        <v>19</v>
      </c>
      <c r="F33" s="13">
        <f>E33/C33</f>
        <v>8.5516248087136551E-2</v>
      </c>
      <c r="G33" s="89">
        <v>0</v>
      </c>
      <c r="H33" s="393">
        <v>4.4000000000000004</v>
      </c>
      <c r="I33" s="20">
        <v>0</v>
      </c>
      <c r="J33" s="20">
        <v>0</v>
      </c>
      <c r="K33" s="20">
        <v>0</v>
      </c>
    </row>
    <row r="34" spans="1:11" s="346" customFormat="1" ht="19.5" customHeight="1" x14ac:dyDescent="0.25">
      <c r="A34" s="84" t="s">
        <v>44</v>
      </c>
      <c r="B34" s="43" t="s">
        <v>38</v>
      </c>
      <c r="C34" s="111">
        <v>143.47</v>
      </c>
      <c r="D34" s="12">
        <v>16</v>
      </c>
      <c r="E34" s="464">
        <v>0</v>
      </c>
      <c r="F34" s="13">
        <f>E34/C34</f>
        <v>0</v>
      </c>
      <c r="G34" s="89">
        <v>0</v>
      </c>
      <c r="H34" s="393">
        <v>0</v>
      </c>
      <c r="I34" s="20"/>
      <c r="J34" s="20"/>
      <c r="K34" s="20"/>
    </row>
    <row r="35" spans="1:11" s="346" customFormat="1" ht="19.5" customHeight="1" x14ac:dyDescent="0.25">
      <c r="A35" s="84" t="s">
        <v>46</v>
      </c>
      <c r="B35" s="43" t="s">
        <v>40</v>
      </c>
      <c r="C35" s="111">
        <v>12.04</v>
      </c>
      <c r="D35" s="12">
        <v>0</v>
      </c>
      <c r="E35" s="464">
        <v>0</v>
      </c>
      <c r="F35" s="13">
        <f>E35/C35</f>
        <v>0</v>
      </c>
      <c r="G35" s="89">
        <v>0</v>
      </c>
      <c r="H35" s="393">
        <v>0</v>
      </c>
      <c r="I35" s="20"/>
      <c r="J35" s="20"/>
      <c r="K35" s="20"/>
    </row>
    <row r="36" spans="1:11" s="346" customFormat="1" ht="19.5" customHeight="1" x14ac:dyDescent="0.25">
      <c r="A36" s="84" t="s">
        <v>48</v>
      </c>
      <c r="B36" s="43" t="s">
        <v>331</v>
      </c>
      <c r="C36" s="112">
        <v>51.435000000000002</v>
      </c>
      <c r="D36" s="12">
        <v>11</v>
      </c>
      <c r="E36" s="464">
        <v>4</v>
      </c>
      <c r="F36" s="13">
        <f>E36/C36</f>
        <v>7.7768056770681437E-2</v>
      </c>
      <c r="G36" s="89">
        <v>0</v>
      </c>
      <c r="H36" s="393">
        <v>0</v>
      </c>
      <c r="I36" s="20"/>
      <c r="J36" s="20"/>
      <c r="K36" s="20"/>
    </row>
    <row r="37" spans="1:11" s="346" customFormat="1" ht="19.5" customHeight="1" x14ac:dyDescent="0.25">
      <c r="A37" s="394" t="s">
        <v>372</v>
      </c>
      <c r="B37" s="395"/>
      <c r="C37" s="395"/>
      <c r="D37" s="395"/>
      <c r="E37" s="465"/>
      <c r="F37" s="395"/>
      <c r="G37" s="415"/>
      <c r="H37" s="396"/>
      <c r="I37" s="395"/>
      <c r="J37" s="395"/>
      <c r="K37" s="395"/>
    </row>
    <row r="38" spans="1:11" s="346" customFormat="1" ht="19.5" customHeight="1" x14ac:dyDescent="0.25">
      <c r="A38" s="58" t="s">
        <v>50</v>
      </c>
      <c r="B38" s="57" t="s">
        <v>36</v>
      </c>
      <c r="C38" s="116">
        <v>163.22</v>
      </c>
      <c r="D38" s="12">
        <v>0</v>
      </c>
      <c r="E38" s="464">
        <v>0</v>
      </c>
      <c r="F38" s="12">
        <v>0</v>
      </c>
      <c r="G38" s="90">
        <v>0</v>
      </c>
      <c r="H38" s="13">
        <v>0</v>
      </c>
      <c r="I38" s="12">
        <v>0</v>
      </c>
      <c r="J38" s="12">
        <v>0</v>
      </c>
      <c r="K38" s="12">
        <v>0</v>
      </c>
    </row>
    <row r="39" spans="1:11" s="346" customFormat="1" ht="19.5" customHeight="1" x14ac:dyDescent="0.25">
      <c r="A39" s="58" t="s">
        <v>51</v>
      </c>
      <c r="B39" s="57" t="s">
        <v>45</v>
      </c>
      <c r="C39" s="116">
        <v>279.41699999999997</v>
      </c>
      <c r="D39" s="12">
        <v>0</v>
      </c>
      <c r="E39" s="464">
        <v>0</v>
      </c>
      <c r="F39" s="12">
        <v>0</v>
      </c>
      <c r="G39" s="90">
        <v>0</v>
      </c>
      <c r="H39" s="13">
        <v>0</v>
      </c>
      <c r="I39" s="12"/>
      <c r="J39" s="12"/>
      <c r="K39" s="12"/>
    </row>
    <row r="40" spans="1:11" s="346" customFormat="1" ht="19.5" customHeight="1" x14ac:dyDescent="0.25">
      <c r="A40" s="58" t="s">
        <v>53</v>
      </c>
      <c r="B40" s="57" t="s">
        <v>47</v>
      </c>
      <c r="C40" s="116">
        <v>65.27</v>
      </c>
      <c r="D40" s="12">
        <v>0</v>
      </c>
      <c r="E40" s="464">
        <v>0</v>
      </c>
      <c r="F40" s="12">
        <v>0</v>
      </c>
      <c r="G40" s="90">
        <v>0</v>
      </c>
      <c r="H40" s="13">
        <v>0</v>
      </c>
      <c r="I40" s="12"/>
      <c r="J40" s="12"/>
      <c r="K40" s="12"/>
    </row>
    <row r="41" spans="1:11" s="346" customFormat="1" ht="19.5" customHeight="1" x14ac:dyDescent="0.25">
      <c r="A41" s="58" t="s">
        <v>54</v>
      </c>
      <c r="B41" s="57" t="s">
        <v>49</v>
      </c>
      <c r="C41" s="116">
        <v>33.369999999999997</v>
      </c>
      <c r="D41" s="12">
        <v>0</v>
      </c>
      <c r="E41" s="464">
        <v>0</v>
      </c>
      <c r="F41" s="12">
        <v>0</v>
      </c>
      <c r="G41" s="90">
        <v>0</v>
      </c>
      <c r="H41" s="13">
        <v>0</v>
      </c>
      <c r="I41" s="12"/>
      <c r="J41" s="12"/>
      <c r="K41" s="12"/>
    </row>
    <row r="42" spans="1:11" s="346" customFormat="1" ht="19.5" customHeight="1" x14ac:dyDescent="0.25">
      <c r="A42" s="58" t="s">
        <v>242</v>
      </c>
      <c r="B42" s="43" t="s">
        <v>323</v>
      </c>
      <c r="C42" s="111">
        <v>64.3</v>
      </c>
      <c r="D42" s="12">
        <v>14</v>
      </c>
      <c r="E42" s="464">
        <v>12</v>
      </c>
      <c r="F42" s="13">
        <f>E42/C42</f>
        <v>0.18662519440124417</v>
      </c>
      <c r="G42" s="89">
        <v>0</v>
      </c>
      <c r="H42" s="393">
        <v>0</v>
      </c>
      <c r="I42" s="20"/>
      <c r="J42" s="20"/>
      <c r="K42" s="20"/>
    </row>
    <row r="43" spans="1:11" s="346" customFormat="1" ht="19.5" customHeight="1" x14ac:dyDescent="0.25">
      <c r="A43" s="394" t="s">
        <v>303</v>
      </c>
      <c r="B43" s="395"/>
      <c r="C43" s="395"/>
      <c r="D43" s="395"/>
      <c r="E43" s="465"/>
      <c r="F43" s="395"/>
      <c r="G43" s="415"/>
      <c r="H43" s="396"/>
      <c r="I43" s="395"/>
      <c r="J43" s="395"/>
      <c r="K43" s="395"/>
    </row>
    <row r="44" spans="1:11" s="346" customFormat="1" ht="19.5" customHeight="1" x14ac:dyDescent="0.25">
      <c r="A44" s="84" t="s">
        <v>56</v>
      </c>
      <c r="B44" s="57" t="s">
        <v>18</v>
      </c>
      <c r="C44" s="111">
        <v>817.66</v>
      </c>
      <c r="D44" s="12">
        <v>371</v>
      </c>
      <c r="E44" s="464">
        <v>309</v>
      </c>
      <c r="F44" s="13">
        <f>E44/C44</f>
        <v>0.3779076877919918</v>
      </c>
      <c r="G44" s="89">
        <v>15</v>
      </c>
      <c r="H44" s="24">
        <f>G44*100/E44</f>
        <v>4.8543689320388346</v>
      </c>
      <c r="I44" s="20">
        <v>0</v>
      </c>
      <c r="J44" s="20">
        <v>11</v>
      </c>
      <c r="K44" s="20">
        <v>4</v>
      </c>
    </row>
    <row r="45" spans="1:11" s="346" customFormat="1" ht="19.5" customHeight="1" x14ac:dyDescent="0.25">
      <c r="A45" s="84" t="s">
        <v>57</v>
      </c>
      <c r="B45" s="57" t="s">
        <v>52</v>
      </c>
      <c r="C45" s="111">
        <v>120.74</v>
      </c>
      <c r="D45" s="12">
        <v>907</v>
      </c>
      <c r="E45" s="464">
        <v>848</v>
      </c>
      <c r="F45" s="13">
        <f>E45/C45</f>
        <v>7.0233559715090284</v>
      </c>
      <c r="G45" s="89">
        <v>42</v>
      </c>
      <c r="H45" s="24">
        <f>G45*100/E45</f>
        <v>4.9528301886792452</v>
      </c>
      <c r="I45" s="20"/>
      <c r="J45" s="20"/>
      <c r="K45" s="20"/>
    </row>
    <row r="46" spans="1:11" s="397" customFormat="1" ht="19.5" customHeight="1" x14ac:dyDescent="0.25">
      <c r="A46" s="58" t="s">
        <v>243</v>
      </c>
      <c r="B46" s="57" t="s">
        <v>329</v>
      </c>
      <c r="C46" s="112">
        <v>152.26</v>
      </c>
      <c r="D46" s="12">
        <v>975</v>
      </c>
      <c r="E46" s="464">
        <v>919</v>
      </c>
      <c r="F46" s="13">
        <f>E46/C46</f>
        <v>6.0357283593852626</v>
      </c>
      <c r="G46" s="195">
        <v>45</v>
      </c>
      <c r="H46" s="24">
        <f>G46*100/E46</f>
        <v>4.8966267682263327</v>
      </c>
      <c r="I46" s="45"/>
      <c r="J46" s="45"/>
      <c r="K46" s="45"/>
    </row>
    <row r="47" spans="1:11" s="346" customFormat="1" ht="19.5" customHeight="1" x14ac:dyDescent="0.25">
      <c r="A47" s="84" t="s">
        <v>244</v>
      </c>
      <c r="B47" s="57" t="s">
        <v>55</v>
      </c>
      <c r="C47" s="112">
        <v>269.19799999999998</v>
      </c>
      <c r="D47" s="12">
        <v>74</v>
      </c>
      <c r="E47" s="464">
        <v>33</v>
      </c>
      <c r="F47" s="13">
        <f>E47/C47</f>
        <v>0.12258634908134534</v>
      </c>
      <c r="G47" s="89">
        <v>0</v>
      </c>
      <c r="H47" s="24">
        <f>G47*100/E47</f>
        <v>0</v>
      </c>
      <c r="I47" s="20"/>
      <c r="J47" s="20"/>
      <c r="K47" s="20"/>
    </row>
    <row r="48" spans="1:11" s="346" customFormat="1" ht="19.5" customHeight="1" x14ac:dyDescent="0.25">
      <c r="A48" s="394" t="s">
        <v>373</v>
      </c>
      <c r="B48" s="395"/>
      <c r="C48" s="395"/>
      <c r="D48" s="395"/>
      <c r="E48" s="465"/>
      <c r="F48" s="395"/>
      <c r="G48" s="415"/>
      <c r="H48" s="396"/>
      <c r="I48" s="395"/>
      <c r="J48" s="395"/>
      <c r="K48" s="395"/>
    </row>
    <row r="49" spans="1:13" s="346" customFormat="1" ht="19.5" customHeight="1" x14ac:dyDescent="0.25">
      <c r="A49" s="84" t="s">
        <v>59</v>
      </c>
      <c r="B49" s="43" t="s">
        <v>18</v>
      </c>
      <c r="C49" s="111">
        <v>257.81</v>
      </c>
      <c r="D49" s="12">
        <v>0</v>
      </c>
      <c r="E49" s="464">
        <v>0</v>
      </c>
      <c r="F49" s="12">
        <v>0</v>
      </c>
      <c r="G49" s="90">
        <v>0</v>
      </c>
      <c r="H49" s="13">
        <v>0</v>
      </c>
      <c r="I49" s="12">
        <v>0</v>
      </c>
      <c r="J49" s="12">
        <v>0</v>
      </c>
      <c r="K49" s="12">
        <v>0</v>
      </c>
    </row>
    <row r="50" spans="1:13" s="346" customFormat="1" ht="19.5" customHeight="1" x14ac:dyDescent="0.25">
      <c r="A50" s="84" t="s">
        <v>60</v>
      </c>
      <c r="B50" s="43" t="s">
        <v>226</v>
      </c>
      <c r="C50" s="112">
        <v>177.816</v>
      </c>
      <c r="D50" s="12">
        <v>104</v>
      </c>
      <c r="E50" s="464">
        <v>76</v>
      </c>
      <c r="F50" s="13">
        <f>E50/C50</f>
        <v>0.42740810725693973</v>
      </c>
      <c r="G50" s="89">
        <v>2</v>
      </c>
      <c r="H50" s="393">
        <v>3</v>
      </c>
      <c r="I50" s="20"/>
      <c r="J50" s="20"/>
      <c r="K50" s="20"/>
    </row>
    <row r="51" spans="1:13" s="346" customFormat="1" ht="19.5" customHeight="1" x14ac:dyDescent="0.25">
      <c r="A51" s="84" t="s">
        <v>245</v>
      </c>
      <c r="B51" s="43" t="s">
        <v>227</v>
      </c>
      <c r="C51" s="111">
        <v>17.88</v>
      </c>
      <c r="D51" s="12">
        <v>0</v>
      </c>
      <c r="E51" s="464">
        <v>0</v>
      </c>
      <c r="F51" s="13">
        <v>0</v>
      </c>
      <c r="G51" s="89">
        <v>0</v>
      </c>
      <c r="H51" s="393">
        <v>0</v>
      </c>
      <c r="I51" s="20"/>
      <c r="J51" s="20"/>
      <c r="K51" s="20"/>
    </row>
    <row r="52" spans="1:13" s="346" customFormat="1" ht="19.5" customHeight="1" x14ac:dyDescent="0.25">
      <c r="A52" s="84" t="s">
        <v>246</v>
      </c>
      <c r="B52" s="43" t="s">
        <v>228</v>
      </c>
      <c r="C52" s="111">
        <v>15.534000000000001</v>
      </c>
      <c r="D52" s="12">
        <v>5</v>
      </c>
      <c r="E52" s="464">
        <v>8</v>
      </c>
      <c r="F52" s="13">
        <f>E52/C52</f>
        <v>0.51499935625080462</v>
      </c>
      <c r="G52" s="89">
        <v>0</v>
      </c>
      <c r="H52" s="393">
        <v>0</v>
      </c>
      <c r="I52" s="20"/>
      <c r="J52" s="20"/>
      <c r="K52" s="20"/>
    </row>
    <row r="53" spans="1:13" s="346" customFormat="1" ht="19.5" customHeight="1" x14ac:dyDescent="0.25">
      <c r="A53" s="84" t="s">
        <v>247</v>
      </c>
      <c r="B53" s="43" t="s">
        <v>229</v>
      </c>
      <c r="C53" s="111">
        <v>14.592000000000001</v>
      </c>
      <c r="D53" s="12">
        <v>0</v>
      </c>
      <c r="E53" s="464">
        <v>0</v>
      </c>
      <c r="F53" s="13">
        <f>E53/C53</f>
        <v>0</v>
      </c>
      <c r="G53" s="89">
        <v>0</v>
      </c>
      <c r="H53" s="393">
        <v>0</v>
      </c>
      <c r="I53" s="20"/>
      <c r="J53" s="20"/>
      <c r="K53" s="20"/>
    </row>
    <row r="54" spans="1:13" s="346" customFormat="1" ht="19.5" customHeight="1" x14ac:dyDescent="0.25">
      <c r="A54" s="84" t="s">
        <v>248</v>
      </c>
      <c r="B54" s="46" t="s">
        <v>374</v>
      </c>
      <c r="C54" s="111">
        <v>9.7159999999999993</v>
      </c>
      <c r="D54" s="12">
        <v>2</v>
      </c>
      <c r="E54" s="464">
        <v>2</v>
      </c>
      <c r="F54" s="13">
        <f>E54/C54</f>
        <v>0.20584602717167561</v>
      </c>
      <c r="G54" s="89">
        <v>0</v>
      </c>
      <c r="H54" s="393">
        <v>0</v>
      </c>
      <c r="I54" s="20"/>
      <c r="J54" s="20"/>
      <c r="K54" s="20"/>
    </row>
    <row r="55" spans="1:13" s="346" customFormat="1" ht="19.5" customHeight="1" x14ac:dyDescent="0.25">
      <c r="A55" s="398" t="s">
        <v>304</v>
      </c>
      <c r="B55" s="399"/>
      <c r="C55" s="399"/>
      <c r="D55" s="399"/>
      <c r="E55" s="466"/>
      <c r="F55" s="399"/>
      <c r="G55" s="428"/>
      <c r="H55" s="400"/>
      <c r="I55" s="399"/>
      <c r="J55" s="399"/>
      <c r="K55" s="399"/>
    </row>
    <row r="56" spans="1:13" s="346" customFormat="1" ht="19.5" customHeight="1" x14ac:dyDescent="0.25">
      <c r="A56" s="84" t="s">
        <v>62</v>
      </c>
      <c r="B56" s="57" t="s">
        <v>36</v>
      </c>
      <c r="C56" s="112">
        <v>189.94</v>
      </c>
      <c r="D56" s="11">
        <v>0</v>
      </c>
      <c r="E56" s="462">
        <v>0</v>
      </c>
      <c r="F56" s="11">
        <v>0</v>
      </c>
      <c r="G56" s="87">
        <v>0</v>
      </c>
      <c r="H56" s="23">
        <v>0</v>
      </c>
      <c r="I56" s="11">
        <v>0</v>
      </c>
      <c r="J56" s="11">
        <v>0</v>
      </c>
      <c r="K56" s="11">
        <v>0</v>
      </c>
    </row>
    <row r="57" spans="1:13" s="346" customFormat="1" ht="19.5" customHeight="1" x14ac:dyDescent="0.25">
      <c r="A57" s="84" t="s">
        <v>63</v>
      </c>
      <c r="B57" s="57" t="s">
        <v>58</v>
      </c>
      <c r="C57" s="112">
        <v>203.81</v>
      </c>
      <c r="D57" s="11">
        <v>0</v>
      </c>
      <c r="E57" s="462">
        <v>0</v>
      </c>
      <c r="F57" s="11">
        <v>0</v>
      </c>
      <c r="G57" s="87">
        <v>0</v>
      </c>
      <c r="H57" s="23">
        <v>0</v>
      </c>
      <c r="I57" s="21"/>
      <c r="J57" s="21"/>
      <c r="K57" s="21"/>
    </row>
    <row r="58" spans="1:13" s="346" customFormat="1" ht="19.5" customHeight="1" x14ac:dyDescent="0.25">
      <c r="A58" s="394" t="s">
        <v>249</v>
      </c>
      <c r="B58" s="395"/>
      <c r="C58" s="395"/>
      <c r="D58" s="395"/>
      <c r="E58" s="465"/>
      <c r="F58" s="395"/>
      <c r="G58" s="415"/>
      <c r="H58" s="396"/>
      <c r="I58" s="395"/>
      <c r="J58" s="395"/>
      <c r="K58" s="395"/>
    </row>
    <row r="59" spans="1:13" s="397" customFormat="1" ht="19.5" customHeight="1" x14ac:dyDescent="0.25">
      <c r="A59" s="58" t="s">
        <v>65</v>
      </c>
      <c r="B59" s="513" t="s">
        <v>36</v>
      </c>
      <c r="C59" s="112">
        <v>4100.01</v>
      </c>
      <c r="D59" s="12">
        <v>5691</v>
      </c>
      <c r="E59" s="12">
        <v>5229</v>
      </c>
      <c r="F59" s="13">
        <f>E59/C59</f>
        <v>1.2753627430176999</v>
      </c>
      <c r="G59" s="516">
        <v>227</v>
      </c>
      <c r="H59" s="509">
        <f>G59*100/E59</f>
        <v>4.3411742206922934</v>
      </c>
      <c r="I59" s="49">
        <v>75</v>
      </c>
      <c r="J59" s="49">
        <v>170</v>
      </c>
      <c r="K59" s="49">
        <v>57</v>
      </c>
      <c r="L59" s="346"/>
      <c r="M59" s="346"/>
    </row>
    <row r="60" spans="1:13" s="346" customFormat="1" ht="19.5" customHeight="1" x14ac:dyDescent="0.25">
      <c r="A60" s="84" t="s">
        <v>66</v>
      </c>
      <c r="B60" s="43" t="s">
        <v>64</v>
      </c>
      <c r="C60" s="111">
        <v>1069.01</v>
      </c>
      <c r="D60" s="12">
        <v>8937</v>
      </c>
      <c r="E60" s="464">
        <v>8284</v>
      </c>
      <c r="F60" s="13">
        <f>E60/C60</f>
        <v>7.7492259193085191</v>
      </c>
      <c r="G60" s="91">
        <v>414</v>
      </c>
      <c r="H60" s="48">
        <f>G60*100/E60</f>
        <v>4.997585707387735</v>
      </c>
      <c r="I60" s="16"/>
      <c r="J60" s="16"/>
      <c r="K60" s="16"/>
    </row>
    <row r="61" spans="1:13" s="346" customFormat="1" ht="19.5" customHeight="1" x14ac:dyDescent="0.25">
      <c r="A61" s="394" t="s">
        <v>305</v>
      </c>
      <c r="B61" s="395"/>
      <c r="C61" s="395"/>
      <c r="D61" s="395"/>
      <c r="E61" s="465"/>
      <c r="F61" s="395"/>
      <c r="G61" s="415"/>
      <c r="H61" s="396"/>
      <c r="I61" s="395"/>
      <c r="J61" s="395"/>
      <c r="K61" s="395"/>
    </row>
    <row r="62" spans="1:13" s="346" customFormat="1" ht="19.5" customHeight="1" x14ac:dyDescent="0.25">
      <c r="A62" s="84" t="s">
        <v>72</v>
      </c>
      <c r="B62" s="43" t="s">
        <v>18</v>
      </c>
      <c r="C62" s="111">
        <v>228.05840000000001</v>
      </c>
      <c r="D62" s="11">
        <v>0</v>
      </c>
      <c r="E62" s="462">
        <v>16</v>
      </c>
      <c r="F62" s="11">
        <v>0</v>
      </c>
      <c r="G62" s="87">
        <v>0</v>
      </c>
      <c r="H62" s="23">
        <v>0</v>
      </c>
      <c r="I62" s="11">
        <v>0</v>
      </c>
      <c r="J62" s="11">
        <v>0</v>
      </c>
      <c r="K62" s="11">
        <v>0</v>
      </c>
    </row>
    <row r="63" spans="1:13" s="346" customFormat="1" ht="19.5" customHeight="1" x14ac:dyDescent="0.25">
      <c r="A63" s="84" t="s">
        <v>73</v>
      </c>
      <c r="B63" s="57" t="s">
        <v>61</v>
      </c>
      <c r="C63" s="111">
        <v>80.239999999999995</v>
      </c>
      <c r="D63" s="11">
        <v>0</v>
      </c>
      <c r="E63" s="462">
        <v>0</v>
      </c>
      <c r="F63" s="11">
        <v>0</v>
      </c>
      <c r="G63" s="87">
        <v>0</v>
      </c>
      <c r="H63" s="23">
        <v>0</v>
      </c>
      <c r="I63" s="25"/>
      <c r="J63" s="25"/>
      <c r="K63" s="25"/>
    </row>
    <row r="64" spans="1:13" s="346" customFormat="1" ht="19.5" customHeight="1" x14ac:dyDescent="0.25">
      <c r="A64" s="394" t="s">
        <v>250</v>
      </c>
      <c r="B64" s="395"/>
      <c r="C64" s="395"/>
      <c r="D64" s="395"/>
      <c r="E64" s="465"/>
      <c r="F64" s="395"/>
      <c r="G64" s="415"/>
      <c r="H64" s="396"/>
      <c r="I64" s="395"/>
      <c r="J64" s="395"/>
      <c r="K64" s="395"/>
    </row>
    <row r="65" spans="1:11" s="346" customFormat="1" ht="19.5" customHeight="1" x14ac:dyDescent="0.25">
      <c r="A65" s="84" t="s">
        <v>76</v>
      </c>
      <c r="B65" s="43" t="s">
        <v>36</v>
      </c>
      <c r="C65" s="111">
        <v>311.08</v>
      </c>
      <c r="D65" s="12">
        <v>0</v>
      </c>
      <c r="E65" s="464">
        <v>0</v>
      </c>
      <c r="F65" s="12">
        <v>0</v>
      </c>
      <c r="G65" s="90">
        <v>0</v>
      </c>
      <c r="H65" s="13">
        <v>0</v>
      </c>
      <c r="I65" s="12">
        <v>0</v>
      </c>
      <c r="J65" s="12">
        <v>0</v>
      </c>
      <c r="K65" s="12">
        <v>0</v>
      </c>
    </row>
    <row r="66" spans="1:11" s="346" customFormat="1" ht="19.5" customHeight="1" x14ac:dyDescent="0.25">
      <c r="A66" s="84" t="s">
        <v>77</v>
      </c>
      <c r="B66" s="43" t="s">
        <v>67</v>
      </c>
      <c r="C66" s="111">
        <v>291.77</v>
      </c>
      <c r="D66" s="12">
        <v>19</v>
      </c>
      <c r="E66" s="464">
        <v>8</v>
      </c>
      <c r="F66" s="13">
        <f t="shared" ref="F66:F73" si="1">E66/C66</f>
        <v>2.7418857319121227E-2</v>
      </c>
      <c r="G66" s="89">
        <v>0</v>
      </c>
      <c r="H66" s="393">
        <v>0</v>
      </c>
      <c r="I66" s="20"/>
      <c r="J66" s="20"/>
      <c r="K66" s="20"/>
    </row>
    <row r="67" spans="1:11" s="346" customFormat="1" ht="19.5" customHeight="1" x14ac:dyDescent="0.25">
      <c r="A67" s="84" t="s">
        <v>79</v>
      </c>
      <c r="B67" s="43" t="s">
        <v>325</v>
      </c>
      <c r="C67" s="111">
        <v>16</v>
      </c>
      <c r="D67" s="12">
        <v>0</v>
      </c>
      <c r="E67" s="464">
        <v>0</v>
      </c>
      <c r="F67" s="13">
        <f t="shared" si="1"/>
        <v>0</v>
      </c>
      <c r="G67" s="89">
        <v>0</v>
      </c>
      <c r="H67" s="393">
        <v>0</v>
      </c>
      <c r="I67" s="20"/>
      <c r="J67" s="20"/>
      <c r="K67" s="20"/>
    </row>
    <row r="68" spans="1:11" s="346" customFormat="1" ht="19.5" customHeight="1" x14ac:dyDescent="0.25">
      <c r="A68" s="84" t="s">
        <v>81</v>
      </c>
      <c r="B68" s="43" t="s">
        <v>68</v>
      </c>
      <c r="C68" s="112">
        <v>25.46</v>
      </c>
      <c r="D68" s="12">
        <v>0</v>
      </c>
      <c r="E68" s="464">
        <v>0</v>
      </c>
      <c r="F68" s="13">
        <f t="shared" si="1"/>
        <v>0</v>
      </c>
      <c r="G68" s="89">
        <v>0</v>
      </c>
      <c r="H68" s="393">
        <v>0</v>
      </c>
      <c r="I68" s="20"/>
      <c r="J68" s="20"/>
      <c r="K68" s="20"/>
    </row>
    <row r="69" spans="1:11" s="346" customFormat="1" ht="19.5" customHeight="1" x14ac:dyDescent="0.25">
      <c r="A69" s="84" t="s">
        <v>83</v>
      </c>
      <c r="B69" s="43" t="s">
        <v>326</v>
      </c>
      <c r="C69" s="111">
        <v>8.7370000000000001</v>
      </c>
      <c r="D69" s="12">
        <v>0</v>
      </c>
      <c r="E69" s="464">
        <v>3</v>
      </c>
      <c r="F69" s="13">
        <f t="shared" si="1"/>
        <v>0.34336728854297816</v>
      </c>
      <c r="G69" s="89">
        <v>0</v>
      </c>
      <c r="H69" s="393">
        <v>0</v>
      </c>
      <c r="I69" s="20"/>
      <c r="J69" s="20"/>
      <c r="K69" s="20"/>
    </row>
    <row r="70" spans="1:11" s="346" customFormat="1" ht="19.5" customHeight="1" x14ac:dyDescent="0.25">
      <c r="A70" s="84" t="s">
        <v>251</v>
      </c>
      <c r="B70" s="43" t="s">
        <v>69</v>
      </c>
      <c r="C70" s="111">
        <v>11.28</v>
      </c>
      <c r="D70" s="12">
        <v>0</v>
      </c>
      <c r="E70" s="464">
        <v>0</v>
      </c>
      <c r="F70" s="13">
        <f t="shared" si="1"/>
        <v>0</v>
      </c>
      <c r="G70" s="89">
        <v>0</v>
      </c>
      <c r="H70" s="393">
        <v>0</v>
      </c>
      <c r="I70" s="20"/>
      <c r="J70" s="20"/>
      <c r="K70" s="20"/>
    </row>
    <row r="71" spans="1:11" s="346" customFormat="1" ht="19.5" customHeight="1" x14ac:dyDescent="0.25">
      <c r="A71" s="84" t="s">
        <v>252</v>
      </c>
      <c r="B71" s="43" t="s">
        <v>70</v>
      </c>
      <c r="C71" s="111">
        <v>16.34</v>
      </c>
      <c r="D71" s="12">
        <v>0</v>
      </c>
      <c r="E71" s="464">
        <v>0</v>
      </c>
      <c r="F71" s="13">
        <f>E71/C71</f>
        <v>0</v>
      </c>
      <c r="G71" s="89">
        <v>0</v>
      </c>
      <c r="H71" s="393">
        <v>0</v>
      </c>
      <c r="I71" s="20"/>
      <c r="J71" s="20"/>
      <c r="K71" s="20"/>
    </row>
    <row r="72" spans="1:11" s="346" customFormat="1" ht="19.5" customHeight="1" x14ac:dyDescent="0.25">
      <c r="A72" s="84" t="s">
        <v>253</v>
      </c>
      <c r="B72" s="43" t="s">
        <v>71</v>
      </c>
      <c r="C72" s="111">
        <v>5.34</v>
      </c>
      <c r="D72" s="12">
        <v>0</v>
      </c>
      <c r="E72" s="464">
        <v>0</v>
      </c>
      <c r="F72" s="13">
        <f>E72/C72</f>
        <v>0</v>
      </c>
      <c r="G72" s="89">
        <v>0</v>
      </c>
      <c r="H72" s="393">
        <v>0</v>
      </c>
      <c r="I72" s="20"/>
      <c r="J72" s="20"/>
      <c r="K72" s="20"/>
    </row>
    <row r="73" spans="1:11" s="346" customFormat="1" ht="19.5" customHeight="1" x14ac:dyDescent="0.25">
      <c r="A73" s="84" t="s">
        <v>312</v>
      </c>
      <c r="B73" s="43" t="s">
        <v>313</v>
      </c>
      <c r="C73" s="111">
        <v>58.037999999999997</v>
      </c>
      <c r="D73" s="12">
        <v>223</v>
      </c>
      <c r="E73" s="464">
        <v>115</v>
      </c>
      <c r="F73" s="13">
        <f t="shared" si="1"/>
        <v>1.9814604224818224</v>
      </c>
      <c r="G73" s="89">
        <v>5</v>
      </c>
      <c r="H73" s="393">
        <f>G73*100/E73</f>
        <v>4.3478260869565215</v>
      </c>
      <c r="I73" s="20"/>
      <c r="J73" s="20"/>
      <c r="K73" s="20"/>
    </row>
    <row r="74" spans="1:11" s="346" customFormat="1" ht="19.5" customHeight="1" x14ac:dyDescent="0.25">
      <c r="A74" s="391" t="s">
        <v>306</v>
      </c>
      <c r="B74" s="392"/>
      <c r="C74" s="392"/>
      <c r="D74" s="392"/>
      <c r="E74" s="463"/>
      <c r="F74" s="392"/>
      <c r="G74" s="411"/>
      <c r="H74" s="401"/>
      <c r="I74" s="392"/>
      <c r="J74" s="392"/>
      <c r="K74" s="392"/>
    </row>
    <row r="75" spans="1:11" s="346" customFormat="1" ht="19.5" customHeight="1" x14ac:dyDescent="0.25">
      <c r="A75" s="9" t="s">
        <v>85</v>
      </c>
      <c r="B75" s="57" t="s">
        <v>36</v>
      </c>
      <c r="C75" s="112">
        <v>109.7</v>
      </c>
      <c r="D75" s="11">
        <v>0</v>
      </c>
      <c r="E75" s="462">
        <v>0</v>
      </c>
      <c r="F75" s="11">
        <v>0</v>
      </c>
      <c r="G75" s="87">
        <v>0</v>
      </c>
      <c r="H75" s="23">
        <v>0</v>
      </c>
      <c r="I75" s="11">
        <v>0</v>
      </c>
      <c r="J75" s="11">
        <v>0</v>
      </c>
      <c r="K75" s="11">
        <v>0</v>
      </c>
    </row>
    <row r="76" spans="1:11" s="346" customFormat="1" ht="19.5" customHeight="1" x14ac:dyDescent="0.25">
      <c r="A76" s="9" t="s">
        <v>86</v>
      </c>
      <c r="B76" s="57" t="s">
        <v>74</v>
      </c>
      <c r="C76" s="112">
        <v>119.99</v>
      </c>
      <c r="D76" s="11">
        <v>0</v>
      </c>
      <c r="E76" s="462">
        <v>0</v>
      </c>
      <c r="F76" s="11">
        <v>0</v>
      </c>
      <c r="G76" s="87">
        <v>0</v>
      </c>
      <c r="H76" s="23">
        <v>0</v>
      </c>
      <c r="I76" s="11"/>
      <c r="J76" s="11"/>
      <c r="K76" s="11"/>
    </row>
    <row r="77" spans="1:11" s="346" customFormat="1" ht="19.5" customHeight="1" x14ac:dyDescent="0.25">
      <c r="A77" s="9" t="s">
        <v>87</v>
      </c>
      <c r="B77" s="57" t="s">
        <v>75</v>
      </c>
      <c r="C77" s="112">
        <v>273.73</v>
      </c>
      <c r="D77" s="11">
        <v>0</v>
      </c>
      <c r="E77" s="462">
        <v>0</v>
      </c>
      <c r="F77" s="11">
        <v>0</v>
      </c>
      <c r="G77" s="87">
        <v>0</v>
      </c>
      <c r="H77" s="23">
        <v>0</v>
      </c>
      <c r="I77" s="11"/>
      <c r="J77" s="11"/>
      <c r="K77" s="11"/>
    </row>
    <row r="78" spans="1:11" s="346" customFormat="1" ht="19.5" customHeight="1" x14ac:dyDescent="0.25">
      <c r="A78" s="394" t="s">
        <v>375</v>
      </c>
      <c r="B78" s="395"/>
      <c r="C78" s="395"/>
      <c r="D78" s="395"/>
      <c r="E78" s="465"/>
      <c r="F78" s="395"/>
      <c r="G78" s="415"/>
      <c r="H78" s="396"/>
      <c r="I78" s="395"/>
      <c r="J78" s="395"/>
      <c r="K78" s="395"/>
    </row>
    <row r="79" spans="1:11" s="346" customFormat="1" ht="19.5" customHeight="1" x14ac:dyDescent="0.25">
      <c r="A79" s="58" t="s">
        <v>94</v>
      </c>
      <c r="B79" s="57" t="s">
        <v>36</v>
      </c>
      <c r="C79" s="111">
        <v>204.64</v>
      </c>
      <c r="D79" s="12">
        <v>85</v>
      </c>
      <c r="E79" s="464">
        <v>79</v>
      </c>
      <c r="F79" s="13">
        <f>E79/C79</f>
        <v>0.38604378420641128</v>
      </c>
      <c r="G79" s="89">
        <v>3</v>
      </c>
      <c r="H79" s="393">
        <f>G79*100/E79</f>
        <v>3.7974683544303796</v>
      </c>
      <c r="I79" s="20">
        <v>0</v>
      </c>
      <c r="J79" s="20">
        <v>2</v>
      </c>
      <c r="K79" s="20">
        <v>1</v>
      </c>
    </row>
    <row r="80" spans="1:11" s="346" customFormat="1" ht="19.5" customHeight="1" x14ac:dyDescent="0.25">
      <c r="A80" s="58" t="s">
        <v>95</v>
      </c>
      <c r="B80" s="43" t="s">
        <v>78</v>
      </c>
      <c r="C80" s="111">
        <v>699.95899999999995</v>
      </c>
      <c r="D80" s="12">
        <v>5221</v>
      </c>
      <c r="E80" s="464">
        <v>4903</v>
      </c>
      <c r="F80" s="13">
        <f>E80/C80</f>
        <v>7.0046959893365184</v>
      </c>
      <c r="G80" s="89">
        <v>245</v>
      </c>
      <c r="H80" s="393">
        <f>G80*100/E80</f>
        <v>4.9969406485825001</v>
      </c>
      <c r="I80" s="20"/>
      <c r="J80" s="20"/>
      <c r="K80" s="20"/>
    </row>
    <row r="81" spans="1:11" s="346" customFormat="1" ht="19.5" customHeight="1" x14ac:dyDescent="0.25">
      <c r="A81" s="58" t="s">
        <v>97</v>
      </c>
      <c r="B81" s="43" t="s">
        <v>80</v>
      </c>
      <c r="C81" s="111">
        <v>354.61</v>
      </c>
      <c r="D81" s="12">
        <v>3355</v>
      </c>
      <c r="E81" s="464">
        <v>2366</v>
      </c>
      <c r="F81" s="13">
        <f>E81/C81</f>
        <v>6.6721186655762663</v>
      </c>
      <c r="G81" s="89">
        <v>118</v>
      </c>
      <c r="H81" s="393">
        <v>5</v>
      </c>
      <c r="I81" s="20"/>
      <c r="J81" s="20"/>
      <c r="K81" s="20"/>
    </row>
    <row r="82" spans="1:11" s="346" customFormat="1" ht="19.5" customHeight="1" x14ac:dyDescent="0.25">
      <c r="A82" s="58" t="s">
        <v>99</v>
      </c>
      <c r="B82" s="43" t="s">
        <v>82</v>
      </c>
      <c r="C82" s="112">
        <v>22.882999999999999</v>
      </c>
      <c r="D82" s="12">
        <v>204</v>
      </c>
      <c r="E82" s="464">
        <v>194</v>
      </c>
      <c r="F82" s="13">
        <f>E82/C82</f>
        <v>8.4779093650308095</v>
      </c>
      <c r="G82" s="89">
        <v>9</v>
      </c>
      <c r="H82" s="393">
        <v>5</v>
      </c>
      <c r="I82" s="20">
        <v>0</v>
      </c>
      <c r="J82" s="20">
        <v>6</v>
      </c>
      <c r="K82" s="20">
        <v>3</v>
      </c>
    </row>
    <row r="83" spans="1:11" s="346" customFormat="1" ht="19.5" customHeight="1" x14ac:dyDescent="0.25">
      <c r="A83" s="58" t="s">
        <v>254</v>
      </c>
      <c r="B83" s="43" t="s">
        <v>84</v>
      </c>
      <c r="C83" s="111">
        <v>812.9</v>
      </c>
      <c r="D83" s="12">
        <v>4244</v>
      </c>
      <c r="E83" s="464">
        <v>3988</v>
      </c>
      <c r="F83" s="13">
        <f>E83/C83</f>
        <v>4.9058924837003319</v>
      </c>
      <c r="G83" s="89">
        <v>199</v>
      </c>
      <c r="H83" s="393">
        <f>G83*100/E83</f>
        <v>4.9899699097291874</v>
      </c>
      <c r="I83" s="20"/>
      <c r="J83" s="20"/>
      <c r="K83" s="20"/>
    </row>
    <row r="84" spans="1:11" s="346" customFormat="1" ht="19.5" customHeight="1" x14ac:dyDescent="0.25">
      <c r="A84" s="394" t="s">
        <v>376</v>
      </c>
      <c r="B84" s="395"/>
      <c r="C84" s="395"/>
      <c r="D84" s="395"/>
      <c r="E84" s="465"/>
      <c r="F84" s="395"/>
      <c r="G84" s="415"/>
      <c r="H84" s="396"/>
      <c r="I84" s="395"/>
      <c r="J84" s="395"/>
      <c r="K84" s="395"/>
    </row>
    <row r="85" spans="1:11" s="346" customFormat="1" ht="19.5" customHeight="1" x14ac:dyDescent="0.25">
      <c r="A85" s="58" t="s">
        <v>101</v>
      </c>
      <c r="B85" s="57" t="s">
        <v>36</v>
      </c>
      <c r="C85" s="111">
        <v>592.41</v>
      </c>
      <c r="D85" s="12">
        <v>432</v>
      </c>
      <c r="E85" s="464">
        <v>344</v>
      </c>
      <c r="F85" s="13">
        <f>E85/C85</f>
        <v>0.5806789216927466</v>
      </c>
      <c r="G85" s="195">
        <v>17</v>
      </c>
      <c r="H85" s="393">
        <f>G85*100/E85</f>
        <v>4.941860465116279</v>
      </c>
      <c r="I85" s="20">
        <v>0</v>
      </c>
      <c r="J85" s="20">
        <v>12</v>
      </c>
      <c r="K85" s="20">
        <v>5</v>
      </c>
    </row>
    <row r="86" spans="1:11" s="346" customFormat="1" ht="19.5" customHeight="1" x14ac:dyDescent="0.25">
      <c r="A86" s="58" t="s">
        <v>102</v>
      </c>
      <c r="B86" s="57" t="s">
        <v>321</v>
      </c>
      <c r="C86" s="111">
        <v>396.81</v>
      </c>
      <c r="D86" s="12">
        <v>1925</v>
      </c>
      <c r="E86" s="464">
        <v>2111</v>
      </c>
      <c r="F86" s="13">
        <f t="shared" ref="F86:F92" si="2">E86/C86</f>
        <v>5.3199264131448301</v>
      </c>
      <c r="G86" s="89">
        <v>105</v>
      </c>
      <c r="H86" s="393">
        <v>5</v>
      </c>
      <c r="I86" s="20"/>
      <c r="J86" s="20"/>
      <c r="K86" s="20"/>
    </row>
    <row r="87" spans="1:11" s="346" customFormat="1" ht="19.5" customHeight="1" x14ac:dyDescent="0.25">
      <c r="A87" s="58"/>
      <c r="B87" s="57" t="s">
        <v>88</v>
      </c>
      <c r="C87" s="111">
        <v>143.51</v>
      </c>
      <c r="D87" s="12">
        <v>2860</v>
      </c>
      <c r="E87" s="464">
        <v>2085</v>
      </c>
      <c r="F87" s="13">
        <f t="shared" si="2"/>
        <v>14.528604278447496</v>
      </c>
      <c r="G87" s="89">
        <v>104</v>
      </c>
      <c r="H87" s="393">
        <f>G87*100/E87</f>
        <v>4.9880095923261392</v>
      </c>
      <c r="I87" s="20"/>
      <c r="J87" s="20"/>
      <c r="K87" s="20"/>
    </row>
    <row r="88" spans="1:11" s="346" customFormat="1" ht="19.5" customHeight="1" x14ac:dyDescent="0.25">
      <c r="A88" s="58" t="s">
        <v>105</v>
      </c>
      <c r="B88" s="57" t="s">
        <v>89</v>
      </c>
      <c r="C88" s="112">
        <v>29.94</v>
      </c>
      <c r="D88" s="12">
        <v>214</v>
      </c>
      <c r="E88" s="464">
        <v>34</v>
      </c>
      <c r="F88" s="13">
        <f t="shared" si="2"/>
        <v>1.1356045424181695</v>
      </c>
      <c r="G88" s="89">
        <v>1</v>
      </c>
      <c r="H88" s="393">
        <f>G88*100/E88</f>
        <v>2.9411764705882355</v>
      </c>
      <c r="I88" s="20"/>
      <c r="J88" s="20"/>
      <c r="K88" s="20"/>
    </row>
    <row r="89" spans="1:11" s="346" customFormat="1" ht="19.5" customHeight="1" x14ac:dyDescent="0.25">
      <c r="A89" s="58" t="s">
        <v>107</v>
      </c>
      <c r="B89" s="57" t="s">
        <v>90</v>
      </c>
      <c r="C89" s="112">
        <v>39.04</v>
      </c>
      <c r="D89" s="12">
        <v>173</v>
      </c>
      <c r="E89" s="464">
        <v>160</v>
      </c>
      <c r="F89" s="13">
        <f t="shared" si="2"/>
        <v>4.0983606557377046</v>
      </c>
      <c r="G89" s="89">
        <v>8</v>
      </c>
      <c r="H89" s="393">
        <v>5</v>
      </c>
      <c r="I89" s="20"/>
      <c r="J89" s="20"/>
      <c r="K89" s="20"/>
    </row>
    <row r="90" spans="1:11" s="346" customFormat="1" ht="19.5" customHeight="1" x14ac:dyDescent="0.25">
      <c r="A90" s="58" t="s">
        <v>109</v>
      </c>
      <c r="B90" s="57" t="s">
        <v>91</v>
      </c>
      <c r="C90" s="112">
        <v>21.24</v>
      </c>
      <c r="D90" s="12">
        <v>0</v>
      </c>
      <c r="E90" s="464">
        <v>0</v>
      </c>
      <c r="F90" s="13">
        <f t="shared" si="2"/>
        <v>0</v>
      </c>
      <c r="G90" s="89">
        <v>0</v>
      </c>
      <c r="H90" s="393">
        <v>0</v>
      </c>
      <c r="I90" s="20"/>
      <c r="J90" s="20"/>
      <c r="K90" s="20"/>
    </row>
    <row r="91" spans="1:11" s="346" customFormat="1" ht="19.5" customHeight="1" x14ac:dyDescent="0.25">
      <c r="A91" s="58" t="s">
        <v>255</v>
      </c>
      <c r="B91" s="57" t="s">
        <v>92</v>
      </c>
      <c r="C91" s="111">
        <v>95.58</v>
      </c>
      <c r="D91" s="12">
        <v>71</v>
      </c>
      <c r="E91" s="464">
        <v>9</v>
      </c>
      <c r="F91" s="13">
        <f t="shared" si="2"/>
        <v>9.4161958568738227E-2</v>
      </c>
      <c r="G91" s="89">
        <v>0</v>
      </c>
      <c r="H91" s="393">
        <f>G91*100/E91</f>
        <v>0</v>
      </c>
      <c r="I91" s="20"/>
      <c r="J91" s="20"/>
      <c r="K91" s="20"/>
    </row>
    <row r="92" spans="1:11" s="346" customFormat="1" ht="19.5" customHeight="1" x14ac:dyDescent="0.25">
      <c r="A92" s="58" t="s">
        <v>256</v>
      </c>
      <c r="B92" s="57" t="s">
        <v>93</v>
      </c>
      <c r="C92" s="111">
        <v>140.62</v>
      </c>
      <c r="D92" s="12">
        <v>2070</v>
      </c>
      <c r="E92" s="464">
        <v>1051</v>
      </c>
      <c r="F92" s="13">
        <f t="shared" si="2"/>
        <v>7.4740435215474328</v>
      </c>
      <c r="G92" s="89">
        <v>52</v>
      </c>
      <c r="H92" s="393">
        <f>G92*100/E92</f>
        <v>4.9476688867745002</v>
      </c>
      <c r="I92" s="20"/>
      <c r="J92" s="20"/>
      <c r="K92" s="20"/>
    </row>
    <row r="93" spans="1:11" s="346" customFormat="1" ht="19.5" customHeight="1" x14ac:dyDescent="0.25">
      <c r="A93" s="391" t="s">
        <v>257</v>
      </c>
      <c r="B93" s="392"/>
      <c r="C93" s="392"/>
      <c r="D93" s="392"/>
      <c r="E93" s="463"/>
      <c r="F93" s="392"/>
      <c r="G93" s="411"/>
      <c r="H93" s="401"/>
      <c r="I93" s="392"/>
      <c r="J93" s="392"/>
      <c r="K93" s="392"/>
    </row>
    <row r="94" spans="1:11" s="346" customFormat="1" ht="19.5" customHeight="1" x14ac:dyDescent="0.25">
      <c r="A94" s="9" t="s">
        <v>110</v>
      </c>
      <c r="B94" s="57" t="s">
        <v>36</v>
      </c>
      <c r="C94" s="112">
        <v>572.79</v>
      </c>
      <c r="D94" s="11">
        <v>0</v>
      </c>
      <c r="E94" s="462">
        <v>0</v>
      </c>
      <c r="F94" s="11">
        <v>0</v>
      </c>
      <c r="G94" s="87">
        <v>0</v>
      </c>
      <c r="H94" s="23">
        <v>0</v>
      </c>
      <c r="I94" s="11">
        <v>0</v>
      </c>
      <c r="J94" s="11">
        <v>0</v>
      </c>
      <c r="K94" s="11">
        <v>0</v>
      </c>
    </row>
    <row r="95" spans="1:11" s="346" customFormat="1" ht="19.5" customHeight="1" x14ac:dyDescent="0.25">
      <c r="A95" s="394" t="s">
        <v>307</v>
      </c>
      <c r="B95" s="395"/>
      <c r="C95" s="395"/>
      <c r="D95" s="395"/>
      <c r="E95" s="465"/>
      <c r="F95" s="395"/>
      <c r="G95" s="415"/>
      <c r="H95" s="396"/>
      <c r="I95" s="395"/>
      <c r="J95" s="395"/>
      <c r="K95" s="395"/>
    </row>
    <row r="96" spans="1:11" s="431" customFormat="1" ht="19.5" customHeight="1" x14ac:dyDescent="0.25">
      <c r="A96" s="429" t="s">
        <v>113</v>
      </c>
      <c r="B96" s="430" t="s">
        <v>36</v>
      </c>
      <c r="C96" s="456">
        <v>1591.999</v>
      </c>
      <c r="D96" s="90">
        <v>8004</v>
      </c>
      <c r="E96" s="464">
        <v>8298</v>
      </c>
      <c r="F96" s="201">
        <f>E96/C96</f>
        <v>5.2123148318560499</v>
      </c>
      <c r="G96" s="202">
        <v>414</v>
      </c>
      <c r="H96" s="457">
        <f>G96*100/E96</f>
        <v>4.9891540130151846</v>
      </c>
      <c r="I96" s="89">
        <v>0</v>
      </c>
      <c r="J96" s="89">
        <v>310</v>
      </c>
      <c r="K96" s="89">
        <v>104</v>
      </c>
    </row>
    <row r="97" spans="1:11" s="346" customFormat="1" ht="19.5" customHeight="1" x14ac:dyDescent="0.25">
      <c r="A97" s="84" t="s">
        <v>114</v>
      </c>
      <c r="B97" s="43" t="s">
        <v>96</v>
      </c>
      <c r="C97" s="111">
        <v>400</v>
      </c>
      <c r="D97" s="12">
        <v>1904</v>
      </c>
      <c r="E97" s="464">
        <v>1342</v>
      </c>
      <c r="F97" s="13">
        <f>E97/C97</f>
        <v>3.355</v>
      </c>
      <c r="G97" s="89">
        <v>67</v>
      </c>
      <c r="H97" s="457">
        <f>G97*100/E97</f>
        <v>4.9925484351713862</v>
      </c>
      <c r="I97" s="20"/>
      <c r="J97" s="20"/>
      <c r="K97" s="20"/>
    </row>
    <row r="98" spans="1:11" s="346" customFormat="1" ht="19.5" customHeight="1" x14ac:dyDescent="0.25">
      <c r="A98" s="84" t="s">
        <v>116</v>
      </c>
      <c r="B98" s="43" t="s">
        <v>98</v>
      </c>
      <c r="C98" s="111">
        <v>17.489000000000001</v>
      </c>
      <c r="D98" s="12">
        <v>282</v>
      </c>
      <c r="E98" s="464">
        <v>283</v>
      </c>
      <c r="F98" s="13">
        <f>E98/C98</f>
        <v>16.181599862770884</v>
      </c>
      <c r="G98" s="89">
        <v>14</v>
      </c>
      <c r="H98" s="457">
        <f>G98*100/E98</f>
        <v>4.946996466431095</v>
      </c>
      <c r="I98" s="20"/>
      <c r="J98" s="20"/>
      <c r="K98" s="20"/>
    </row>
    <row r="99" spans="1:11" s="346" customFormat="1" ht="19.5" customHeight="1" x14ac:dyDescent="0.25">
      <c r="A99" s="84" t="s">
        <v>118</v>
      </c>
      <c r="B99" s="43" t="s">
        <v>100</v>
      </c>
      <c r="C99" s="111">
        <v>210.33</v>
      </c>
      <c r="D99" s="12">
        <v>2695</v>
      </c>
      <c r="E99" s="464">
        <v>2687</v>
      </c>
      <c r="F99" s="13">
        <f>E99/C99</f>
        <v>12.775162839347692</v>
      </c>
      <c r="G99" s="89">
        <v>134</v>
      </c>
      <c r="H99" s="457">
        <f>G99*100/E99</f>
        <v>4.9869743208038706</v>
      </c>
      <c r="I99" s="20"/>
      <c r="J99" s="20"/>
      <c r="K99" s="20"/>
    </row>
    <row r="100" spans="1:11" s="346" customFormat="1" ht="19.5" customHeight="1" x14ac:dyDescent="0.25">
      <c r="A100" s="394" t="s">
        <v>377</v>
      </c>
      <c r="B100" s="395"/>
      <c r="C100" s="395"/>
      <c r="D100" s="395"/>
      <c r="E100" s="465"/>
      <c r="F100" s="395"/>
      <c r="G100" s="415"/>
      <c r="H100" s="396"/>
      <c r="I100" s="395"/>
      <c r="J100" s="395"/>
      <c r="K100" s="395"/>
    </row>
    <row r="101" spans="1:11" s="346" customFormat="1" ht="19.5" customHeight="1" x14ac:dyDescent="0.25">
      <c r="A101" s="84" t="s">
        <v>120</v>
      </c>
      <c r="B101" s="43" t="s">
        <v>36</v>
      </c>
      <c r="C101" s="111">
        <v>249.48</v>
      </c>
      <c r="D101" s="12">
        <v>0</v>
      </c>
      <c r="E101" s="464">
        <v>0</v>
      </c>
      <c r="F101" s="12">
        <v>0</v>
      </c>
      <c r="G101" s="90">
        <v>0</v>
      </c>
      <c r="H101" s="13">
        <v>0</v>
      </c>
      <c r="I101" s="12">
        <v>0</v>
      </c>
      <c r="J101" s="12">
        <v>0</v>
      </c>
      <c r="K101" s="12">
        <v>0</v>
      </c>
    </row>
    <row r="102" spans="1:11" s="346" customFormat="1" ht="19.5" customHeight="1" x14ac:dyDescent="0.25">
      <c r="A102" s="84" t="s">
        <v>121</v>
      </c>
      <c r="B102" s="43" t="s">
        <v>104</v>
      </c>
      <c r="C102" s="111">
        <v>98.5</v>
      </c>
      <c r="D102" s="12">
        <v>56</v>
      </c>
      <c r="E102" s="464">
        <v>39</v>
      </c>
      <c r="F102" s="13">
        <v>0.24</v>
      </c>
      <c r="G102" s="89">
        <v>0</v>
      </c>
      <c r="H102" s="393">
        <v>1</v>
      </c>
      <c r="I102" s="20"/>
      <c r="J102" s="20"/>
      <c r="K102" s="20"/>
    </row>
    <row r="103" spans="1:11" s="346" customFormat="1" ht="19.5" customHeight="1" x14ac:dyDescent="0.25">
      <c r="A103" s="84" t="s">
        <v>123</v>
      </c>
      <c r="B103" s="43" t="s">
        <v>103</v>
      </c>
      <c r="C103" s="111">
        <v>164.62899999999999</v>
      </c>
      <c r="D103" s="12">
        <v>26</v>
      </c>
      <c r="E103" s="464">
        <v>22</v>
      </c>
      <c r="F103" s="13">
        <v>0.22</v>
      </c>
      <c r="G103" s="89">
        <v>0</v>
      </c>
      <c r="H103" s="393">
        <f>G103*100/E103</f>
        <v>0</v>
      </c>
      <c r="I103" s="20"/>
      <c r="J103" s="20"/>
      <c r="K103" s="20"/>
    </row>
    <row r="104" spans="1:11" s="346" customFormat="1" ht="19.5" customHeight="1" x14ac:dyDescent="0.25">
      <c r="A104" s="84" t="s">
        <v>258</v>
      </c>
      <c r="B104" s="43" t="s">
        <v>106</v>
      </c>
      <c r="C104" s="111">
        <v>7.07</v>
      </c>
      <c r="D104" s="12">
        <v>0</v>
      </c>
      <c r="E104" s="464">
        <v>0</v>
      </c>
      <c r="F104" s="12">
        <v>0</v>
      </c>
      <c r="G104" s="90">
        <v>0</v>
      </c>
      <c r="H104" s="13">
        <v>0</v>
      </c>
      <c r="I104" s="20"/>
      <c r="J104" s="20"/>
      <c r="K104" s="20"/>
    </row>
    <row r="105" spans="1:11" s="346" customFormat="1" ht="19.5" customHeight="1" x14ac:dyDescent="0.25">
      <c r="A105" s="84" t="s">
        <v>259</v>
      </c>
      <c r="B105" s="43" t="s">
        <v>108</v>
      </c>
      <c r="C105" s="112">
        <v>11.88</v>
      </c>
      <c r="D105" s="12">
        <v>0</v>
      </c>
      <c r="E105" s="464">
        <v>0</v>
      </c>
      <c r="F105" s="12">
        <v>0</v>
      </c>
      <c r="G105" s="90">
        <v>0</v>
      </c>
      <c r="H105" s="13">
        <v>0</v>
      </c>
      <c r="I105" s="20"/>
      <c r="J105" s="20"/>
      <c r="K105" s="20"/>
    </row>
    <row r="106" spans="1:11" s="346" customFormat="1" ht="19.5" customHeight="1" x14ac:dyDescent="0.25">
      <c r="A106" s="394" t="s">
        <v>260</v>
      </c>
      <c r="B106" s="395"/>
      <c r="C106" s="395"/>
      <c r="D106" s="395"/>
      <c r="E106" s="465"/>
      <c r="F106" s="395"/>
      <c r="G106" s="415"/>
      <c r="H106" s="396"/>
      <c r="I106" s="395"/>
      <c r="J106" s="395"/>
      <c r="K106" s="395"/>
    </row>
    <row r="107" spans="1:11" s="346" customFormat="1" ht="19.5" customHeight="1" x14ac:dyDescent="0.25">
      <c r="A107" s="84" t="s">
        <v>125</v>
      </c>
      <c r="B107" s="43" t="s">
        <v>36</v>
      </c>
      <c r="C107" s="111">
        <v>498.62</v>
      </c>
      <c r="D107" s="12">
        <v>0</v>
      </c>
      <c r="E107" s="464">
        <v>0</v>
      </c>
      <c r="F107" s="13">
        <f>E107/C107</f>
        <v>0</v>
      </c>
      <c r="G107" s="90">
        <v>0</v>
      </c>
      <c r="H107" s="13">
        <v>0</v>
      </c>
      <c r="I107" s="12">
        <v>0</v>
      </c>
      <c r="J107" s="12">
        <v>0</v>
      </c>
      <c r="K107" s="12">
        <v>0</v>
      </c>
    </row>
    <row r="108" spans="1:11" s="346" customFormat="1" ht="19.5" customHeight="1" x14ac:dyDescent="0.25">
      <c r="A108" s="84" t="s">
        <v>126</v>
      </c>
      <c r="B108" s="43" t="s">
        <v>111</v>
      </c>
      <c r="C108" s="111">
        <v>200.97</v>
      </c>
      <c r="D108" s="12">
        <v>489</v>
      </c>
      <c r="E108" s="464">
        <v>245</v>
      </c>
      <c r="F108" s="13">
        <f>E108/C108</f>
        <v>1.2190874259839777</v>
      </c>
      <c r="G108" s="89">
        <v>12</v>
      </c>
      <c r="H108" s="393">
        <f>G108*100/E108</f>
        <v>4.8979591836734695</v>
      </c>
      <c r="I108" s="20"/>
      <c r="J108" s="20"/>
      <c r="K108" s="20"/>
    </row>
    <row r="109" spans="1:11" s="397" customFormat="1" ht="19.5" customHeight="1" x14ac:dyDescent="0.25">
      <c r="A109" s="58" t="s">
        <v>128</v>
      </c>
      <c r="B109" s="57" t="s">
        <v>112</v>
      </c>
      <c r="C109" s="112">
        <v>177.53</v>
      </c>
      <c r="D109" s="12">
        <v>229</v>
      </c>
      <c r="E109" s="464">
        <v>183</v>
      </c>
      <c r="F109" s="13">
        <f>E109/C109</f>
        <v>1.0308116937982312</v>
      </c>
      <c r="G109" s="195">
        <v>9</v>
      </c>
      <c r="H109" s="13">
        <v>5</v>
      </c>
      <c r="I109" s="45">
        <v>0</v>
      </c>
      <c r="J109" s="45">
        <v>6</v>
      </c>
      <c r="K109" s="45">
        <v>3</v>
      </c>
    </row>
    <row r="110" spans="1:11" s="346" customFormat="1" ht="19.5" customHeight="1" x14ac:dyDescent="0.25">
      <c r="A110" s="394" t="s">
        <v>261</v>
      </c>
      <c r="B110" s="395"/>
      <c r="C110" s="395"/>
      <c r="D110" s="395"/>
      <c r="E110" s="465"/>
      <c r="F110" s="395"/>
      <c r="G110" s="415"/>
      <c r="H110" s="396"/>
      <c r="I110" s="395"/>
      <c r="J110" s="395"/>
      <c r="K110" s="395"/>
    </row>
    <row r="111" spans="1:11" s="346" customFormat="1" ht="19.5" customHeight="1" x14ac:dyDescent="0.25">
      <c r="A111" s="84" t="s">
        <v>136</v>
      </c>
      <c r="B111" s="43" t="s">
        <v>18</v>
      </c>
      <c r="C111" s="112">
        <v>186.63</v>
      </c>
      <c r="D111" s="18">
        <v>0</v>
      </c>
      <c r="E111" s="467">
        <v>0</v>
      </c>
      <c r="F111" s="18">
        <v>0</v>
      </c>
      <c r="G111" s="69">
        <v>0</v>
      </c>
      <c r="H111" s="19">
        <v>0</v>
      </c>
      <c r="I111" s="18">
        <v>0</v>
      </c>
      <c r="J111" s="18">
        <v>0</v>
      </c>
      <c r="K111" s="18">
        <v>0</v>
      </c>
    </row>
    <row r="112" spans="1:11" s="346" customFormat="1" ht="19.5" customHeight="1" x14ac:dyDescent="0.25">
      <c r="A112" s="84" t="s">
        <v>137</v>
      </c>
      <c r="B112" s="43" t="s">
        <v>115</v>
      </c>
      <c r="C112" s="111">
        <v>332.44099999999997</v>
      </c>
      <c r="D112" s="18">
        <v>0</v>
      </c>
      <c r="E112" s="467">
        <v>0</v>
      </c>
      <c r="F112" s="18">
        <v>0</v>
      </c>
      <c r="G112" s="69">
        <v>0</v>
      </c>
      <c r="H112" s="19">
        <v>0</v>
      </c>
      <c r="I112" s="25"/>
      <c r="J112" s="25"/>
      <c r="K112" s="25"/>
    </row>
    <row r="113" spans="1:11" s="346" customFormat="1" ht="19.5" customHeight="1" x14ac:dyDescent="0.25">
      <c r="A113" s="84" t="s">
        <v>139</v>
      </c>
      <c r="B113" s="43" t="s">
        <v>117</v>
      </c>
      <c r="C113" s="111">
        <v>33.372999999999998</v>
      </c>
      <c r="D113" s="18">
        <v>0</v>
      </c>
      <c r="E113" s="467">
        <v>0</v>
      </c>
      <c r="F113" s="18">
        <v>0</v>
      </c>
      <c r="G113" s="69">
        <v>0</v>
      </c>
      <c r="H113" s="19">
        <v>0</v>
      </c>
      <c r="I113" s="25"/>
      <c r="J113" s="25"/>
      <c r="K113" s="25"/>
    </row>
    <row r="114" spans="1:11" s="346" customFormat="1" ht="19.5" customHeight="1" x14ac:dyDescent="0.25">
      <c r="A114" s="84" t="s">
        <v>262</v>
      </c>
      <c r="B114" s="43" t="s">
        <v>119</v>
      </c>
      <c r="C114" s="111">
        <v>20.67</v>
      </c>
      <c r="D114" s="18">
        <v>0</v>
      </c>
      <c r="E114" s="467">
        <v>0</v>
      </c>
      <c r="F114" s="18">
        <v>0</v>
      </c>
      <c r="G114" s="69">
        <v>0</v>
      </c>
      <c r="H114" s="19">
        <v>0</v>
      </c>
      <c r="I114" s="25"/>
      <c r="J114" s="25"/>
      <c r="K114" s="25"/>
    </row>
    <row r="115" spans="1:11" s="346" customFormat="1" ht="19.5" customHeight="1" x14ac:dyDescent="0.25">
      <c r="A115" s="391" t="s">
        <v>308</v>
      </c>
      <c r="B115" s="392"/>
      <c r="C115" s="392"/>
      <c r="D115" s="392"/>
      <c r="E115" s="463"/>
      <c r="F115" s="392"/>
      <c r="G115" s="411"/>
      <c r="H115" s="401"/>
      <c r="I115" s="392"/>
      <c r="J115" s="392"/>
      <c r="K115" s="392"/>
    </row>
    <row r="116" spans="1:11" s="346" customFormat="1" ht="19.5" customHeight="1" x14ac:dyDescent="0.25">
      <c r="A116" s="9" t="s">
        <v>141</v>
      </c>
      <c r="B116" s="57" t="s">
        <v>36</v>
      </c>
      <c r="C116" s="112">
        <v>347.41</v>
      </c>
      <c r="D116" s="12">
        <v>0</v>
      </c>
      <c r="E116" s="464">
        <v>0</v>
      </c>
      <c r="F116" s="12">
        <v>0</v>
      </c>
      <c r="G116" s="90">
        <v>0</v>
      </c>
      <c r="H116" s="13">
        <v>0</v>
      </c>
      <c r="I116" s="12">
        <v>0</v>
      </c>
      <c r="J116" s="12">
        <v>0</v>
      </c>
      <c r="K116" s="12">
        <v>0</v>
      </c>
    </row>
    <row r="117" spans="1:11" s="346" customFormat="1" ht="19.5" customHeight="1" x14ac:dyDescent="0.25">
      <c r="A117" s="9" t="s">
        <v>142</v>
      </c>
      <c r="B117" s="57" t="s">
        <v>122</v>
      </c>
      <c r="C117" s="112">
        <v>36.19</v>
      </c>
      <c r="D117" s="12">
        <v>0</v>
      </c>
      <c r="E117" s="464">
        <v>0</v>
      </c>
      <c r="F117" s="12">
        <v>0</v>
      </c>
      <c r="G117" s="90">
        <v>0</v>
      </c>
      <c r="H117" s="13">
        <v>0</v>
      </c>
      <c r="I117" s="20"/>
      <c r="J117" s="20"/>
      <c r="K117" s="20"/>
    </row>
    <row r="118" spans="1:11" s="346" customFormat="1" ht="19.5" customHeight="1" x14ac:dyDescent="0.25">
      <c r="A118" s="9" t="s">
        <v>144</v>
      </c>
      <c r="B118" s="57" t="s">
        <v>124</v>
      </c>
      <c r="C118" s="112">
        <v>21.42</v>
      </c>
      <c r="D118" s="12">
        <v>0</v>
      </c>
      <c r="E118" s="464">
        <v>0</v>
      </c>
      <c r="F118" s="12">
        <v>0</v>
      </c>
      <c r="G118" s="90">
        <v>0</v>
      </c>
      <c r="H118" s="13">
        <v>0</v>
      </c>
      <c r="I118" s="20"/>
      <c r="J118" s="20"/>
      <c r="K118" s="20"/>
    </row>
    <row r="119" spans="1:11" s="346" customFormat="1" ht="19.5" customHeight="1" x14ac:dyDescent="0.25">
      <c r="A119" s="394" t="s">
        <v>309</v>
      </c>
      <c r="B119" s="395"/>
      <c r="C119" s="395"/>
      <c r="D119" s="395"/>
      <c r="E119" s="465"/>
      <c r="F119" s="395"/>
      <c r="G119" s="415"/>
      <c r="H119" s="396"/>
      <c r="I119" s="395"/>
      <c r="J119" s="395"/>
      <c r="K119" s="395"/>
    </row>
    <row r="120" spans="1:11" s="346" customFormat="1" ht="19.5" customHeight="1" x14ac:dyDescent="0.25">
      <c r="A120" s="84" t="s">
        <v>148</v>
      </c>
      <c r="B120" s="43" t="s">
        <v>18</v>
      </c>
      <c r="C120" s="111">
        <v>273.83</v>
      </c>
      <c r="D120" s="12">
        <v>122</v>
      </c>
      <c r="E120" s="464">
        <v>127</v>
      </c>
      <c r="F120" s="13">
        <f>E120/C120</f>
        <v>0.46379140342548297</v>
      </c>
      <c r="G120" s="89">
        <v>6</v>
      </c>
      <c r="H120" s="24">
        <f>G120*100/E120</f>
        <v>4.7244094488188972</v>
      </c>
      <c r="I120" s="20">
        <v>0</v>
      </c>
      <c r="J120" s="20">
        <v>4</v>
      </c>
      <c r="K120" s="20">
        <v>2</v>
      </c>
    </row>
    <row r="121" spans="1:11" s="346" customFormat="1" ht="19.5" customHeight="1" x14ac:dyDescent="0.25">
      <c r="A121" s="84" t="s">
        <v>149</v>
      </c>
      <c r="B121" s="43" t="s">
        <v>127</v>
      </c>
      <c r="C121" s="112">
        <v>40.784999999999997</v>
      </c>
      <c r="D121" s="12">
        <v>135</v>
      </c>
      <c r="E121" s="464">
        <v>92</v>
      </c>
      <c r="F121" s="13">
        <f t="shared" ref="F121:F130" si="3">E121/C121</f>
        <v>2.2557312737526054</v>
      </c>
      <c r="G121" s="89">
        <v>2</v>
      </c>
      <c r="H121" s="24">
        <f>G121*100/E121</f>
        <v>2.1739130434782608</v>
      </c>
      <c r="I121" s="20"/>
      <c r="J121" s="20"/>
      <c r="K121" s="20"/>
    </row>
    <row r="122" spans="1:11" s="346" customFormat="1" ht="19.5" customHeight="1" x14ac:dyDescent="0.25">
      <c r="A122" s="84" t="s">
        <v>151</v>
      </c>
      <c r="B122" s="43" t="s">
        <v>129</v>
      </c>
      <c r="C122" s="111">
        <v>83.35</v>
      </c>
      <c r="D122" s="12">
        <v>363</v>
      </c>
      <c r="E122" s="464">
        <v>345</v>
      </c>
      <c r="F122" s="13">
        <f t="shared" si="3"/>
        <v>4.1391721655668867</v>
      </c>
      <c r="G122" s="89">
        <v>13</v>
      </c>
      <c r="H122" s="24">
        <f>G122*100/E122</f>
        <v>3.7681159420289854</v>
      </c>
      <c r="I122" s="20"/>
      <c r="J122" s="20"/>
      <c r="K122" s="20"/>
    </row>
    <row r="123" spans="1:11" s="346" customFormat="1" ht="19.5" customHeight="1" x14ac:dyDescent="0.25">
      <c r="A123" s="84" t="s">
        <v>153</v>
      </c>
      <c r="B123" s="43" t="s">
        <v>130</v>
      </c>
      <c r="C123" s="111">
        <v>71.564999999999998</v>
      </c>
      <c r="D123" s="12">
        <v>123</v>
      </c>
      <c r="E123" s="464">
        <v>114</v>
      </c>
      <c r="F123" s="13">
        <f t="shared" si="3"/>
        <v>1.592957451268078</v>
      </c>
      <c r="G123" s="89">
        <v>4</v>
      </c>
      <c r="H123" s="24">
        <f>G123*100/E123</f>
        <v>3.5087719298245612</v>
      </c>
      <c r="I123" s="20"/>
      <c r="J123" s="20"/>
      <c r="K123" s="20"/>
    </row>
    <row r="124" spans="1:11" s="346" customFormat="1" ht="19.5" customHeight="1" x14ac:dyDescent="0.25">
      <c r="A124" s="84" t="s">
        <v>263</v>
      </c>
      <c r="B124" s="43" t="s">
        <v>131</v>
      </c>
      <c r="C124" s="111">
        <v>33.872999999999998</v>
      </c>
      <c r="D124" s="12">
        <v>139</v>
      </c>
      <c r="E124" s="464">
        <v>98</v>
      </c>
      <c r="F124" s="13">
        <f t="shared" si="3"/>
        <v>2.8931597437487087</v>
      </c>
      <c r="G124" s="89">
        <v>4</v>
      </c>
      <c r="H124" s="24">
        <f>G124*100/E124</f>
        <v>4.0816326530612246</v>
      </c>
      <c r="I124" s="20"/>
      <c r="J124" s="20"/>
      <c r="K124" s="20"/>
    </row>
    <row r="125" spans="1:11" s="346" customFormat="1" ht="19.5" customHeight="1" x14ac:dyDescent="0.25">
      <c r="A125" s="84" t="s">
        <v>264</v>
      </c>
      <c r="B125" s="43" t="s">
        <v>132</v>
      </c>
      <c r="C125" s="111">
        <v>35.130000000000003</v>
      </c>
      <c r="D125" s="12">
        <v>126</v>
      </c>
      <c r="E125" s="464">
        <v>97</v>
      </c>
      <c r="F125" s="13">
        <f t="shared" si="3"/>
        <v>2.7611727867919154</v>
      </c>
      <c r="G125" s="89">
        <v>4</v>
      </c>
      <c r="H125" s="24">
        <f>G125*100/E125</f>
        <v>4.1237113402061851</v>
      </c>
      <c r="I125" s="20"/>
      <c r="J125" s="20"/>
      <c r="K125" s="20"/>
    </row>
    <row r="126" spans="1:11" s="346" customFormat="1" ht="19.5" customHeight="1" x14ac:dyDescent="0.25">
      <c r="A126" s="84" t="s">
        <v>265</v>
      </c>
      <c r="B126" s="43" t="s">
        <v>133</v>
      </c>
      <c r="C126" s="111">
        <v>119.288</v>
      </c>
      <c r="D126" s="12">
        <v>202</v>
      </c>
      <c r="E126" s="464">
        <v>183</v>
      </c>
      <c r="F126" s="13">
        <f t="shared" si="3"/>
        <v>1.5341023405539536</v>
      </c>
      <c r="G126" s="89">
        <v>9</v>
      </c>
      <c r="H126" s="24">
        <f>G126*100/E126</f>
        <v>4.918032786885246</v>
      </c>
      <c r="I126" s="20"/>
      <c r="J126" s="20"/>
      <c r="K126" s="20"/>
    </row>
    <row r="127" spans="1:11" s="346" customFormat="1" ht="19.5" customHeight="1" x14ac:dyDescent="0.25">
      <c r="A127" s="84" t="s">
        <v>266</v>
      </c>
      <c r="B127" s="43" t="s">
        <v>134</v>
      </c>
      <c r="C127" s="112">
        <v>28.207000000000001</v>
      </c>
      <c r="D127" s="12">
        <v>167</v>
      </c>
      <c r="E127" s="464">
        <v>117</v>
      </c>
      <c r="F127" s="13">
        <f t="shared" si="3"/>
        <v>4.1479065480199946</v>
      </c>
      <c r="G127" s="89">
        <v>5</v>
      </c>
      <c r="H127" s="24">
        <f>G127*100/E127</f>
        <v>4.2735042735042734</v>
      </c>
      <c r="I127" s="20"/>
      <c r="J127" s="20"/>
      <c r="K127" s="20"/>
    </row>
    <row r="128" spans="1:11" s="346" customFormat="1" ht="19.5" customHeight="1" x14ac:dyDescent="0.25">
      <c r="A128" s="84" t="s">
        <v>267</v>
      </c>
      <c r="B128" s="43" t="s">
        <v>135</v>
      </c>
      <c r="C128" s="111">
        <v>24.41</v>
      </c>
      <c r="D128" s="12">
        <v>136</v>
      </c>
      <c r="E128" s="464">
        <v>67</v>
      </c>
      <c r="F128" s="13">
        <f t="shared" si="3"/>
        <v>2.7447767308480131</v>
      </c>
      <c r="G128" s="89">
        <v>3</v>
      </c>
      <c r="H128" s="24">
        <f>G128*100/E128</f>
        <v>4.4776119402985071</v>
      </c>
      <c r="I128" s="20"/>
      <c r="J128" s="20"/>
      <c r="K128" s="20"/>
    </row>
    <row r="129" spans="1:13" s="346" customFormat="1" ht="19.5" customHeight="1" x14ac:dyDescent="0.25">
      <c r="A129" s="84" t="s">
        <v>268</v>
      </c>
      <c r="B129" s="267" t="s">
        <v>332</v>
      </c>
      <c r="C129" s="111">
        <v>30.28</v>
      </c>
      <c r="D129" s="12">
        <v>114</v>
      </c>
      <c r="E129" s="464">
        <v>114</v>
      </c>
      <c r="F129" s="13">
        <f t="shared" si="3"/>
        <v>3.7648612945838837</v>
      </c>
      <c r="G129" s="89">
        <v>5</v>
      </c>
      <c r="H129" s="24">
        <f>G129*100/E129</f>
        <v>4.3859649122807021</v>
      </c>
      <c r="I129" s="20"/>
      <c r="J129" s="20"/>
      <c r="K129" s="20"/>
    </row>
    <row r="130" spans="1:13" s="397" customFormat="1" ht="19.5" customHeight="1" x14ac:dyDescent="0.25">
      <c r="A130" s="58" t="s">
        <v>269</v>
      </c>
      <c r="B130" s="57" t="s">
        <v>27</v>
      </c>
      <c r="C130" s="112">
        <v>35.409999999999997</v>
      </c>
      <c r="D130" s="12">
        <v>154</v>
      </c>
      <c r="E130" s="464">
        <v>154</v>
      </c>
      <c r="F130" s="13">
        <f t="shared" si="3"/>
        <v>4.3490539395650947</v>
      </c>
      <c r="G130" s="195">
        <v>7</v>
      </c>
      <c r="H130" s="24">
        <f>G130*100/E130</f>
        <v>4.5454545454545459</v>
      </c>
      <c r="I130" s="45"/>
      <c r="J130" s="45"/>
      <c r="K130" s="45"/>
      <c r="L130" s="346"/>
      <c r="M130" s="346"/>
    </row>
    <row r="131" spans="1:13" s="346" customFormat="1" ht="19.5" customHeight="1" x14ac:dyDescent="0.25">
      <c r="A131" s="391" t="s">
        <v>270</v>
      </c>
      <c r="B131" s="392"/>
      <c r="C131" s="392"/>
      <c r="D131" s="392"/>
      <c r="E131" s="463"/>
      <c r="F131" s="392"/>
      <c r="G131" s="411"/>
      <c r="H131" s="401"/>
      <c r="I131" s="392"/>
      <c r="J131" s="392"/>
      <c r="K131" s="392"/>
    </row>
    <row r="132" spans="1:13" s="346" customFormat="1" ht="19.5" customHeight="1" x14ac:dyDescent="0.25">
      <c r="A132" s="9" t="s">
        <v>155</v>
      </c>
      <c r="B132" s="57" t="s">
        <v>36</v>
      </c>
      <c r="C132" s="112">
        <v>223.19</v>
      </c>
      <c r="D132" s="11">
        <v>0</v>
      </c>
      <c r="E132" s="462">
        <v>0</v>
      </c>
      <c r="F132" s="11">
        <f>E132/C132</f>
        <v>0</v>
      </c>
      <c r="G132" s="87">
        <v>0</v>
      </c>
      <c r="H132" s="23">
        <v>0</v>
      </c>
      <c r="I132" s="11">
        <v>0</v>
      </c>
      <c r="J132" s="11">
        <v>0</v>
      </c>
      <c r="K132" s="11">
        <v>0</v>
      </c>
    </row>
    <row r="133" spans="1:13" s="346" customFormat="1" ht="19.5" customHeight="1" x14ac:dyDescent="0.25">
      <c r="A133" s="9" t="s">
        <v>271</v>
      </c>
      <c r="B133" s="57" t="s">
        <v>138</v>
      </c>
      <c r="C133" s="112">
        <v>146.21</v>
      </c>
      <c r="D133" s="11">
        <v>0</v>
      </c>
      <c r="E133" s="462">
        <v>0</v>
      </c>
      <c r="F133" s="11">
        <f>E133/C133</f>
        <v>0</v>
      </c>
      <c r="G133" s="87">
        <v>0</v>
      </c>
      <c r="H133" s="23">
        <v>0</v>
      </c>
      <c r="I133" s="47"/>
      <c r="J133" s="47"/>
      <c r="K133" s="47"/>
    </row>
    <row r="134" spans="1:13" s="346" customFormat="1" ht="19.5" customHeight="1" x14ac:dyDescent="0.25">
      <c r="A134" s="9" t="s">
        <v>272</v>
      </c>
      <c r="B134" s="57" t="s">
        <v>140</v>
      </c>
      <c r="C134" s="112">
        <v>125.91</v>
      </c>
      <c r="D134" s="11">
        <v>0</v>
      </c>
      <c r="E134" s="462">
        <v>0</v>
      </c>
      <c r="F134" s="11">
        <f>E134/C134</f>
        <v>0</v>
      </c>
      <c r="G134" s="87">
        <v>0</v>
      </c>
      <c r="H134" s="23">
        <v>0</v>
      </c>
      <c r="I134" s="47"/>
      <c r="J134" s="47"/>
      <c r="K134" s="47"/>
    </row>
    <row r="135" spans="1:13" s="346" customFormat="1" ht="19.5" customHeight="1" x14ac:dyDescent="0.25">
      <c r="A135" s="394" t="s">
        <v>273</v>
      </c>
      <c r="B135" s="395"/>
      <c r="C135" s="395"/>
      <c r="D135" s="395"/>
      <c r="E135" s="465"/>
      <c r="F135" s="395"/>
      <c r="G135" s="415"/>
      <c r="H135" s="396"/>
      <c r="I135" s="395"/>
      <c r="J135" s="395"/>
      <c r="K135" s="395"/>
    </row>
    <row r="136" spans="1:13" s="346" customFormat="1" ht="19.5" customHeight="1" x14ac:dyDescent="0.25">
      <c r="A136" s="84" t="s">
        <v>156</v>
      </c>
      <c r="B136" s="43" t="s">
        <v>36</v>
      </c>
      <c r="C136" s="111">
        <v>768.25</v>
      </c>
      <c r="D136" s="12">
        <v>372</v>
      </c>
      <c r="E136" s="464">
        <v>376</v>
      </c>
      <c r="F136" s="14">
        <f>E136/C136</f>
        <v>0.48942401561991539</v>
      </c>
      <c r="G136" s="89">
        <v>18</v>
      </c>
      <c r="H136" s="24">
        <f>G136*100/E136</f>
        <v>4.7872340425531918</v>
      </c>
      <c r="I136" s="20">
        <v>0</v>
      </c>
      <c r="J136" s="20">
        <v>13</v>
      </c>
      <c r="K136" s="20">
        <v>5</v>
      </c>
    </row>
    <row r="137" spans="1:13" s="346" customFormat="1" ht="19.5" customHeight="1" x14ac:dyDescent="0.25">
      <c r="A137" s="84" t="s">
        <v>157</v>
      </c>
      <c r="B137" s="43" t="s">
        <v>143</v>
      </c>
      <c r="C137" s="111">
        <v>191.41800000000001</v>
      </c>
      <c r="D137" s="12">
        <v>502</v>
      </c>
      <c r="E137" s="464">
        <v>392</v>
      </c>
      <c r="F137" s="14">
        <f t="shared" ref="F137:F143" si="4">E137/C137</f>
        <v>2.0478742855948759</v>
      </c>
      <c r="G137" s="89">
        <v>11</v>
      </c>
      <c r="H137" s="24">
        <f>G137*100/E137</f>
        <v>2.806122448979592</v>
      </c>
      <c r="I137" s="20"/>
      <c r="J137" s="20"/>
      <c r="K137" s="20"/>
    </row>
    <row r="138" spans="1:13" s="346" customFormat="1" ht="19.5" customHeight="1" x14ac:dyDescent="0.25">
      <c r="A138" s="84" t="s">
        <v>159</v>
      </c>
      <c r="B138" s="43" t="s">
        <v>145</v>
      </c>
      <c r="C138" s="111">
        <v>164.13</v>
      </c>
      <c r="D138" s="12">
        <v>183</v>
      </c>
      <c r="E138" s="464">
        <v>58</v>
      </c>
      <c r="F138" s="14">
        <f t="shared" si="4"/>
        <v>0.35337841954548227</v>
      </c>
      <c r="G138" s="89">
        <v>0</v>
      </c>
      <c r="H138" s="24">
        <f>G138*100/E138</f>
        <v>0</v>
      </c>
      <c r="I138" s="20"/>
      <c r="J138" s="20"/>
      <c r="K138" s="20"/>
    </row>
    <row r="139" spans="1:13" s="346" customFormat="1" ht="19.5" customHeight="1" x14ac:dyDescent="0.25">
      <c r="A139" s="84" t="s">
        <v>161</v>
      </c>
      <c r="B139" s="43" t="s">
        <v>146</v>
      </c>
      <c r="C139" s="112">
        <v>258.22300000000001</v>
      </c>
      <c r="D139" s="12">
        <v>239</v>
      </c>
      <c r="E139" s="464">
        <v>143</v>
      </c>
      <c r="F139" s="14">
        <f t="shared" si="4"/>
        <v>0.55378490684408432</v>
      </c>
      <c r="G139" s="89">
        <v>2</v>
      </c>
      <c r="H139" s="24">
        <f>G139*100/E139</f>
        <v>1.3986013986013985</v>
      </c>
      <c r="I139" s="20"/>
      <c r="J139" s="20"/>
      <c r="K139" s="20"/>
    </row>
    <row r="140" spans="1:13" s="346" customFormat="1" ht="19.5" customHeight="1" x14ac:dyDescent="0.25">
      <c r="A140" s="84" t="s">
        <v>162</v>
      </c>
      <c r="B140" s="43" t="s">
        <v>354</v>
      </c>
      <c r="C140" s="111">
        <v>31.01</v>
      </c>
      <c r="D140" s="12">
        <v>794</v>
      </c>
      <c r="E140" s="464">
        <v>772</v>
      </c>
      <c r="F140" s="14">
        <f t="shared" si="4"/>
        <v>24.895195098355369</v>
      </c>
      <c r="G140" s="89">
        <v>38</v>
      </c>
      <c r="H140" s="24">
        <f>G140*100/E140</f>
        <v>4.9222797927461137</v>
      </c>
      <c r="I140" s="20"/>
      <c r="J140" s="20"/>
      <c r="K140" s="20"/>
    </row>
    <row r="141" spans="1:13" s="346" customFormat="1" ht="19.5" customHeight="1" x14ac:dyDescent="0.25">
      <c r="A141" s="84" t="s">
        <v>164</v>
      </c>
      <c r="B141" s="57" t="s">
        <v>350</v>
      </c>
      <c r="C141" s="111">
        <v>45.381</v>
      </c>
      <c r="D141" s="12">
        <v>874</v>
      </c>
      <c r="E141" s="464">
        <v>880</v>
      </c>
      <c r="F141" s="14">
        <f t="shared" si="4"/>
        <v>19.391375245146648</v>
      </c>
      <c r="G141" s="89">
        <v>44</v>
      </c>
      <c r="H141" s="24">
        <f>G141*100/E141</f>
        <v>5</v>
      </c>
      <c r="I141" s="20"/>
      <c r="J141" s="20"/>
      <c r="K141" s="20"/>
    </row>
    <row r="142" spans="1:13" s="346" customFormat="1" ht="19.5" customHeight="1" x14ac:dyDescent="0.25">
      <c r="A142" s="84" t="s">
        <v>165</v>
      </c>
      <c r="B142" s="57" t="s">
        <v>42</v>
      </c>
      <c r="C142" s="111">
        <v>20.49</v>
      </c>
      <c r="D142" s="12">
        <v>839</v>
      </c>
      <c r="E142" s="464">
        <v>799</v>
      </c>
      <c r="F142" s="14">
        <f t="shared" si="4"/>
        <v>38.994631527574427</v>
      </c>
      <c r="G142" s="89">
        <v>39</v>
      </c>
      <c r="H142" s="24">
        <f>G142*100/E142</f>
        <v>4.8811013767209008</v>
      </c>
      <c r="I142" s="20"/>
      <c r="J142" s="20"/>
      <c r="K142" s="20"/>
    </row>
    <row r="143" spans="1:13" s="346" customFormat="1" ht="19.5" customHeight="1" x14ac:dyDescent="0.25">
      <c r="A143" s="84" t="s">
        <v>167</v>
      </c>
      <c r="B143" s="43" t="s">
        <v>147</v>
      </c>
      <c r="C143" s="111">
        <v>73.016999999999996</v>
      </c>
      <c r="D143" s="12">
        <v>820</v>
      </c>
      <c r="E143" s="464">
        <v>670</v>
      </c>
      <c r="F143" s="14">
        <f t="shared" si="4"/>
        <v>9.1759453278003758</v>
      </c>
      <c r="G143" s="89">
        <v>33</v>
      </c>
      <c r="H143" s="24">
        <f>G143*100/E143</f>
        <v>4.9253731343283578</v>
      </c>
      <c r="I143" s="20"/>
      <c r="J143" s="20"/>
      <c r="K143" s="20"/>
    </row>
    <row r="144" spans="1:13" s="346" customFormat="1" ht="19.5" customHeight="1" x14ac:dyDescent="0.25">
      <c r="A144" s="394" t="s">
        <v>274</v>
      </c>
      <c r="B144" s="395"/>
      <c r="C144" s="395"/>
      <c r="D144" s="395"/>
      <c r="E144" s="465"/>
      <c r="F144" s="395"/>
      <c r="G144" s="415"/>
      <c r="H144" s="396"/>
      <c r="I144" s="395"/>
      <c r="J144" s="395"/>
      <c r="K144" s="395"/>
    </row>
    <row r="145" spans="1:15" s="523" customFormat="1" ht="19.5" customHeight="1" x14ac:dyDescent="0.25">
      <c r="A145" s="517" t="s">
        <v>171</v>
      </c>
      <c r="B145" s="518" t="s">
        <v>18</v>
      </c>
      <c r="C145" s="519">
        <v>4284.8</v>
      </c>
      <c r="D145" s="206">
        <v>14997</v>
      </c>
      <c r="E145" s="520">
        <v>15939</v>
      </c>
      <c r="F145" s="521">
        <v>3.77</v>
      </c>
      <c r="G145" s="206">
        <v>796</v>
      </c>
      <c r="H145" s="522">
        <f>G145*100/E145</f>
        <v>4.9940397766484725</v>
      </c>
      <c r="I145" s="206">
        <v>318</v>
      </c>
      <c r="J145" s="206">
        <v>597</v>
      </c>
      <c r="K145" s="206">
        <v>199</v>
      </c>
    </row>
    <row r="146" spans="1:15" s="397" customFormat="1" ht="19.5" customHeight="1" x14ac:dyDescent="0.25">
      <c r="A146" s="394" t="s">
        <v>275</v>
      </c>
      <c r="B146" s="395"/>
      <c r="C146" s="395"/>
      <c r="D146" s="395"/>
      <c r="E146" s="465"/>
      <c r="F146" s="395"/>
      <c r="G146" s="415"/>
      <c r="H146" s="396"/>
      <c r="I146" s="395"/>
      <c r="J146" s="395"/>
      <c r="K146" s="395"/>
      <c r="L146" s="346"/>
      <c r="M146" s="346"/>
    </row>
    <row r="147" spans="1:15" s="397" customFormat="1" ht="19.5" customHeight="1" x14ac:dyDescent="0.25">
      <c r="A147" s="58" t="s">
        <v>180</v>
      </c>
      <c r="B147" s="57" t="s">
        <v>36</v>
      </c>
      <c r="C147" s="112">
        <v>2410.6999999999998</v>
      </c>
      <c r="D147" s="18">
        <v>5740</v>
      </c>
      <c r="E147" s="467">
        <v>3496</v>
      </c>
      <c r="F147" s="19">
        <f>E147/C147</f>
        <v>1.4502011863774009</v>
      </c>
      <c r="G147" s="95">
        <v>174</v>
      </c>
      <c r="H147" s="273">
        <f>G147*100/E147</f>
        <v>4.9771167048054918</v>
      </c>
      <c r="I147" s="29">
        <v>15</v>
      </c>
      <c r="J147" s="29">
        <v>130</v>
      </c>
      <c r="K147" s="29">
        <v>44</v>
      </c>
      <c r="L147" s="346"/>
      <c r="M147" s="346">
        <v>15</v>
      </c>
      <c r="N147" s="397">
        <v>130</v>
      </c>
      <c r="O147" s="397">
        <v>44</v>
      </c>
    </row>
    <row r="148" spans="1:15" s="346" customFormat="1" ht="19.5" customHeight="1" x14ac:dyDescent="0.25">
      <c r="A148" s="84" t="s">
        <v>181</v>
      </c>
      <c r="B148" s="43" t="s">
        <v>150</v>
      </c>
      <c r="C148" s="111">
        <v>150.298</v>
      </c>
      <c r="D148" s="18">
        <v>211</v>
      </c>
      <c r="E148" s="467">
        <v>148</v>
      </c>
      <c r="F148" s="19">
        <f>E148/C148</f>
        <v>0.98471037538756334</v>
      </c>
      <c r="G148" s="93">
        <v>4</v>
      </c>
      <c r="H148" s="26">
        <f>G148*100/E148</f>
        <v>2.7027027027027026</v>
      </c>
      <c r="I148" s="21"/>
      <c r="J148" s="21"/>
      <c r="K148" s="21"/>
    </row>
    <row r="149" spans="1:15" s="346" customFormat="1" ht="19.5" customHeight="1" x14ac:dyDescent="0.25">
      <c r="A149" s="84" t="s">
        <v>183</v>
      </c>
      <c r="B149" s="43" t="s">
        <v>152</v>
      </c>
      <c r="C149" s="111">
        <v>1607.29</v>
      </c>
      <c r="D149" s="18">
        <v>5301</v>
      </c>
      <c r="E149" s="467">
        <v>4972</v>
      </c>
      <c r="F149" s="19">
        <f>E149/C149</f>
        <v>3.0934056704141755</v>
      </c>
      <c r="G149" s="93">
        <v>248</v>
      </c>
      <c r="H149" s="26">
        <f>G149*100/E149</f>
        <v>4.9879324215607399</v>
      </c>
      <c r="I149" s="21"/>
      <c r="J149" s="21"/>
      <c r="K149" s="21"/>
    </row>
    <row r="150" spans="1:15" s="370" customFormat="1" ht="19.5" customHeight="1" x14ac:dyDescent="0.25">
      <c r="A150" s="143" t="s">
        <v>185</v>
      </c>
      <c r="B150" s="208" t="s">
        <v>154</v>
      </c>
      <c r="C150" s="404">
        <v>252.64</v>
      </c>
      <c r="D150" s="53">
        <v>422</v>
      </c>
      <c r="E150" s="468">
        <v>399</v>
      </c>
      <c r="F150" s="147">
        <f>E150/C150</f>
        <v>1.5793223559214693</v>
      </c>
      <c r="G150" s="320">
        <v>0</v>
      </c>
      <c r="H150" s="147">
        <f>G150*100/E150</f>
        <v>0</v>
      </c>
      <c r="I150" s="142"/>
      <c r="J150" s="142"/>
      <c r="K150" s="142"/>
      <c r="L150" s="346"/>
    </row>
    <row r="151" spans="1:15" s="346" customFormat="1" ht="19.5" customHeight="1" x14ac:dyDescent="0.25">
      <c r="A151" s="394" t="s">
        <v>378</v>
      </c>
      <c r="B151" s="395"/>
      <c r="C151" s="395"/>
      <c r="D151" s="395"/>
      <c r="E151" s="465"/>
      <c r="F151" s="395"/>
      <c r="G151" s="415"/>
      <c r="H151" s="396"/>
      <c r="I151" s="395"/>
      <c r="J151" s="395"/>
      <c r="K151" s="395"/>
    </row>
    <row r="152" spans="1:15" s="346" customFormat="1" ht="19.5" customHeight="1" x14ac:dyDescent="0.25">
      <c r="A152" s="84" t="s">
        <v>186</v>
      </c>
      <c r="B152" s="43" t="s">
        <v>36</v>
      </c>
      <c r="C152" s="112">
        <v>466.86</v>
      </c>
      <c r="D152" s="12">
        <v>406</v>
      </c>
      <c r="E152" s="464">
        <v>412</v>
      </c>
      <c r="F152" s="13">
        <f>E152/C152</f>
        <v>0.88249153921946621</v>
      </c>
      <c r="G152" s="91">
        <v>20</v>
      </c>
      <c r="H152" s="28">
        <f>G152*100/E152</f>
        <v>4.8543689320388346</v>
      </c>
      <c r="I152" s="16">
        <v>0</v>
      </c>
      <c r="J152" s="16">
        <v>15</v>
      </c>
      <c r="K152" s="16">
        <v>5</v>
      </c>
    </row>
    <row r="153" spans="1:15" s="346" customFormat="1" ht="19.5" customHeight="1" x14ac:dyDescent="0.25">
      <c r="A153" s="84" t="s">
        <v>187</v>
      </c>
      <c r="B153" s="43" t="s">
        <v>158</v>
      </c>
      <c r="C153" s="111">
        <v>369.51</v>
      </c>
      <c r="D153" s="12">
        <v>45</v>
      </c>
      <c r="E153" s="464">
        <v>34</v>
      </c>
      <c r="F153" s="13">
        <f t="shared" ref="F153:F161" si="5">E153/C153</f>
        <v>9.2013747936456391E-2</v>
      </c>
      <c r="G153" s="89">
        <v>0</v>
      </c>
      <c r="H153" s="28">
        <f>G153*100/E153</f>
        <v>0</v>
      </c>
      <c r="I153" s="16"/>
      <c r="J153" s="16"/>
      <c r="K153" s="16"/>
    </row>
    <row r="154" spans="1:15" s="346" customFormat="1" ht="19.5" customHeight="1" x14ac:dyDescent="0.25">
      <c r="A154" s="84" t="s">
        <v>379</v>
      </c>
      <c r="B154" s="43" t="s">
        <v>160</v>
      </c>
      <c r="C154" s="111">
        <v>30.57</v>
      </c>
      <c r="D154" s="12">
        <v>109</v>
      </c>
      <c r="E154" s="464">
        <v>74</v>
      </c>
      <c r="F154" s="13">
        <f t="shared" si="5"/>
        <v>2.4206738632646383</v>
      </c>
      <c r="G154" s="89">
        <v>3</v>
      </c>
      <c r="H154" s="28">
        <f>G154*100/E154</f>
        <v>4.0540540540540544</v>
      </c>
      <c r="I154" s="16"/>
      <c r="J154" s="16"/>
      <c r="K154" s="16"/>
    </row>
    <row r="155" spans="1:15" s="346" customFormat="1" ht="19.5" customHeight="1" x14ac:dyDescent="0.25">
      <c r="A155" s="84" t="s">
        <v>191</v>
      </c>
      <c r="B155" s="43" t="s">
        <v>315</v>
      </c>
      <c r="C155" s="111">
        <v>47.12</v>
      </c>
      <c r="D155" s="12">
        <v>17</v>
      </c>
      <c r="E155" s="464">
        <v>17</v>
      </c>
      <c r="F155" s="13">
        <f t="shared" si="5"/>
        <v>0.3607809847198642</v>
      </c>
      <c r="G155" s="89">
        <v>0</v>
      </c>
      <c r="H155" s="28">
        <f>G155*100/E155</f>
        <v>0</v>
      </c>
      <c r="I155" s="16"/>
      <c r="J155" s="16"/>
      <c r="K155" s="16"/>
    </row>
    <row r="156" spans="1:15" s="346" customFormat="1" ht="19.5" customHeight="1" x14ac:dyDescent="0.25">
      <c r="A156" s="84" t="s">
        <v>193</v>
      </c>
      <c r="B156" s="43" t="s">
        <v>163</v>
      </c>
      <c r="C156" s="111">
        <v>299.57100000000003</v>
      </c>
      <c r="D156" s="12">
        <v>1413</v>
      </c>
      <c r="E156" s="464">
        <v>1338</v>
      </c>
      <c r="F156" s="13">
        <f t="shared" si="5"/>
        <v>4.4663869333146398</v>
      </c>
      <c r="G156" s="89">
        <v>66</v>
      </c>
      <c r="H156" s="28">
        <f>G156*100/E156</f>
        <v>4.9327354260089686</v>
      </c>
      <c r="I156" s="16"/>
      <c r="J156" s="16"/>
      <c r="K156" s="16"/>
    </row>
    <row r="157" spans="1:15" s="346" customFormat="1" ht="19.5" customHeight="1" x14ac:dyDescent="0.25">
      <c r="A157" s="84" t="s">
        <v>195</v>
      </c>
      <c r="B157" s="43" t="s">
        <v>324</v>
      </c>
      <c r="C157" s="111">
        <v>58.94</v>
      </c>
      <c r="D157" s="12">
        <v>228</v>
      </c>
      <c r="E157" s="464">
        <v>161</v>
      </c>
      <c r="F157" s="13">
        <f t="shared" si="5"/>
        <v>2.7315914489311166</v>
      </c>
      <c r="G157" s="89">
        <v>8</v>
      </c>
      <c r="H157" s="28">
        <f>G157*100/E157</f>
        <v>4.9689440993788816</v>
      </c>
      <c r="I157" s="16"/>
      <c r="J157" s="16"/>
      <c r="K157" s="20"/>
    </row>
    <row r="158" spans="1:15" s="346" customFormat="1" ht="19.5" customHeight="1" x14ac:dyDescent="0.25">
      <c r="A158" s="84" t="s">
        <v>197</v>
      </c>
      <c r="B158" s="43" t="s">
        <v>166</v>
      </c>
      <c r="C158" s="111">
        <v>54.54</v>
      </c>
      <c r="D158" s="12">
        <v>42</v>
      </c>
      <c r="E158" s="464">
        <v>59</v>
      </c>
      <c r="F158" s="13">
        <f t="shared" si="5"/>
        <v>1.0817748441510817</v>
      </c>
      <c r="G158" s="89">
        <v>2</v>
      </c>
      <c r="H158" s="28">
        <f>G158*100/E158</f>
        <v>3.3898305084745761</v>
      </c>
      <c r="I158" s="16"/>
      <c r="J158" s="16"/>
      <c r="K158" s="16"/>
    </row>
    <row r="159" spans="1:15" s="346" customFormat="1" ht="19.5" customHeight="1" x14ac:dyDescent="0.25">
      <c r="A159" s="84" t="s">
        <v>199</v>
      </c>
      <c r="B159" s="57" t="s">
        <v>168</v>
      </c>
      <c r="C159" s="112">
        <v>35.200000000000003</v>
      </c>
      <c r="D159" s="12">
        <v>304</v>
      </c>
      <c r="E159" s="464">
        <v>233</v>
      </c>
      <c r="F159" s="13">
        <f t="shared" si="5"/>
        <v>6.6193181818181817</v>
      </c>
      <c r="G159" s="91">
        <v>11</v>
      </c>
      <c r="H159" s="28">
        <f>G159*100/E159</f>
        <v>4.7210300429184553</v>
      </c>
      <c r="I159" s="16"/>
      <c r="J159" s="16"/>
      <c r="K159" s="16"/>
    </row>
    <row r="160" spans="1:15" s="346" customFormat="1" ht="19.5" customHeight="1" x14ac:dyDescent="0.25">
      <c r="A160" s="84" t="s">
        <v>201</v>
      </c>
      <c r="B160" s="43" t="s">
        <v>169</v>
      </c>
      <c r="C160" s="111">
        <v>27.66</v>
      </c>
      <c r="D160" s="12">
        <v>219</v>
      </c>
      <c r="E160" s="464">
        <v>210</v>
      </c>
      <c r="F160" s="13">
        <f t="shared" si="5"/>
        <v>7.5921908893709329</v>
      </c>
      <c r="G160" s="91">
        <v>10</v>
      </c>
      <c r="H160" s="28">
        <f>G160*100/E160</f>
        <v>4.7619047619047619</v>
      </c>
      <c r="I160" s="16"/>
      <c r="J160" s="16"/>
      <c r="K160" s="16"/>
    </row>
    <row r="161" spans="1:11" s="397" customFormat="1" ht="19.5" customHeight="1" x14ac:dyDescent="0.25">
      <c r="A161" s="58" t="s">
        <v>203</v>
      </c>
      <c r="B161" s="57" t="s">
        <v>170</v>
      </c>
      <c r="C161" s="112">
        <v>91.3</v>
      </c>
      <c r="D161" s="12">
        <v>225</v>
      </c>
      <c r="E161" s="464">
        <v>245</v>
      </c>
      <c r="F161" s="13">
        <f t="shared" si="5"/>
        <v>2.6834611171960572</v>
      </c>
      <c r="G161" s="130">
        <v>12</v>
      </c>
      <c r="H161" s="28">
        <f>G161*100/E161</f>
        <v>4.8979591836734695</v>
      </c>
      <c r="I161" s="49">
        <v>0</v>
      </c>
      <c r="J161" s="16">
        <v>9</v>
      </c>
      <c r="K161" s="49">
        <v>3</v>
      </c>
    </row>
    <row r="162" spans="1:11" s="346" customFormat="1" ht="19.5" customHeight="1" x14ac:dyDescent="0.25">
      <c r="A162" s="394" t="s">
        <v>380</v>
      </c>
      <c r="B162" s="395"/>
      <c r="C162" s="395"/>
      <c r="D162" s="395"/>
      <c r="E162" s="465"/>
      <c r="F162" s="395"/>
      <c r="G162" s="415"/>
      <c r="H162" s="396"/>
      <c r="I162" s="395"/>
      <c r="J162" s="395"/>
      <c r="K162" s="395"/>
    </row>
    <row r="163" spans="1:11" s="346" customFormat="1" ht="19.5" customHeight="1" x14ac:dyDescent="0.25">
      <c r="A163" s="84" t="s">
        <v>208</v>
      </c>
      <c r="B163" s="43" t="s">
        <v>36</v>
      </c>
      <c r="C163" s="111">
        <v>855.32100000000003</v>
      </c>
      <c r="D163" s="18">
        <v>641</v>
      </c>
      <c r="E163" s="467">
        <v>592</v>
      </c>
      <c r="F163" s="19">
        <f>E163/C163</f>
        <v>0.69213780557241078</v>
      </c>
      <c r="G163" s="93">
        <v>29</v>
      </c>
      <c r="H163" s="403">
        <f>G163*100/E163</f>
        <v>4.8986486486486482</v>
      </c>
      <c r="I163" s="25">
        <v>0</v>
      </c>
      <c r="J163" s="25">
        <v>21</v>
      </c>
      <c r="K163" s="25">
        <v>8</v>
      </c>
    </row>
    <row r="164" spans="1:11" s="346" customFormat="1" ht="19.5" customHeight="1" x14ac:dyDescent="0.25">
      <c r="A164" s="84" t="s">
        <v>209</v>
      </c>
      <c r="B164" s="51" t="s">
        <v>172</v>
      </c>
      <c r="C164" s="111">
        <v>40.64</v>
      </c>
      <c r="D164" s="18">
        <v>199</v>
      </c>
      <c r="E164" s="467">
        <v>161</v>
      </c>
      <c r="F164" s="19">
        <f t="shared" ref="F164:F174" si="6">E164/C164</f>
        <v>3.9616141732283463</v>
      </c>
      <c r="G164" s="93">
        <v>8</v>
      </c>
      <c r="H164" s="403">
        <f>G164*100/E164</f>
        <v>4.9689440993788816</v>
      </c>
      <c r="I164" s="25"/>
      <c r="J164" s="25"/>
      <c r="K164" s="25"/>
    </row>
    <row r="165" spans="1:11" s="346" customFormat="1" ht="19.5" customHeight="1" x14ac:dyDescent="0.25">
      <c r="A165" s="84" t="s">
        <v>276</v>
      </c>
      <c r="B165" s="51" t="s">
        <v>173</v>
      </c>
      <c r="C165" s="111">
        <v>54.3</v>
      </c>
      <c r="D165" s="18">
        <v>29</v>
      </c>
      <c r="E165" s="467">
        <v>20</v>
      </c>
      <c r="F165" s="19">
        <f t="shared" si="6"/>
        <v>0.36832412523020258</v>
      </c>
      <c r="G165" s="93">
        <v>1</v>
      </c>
      <c r="H165" s="403">
        <f>G165*100/E165</f>
        <v>5</v>
      </c>
      <c r="I165" s="25"/>
      <c r="J165" s="25"/>
      <c r="K165" s="25"/>
    </row>
    <row r="166" spans="1:11" s="346" customFormat="1" ht="19.5" customHeight="1" x14ac:dyDescent="0.25">
      <c r="A166" s="84" t="s">
        <v>277</v>
      </c>
      <c r="B166" s="51" t="s">
        <v>174</v>
      </c>
      <c r="C166" s="111">
        <v>96.99</v>
      </c>
      <c r="D166" s="18">
        <v>669</v>
      </c>
      <c r="E166" s="467">
        <v>664</v>
      </c>
      <c r="F166" s="19">
        <f t="shared" si="6"/>
        <v>6.8460666048046193</v>
      </c>
      <c r="G166" s="93">
        <v>33</v>
      </c>
      <c r="H166" s="403">
        <f>G166*100/E166</f>
        <v>4.9698795180722888</v>
      </c>
      <c r="I166" s="25"/>
      <c r="J166" s="25"/>
      <c r="K166" s="25"/>
    </row>
    <row r="167" spans="1:11" s="346" customFormat="1" ht="19.5" customHeight="1" x14ac:dyDescent="0.25">
      <c r="A167" s="84" t="s">
        <v>278</v>
      </c>
      <c r="B167" s="51" t="s">
        <v>335</v>
      </c>
      <c r="C167" s="111">
        <v>31.17</v>
      </c>
      <c r="D167" s="18">
        <v>116</v>
      </c>
      <c r="E167" s="467">
        <v>113</v>
      </c>
      <c r="F167" s="19">
        <f t="shared" si="6"/>
        <v>3.6252807186397176</v>
      </c>
      <c r="G167" s="93">
        <v>5</v>
      </c>
      <c r="H167" s="403">
        <f>G167*100/E167</f>
        <v>4.4247787610619467</v>
      </c>
      <c r="I167" s="25"/>
      <c r="J167" s="25"/>
      <c r="K167" s="25"/>
    </row>
    <row r="168" spans="1:11" s="346" customFormat="1" ht="19.5" customHeight="1" x14ac:dyDescent="0.25">
      <c r="A168" s="84" t="s">
        <v>279</v>
      </c>
      <c r="B168" s="51" t="s">
        <v>175</v>
      </c>
      <c r="C168" s="111">
        <v>15.47</v>
      </c>
      <c r="D168" s="18">
        <v>77</v>
      </c>
      <c r="E168" s="467">
        <v>77</v>
      </c>
      <c r="F168" s="19">
        <f t="shared" si="6"/>
        <v>4.9773755656108598</v>
      </c>
      <c r="G168" s="93">
        <v>3</v>
      </c>
      <c r="H168" s="403">
        <f>G168*100/E168</f>
        <v>3.8961038961038961</v>
      </c>
      <c r="I168" s="25"/>
      <c r="J168" s="25"/>
      <c r="K168" s="25"/>
    </row>
    <row r="169" spans="1:11" s="346" customFormat="1" ht="19.5" customHeight="1" x14ac:dyDescent="0.25">
      <c r="A169" s="84" t="s">
        <v>280</v>
      </c>
      <c r="B169" s="4" t="s">
        <v>176</v>
      </c>
      <c r="C169" s="111">
        <v>52.087000000000003</v>
      </c>
      <c r="D169" s="18">
        <v>241</v>
      </c>
      <c r="E169" s="467">
        <v>241</v>
      </c>
      <c r="F169" s="19">
        <f t="shared" si="6"/>
        <v>4.6268742680515285</v>
      </c>
      <c r="G169" s="93">
        <v>12</v>
      </c>
      <c r="H169" s="403">
        <f>G169*100/E169</f>
        <v>4.9792531120331951</v>
      </c>
      <c r="I169" s="25"/>
      <c r="J169" s="25"/>
      <c r="K169" s="25"/>
    </row>
    <row r="170" spans="1:11" s="346" customFormat="1" ht="19.5" customHeight="1" x14ac:dyDescent="0.25">
      <c r="A170" s="84" t="s">
        <v>281</v>
      </c>
      <c r="B170" s="4" t="s">
        <v>177</v>
      </c>
      <c r="C170" s="111">
        <v>59.41</v>
      </c>
      <c r="D170" s="18">
        <v>130</v>
      </c>
      <c r="E170" s="467">
        <v>127</v>
      </c>
      <c r="F170" s="19">
        <f t="shared" si="6"/>
        <v>2.1376872580373676</v>
      </c>
      <c r="G170" s="93">
        <v>6</v>
      </c>
      <c r="H170" s="403">
        <f>G170*100/E170</f>
        <v>4.7244094488188972</v>
      </c>
      <c r="I170" s="25"/>
      <c r="J170" s="25"/>
      <c r="K170" s="25"/>
    </row>
    <row r="171" spans="1:11" s="346" customFormat="1" ht="19.5" customHeight="1" x14ac:dyDescent="0.25">
      <c r="A171" s="84" t="s">
        <v>282</v>
      </c>
      <c r="B171" s="4" t="s">
        <v>352</v>
      </c>
      <c r="C171" s="111">
        <v>56.618000000000002</v>
      </c>
      <c r="D171" s="18">
        <v>95</v>
      </c>
      <c r="E171" s="467">
        <v>269</v>
      </c>
      <c r="F171" s="19">
        <f t="shared" si="6"/>
        <v>4.7511392136776287</v>
      </c>
      <c r="G171" s="93">
        <v>11</v>
      </c>
      <c r="H171" s="403">
        <f>G171*100/E171</f>
        <v>4.0892193308550189</v>
      </c>
      <c r="I171" s="25"/>
      <c r="J171" s="25"/>
      <c r="K171" s="25"/>
    </row>
    <row r="172" spans="1:11" s="346" customFormat="1" ht="19.5" customHeight="1" x14ac:dyDescent="0.25">
      <c r="A172" s="84" t="s">
        <v>283</v>
      </c>
      <c r="B172" s="4" t="s">
        <v>178</v>
      </c>
      <c r="C172" s="112">
        <v>40.75</v>
      </c>
      <c r="D172" s="18">
        <v>168</v>
      </c>
      <c r="E172" s="467">
        <v>162</v>
      </c>
      <c r="F172" s="19">
        <f t="shared" si="6"/>
        <v>3.9754601226993866</v>
      </c>
      <c r="G172" s="93">
        <v>8</v>
      </c>
      <c r="H172" s="403">
        <f>G172*100/E172</f>
        <v>4.9382716049382713</v>
      </c>
      <c r="I172" s="25"/>
      <c r="J172" s="25"/>
      <c r="K172" s="25"/>
    </row>
    <row r="173" spans="1:11" s="346" customFormat="1" ht="19.5" customHeight="1" x14ac:dyDescent="0.25">
      <c r="A173" s="84" t="s">
        <v>284</v>
      </c>
      <c r="B173" s="51" t="s">
        <v>179</v>
      </c>
      <c r="C173" s="111">
        <v>57.71</v>
      </c>
      <c r="D173" s="18">
        <v>126</v>
      </c>
      <c r="E173" s="467">
        <v>126</v>
      </c>
      <c r="F173" s="19">
        <f t="shared" si="6"/>
        <v>2.1833304453300988</v>
      </c>
      <c r="G173" s="93">
        <v>2</v>
      </c>
      <c r="H173" s="403">
        <f>G173*100/E173</f>
        <v>1.5873015873015872</v>
      </c>
      <c r="I173" s="25"/>
      <c r="J173" s="25"/>
      <c r="K173" s="25"/>
    </row>
    <row r="174" spans="1:11" s="346" customFormat="1" ht="19.5" customHeight="1" x14ac:dyDescent="0.25">
      <c r="A174" s="84" t="s">
        <v>285</v>
      </c>
      <c r="B174" s="51" t="s">
        <v>336</v>
      </c>
      <c r="C174" s="111">
        <v>69.009</v>
      </c>
      <c r="D174" s="18">
        <v>105</v>
      </c>
      <c r="E174" s="467">
        <v>15</v>
      </c>
      <c r="F174" s="19">
        <f t="shared" si="6"/>
        <v>0.2173629526583489</v>
      </c>
      <c r="G174" s="93">
        <v>0</v>
      </c>
      <c r="H174" s="403">
        <f>G174*100/E174</f>
        <v>0</v>
      </c>
      <c r="I174" s="25"/>
      <c r="J174" s="25"/>
      <c r="K174" s="25"/>
    </row>
    <row r="175" spans="1:11" s="346" customFormat="1" ht="19.5" customHeight="1" x14ac:dyDescent="0.25">
      <c r="A175" s="394" t="s">
        <v>286</v>
      </c>
      <c r="B175" s="395"/>
      <c r="C175" s="395"/>
      <c r="D175" s="395"/>
      <c r="E175" s="465"/>
      <c r="F175" s="395"/>
      <c r="G175" s="415"/>
      <c r="H175" s="396"/>
      <c r="I175" s="395"/>
      <c r="J175" s="395"/>
      <c r="K175" s="395"/>
    </row>
    <row r="176" spans="1:11" s="346" customFormat="1" ht="19.5" customHeight="1" x14ac:dyDescent="0.25">
      <c r="A176" s="84" t="s">
        <v>211</v>
      </c>
      <c r="B176" s="43" t="s">
        <v>18</v>
      </c>
      <c r="C176" s="111">
        <v>937.18</v>
      </c>
      <c r="D176" s="18">
        <v>109</v>
      </c>
      <c r="E176" s="467">
        <v>94</v>
      </c>
      <c r="F176" s="19">
        <f>E176/C176</f>
        <v>0.10030090270812438</v>
      </c>
      <c r="G176" s="93">
        <v>4</v>
      </c>
      <c r="H176" s="403">
        <f>G176*100/E176</f>
        <v>4.2553191489361701</v>
      </c>
      <c r="I176" s="25">
        <v>0</v>
      </c>
      <c r="J176" s="25">
        <v>3</v>
      </c>
      <c r="K176" s="25">
        <v>1</v>
      </c>
    </row>
    <row r="177" spans="1:11" s="346" customFormat="1" ht="19.5" customHeight="1" x14ac:dyDescent="0.25">
      <c r="A177" s="84" t="s">
        <v>212</v>
      </c>
      <c r="B177" s="43" t="s">
        <v>182</v>
      </c>
      <c r="C177" s="111">
        <v>194.708</v>
      </c>
      <c r="D177" s="18">
        <v>81</v>
      </c>
      <c r="E177" s="467">
        <v>0</v>
      </c>
      <c r="F177" s="19">
        <f>E177/C177</f>
        <v>0</v>
      </c>
      <c r="G177" s="93">
        <v>0</v>
      </c>
      <c r="H177" s="403" t="e">
        <f>G177*100/E177</f>
        <v>#DIV/0!</v>
      </c>
      <c r="I177" s="25"/>
      <c r="J177" s="25"/>
      <c r="K177" s="25"/>
    </row>
    <row r="178" spans="1:11" s="346" customFormat="1" ht="19.5" customHeight="1" x14ac:dyDescent="0.25">
      <c r="A178" s="84" t="s">
        <v>214</v>
      </c>
      <c r="B178" s="43" t="s">
        <v>184</v>
      </c>
      <c r="C178" s="111">
        <v>79.358000000000004</v>
      </c>
      <c r="D178" s="18">
        <v>21</v>
      </c>
      <c r="E178" s="467">
        <v>0</v>
      </c>
      <c r="F178" s="19">
        <f>E178/C178</f>
        <v>0</v>
      </c>
      <c r="G178" s="93">
        <v>0</v>
      </c>
      <c r="H178" s="403" t="e">
        <f>G178*100/E178</f>
        <v>#DIV/0!</v>
      </c>
      <c r="I178" s="25"/>
      <c r="J178" s="25"/>
      <c r="K178" s="25"/>
    </row>
    <row r="179" spans="1:11" s="346" customFormat="1" ht="19.5" customHeight="1" x14ac:dyDescent="0.25">
      <c r="A179" s="84" t="s">
        <v>216</v>
      </c>
      <c r="B179" s="43" t="s">
        <v>93</v>
      </c>
      <c r="C179" s="111">
        <v>69.006</v>
      </c>
      <c r="D179" s="18">
        <v>1500</v>
      </c>
      <c r="E179" s="467">
        <v>1334</v>
      </c>
      <c r="F179" s="19">
        <f>E179/C179</f>
        <v>19.331652320088107</v>
      </c>
      <c r="G179" s="93">
        <v>66</v>
      </c>
      <c r="H179" s="403">
        <f>G179*100/E179</f>
        <v>4.9475262368815596</v>
      </c>
      <c r="I179" s="25"/>
      <c r="J179" s="25"/>
      <c r="K179" s="25"/>
    </row>
    <row r="180" spans="1:11" s="346" customFormat="1" ht="19.5" customHeight="1" x14ac:dyDescent="0.25">
      <c r="A180" s="394" t="s">
        <v>381</v>
      </c>
      <c r="B180" s="395"/>
      <c r="C180" s="395"/>
      <c r="D180" s="395"/>
      <c r="E180" s="465"/>
      <c r="F180" s="395"/>
      <c r="G180" s="415"/>
      <c r="H180" s="396"/>
      <c r="I180" s="395"/>
      <c r="J180" s="395"/>
      <c r="K180" s="395"/>
    </row>
    <row r="181" spans="1:11" s="346" customFormat="1" ht="19.5" customHeight="1" x14ac:dyDescent="0.25">
      <c r="A181" s="84" t="s">
        <v>219</v>
      </c>
      <c r="B181" s="43" t="s">
        <v>36</v>
      </c>
      <c r="C181" s="111">
        <v>191.70400000000001</v>
      </c>
      <c r="D181" s="12">
        <v>23</v>
      </c>
      <c r="E181" s="464">
        <v>0</v>
      </c>
      <c r="F181" s="13">
        <f>E181/C181</f>
        <v>0</v>
      </c>
      <c r="G181" s="89">
        <v>0</v>
      </c>
      <c r="H181" s="393">
        <v>0</v>
      </c>
      <c r="I181" s="20">
        <v>0</v>
      </c>
      <c r="J181" s="20">
        <v>0</v>
      </c>
      <c r="K181" s="20">
        <v>0</v>
      </c>
    </row>
    <row r="182" spans="1:11" s="346" customFormat="1" ht="19.5" customHeight="1" x14ac:dyDescent="0.25">
      <c r="A182" s="84" t="s">
        <v>220</v>
      </c>
      <c r="B182" s="43" t="s">
        <v>188</v>
      </c>
      <c r="C182" s="111">
        <v>89.71</v>
      </c>
      <c r="D182" s="12">
        <v>30</v>
      </c>
      <c r="E182" s="464">
        <v>4</v>
      </c>
      <c r="F182" s="13">
        <f t="shared" ref="F182:F193" si="7">E182/C182</f>
        <v>4.4588117266748412E-2</v>
      </c>
      <c r="G182" s="89">
        <v>0</v>
      </c>
      <c r="H182" s="393">
        <f>G182*100/E182</f>
        <v>0</v>
      </c>
      <c r="I182" s="20"/>
      <c r="J182" s="20"/>
      <c r="K182" s="20"/>
    </row>
    <row r="183" spans="1:11" s="346" customFormat="1" ht="19.5" customHeight="1" x14ac:dyDescent="0.25">
      <c r="A183" s="84" t="s">
        <v>222</v>
      </c>
      <c r="B183" s="43" t="s">
        <v>190</v>
      </c>
      <c r="C183" s="111">
        <v>105.1</v>
      </c>
      <c r="D183" s="12">
        <v>0</v>
      </c>
      <c r="E183" s="464">
        <v>0</v>
      </c>
      <c r="F183" s="13">
        <f t="shared" si="7"/>
        <v>0</v>
      </c>
      <c r="G183" s="89">
        <v>0</v>
      </c>
      <c r="H183" s="393">
        <v>0</v>
      </c>
      <c r="I183" s="20"/>
      <c r="J183" s="20"/>
      <c r="K183" s="20"/>
    </row>
    <row r="184" spans="1:11" s="346" customFormat="1" ht="19.5" customHeight="1" x14ac:dyDescent="0.25">
      <c r="A184" s="84" t="s">
        <v>287</v>
      </c>
      <c r="B184" s="43" t="s">
        <v>192</v>
      </c>
      <c r="C184" s="111">
        <v>122.196</v>
      </c>
      <c r="D184" s="12">
        <v>36</v>
      </c>
      <c r="E184" s="464">
        <v>5</v>
      </c>
      <c r="F184" s="13">
        <f t="shared" si="7"/>
        <v>4.0917869652034436E-2</v>
      </c>
      <c r="G184" s="89">
        <v>0</v>
      </c>
      <c r="H184" s="393">
        <f>G184*100/E184</f>
        <v>0</v>
      </c>
      <c r="I184" s="20"/>
      <c r="J184" s="20"/>
      <c r="K184" s="20"/>
    </row>
    <row r="185" spans="1:11" s="346" customFormat="1" ht="19.5" customHeight="1" x14ac:dyDescent="0.25">
      <c r="A185" s="84" t="s">
        <v>288</v>
      </c>
      <c r="B185" s="43" t="s">
        <v>194</v>
      </c>
      <c r="C185" s="111">
        <v>78.5</v>
      </c>
      <c r="D185" s="12">
        <v>0</v>
      </c>
      <c r="E185" s="464">
        <v>0</v>
      </c>
      <c r="F185" s="13">
        <f t="shared" si="7"/>
        <v>0</v>
      </c>
      <c r="G185" s="89">
        <v>0</v>
      </c>
      <c r="H185" s="393">
        <v>0</v>
      </c>
      <c r="I185" s="20"/>
      <c r="J185" s="20"/>
      <c r="K185" s="20"/>
    </row>
    <row r="186" spans="1:11" s="346" customFormat="1" ht="19.5" customHeight="1" x14ac:dyDescent="0.25">
      <c r="A186" s="84" t="s">
        <v>289</v>
      </c>
      <c r="B186" s="43" t="s">
        <v>196</v>
      </c>
      <c r="C186" s="112">
        <v>81</v>
      </c>
      <c r="D186" s="12">
        <v>39</v>
      </c>
      <c r="E186" s="464">
        <v>8</v>
      </c>
      <c r="F186" s="13">
        <f t="shared" si="7"/>
        <v>9.8765432098765427E-2</v>
      </c>
      <c r="G186" s="89">
        <v>0</v>
      </c>
      <c r="H186" s="393">
        <f>G186*100/E186</f>
        <v>0</v>
      </c>
      <c r="I186" s="20"/>
      <c r="J186" s="20"/>
      <c r="K186" s="20"/>
    </row>
    <row r="187" spans="1:11" s="346" customFormat="1" ht="19.5" customHeight="1" x14ac:dyDescent="0.25">
      <c r="A187" s="84" t="s">
        <v>290</v>
      </c>
      <c r="B187" s="43" t="s">
        <v>198</v>
      </c>
      <c r="C187" s="111">
        <v>49.628</v>
      </c>
      <c r="D187" s="12">
        <v>67</v>
      </c>
      <c r="E187" s="464">
        <v>38</v>
      </c>
      <c r="F187" s="13">
        <f t="shared" si="7"/>
        <v>0.76569678407350694</v>
      </c>
      <c r="G187" s="89">
        <v>1</v>
      </c>
      <c r="H187" s="393">
        <f>G187*100/E187</f>
        <v>2.6315789473684212</v>
      </c>
      <c r="I187" s="20"/>
      <c r="J187" s="20"/>
      <c r="K187" s="20"/>
    </row>
    <row r="188" spans="1:11" s="346" customFormat="1" ht="19.5" customHeight="1" x14ac:dyDescent="0.25">
      <c r="A188" s="84" t="s">
        <v>291</v>
      </c>
      <c r="B188" s="43" t="s">
        <v>200</v>
      </c>
      <c r="C188" s="111">
        <v>66.254999999999995</v>
      </c>
      <c r="D188" s="12">
        <v>37</v>
      </c>
      <c r="E188" s="464">
        <v>0</v>
      </c>
      <c r="F188" s="13">
        <f t="shared" si="7"/>
        <v>0</v>
      </c>
      <c r="G188" s="89">
        <v>0</v>
      </c>
      <c r="H188" s="393" t="e">
        <f>G188*100/E188</f>
        <v>#DIV/0!</v>
      </c>
      <c r="I188" s="20"/>
      <c r="J188" s="20"/>
      <c r="K188" s="20"/>
    </row>
    <row r="189" spans="1:11" s="346" customFormat="1" ht="19.5" customHeight="1" x14ac:dyDescent="0.25">
      <c r="A189" s="84" t="s">
        <v>292</v>
      </c>
      <c r="B189" s="43" t="s">
        <v>202</v>
      </c>
      <c r="C189" s="111">
        <v>34.520000000000003</v>
      </c>
      <c r="D189" s="12">
        <v>445</v>
      </c>
      <c r="E189" s="464">
        <v>101</v>
      </c>
      <c r="F189" s="13">
        <v>2.93</v>
      </c>
      <c r="G189" s="89">
        <v>5</v>
      </c>
      <c r="H189" s="393">
        <f>G189*100/E189</f>
        <v>4.9504950495049505</v>
      </c>
      <c r="I189" s="20"/>
      <c r="J189" s="20"/>
      <c r="K189" s="20"/>
    </row>
    <row r="190" spans="1:11" s="346" customFormat="1" ht="19.5" customHeight="1" x14ac:dyDescent="0.25">
      <c r="A190" s="84" t="s">
        <v>293</v>
      </c>
      <c r="B190" s="43" t="s">
        <v>204</v>
      </c>
      <c r="C190" s="111">
        <v>12.46</v>
      </c>
      <c r="D190" s="12">
        <v>0</v>
      </c>
      <c r="E190" s="464">
        <v>0</v>
      </c>
      <c r="F190" s="12">
        <v>0</v>
      </c>
      <c r="G190" s="90">
        <v>0</v>
      </c>
      <c r="H190" s="13">
        <v>0</v>
      </c>
      <c r="I190" s="20"/>
      <c r="J190" s="20"/>
      <c r="K190" s="20"/>
    </row>
    <row r="191" spans="1:11" s="346" customFormat="1" ht="19.5" customHeight="1" x14ac:dyDescent="0.25">
      <c r="A191" s="84" t="s">
        <v>294</v>
      </c>
      <c r="B191" s="43" t="s">
        <v>205</v>
      </c>
      <c r="C191" s="111">
        <v>11.24</v>
      </c>
      <c r="D191" s="12">
        <v>0</v>
      </c>
      <c r="E191" s="464">
        <v>0</v>
      </c>
      <c r="F191" s="12">
        <v>0</v>
      </c>
      <c r="G191" s="90">
        <v>0</v>
      </c>
      <c r="H191" s="13">
        <v>0</v>
      </c>
      <c r="I191" s="20"/>
      <c r="J191" s="20"/>
      <c r="K191" s="20"/>
    </row>
    <row r="192" spans="1:11" s="346" customFormat="1" ht="19.5" customHeight="1" x14ac:dyDescent="0.25">
      <c r="A192" s="84" t="s">
        <v>295</v>
      </c>
      <c r="B192" s="43" t="s">
        <v>206</v>
      </c>
      <c r="C192" s="112">
        <v>15.074999999999999</v>
      </c>
      <c r="D192" s="12">
        <v>15</v>
      </c>
      <c r="E192" s="464">
        <v>3</v>
      </c>
      <c r="F192" s="13">
        <f t="shared" si="7"/>
        <v>0.19900497512437812</v>
      </c>
      <c r="G192" s="89">
        <v>0</v>
      </c>
      <c r="H192" s="393">
        <v>5</v>
      </c>
      <c r="I192" s="20"/>
      <c r="J192" s="20"/>
      <c r="K192" s="20"/>
    </row>
    <row r="193" spans="1:13" s="346" customFormat="1" ht="19.5" customHeight="1" x14ac:dyDescent="0.25">
      <c r="A193" s="84" t="s">
        <v>296</v>
      </c>
      <c r="B193" s="43" t="s">
        <v>207</v>
      </c>
      <c r="C193" s="111">
        <v>48.601999999999997</v>
      </c>
      <c r="D193" s="12">
        <v>63</v>
      </c>
      <c r="E193" s="464">
        <v>46</v>
      </c>
      <c r="F193" s="13">
        <f t="shared" si="7"/>
        <v>0.94646310851405302</v>
      </c>
      <c r="G193" s="89">
        <v>2</v>
      </c>
      <c r="H193" s="393">
        <f>G193*100/E193</f>
        <v>4.3478260869565215</v>
      </c>
      <c r="I193" s="20"/>
      <c r="J193" s="20"/>
      <c r="K193" s="20"/>
    </row>
    <row r="194" spans="1:13" s="346" customFormat="1" ht="19.5" customHeight="1" x14ac:dyDescent="0.25">
      <c r="A194" s="394" t="s">
        <v>382</v>
      </c>
      <c r="B194" s="395"/>
      <c r="C194" s="395"/>
      <c r="D194" s="395"/>
      <c r="E194" s="465"/>
      <c r="F194" s="395"/>
      <c r="G194" s="415"/>
      <c r="H194" s="396"/>
      <c r="I194" s="395"/>
      <c r="J194" s="395"/>
      <c r="K194" s="395"/>
    </row>
    <row r="195" spans="1:13" s="346" customFormat="1" ht="19.5" customHeight="1" x14ac:dyDescent="0.25">
      <c r="A195" s="84" t="s">
        <v>224</v>
      </c>
      <c r="B195" s="43" t="s">
        <v>36</v>
      </c>
      <c r="C195" s="111">
        <v>0</v>
      </c>
      <c r="D195" s="12">
        <v>0</v>
      </c>
      <c r="E195" s="464">
        <v>0</v>
      </c>
      <c r="F195" s="12">
        <v>0</v>
      </c>
      <c r="G195" s="90">
        <v>0</v>
      </c>
      <c r="H195" s="13">
        <v>0</v>
      </c>
      <c r="I195" s="12">
        <v>0</v>
      </c>
      <c r="J195" s="12">
        <v>0</v>
      </c>
      <c r="K195" s="12">
        <v>0</v>
      </c>
    </row>
    <row r="196" spans="1:13" s="346" customFormat="1" ht="19.5" customHeight="1" x14ac:dyDescent="0.25">
      <c r="A196" s="84" t="s">
        <v>225</v>
      </c>
      <c r="B196" s="43" t="s">
        <v>210</v>
      </c>
      <c r="C196" s="111">
        <v>384.79300000000001</v>
      </c>
      <c r="D196" s="12">
        <v>0</v>
      </c>
      <c r="E196" s="464">
        <v>0</v>
      </c>
      <c r="F196" s="13">
        <v>0</v>
      </c>
      <c r="G196" s="89">
        <v>0</v>
      </c>
      <c r="H196" s="393">
        <v>0</v>
      </c>
      <c r="I196" s="20"/>
      <c r="J196" s="20"/>
      <c r="K196" s="405"/>
    </row>
    <row r="197" spans="1:13" s="346" customFormat="1" ht="19.5" customHeight="1" x14ac:dyDescent="0.25">
      <c r="A197" s="394" t="s">
        <v>297</v>
      </c>
      <c r="B197" s="395"/>
      <c r="C197" s="395"/>
      <c r="D197" s="395"/>
      <c r="E197" s="465"/>
      <c r="F197" s="395"/>
      <c r="G197" s="415"/>
      <c r="H197" s="396"/>
      <c r="I197" s="395"/>
      <c r="J197" s="395"/>
      <c r="K197" s="395"/>
    </row>
    <row r="198" spans="1:13" ht="19.5" customHeight="1" x14ac:dyDescent="0.25">
      <c r="A198" s="1" t="s">
        <v>230</v>
      </c>
      <c r="B198" s="2" t="s">
        <v>18</v>
      </c>
      <c r="C198" s="390">
        <v>247.73150000000001</v>
      </c>
      <c r="D198" s="18">
        <v>32</v>
      </c>
      <c r="E198" s="467">
        <v>16</v>
      </c>
      <c r="F198" s="31">
        <f>E198/C198</f>
        <v>6.4586053852659031E-2</v>
      </c>
      <c r="G198" s="93">
        <v>0</v>
      </c>
      <c r="H198" s="403">
        <f>G198*100/E198</f>
        <v>0</v>
      </c>
      <c r="I198" s="25">
        <v>0</v>
      </c>
      <c r="J198" s="25">
        <v>0</v>
      </c>
      <c r="K198" s="25">
        <v>0</v>
      </c>
      <c r="L198" s="346"/>
      <c r="M198" s="346"/>
    </row>
    <row r="199" spans="1:13" ht="19.5" customHeight="1" x14ac:dyDescent="0.25">
      <c r="A199" s="1" t="s">
        <v>298</v>
      </c>
      <c r="B199" s="2" t="s">
        <v>213</v>
      </c>
      <c r="C199" s="390">
        <v>201.547</v>
      </c>
      <c r="D199" s="18">
        <v>0</v>
      </c>
      <c r="E199" s="467">
        <v>0</v>
      </c>
      <c r="F199" s="18">
        <v>0</v>
      </c>
      <c r="G199" s="93">
        <v>0</v>
      </c>
      <c r="H199" s="26">
        <v>0</v>
      </c>
      <c r="I199" s="25"/>
      <c r="J199" s="25"/>
      <c r="K199" s="25"/>
    </row>
    <row r="200" spans="1:13" ht="19.5" customHeight="1" x14ac:dyDescent="0.25">
      <c r="A200" s="1" t="s">
        <v>299</v>
      </c>
      <c r="B200" s="2" t="s">
        <v>215</v>
      </c>
      <c r="C200" s="390">
        <v>131.56899999999999</v>
      </c>
      <c r="D200" s="18">
        <v>0</v>
      </c>
      <c r="E200" s="467">
        <v>0</v>
      </c>
      <c r="F200" s="18">
        <v>0</v>
      </c>
      <c r="G200" s="93">
        <v>0</v>
      </c>
      <c r="H200" s="26">
        <v>0</v>
      </c>
      <c r="I200" s="25"/>
      <c r="J200" s="25"/>
      <c r="K200" s="25"/>
    </row>
    <row r="201" spans="1:13" ht="19.5" customHeight="1" x14ac:dyDescent="0.25">
      <c r="A201" s="1" t="s">
        <v>300</v>
      </c>
      <c r="B201" s="2" t="s">
        <v>217</v>
      </c>
      <c r="C201" s="390">
        <v>7.78</v>
      </c>
      <c r="D201" s="18">
        <v>0</v>
      </c>
      <c r="E201" s="467">
        <v>0</v>
      </c>
      <c r="F201" s="18">
        <v>0</v>
      </c>
      <c r="G201" s="93">
        <v>0</v>
      </c>
      <c r="H201" s="26">
        <v>0</v>
      </c>
      <c r="I201" s="25"/>
      <c r="J201" s="25"/>
      <c r="K201" s="25"/>
    </row>
    <row r="202" spans="1:13" ht="19.5" customHeight="1" x14ac:dyDescent="0.25">
      <c r="A202" s="1" t="s">
        <v>301</v>
      </c>
      <c r="B202" s="2" t="s">
        <v>218</v>
      </c>
      <c r="C202" s="390">
        <v>4.37</v>
      </c>
      <c r="D202" s="18">
        <v>0</v>
      </c>
      <c r="E202" s="467">
        <v>0</v>
      </c>
      <c r="F202" s="18">
        <v>0</v>
      </c>
      <c r="G202" s="93">
        <v>0</v>
      </c>
      <c r="H202" s="26">
        <v>0</v>
      </c>
      <c r="I202" s="25"/>
      <c r="J202" s="25"/>
      <c r="K202" s="25"/>
    </row>
    <row r="203" spans="1:13" ht="19.5" customHeight="1" x14ac:dyDescent="0.25">
      <c r="A203" s="577" t="s">
        <v>231</v>
      </c>
      <c r="B203" s="578"/>
      <c r="C203" s="356"/>
      <c r="D203" s="4"/>
      <c r="E203" s="469"/>
      <c r="F203" s="4"/>
      <c r="G203" s="96"/>
      <c r="H203" s="27"/>
      <c r="I203" s="27"/>
      <c r="J203" s="27"/>
      <c r="K203" s="27"/>
    </row>
    <row r="204" spans="1:13" s="226" customFormat="1" ht="19.5" customHeight="1" x14ac:dyDescent="0.25">
      <c r="A204" s="562" t="s">
        <v>232</v>
      </c>
      <c r="B204" s="563"/>
      <c r="C204" s="52">
        <f>C24+C25+C26+C28+C31+C44+C45+C46+C47+C50+C59+C60+C73+C79+C80+C81+C82+C83+C85+C86+C87+C88+C89+C91+C92+C96+C97+C98+C99+C108+C109+C120+C121+C122+C123+C124+C125+C126+C127+C128+C129+C130+C136+C137+C138+C139+C140+C141+C142+C143+C145+C147+C148+C149+C152+C154+C156+C157+C158+C159+C160+C161+C163+C164+C165+C166+C167+C168+C169+C170+C171+C172+C173+C176+C179+C187+C189+C193</f>
        <v>27867.71</v>
      </c>
      <c r="D204" s="36">
        <f t="shared" ref="D204:J204" si="8">D24+D25+D26+D28+D31+D44+D45+D46+D47+D50+D59+D60+D73+D79+D80+D81+D82+D83+D85+D86+D87+D88+D89+D91+D92+D96+D97+D98+D99+D108+D109+D120+D121+D122+D123+D124+D125+D126+D127+D128+D129+D130+D136+D137+D138+D139+D140+D141+D142+D143+D145+D147+D148+D149+D152+D154+D156+D157+D158+D159+D160+D161+D163+D164+D165+D166+D167+D168+D169+D170+D171+D172+D173+D176+D179+D187+D189+D193</f>
        <v>92410</v>
      </c>
      <c r="E204" s="470">
        <f t="shared" si="8"/>
        <v>83684</v>
      </c>
      <c r="F204" s="52">
        <f>E204/C204</f>
        <v>3.0029019248442017</v>
      </c>
      <c r="G204" s="36">
        <f>G24+G25+G26+G28+G31+G44+G45+G46+G47+G50+G59+G60+G73+G79+G80+G81+G82+G83+G85+G86+G87+G88+G89+G91+G92+G96+G97+G98+G99+G108+G109+G120+G121+G122+G123+G124+G125+G126+G127+G128+G129+G130+G136+G137+G138+G139+G140+G141+G142+G143+G145+G147+G148+G149+G152+G154+G156+G157+G158+G159+G160+G161+G163+G164+G165+G166+G167+G168+G169+G170+G171+G172+G173+G176+G179+G187+G189+G193</f>
        <v>4078</v>
      </c>
      <c r="H204" s="38">
        <f>G204*100/E204</f>
        <v>4.8730940203623154</v>
      </c>
      <c r="I204" s="36">
        <f t="shared" si="8"/>
        <v>408</v>
      </c>
      <c r="J204" s="36">
        <f t="shared" si="8"/>
        <v>1310</v>
      </c>
      <c r="K204" s="36">
        <f>K24+K25+K26+K28+K31+K44+K45+K46+K47+K50+K59+K60+K73+K79+K80+K81+K82+K83+K85+K86+L209+K87+K88+K89+K91+K92+K96+K97+K98+K99+K108+K109+K120+K121+K122+K123+K124+K125+K126+K127+K128+K129+K130+K136+K137+K138+K139+K140+K141+K142+K143+K145+K147+K148+K149+K152+K154+K156+K157+K158+K159+K160+K161+K163+K164+K165+K166+K167+K168+K169+K170+K171+K172+K173+K176+K179+K187+K189+K193</f>
        <v>445</v>
      </c>
    </row>
    <row r="205" spans="1:13" ht="19.5" customHeight="1" x14ac:dyDescent="0.25">
      <c r="D205" s="17">
        <v>3699</v>
      </c>
      <c r="E205" s="502">
        <f>G204</f>
        <v>4078</v>
      </c>
      <c r="G205" s="67">
        <f>SUM(G19:G193)</f>
        <v>4078</v>
      </c>
    </row>
    <row r="206" spans="1:13" ht="19.5" customHeight="1" x14ac:dyDescent="0.25">
      <c r="D206" s="34"/>
      <c r="E206" s="460">
        <v>84253</v>
      </c>
      <c r="G206" s="458"/>
      <c r="H206" s="407"/>
      <c r="I206" s="406"/>
    </row>
    <row r="208" spans="1:13" ht="19.5" customHeight="1" x14ac:dyDescent="0.25">
      <c r="G208" s="100">
        <f>G176+G163+G152+G147+G145+G136+G120+G96+G85+G79+G59+G44+G28+G161+G109+G82</f>
        <v>1755</v>
      </c>
      <c r="H208" s="100"/>
      <c r="I208" s="100">
        <f>I176+I163+I152+I147+I145+I136+I120+I96+I85+I79+I59+I44+I28+I161+I109+I82</f>
        <v>408</v>
      </c>
      <c r="J208" s="100">
        <f>J176+J163+J152+J147+J145+J136+J120+J96+J85+J79+J59+J44+J28+J161+J109+J82</f>
        <v>1310</v>
      </c>
      <c r="K208" s="100">
        <f>K176+K163+K152+K147+K145+K136+K120+K96+K85+K79+K59+K44+K28+K161+K109+K82</f>
        <v>445</v>
      </c>
    </row>
    <row r="209" spans="7:11" ht="19.5" customHeight="1" x14ac:dyDescent="0.25">
      <c r="G209" s="100" t="s">
        <v>383</v>
      </c>
      <c r="H209" s="408"/>
      <c r="I209" s="408"/>
      <c r="J209" s="408"/>
      <c r="K209" s="408"/>
    </row>
    <row r="210" spans="7:11" ht="19.5" customHeight="1" x14ac:dyDescent="0.25">
      <c r="G210" s="100">
        <f>G193+G189+G187+G179+G173+G172+G171+G170+G169+G168+G167+G166+G165+G164+G160+G159+G158+G157+G156+G154+G149+G148+G143++G142+G141+G140+G139+G138+G137+G130+G129+G128+G127+G126+G125+G124+G123++G122+G121+G108+G99+G98+G97+G92+G91+G89+G88+G87+G86+G83+G81+G80+G73+G60+G50+G47+G46+G45+G31+G26+G25+G24</f>
        <v>2323</v>
      </c>
    </row>
    <row r="211" spans="7:11" ht="19.5" customHeight="1" x14ac:dyDescent="0.25">
      <c r="G211" s="100">
        <f>G208+G210</f>
        <v>4078</v>
      </c>
    </row>
  </sheetData>
  <autoFilter ref="B2:B211"/>
  <mergeCells count="19">
    <mergeCell ref="A14:K14"/>
    <mergeCell ref="A203:B203"/>
    <mergeCell ref="A204:B204"/>
    <mergeCell ref="J10:K10"/>
    <mergeCell ref="D11:D12"/>
    <mergeCell ref="E11:E12"/>
    <mergeCell ref="J11:K11"/>
    <mergeCell ref="G10:G12"/>
    <mergeCell ref="H10:H12"/>
    <mergeCell ref="I10:I12"/>
    <mergeCell ref="G8:K8"/>
    <mergeCell ref="G9:K9"/>
    <mergeCell ref="C4:F4"/>
    <mergeCell ref="C6:F6"/>
    <mergeCell ref="A8:A12"/>
    <mergeCell ref="B8:B12"/>
    <mergeCell ref="C8:C12"/>
    <mergeCell ref="D8:E10"/>
    <mergeCell ref="F8:F12"/>
  </mergeCells>
  <pageMargins left="0.70866141732283472" right="0.70866141732283472" top="0.55118110236220474" bottom="0.55118110236220474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Q36"/>
  <sheetViews>
    <sheetView zoomScale="90" zoomScaleNormal="90" zoomScaleSheetLayoutView="80" workbookViewId="0">
      <selection activeCell="P27" sqref="P27"/>
    </sheetView>
  </sheetViews>
  <sheetFormatPr defaultColWidth="9.140625" defaultRowHeight="15" x14ac:dyDescent="0.25"/>
  <cols>
    <col min="1" max="1" width="9.140625" style="17"/>
    <col min="2" max="2" width="17.28515625" style="17" customWidth="1"/>
    <col min="3" max="3" width="13.140625" style="17" customWidth="1"/>
    <col min="4" max="4" width="10.7109375" style="17" bestFit="1" customWidth="1"/>
    <col min="5" max="6" width="9.140625" style="17"/>
    <col min="7" max="7" width="6.5703125" style="67" customWidth="1"/>
    <col min="8" max="8" width="7" style="17" customWidth="1"/>
    <col min="9" max="13" width="9.140625" style="17"/>
    <col min="14" max="14" width="7.5703125" style="17" customWidth="1"/>
    <col min="15" max="16384" width="9.140625" style="17"/>
  </cols>
  <sheetData>
    <row r="2" spans="1:15" x14ac:dyDescent="0.25">
      <c r="F2" s="536" t="s">
        <v>362</v>
      </c>
    </row>
    <row r="3" spans="1:15" x14ac:dyDescent="0.25">
      <c r="F3" s="220"/>
    </row>
    <row r="4" spans="1:15" x14ac:dyDescent="0.25">
      <c r="C4" s="538" t="s">
        <v>16</v>
      </c>
      <c r="D4" s="538"/>
      <c r="E4" s="538"/>
      <c r="F4" s="538"/>
    </row>
    <row r="5" spans="1:15" ht="7.5" customHeight="1" x14ac:dyDescent="0.25"/>
    <row r="6" spans="1:15" x14ac:dyDescent="0.25">
      <c r="C6" s="539" t="s">
        <v>363</v>
      </c>
      <c r="D6" s="539"/>
      <c r="E6" s="539"/>
      <c r="F6" s="539"/>
    </row>
    <row r="8" spans="1:15" s="41" customFormat="1" ht="12.75" customHeight="1" x14ac:dyDescent="0.2">
      <c r="A8" s="540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6"/>
    </row>
    <row r="9" spans="1:15" s="41" customFormat="1" ht="22.9" customHeight="1" x14ac:dyDescent="0.2">
      <c r="A9" s="541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6"/>
    </row>
    <row r="10" spans="1:15" s="41" customFormat="1" ht="33" customHeight="1" x14ac:dyDescent="0.2">
      <c r="A10" s="541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6"/>
    </row>
    <row r="11" spans="1:15" s="41" customFormat="1" ht="12.75" customHeight="1" x14ac:dyDescent="0.2">
      <c r="A11" s="541"/>
      <c r="B11" s="543"/>
      <c r="C11" s="545"/>
      <c r="D11" s="558" t="s">
        <v>328</v>
      </c>
      <c r="E11" s="558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6"/>
      <c r="N11" s="542" t="s">
        <v>11</v>
      </c>
    </row>
    <row r="12" spans="1:15" s="41" customFormat="1" ht="63.75" x14ac:dyDescent="0.2">
      <c r="A12" s="540"/>
      <c r="B12" s="542"/>
      <c r="C12" s="545"/>
      <c r="D12" s="558"/>
      <c r="E12" s="558"/>
      <c r="F12" s="553"/>
      <c r="G12" s="560"/>
      <c r="H12" s="557"/>
      <c r="I12" s="557"/>
      <c r="J12" s="223" t="s">
        <v>12</v>
      </c>
      <c r="K12" s="223" t="s">
        <v>13</v>
      </c>
      <c r="L12" s="223" t="s">
        <v>14</v>
      </c>
      <c r="M12" s="223" t="s">
        <v>15</v>
      </c>
      <c r="N12" s="557"/>
    </row>
    <row r="13" spans="1:15" s="33" customFormat="1" ht="12.75" x14ac:dyDescent="0.25">
      <c r="A13" s="222">
        <v>1</v>
      </c>
      <c r="B13" s="222">
        <v>2</v>
      </c>
      <c r="C13" s="222">
        <v>3</v>
      </c>
      <c r="D13" s="222">
        <v>4</v>
      </c>
      <c r="E13" s="222">
        <v>5</v>
      </c>
      <c r="F13" s="222">
        <v>6</v>
      </c>
      <c r="G13" s="68">
        <v>24</v>
      </c>
      <c r="H13" s="222">
        <v>25</v>
      </c>
      <c r="I13" s="222">
        <v>26</v>
      </c>
      <c r="J13" s="222">
        <v>27</v>
      </c>
      <c r="K13" s="222">
        <v>28</v>
      </c>
      <c r="L13" s="222">
        <v>29</v>
      </c>
      <c r="M13" s="222">
        <v>30</v>
      </c>
      <c r="N13" s="222">
        <v>31</v>
      </c>
    </row>
    <row r="14" spans="1:15" ht="15.75" customHeight="1" x14ac:dyDescent="0.25">
      <c r="A14" s="81" t="s">
        <v>249</v>
      </c>
      <c r="B14" s="74"/>
      <c r="C14" s="74"/>
      <c r="D14" s="74"/>
      <c r="E14" s="74"/>
      <c r="F14" s="74"/>
      <c r="G14" s="86"/>
      <c r="H14" s="74"/>
      <c r="I14" s="74"/>
      <c r="J14" s="74"/>
      <c r="K14" s="74"/>
      <c r="L14" s="74"/>
      <c r="M14" s="74"/>
      <c r="N14" s="75"/>
    </row>
    <row r="15" spans="1:15" s="30" customFormat="1" x14ac:dyDescent="0.25">
      <c r="A15" s="321" t="s">
        <v>65</v>
      </c>
      <c r="B15" s="246" t="s">
        <v>36</v>
      </c>
      <c r="C15" s="322">
        <v>4100.01</v>
      </c>
      <c r="D15" s="18">
        <v>2427</v>
      </c>
      <c r="E15" s="18">
        <v>2344</v>
      </c>
      <c r="F15" s="19">
        <f>E15/C15</f>
        <v>0.5717059226684813</v>
      </c>
      <c r="G15" s="29">
        <v>227</v>
      </c>
      <c r="H15" s="273">
        <f>G15*100/E15</f>
        <v>9.6843003412969288</v>
      </c>
      <c r="I15" s="29">
        <v>39</v>
      </c>
      <c r="J15" s="29">
        <v>0</v>
      </c>
      <c r="K15" s="29">
        <v>0</v>
      </c>
      <c r="L15" s="29">
        <v>0</v>
      </c>
      <c r="M15" s="29">
        <v>181</v>
      </c>
      <c r="N15" s="29">
        <v>46</v>
      </c>
    </row>
    <row r="16" spans="1:15" x14ac:dyDescent="0.25">
      <c r="A16" s="315" t="s">
        <v>66</v>
      </c>
      <c r="B16" s="210" t="s">
        <v>64</v>
      </c>
      <c r="C16" s="316">
        <v>1069.01</v>
      </c>
      <c r="D16" s="18">
        <v>662</v>
      </c>
      <c r="E16" s="18">
        <v>620</v>
      </c>
      <c r="F16" s="19">
        <f>E16/C16</f>
        <v>0.57997586552043479</v>
      </c>
      <c r="G16" s="94">
        <v>93</v>
      </c>
      <c r="H16" s="273">
        <f>G16*100/E16</f>
        <v>15</v>
      </c>
      <c r="I16" s="21"/>
      <c r="J16" s="21"/>
      <c r="K16" s="21"/>
      <c r="L16" s="21"/>
      <c r="M16" s="21"/>
      <c r="N16" s="21"/>
      <c r="O16" s="30"/>
    </row>
    <row r="17" spans="1:17" ht="15.75" customHeight="1" x14ac:dyDescent="0.25">
      <c r="A17" s="500" t="s">
        <v>307</v>
      </c>
      <c r="B17" s="317"/>
      <c r="C17" s="317"/>
      <c r="D17" s="317"/>
      <c r="E17" s="317"/>
      <c r="F17" s="317"/>
      <c r="G17" s="318"/>
      <c r="H17" s="317"/>
      <c r="I17" s="317"/>
      <c r="J17" s="317"/>
      <c r="K17" s="317"/>
      <c r="L17" s="317"/>
      <c r="M17" s="317"/>
      <c r="N17" s="319"/>
      <c r="O17" s="30"/>
    </row>
    <row r="18" spans="1:17" s="30" customFormat="1" x14ac:dyDescent="0.25">
      <c r="A18" s="321" t="s">
        <v>113</v>
      </c>
      <c r="B18" s="246" t="s">
        <v>36</v>
      </c>
      <c r="C18" s="499">
        <v>1591.999</v>
      </c>
      <c r="D18" s="18">
        <v>397</v>
      </c>
      <c r="E18" s="18">
        <v>446</v>
      </c>
      <c r="F18" s="19">
        <f>E18/C18</f>
        <v>0.28015092974304634</v>
      </c>
      <c r="G18" s="311">
        <v>66</v>
      </c>
      <c r="H18" s="31">
        <f>G18*100/E18</f>
        <v>14.798206278026905</v>
      </c>
      <c r="I18" s="258">
        <v>0</v>
      </c>
      <c r="J18" s="258">
        <v>0</v>
      </c>
      <c r="K18" s="258">
        <v>0</v>
      </c>
      <c r="L18" s="258">
        <v>0</v>
      </c>
      <c r="M18" s="258">
        <v>52</v>
      </c>
      <c r="N18" s="258">
        <v>14</v>
      </c>
    </row>
    <row r="19" spans="1:17" ht="30" x14ac:dyDescent="0.25">
      <c r="A19" s="315" t="s">
        <v>114</v>
      </c>
      <c r="B19" s="210" t="s">
        <v>96</v>
      </c>
      <c r="C19" s="316">
        <v>400</v>
      </c>
      <c r="D19" s="18">
        <v>63</v>
      </c>
      <c r="E19" s="18">
        <v>35</v>
      </c>
      <c r="F19" s="19">
        <f>E19/C19</f>
        <v>8.7499999999999994E-2</v>
      </c>
      <c r="G19" s="93">
        <v>5</v>
      </c>
      <c r="H19" s="26">
        <f>G19*100/E19</f>
        <v>14.285714285714286</v>
      </c>
      <c r="I19" s="25"/>
      <c r="J19" s="25"/>
      <c r="K19" s="25"/>
      <c r="L19" s="25"/>
      <c r="M19" s="25"/>
      <c r="N19" s="25"/>
      <c r="O19" s="30"/>
    </row>
    <row r="20" spans="1:17" ht="30" hidden="1" x14ac:dyDescent="0.25">
      <c r="A20" s="315" t="s">
        <v>116</v>
      </c>
      <c r="B20" s="210" t="s">
        <v>98</v>
      </c>
      <c r="C20" s="316">
        <v>17.489000000000001</v>
      </c>
      <c r="D20" s="18">
        <v>0</v>
      </c>
      <c r="E20" s="18">
        <v>0</v>
      </c>
      <c r="F20" s="19">
        <f>E20/C20</f>
        <v>0</v>
      </c>
      <c r="G20" s="69">
        <v>0</v>
      </c>
      <c r="H20" s="26" t="e">
        <f>G20*100/E20</f>
        <v>#DIV/0!</v>
      </c>
      <c r="I20" s="25"/>
      <c r="J20" s="25"/>
      <c r="K20" s="25"/>
      <c r="L20" s="25"/>
      <c r="M20" s="25"/>
      <c r="N20" s="25"/>
      <c r="O20" s="30"/>
    </row>
    <row r="21" spans="1:17" x14ac:dyDescent="0.25">
      <c r="A21" s="315" t="s">
        <v>118</v>
      </c>
      <c r="B21" s="210" t="s">
        <v>100</v>
      </c>
      <c r="C21" s="316">
        <v>210.33</v>
      </c>
      <c r="D21" s="18">
        <v>155</v>
      </c>
      <c r="E21" s="18">
        <v>157</v>
      </c>
      <c r="F21" s="19">
        <f>E21/C21</f>
        <v>0.74644606095183752</v>
      </c>
      <c r="G21" s="69">
        <v>23</v>
      </c>
      <c r="H21" s="26">
        <f>G21*100/E21</f>
        <v>14.64968152866242</v>
      </c>
      <c r="I21" s="25"/>
      <c r="J21" s="25"/>
      <c r="K21" s="25"/>
      <c r="L21" s="25"/>
      <c r="M21" s="25"/>
      <c r="N21" s="25"/>
      <c r="O21" s="30"/>
    </row>
    <row r="22" spans="1:17" ht="15.75" customHeight="1" x14ac:dyDescent="0.25">
      <c r="A22" s="500" t="s">
        <v>274</v>
      </c>
      <c r="B22" s="317"/>
      <c r="C22" s="317"/>
      <c r="D22" s="317"/>
      <c r="E22" s="317"/>
      <c r="F22" s="317"/>
      <c r="G22" s="318"/>
      <c r="H22" s="317"/>
      <c r="I22" s="317"/>
      <c r="J22" s="317"/>
      <c r="K22" s="317"/>
      <c r="L22" s="317"/>
      <c r="M22" s="317"/>
      <c r="N22" s="319"/>
      <c r="O22" s="30"/>
    </row>
    <row r="23" spans="1:17" s="30" customFormat="1" ht="28.5" customHeight="1" x14ac:dyDescent="0.25">
      <c r="A23" s="321" t="s">
        <v>171</v>
      </c>
      <c r="B23" s="246" t="s">
        <v>18</v>
      </c>
      <c r="C23" s="322">
        <v>4284.8</v>
      </c>
      <c r="D23" s="18">
        <v>1157</v>
      </c>
      <c r="E23" s="18">
        <v>1200</v>
      </c>
      <c r="F23" s="524">
        <v>0.27</v>
      </c>
      <c r="G23" s="18">
        <v>180</v>
      </c>
      <c r="H23" s="18">
        <f>G23*100/E23</f>
        <v>15</v>
      </c>
      <c r="I23" s="18">
        <v>72</v>
      </c>
      <c r="J23" s="18">
        <v>0</v>
      </c>
      <c r="K23" s="18">
        <v>0</v>
      </c>
      <c r="L23" s="18">
        <v>0</v>
      </c>
      <c r="M23" s="18">
        <v>143</v>
      </c>
      <c r="N23" s="18">
        <v>37</v>
      </c>
    </row>
    <row r="24" spans="1:17" ht="15.75" customHeight="1" x14ac:dyDescent="0.25">
      <c r="A24" s="500" t="s">
        <v>275</v>
      </c>
      <c r="B24" s="317"/>
      <c r="C24" s="317"/>
      <c r="D24" s="317"/>
      <c r="E24" s="317"/>
      <c r="F24" s="317"/>
      <c r="G24" s="318"/>
      <c r="H24" s="317"/>
      <c r="I24" s="317"/>
      <c r="J24" s="317"/>
      <c r="K24" s="317"/>
      <c r="L24" s="317"/>
      <c r="M24" s="317"/>
      <c r="N24" s="319"/>
      <c r="O24" s="30"/>
    </row>
    <row r="25" spans="1:17" x14ac:dyDescent="0.25">
      <c r="A25" s="321" t="s">
        <v>180</v>
      </c>
      <c r="B25" s="246" t="s">
        <v>36</v>
      </c>
      <c r="C25" s="322">
        <v>2410.6999999999998</v>
      </c>
      <c r="D25" s="18">
        <v>212</v>
      </c>
      <c r="E25" s="18">
        <v>142</v>
      </c>
      <c r="F25" s="19">
        <f>E25/C25</f>
        <v>5.8904052764757131E-2</v>
      </c>
      <c r="G25" s="95">
        <v>21</v>
      </c>
      <c r="H25" s="273">
        <f>G25*100/E25</f>
        <v>14.788732394366198</v>
      </c>
      <c r="I25" s="29">
        <v>4</v>
      </c>
      <c r="J25" s="29">
        <v>0</v>
      </c>
      <c r="K25" s="29">
        <v>0</v>
      </c>
      <c r="L25" s="29">
        <v>0</v>
      </c>
      <c r="M25" s="29">
        <v>16</v>
      </c>
      <c r="N25" s="29">
        <v>5</v>
      </c>
      <c r="O25" s="30"/>
      <c r="P25" s="17">
        <v>13</v>
      </c>
      <c r="Q25" s="17">
        <v>4</v>
      </c>
    </row>
    <row r="26" spans="1:17" s="230" customFormat="1" ht="45" hidden="1" x14ac:dyDescent="0.25">
      <c r="A26" s="323" t="s">
        <v>181</v>
      </c>
      <c r="B26" s="324" t="s">
        <v>150</v>
      </c>
      <c r="C26" s="325">
        <v>150.298</v>
      </c>
      <c r="D26" s="18">
        <v>0</v>
      </c>
      <c r="E26" s="18">
        <v>0</v>
      </c>
      <c r="F26" s="19">
        <f>E26/C26</f>
        <v>0</v>
      </c>
      <c r="G26" s="93">
        <v>0</v>
      </c>
      <c r="H26" s="26">
        <v>0</v>
      </c>
      <c r="I26" s="25"/>
      <c r="J26" s="25"/>
      <c r="K26" s="25"/>
      <c r="L26" s="25"/>
      <c r="M26" s="25"/>
      <c r="N26" s="25"/>
    </row>
    <row r="27" spans="1:17" x14ac:dyDescent="0.25">
      <c r="A27" s="315" t="s">
        <v>183</v>
      </c>
      <c r="B27" s="210" t="s">
        <v>152</v>
      </c>
      <c r="C27" s="316">
        <v>1607.29</v>
      </c>
      <c r="D27" s="18">
        <v>119</v>
      </c>
      <c r="E27" s="18">
        <v>134</v>
      </c>
      <c r="F27" s="19">
        <f>E27/C27</f>
        <v>8.3370144777855898E-2</v>
      </c>
      <c r="G27" s="94">
        <v>14</v>
      </c>
      <c r="H27" s="326">
        <f>G27*100/E27</f>
        <v>10.447761194029852</v>
      </c>
      <c r="I27" s="21"/>
      <c r="J27" s="21"/>
      <c r="K27" s="21"/>
      <c r="L27" s="21"/>
      <c r="M27" s="21"/>
      <c r="N27" s="21"/>
    </row>
    <row r="28" spans="1:17" s="32" customFormat="1" ht="30" hidden="1" x14ac:dyDescent="0.25">
      <c r="A28" s="313" t="s">
        <v>185</v>
      </c>
      <c r="B28" s="288" t="s">
        <v>154</v>
      </c>
      <c r="C28" s="314">
        <v>252.64</v>
      </c>
      <c r="D28" s="53">
        <v>73</v>
      </c>
      <c r="E28" s="53">
        <v>76</v>
      </c>
      <c r="F28" s="147">
        <f>E28/C28</f>
        <v>0.30082330588980372</v>
      </c>
      <c r="G28" s="327">
        <v>0</v>
      </c>
      <c r="H28" s="142">
        <f>G28*100/E28</f>
        <v>0</v>
      </c>
      <c r="I28" s="142"/>
      <c r="J28" s="142"/>
      <c r="K28" s="142"/>
      <c r="L28" s="142"/>
      <c r="M28" s="142"/>
      <c r="N28" s="142"/>
    </row>
    <row r="29" spans="1:17" ht="15" customHeight="1" x14ac:dyDescent="0.25">
      <c r="A29" s="328" t="s">
        <v>231</v>
      </c>
      <c r="B29" s="329"/>
      <c r="C29" s="330"/>
      <c r="D29" s="4"/>
      <c r="E29" s="4"/>
      <c r="F29" s="4"/>
      <c r="G29" s="96"/>
      <c r="H29" s="27"/>
      <c r="I29" s="27"/>
      <c r="J29" s="27"/>
      <c r="K29" s="27"/>
      <c r="L29" s="27"/>
      <c r="M29" s="27"/>
      <c r="N29" s="27"/>
    </row>
    <row r="30" spans="1:17" x14ac:dyDescent="0.25">
      <c r="A30" s="331" t="s">
        <v>232</v>
      </c>
      <c r="B30" s="332"/>
      <c r="C30" s="333">
        <f>C15+C16+C18+C19+C20+C21+C23+C25+C26+C27+C28</f>
        <v>16094.565999999999</v>
      </c>
      <c r="D30" s="334">
        <f>D15+D16+D18+D19+D20+D21+D23+D25+D26+D27+D28</f>
        <v>5265</v>
      </c>
      <c r="E30" s="334">
        <f>E15+E16+E18+E19+E21+E23+E25+E27</f>
        <v>5078</v>
      </c>
      <c r="F30" s="333">
        <f>E30/C30</f>
        <v>0.31551021630530457</v>
      </c>
      <c r="G30" s="97">
        <f>G15+G16+G18+G19+G20+G21+G23+G25+G26+G27+G28</f>
        <v>629</v>
      </c>
      <c r="H30" s="336">
        <f>G30*100/E30</f>
        <v>12.386766443481685</v>
      </c>
      <c r="I30" s="335">
        <f t="shared" ref="I30:N30" si="0">I15+I16+I18+I19+I20+I21+I23+I25+I26+I27+I28</f>
        <v>115</v>
      </c>
      <c r="J30" s="335">
        <f t="shared" si="0"/>
        <v>0</v>
      </c>
      <c r="K30" s="335">
        <f t="shared" si="0"/>
        <v>0</v>
      </c>
      <c r="L30" s="335">
        <f t="shared" si="0"/>
        <v>0</v>
      </c>
      <c r="M30" s="335">
        <f t="shared" si="0"/>
        <v>392</v>
      </c>
      <c r="N30" s="335">
        <f t="shared" si="0"/>
        <v>102</v>
      </c>
    </row>
    <row r="31" spans="1:17" x14ac:dyDescent="0.25">
      <c r="G31" s="17">
        <f>SUM(G15:G27)</f>
        <v>629</v>
      </c>
      <c r="I31" s="17">
        <f t="shared" ref="I31:N31" si="1">SUM(I15:I25)</f>
        <v>115</v>
      </c>
      <c r="J31" s="17">
        <f t="shared" si="1"/>
        <v>0</v>
      </c>
      <c r="K31" s="17">
        <f t="shared" si="1"/>
        <v>0</v>
      </c>
      <c r="L31" s="17">
        <f t="shared" si="1"/>
        <v>0</v>
      </c>
      <c r="M31" s="17">
        <f t="shared" si="1"/>
        <v>392</v>
      </c>
      <c r="N31" s="17">
        <f t="shared" si="1"/>
        <v>102</v>
      </c>
    </row>
    <row r="32" spans="1:17" x14ac:dyDescent="0.25">
      <c r="G32" s="100"/>
    </row>
    <row r="33" spans="7:14" x14ac:dyDescent="0.25">
      <c r="G33" s="337">
        <f>G25+G23+G18+G15</f>
        <v>494</v>
      </c>
      <c r="H33" s="338"/>
      <c r="I33" s="338">
        <f t="shared" ref="I33:N33" si="2">I25+I23+I18+I15</f>
        <v>115</v>
      </c>
      <c r="J33" s="338">
        <f t="shared" si="2"/>
        <v>0</v>
      </c>
      <c r="K33" s="338">
        <f t="shared" si="2"/>
        <v>0</v>
      </c>
      <c r="L33" s="338">
        <f t="shared" si="2"/>
        <v>0</v>
      </c>
      <c r="M33" s="338">
        <f t="shared" si="2"/>
        <v>392</v>
      </c>
      <c r="N33" s="338">
        <f t="shared" si="2"/>
        <v>102</v>
      </c>
    </row>
    <row r="34" spans="7:14" x14ac:dyDescent="0.25">
      <c r="G34" s="100">
        <f>G16+G19+G20+G26+G27+G28+G21</f>
        <v>135</v>
      </c>
    </row>
    <row r="35" spans="7:14" x14ac:dyDescent="0.25">
      <c r="G35" s="100">
        <f>G33+G34</f>
        <v>629</v>
      </c>
    </row>
    <row r="36" spans="7:14" x14ac:dyDescent="0.25">
      <c r="G36" s="100">
        <f>G25+G23+G18+G15</f>
        <v>494</v>
      </c>
    </row>
  </sheetData>
  <autoFilter ref="B2:B35"/>
  <mergeCells count="17">
    <mergeCell ref="C4:F4"/>
    <mergeCell ref="C6:F6"/>
    <mergeCell ref="A8:A12"/>
    <mergeCell ref="B8:B12"/>
    <mergeCell ref="C8:C12"/>
    <mergeCell ref="D8:E10"/>
    <mergeCell ref="F8:F12"/>
    <mergeCell ref="D11:D12"/>
    <mergeCell ref="E11:E12"/>
    <mergeCell ref="G8:N8"/>
    <mergeCell ref="G9:N9"/>
    <mergeCell ref="J10:N10"/>
    <mergeCell ref="J11:M11"/>
    <mergeCell ref="N11:N12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Q212"/>
  <sheetViews>
    <sheetView topLeftCell="A8" zoomScale="80" zoomScaleNormal="80" workbookViewId="0">
      <pane xSplit="2" ySplit="5" topLeftCell="C13" activePane="bottomRight" state="frozen"/>
      <selection activeCell="A8" sqref="A8"/>
      <selection pane="topRight" activeCell="C8" sqref="C8"/>
      <selection pane="bottomLeft" activeCell="A13" sqref="A13"/>
      <selection pane="bottomRight" activeCell="Q67" sqref="Q67"/>
    </sheetView>
  </sheetViews>
  <sheetFormatPr defaultColWidth="9.140625" defaultRowHeight="15" x14ac:dyDescent="0.25"/>
  <cols>
    <col min="1" max="1" width="9.140625" style="221"/>
    <col min="2" max="2" width="17.28515625" style="17" customWidth="1"/>
    <col min="3" max="3" width="13.140625" style="17" customWidth="1"/>
    <col min="4" max="4" width="10.7109375" style="17" bestFit="1" customWidth="1"/>
    <col min="5" max="5" width="9.140625" style="339"/>
    <col min="6" max="6" width="10.28515625" style="17" customWidth="1"/>
    <col min="7" max="7" width="6.5703125" style="67" customWidth="1"/>
    <col min="8" max="8" width="7" style="17" customWidth="1"/>
    <col min="9" max="13" width="9.140625" style="17"/>
    <col min="14" max="14" width="7.5703125" style="17" customWidth="1"/>
    <col min="15" max="15" width="19.28515625" style="17" customWidth="1"/>
    <col min="16" max="16" width="5.42578125" style="17" customWidth="1"/>
    <col min="17" max="16384" width="9.140625" style="17"/>
  </cols>
  <sheetData>
    <row r="2" spans="1:17" x14ac:dyDescent="0.25">
      <c r="F2" s="536" t="s">
        <v>327</v>
      </c>
    </row>
    <row r="3" spans="1:17" x14ac:dyDescent="0.25">
      <c r="F3" s="220"/>
    </row>
    <row r="4" spans="1:17" x14ac:dyDescent="0.25">
      <c r="C4" s="538" t="s">
        <v>16</v>
      </c>
      <c r="D4" s="538"/>
      <c r="E4" s="538"/>
      <c r="F4" s="538"/>
    </row>
    <row r="5" spans="1:17" ht="7.5" customHeight="1" x14ac:dyDescent="0.25"/>
    <row r="6" spans="1:17" x14ac:dyDescent="0.25">
      <c r="C6" s="539" t="s">
        <v>364</v>
      </c>
      <c r="D6" s="539"/>
      <c r="E6" s="539"/>
      <c r="F6" s="539"/>
    </row>
    <row r="8" spans="1:17" s="41" customFormat="1" ht="12.75" customHeight="1" x14ac:dyDescent="0.2">
      <c r="A8" s="582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6"/>
    </row>
    <row r="9" spans="1:17" s="41" customFormat="1" ht="28.9" customHeight="1" x14ac:dyDescent="0.2">
      <c r="A9" s="583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6"/>
    </row>
    <row r="10" spans="1:17" s="41" customFormat="1" ht="18.600000000000001" customHeight="1" x14ac:dyDescent="0.2">
      <c r="A10" s="583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6"/>
    </row>
    <row r="11" spans="1:17" s="41" customFormat="1" ht="12.75" customHeight="1" x14ac:dyDescent="0.2">
      <c r="A11" s="583"/>
      <c r="B11" s="543"/>
      <c r="C11" s="545"/>
      <c r="D11" s="581" t="s">
        <v>328</v>
      </c>
      <c r="E11" s="581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6"/>
      <c r="N11" s="542" t="s">
        <v>11</v>
      </c>
    </row>
    <row r="12" spans="1:17" s="41" customFormat="1" ht="20.45" customHeight="1" x14ac:dyDescent="0.2">
      <c r="A12" s="582"/>
      <c r="B12" s="542"/>
      <c r="C12" s="545"/>
      <c r="D12" s="581"/>
      <c r="E12" s="581"/>
      <c r="F12" s="553"/>
      <c r="G12" s="560"/>
      <c r="H12" s="557"/>
      <c r="I12" s="557"/>
      <c r="J12" s="223" t="s">
        <v>12</v>
      </c>
      <c r="K12" s="223" t="s">
        <v>13</v>
      </c>
      <c r="L12" s="223" t="s">
        <v>14</v>
      </c>
      <c r="M12" s="223" t="s">
        <v>15</v>
      </c>
      <c r="N12" s="557"/>
    </row>
    <row r="13" spans="1:17" s="33" customFormat="1" ht="12.75" x14ac:dyDescent="0.25">
      <c r="A13" s="235">
        <v>1</v>
      </c>
      <c r="B13" s="222">
        <v>2</v>
      </c>
      <c r="C13" s="222">
        <v>3</v>
      </c>
      <c r="D13" s="222">
        <v>4</v>
      </c>
      <c r="E13" s="340">
        <v>5</v>
      </c>
      <c r="F13" s="222">
        <v>6</v>
      </c>
      <c r="G13" s="68">
        <v>24</v>
      </c>
      <c r="H13" s="222">
        <v>25</v>
      </c>
      <c r="I13" s="222">
        <v>26</v>
      </c>
      <c r="J13" s="222">
        <v>27</v>
      </c>
      <c r="K13" s="222">
        <v>28</v>
      </c>
      <c r="L13" s="222">
        <v>29</v>
      </c>
      <c r="M13" s="222">
        <v>30</v>
      </c>
      <c r="N13" s="222">
        <v>31</v>
      </c>
    </row>
    <row r="14" spans="1:17" s="346" customFormat="1" ht="15.75" hidden="1" customHeight="1" x14ac:dyDescent="0.25">
      <c r="A14" s="341" t="s">
        <v>343</v>
      </c>
      <c r="B14" s="342"/>
      <c r="C14" s="342"/>
      <c r="D14" s="342"/>
      <c r="E14" s="343"/>
      <c r="F14" s="342"/>
      <c r="G14" s="344"/>
      <c r="H14" s="342"/>
      <c r="I14" s="342"/>
      <c r="J14" s="342"/>
      <c r="K14" s="342"/>
      <c r="L14" s="342"/>
      <c r="M14" s="342"/>
      <c r="N14" s="345"/>
      <c r="O14" s="230"/>
      <c r="P14" s="230"/>
      <c r="Q14" s="230"/>
    </row>
    <row r="15" spans="1:17" s="346" customFormat="1" hidden="1" x14ac:dyDescent="0.25">
      <c r="A15" s="84" t="s">
        <v>17</v>
      </c>
      <c r="B15" s="2" t="s">
        <v>36</v>
      </c>
      <c r="C15" s="7">
        <v>429.8143</v>
      </c>
      <c r="D15" s="11">
        <v>0</v>
      </c>
      <c r="E15" s="347">
        <v>0</v>
      </c>
      <c r="F15" s="11">
        <v>0</v>
      </c>
      <c r="G15" s="87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08"/>
      <c r="P15" s="348"/>
      <c r="Q15" s="348"/>
    </row>
    <row r="16" spans="1:17" s="346" customFormat="1" ht="38.25" hidden="1" x14ac:dyDescent="0.25">
      <c r="A16" s="84" t="s">
        <v>20</v>
      </c>
      <c r="B16" s="2" t="s">
        <v>221</v>
      </c>
      <c r="C16" s="7">
        <v>101.61</v>
      </c>
      <c r="D16" s="347">
        <v>5</v>
      </c>
      <c r="E16" s="347">
        <v>9</v>
      </c>
      <c r="F16" s="23">
        <v>0.06</v>
      </c>
      <c r="G16" s="87">
        <v>0</v>
      </c>
      <c r="H16" s="11">
        <v>0</v>
      </c>
      <c r="I16" s="11"/>
      <c r="J16" s="11"/>
      <c r="K16" s="11"/>
      <c r="L16" s="11"/>
      <c r="M16" s="11"/>
      <c r="N16" s="11"/>
      <c r="O16" s="108"/>
      <c r="P16" s="348"/>
      <c r="Q16" s="348"/>
    </row>
    <row r="17" spans="1:17" s="346" customFormat="1" hidden="1" x14ac:dyDescent="0.25">
      <c r="A17" s="84" t="s">
        <v>22</v>
      </c>
      <c r="B17" s="2" t="s">
        <v>223</v>
      </c>
      <c r="C17" s="3">
        <v>5.5</v>
      </c>
      <c r="D17" s="347">
        <v>1</v>
      </c>
      <c r="E17" s="347">
        <v>4</v>
      </c>
      <c r="F17" s="23">
        <v>0.33</v>
      </c>
      <c r="G17" s="87">
        <v>0</v>
      </c>
      <c r="H17" s="11">
        <v>0</v>
      </c>
      <c r="I17" s="11"/>
      <c r="J17" s="11"/>
      <c r="K17" s="11"/>
      <c r="L17" s="11"/>
      <c r="M17" s="11"/>
      <c r="N17" s="11"/>
      <c r="O17" s="108"/>
      <c r="P17" s="348"/>
      <c r="Q17" s="348"/>
    </row>
    <row r="18" spans="1:17" s="346" customFormat="1" x14ac:dyDescent="0.25">
      <c r="A18" s="349" t="s">
        <v>234</v>
      </c>
      <c r="B18" s="350"/>
      <c r="C18" s="350"/>
      <c r="D18" s="350"/>
      <c r="E18" s="351"/>
      <c r="F18" s="350"/>
      <c r="G18" s="352"/>
      <c r="H18" s="350"/>
      <c r="I18" s="350"/>
      <c r="J18" s="350"/>
      <c r="K18" s="350"/>
      <c r="L18" s="350"/>
      <c r="M18" s="350"/>
      <c r="N18" s="350"/>
      <c r="O18" s="108"/>
      <c r="P18" s="348"/>
      <c r="Q18" s="348"/>
    </row>
    <row r="19" spans="1:17" s="346" customFormat="1" x14ac:dyDescent="0.25">
      <c r="A19" s="84" t="s">
        <v>28</v>
      </c>
      <c r="B19" s="2" t="s">
        <v>18</v>
      </c>
      <c r="C19" s="3">
        <v>398.77</v>
      </c>
      <c r="D19" s="347">
        <v>24</v>
      </c>
      <c r="E19" s="347">
        <v>24</v>
      </c>
      <c r="F19" s="23">
        <f>E19/C19</f>
        <v>6.0185069087443893E-2</v>
      </c>
      <c r="G19" s="353">
        <v>2</v>
      </c>
      <c r="H19" s="336">
        <f>G19*100/E19</f>
        <v>8.3333333333333339</v>
      </c>
      <c r="I19" s="354">
        <v>0</v>
      </c>
      <c r="J19" s="354">
        <v>0</v>
      </c>
      <c r="K19" s="354">
        <v>0</v>
      </c>
      <c r="L19" s="354">
        <v>0</v>
      </c>
      <c r="M19" s="354">
        <v>2</v>
      </c>
      <c r="N19" s="354">
        <v>0</v>
      </c>
      <c r="O19" s="108"/>
      <c r="P19" s="348"/>
      <c r="Q19" s="348"/>
    </row>
    <row r="20" spans="1:17" s="346" customFormat="1" ht="28.5" hidden="1" customHeight="1" x14ac:dyDescent="0.25">
      <c r="A20" s="84"/>
      <c r="B20" s="2" t="s">
        <v>365</v>
      </c>
      <c r="C20" s="3"/>
      <c r="D20" s="347"/>
      <c r="E20" s="347"/>
      <c r="F20" s="23"/>
      <c r="G20" s="353">
        <v>0</v>
      </c>
      <c r="H20" s="336"/>
      <c r="I20" s="354"/>
      <c r="J20" s="354"/>
      <c r="K20" s="354"/>
      <c r="L20" s="354"/>
      <c r="M20" s="354"/>
      <c r="N20" s="354"/>
      <c r="O20" s="108"/>
      <c r="P20" s="348"/>
      <c r="Q20" s="348"/>
    </row>
    <row r="21" spans="1:17" s="346" customFormat="1" ht="38.25" x14ac:dyDescent="0.25">
      <c r="A21" s="84" t="s">
        <v>29</v>
      </c>
      <c r="B21" s="2" t="s">
        <v>21</v>
      </c>
      <c r="C21" s="5">
        <v>77.67</v>
      </c>
      <c r="D21" s="347">
        <v>23</v>
      </c>
      <c r="E21" s="347">
        <v>26</v>
      </c>
      <c r="F21" s="23">
        <f t="shared" ref="F21:F27" si="0">E21/C21</f>
        <v>0.33474958156302304</v>
      </c>
      <c r="G21" s="353">
        <v>2</v>
      </c>
      <c r="H21" s="336">
        <f>G21*100/E21</f>
        <v>7.6923076923076925</v>
      </c>
      <c r="I21" s="354"/>
      <c r="J21" s="354"/>
      <c r="K21" s="354"/>
      <c r="L21" s="354"/>
      <c r="M21" s="354"/>
      <c r="N21" s="354"/>
      <c r="O21" s="108"/>
      <c r="P21" s="348"/>
      <c r="Q21" s="348"/>
    </row>
    <row r="22" spans="1:17" s="346" customFormat="1" hidden="1" x14ac:dyDescent="0.25">
      <c r="A22" s="84" t="s">
        <v>31</v>
      </c>
      <c r="B22" s="6" t="s">
        <v>23</v>
      </c>
      <c r="C22" s="3">
        <v>24.202999999999999</v>
      </c>
      <c r="D22" s="347">
        <v>1</v>
      </c>
      <c r="E22" s="347">
        <v>1</v>
      </c>
      <c r="F22" s="23">
        <f t="shared" si="0"/>
        <v>4.1317192083625998E-2</v>
      </c>
      <c r="G22" s="87">
        <v>0</v>
      </c>
      <c r="H22" s="11">
        <v>0</v>
      </c>
      <c r="I22" s="11"/>
      <c r="J22" s="11"/>
      <c r="K22" s="11"/>
      <c r="L22" s="11"/>
      <c r="M22" s="11"/>
      <c r="N22" s="11"/>
      <c r="O22" s="108"/>
      <c r="P22" s="348"/>
      <c r="Q22" s="348"/>
    </row>
    <row r="23" spans="1:17" s="346" customFormat="1" hidden="1" x14ac:dyDescent="0.25">
      <c r="A23" s="84" t="s">
        <v>33</v>
      </c>
      <c r="B23" s="2" t="s">
        <v>24</v>
      </c>
      <c r="C23" s="7">
        <v>20.62</v>
      </c>
      <c r="D23" s="347">
        <v>4</v>
      </c>
      <c r="E23" s="347">
        <v>4</v>
      </c>
      <c r="F23" s="23">
        <f t="shared" si="0"/>
        <v>0.19398642095053345</v>
      </c>
      <c r="G23" s="87">
        <v>0</v>
      </c>
      <c r="H23" s="11">
        <v>0</v>
      </c>
      <c r="I23" s="354"/>
      <c r="J23" s="354"/>
      <c r="K23" s="354"/>
      <c r="L23" s="354"/>
      <c r="M23" s="354"/>
      <c r="N23" s="354"/>
      <c r="O23" s="108"/>
      <c r="P23" s="348"/>
      <c r="Q23" s="348"/>
    </row>
    <row r="24" spans="1:17" s="346" customFormat="1" hidden="1" x14ac:dyDescent="0.25">
      <c r="A24" s="84" t="s">
        <v>236</v>
      </c>
      <c r="B24" s="2" t="s">
        <v>311</v>
      </c>
      <c r="C24" s="7">
        <v>21.3</v>
      </c>
      <c r="D24" s="347">
        <v>4</v>
      </c>
      <c r="E24" s="347">
        <v>9</v>
      </c>
      <c r="F24" s="23">
        <f t="shared" si="0"/>
        <v>0.42253521126760563</v>
      </c>
      <c r="G24" s="87">
        <v>0</v>
      </c>
      <c r="H24" s="11">
        <v>0</v>
      </c>
      <c r="I24" s="11"/>
      <c r="J24" s="11"/>
      <c r="K24" s="11"/>
      <c r="L24" s="11"/>
      <c r="M24" s="11"/>
      <c r="N24" s="11"/>
      <c r="O24" s="108"/>
      <c r="P24" s="348"/>
      <c r="Q24" s="348"/>
    </row>
    <row r="25" spans="1:17" s="346" customFormat="1" ht="38.25" hidden="1" x14ac:dyDescent="0.25">
      <c r="A25" s="84" t="s">
        <v>237</v>
      </c>
      <c r="B25" s="2" t="s">
        <v>25</v>
      </c>
      <c r="C25" s="7">
        <v>50</v>
      </c>
      <c r="D25" s="347">
        <v>11</v>
      </c>
      <c r="E25" s="347">
        <v>7</v>
      </c>
      <c r="F25" s="23">
        <f t="shared" si="0"/>
        <v>0.14000000000000001</v>
      </c>
      <c r="G25" s="353">
        <v>0</v>
      </c>
      <c r="H25" s="336">
        <f>G25*100/E25</f>
        <v>0</v>
      </c>
      <c r="I25" s="354"/>
      <c r="J25" s="354"/>
      <c r="K25" s="354"/>
      <c r="L25" s="354"/>
      <c r="M25" s="354"/>
      <c r="N25" s="354"/>
      <c r="O25" s="108"/>
      <c r="P25" s="348"/>
      <c r="Q25" s="348"/>
    </row>
    <row r="26" spans="1:17" s="346" customFormat="1" hidden="1" x14ac:dyDescent="0.25">
      <c r="A26" s="84" t="s">
        <v>238</v>
      </c>
      <c r="B26" s="2" t="s">
        <v>26</v>
      </c>
      <c r="C26" s="7">
        <v>33.630000000000003</v>
      </c>
      <c r="D26" s="347">
        <v>8</v>
      </c>
      <c r="E26" s="347">
        <v>8</v>
      </c>
      <c r="F26" s="23">
        <f t="shared" si="0"/>
        <v>0.23788284269997026</v>
      </c>
      <c r="G26" s="353">
        <v>0</v>
      </c>
      <c r="H26" s="354">
        <f>G26*100/E26</f>
        <v>0</v>
      </c>
      <c r="I26" s="354"/>
      <c r="J26" s="354"/>
      <c r="K26" s="354"/>
      <c r="L26" s="354"/>
      <c r="M26" s="354"/>
      <c r="N26" s="354"/>
      <c r="O26" s="108"/>
      <c r="P26" s="348"/>
      <c r="Q26" s="348"/>
    </row>
    <row r="27" spans="1:17" s="346" customFormat="1" hidden="1" x14ac:dyDescent="0.25">
      <c r="A27" s="84" t="s">
        <v>239</v>
      </c>
      <c r="B27" s="2" t="s">
        <v>27</v>
      </c>
      <c r="C27" s="7">
        <v>36.83</v>
      </c>
      <c r="D27" s="347">
        <v>6</v>
      </c>
      <c r="E27" s="347">
        <v>3</v>
      </c>
      <c r="F27" s="23">
        <f t="shared" si="0"/>
        <v>8.1455335324463751E-2</v>
      </c>
      <c r="G27" s="353">
        <v>0</v>
      </c>
      <c r="H27" s="336">
        <f>G27*100/E27</f>
        <v>0</v>
      </c>
      <c r="I27" s="354"/>
      <c r="J27" s="354"/>
      <c r="K27" s="354"/>
      <c r="L27" s="354"/>
      <c r="M27" s="354"/>
      <c r="N27" s="354"/>
      <c r="O27" s="108"/>
      <c r="P27" s="348"/>
      <c r="Q27" s="348"/>
    </row>
    <row r="28" spans="1:17" s="346" customFormat="1" ht="15.75" customHeight="1" x14ac:dyDescent="0.25">
      <c r="A28" s="355" t="s">
        <v>241</v>
      </c>
      <c r="B28" s="356"/>
      <c r="C28" s="356"/>
      <c r="D28" s="356"/>
      <c r="E28" s="357"/>
      <c r="F28" s="356"/>
      <c r="G28" s="358"/>
      <c r="H28" s="356"/>
      <c r="I28" s="356"/>
      <c r="J28" s="356"/>
      <c r="K28" s="356"/>
      <c r="L28" s="356"/>
      <c r="M28" s="356"/>
      <c r="N28" s="356"/>
      <c r="O28" s="108"/>
      <c r="P28" s="348"/>
      <c r="Q28" s="348"/>
    </row>
    <row r="29" spans="1:17" s="346" customFormat="1" x14ac:dyDescent="0.25">
      <c r="A29" s="84" t="s">
        <v>35</v>
      </c>
      <c r="B29" s="2" t="s">
        <v>18</v>
      </c>
      <c r="C29" s="7">
        <v>425.3</v>
      </c>
      <c r="D29" s="347">
        <v>19</v>
      </c>
      <c r="E29" s="347">
        <v>14</v>
      </c>
      <c r="F29" s="23">
        <f>E29/C29</f>
        <v>3.2917940277451208E-2</v>
      </c>
      <c r="G29" s="87">
        <v>1</v>
      </c>
      <c r="H29" s="359">
        <f>G29*100/E29</f>
        <v>7.1428571428571432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0</v>
      </c>
      <c r="O29" s="108"/>
      <c r="P29" s="348"/>
      <c r="Q29" s="348"/>
    </row>
    <row r="30" spans="1:17" s="346" customFormat="1" ht="51" hidden="1" x14ac:dyDescent="0.25">
      <c r="A30" s="84" t="s">
        <v>37</v>
      </c>
      <c r="B30" s="2" t="s">
        <v>30</v>
      </c>
      <c r="C30" s="7">
        <v>61.19</v>
      </c>
      <c r="D30" s="347">
        <v>0</v>
      </c>
      <c r="E30" s="347">
        <v>0</v>
      </c>
      <c r="F30" s="23">
        <f>E30/C30</f>
        <v>0</v>
      </c>
      <c r="G30" s="87">
        <v>0</v>
      </c>
      <c r="H30" s="336">
        <v>0</v>
      </c>
      <c r="I30" s="354"/>
      <c r="J30" s="354"/>
      <c r="K30" s="354"/>
      <c r="L30" s="354"/>
      <c r="M30" s="354"/>
      <c r="N30" s="354"/>
      <c r="O30" s="108"/>
      <c r="P30" s="348"/>
      <c r="Q30" s="348"/>
    </row>
    <row r="31" spans="1:17" s="346" customFormat="1" x14ac:dyDescent="0.25">
      <c r="A31" s="84" t="s">
        <v>39</v>
      </c>
      <c r="B31" s="2" t="s">
        <v>32</v>
      </c>
      <c r="C31" s="7">
        <v>79.22</v>
      </c>
      <c r="D31" s="347">
        <v>34</v>
      </c>
      <c r="E31" s="347">
        <v>37</v>
      </c>
      <c r="F31" s="23">
        <f>E31/C31</f>
        <v>0.46705377429941936</v>
      </c>
      <c r="G31" s="360">
        <v>2</v>
      </c>
      <c r="H31" s="359">
        <f>G31*100/E31</f>
        <v>5.4054054054054053</v>
      </c>
      <c r="I31" s="361"/>
      <c r="J31" s="361"/>
      <c r="K31" s="361"/>
      <c r="L31" s="361"/>
      <c r="M31" s="361"/>
      <c r="N31" s="361"/>
      <c r="O31" s="108"/>
      <c r="P31" s="348"/>
      <c r="Q31" s="348"/>
    </row>
    <row r="32" spans="1:17" s="346" customFormat="1" x14ac:dyDescent="0.25">
      <c r="A32" s="84" t="s">
        <v>41</v>
      </c>
      <c r="B32" s="2" t="s">
        <v>34</v>
      </c>
      <c r="C32" s="3">
        <v>80.819999999999993</v>
      </c>
      <c r="D32" s="347">
        <v>12</v>
      </c>
      <c r="E32" s="347">
        <v>13</v>
      </c>
      <c r="F32" s="23">
        <f>E32/C32</f>
        <v>0.16085127443702055</v>
      </c>
      <c r="G32" s="360">
        <v>1</v>
      </c>
      <c r="H32" s="359">
        <f>G32*100/E32</f>
        <v>7.6923076923076925</v>
      </c>
      <c r="I32" s="361"/>
      <c r="J32" s="361"/>
      <c r="K32" s="361"/>
      <c r="L32" s="361"/>
      <c r="M32" s="361"/>
      <c r="N32" s="361"/>
      <c r="O32" s="108"/>
      <c r="P32" s="348"/>
      <c r="Q32" s="348"/>
    </row>
    <row r="33" spans="1:17" s="346" customFormat="1" ht="15.75" hidden="1" customHeight="1" x14ac:dyDescent="0.25">
      <c r="A33" s="355" t="s">
        <v>302</v>
      </c>
      <c r="B33" s="356"/>
      <c r="C33" s="356"/>
      <c r="D33" s="356"/>
      <c r="E33" s="357"/>
      <c r="F33" s="356"/>
      <c r="G33" s="358"/>
      <c r="H33" s="356"/>
      <c r="I33" s="356"/>
      <c r="J33" s="356"/>
      <c r="K33" s="356"/>
      <c r="L33" s="356"/>
      <c r="M33" s="356"/>
      <c r="N33" s="356"/>
      <c r="O33" s="108"/>
      <c r="P33" s="348"/>
      <c r="Q33" s="348"/>
    </row>
    <row r="34" spans="1:17" s="346" customFormat="1" hidden="1" x14ac:dyDescent="0.25">
      <c r="A34" s="84" t="s">
        <v>43</v>
      </c>
      <c r="B34" s="2" t="s">
        <v>36</v>
      </c>
      <c r="C34" s="7">
        <v>222.18</v>
      </c>
      <c r="D34" s="347">
        <v>7</v>
      </c>
      <c r="E34" s="347">
        <v>7</v>
      </c>
      <c r="F34" s="23">
        <f>E34/C34</f>
        <v>3.1505986137366097E-2</v>
      </c>
      <c r="G34" s="353">
        <v>0</v>
      </c>
      <c r="H34" s="354">
        <v>0</v>
      </c>
      <c r="I34" s="354">
        <v>0</v>
      </c>
      <c r="J34" s="354">
        <v>0</v>
      </c>
      <c r="K34" s="354">
        <v>0</v>
      </c>
      <c r="L34" s="354">
        <v>0</v>
      </c>
      <c r="M34" s="354">
        <v>0</v>
      </c>
      <c r="N34" s="354">
        <v>0</v>
      </c>
      <c r="O34" s="108"/>
      <c r="P34" s="348"/>
      <c r="Q34" s="348"/>
    </row>
    <row r="35" spans="1:17" s="346" customFormat="1" ht="38.25" hidden="1" x14ac:dyDescent="0.25">
      <c r="A35" s="84" t="s">
        <v>44</v>
      </c>
      <c r="B35" s="2" t="s">
        <v>38</v>
      </c>
      <c r="C35" s="7">
        <v>143.47</v>
      </c>
      <c r="D35" s="347">
        <v>20</v>
      </c>
      <c r="E35" s="347">
        <v>8</v>
      </c>
      <c r="F35" s="23">
        <f>E35/C35</f>
        <v>5.5760786227085801E-2</v>
      </c>
      <c r="G35" s="353">
        <v>0</v>
      </c>
      <c r="H35" s="354">
        <v>10</v>
      </c>
      <c r="I35" s="354"/>
      <c r="J35" s="354"/>
      <c r="K35" s="354"/>
      <c r="L35" s="354"/>
      <c r="M35" s="354"/>
      <c r="N35" s="354"/>
      <c r="O35" s="108"/>
      <c r="P35" s="348"/>
      <c r="Q35" s="348"/>
    </row>
    <row r="36" spans="1:17" s="346" customFormat="1" ht="38.25" hidden="1" x14ac:dyDescent="0.25">
      <c r="A36" s="84" t="s">
        <v>46</v>
      </c>
      <c r="B36" s="2" t="s">
        <v>40</v>
      </c>
      <c r="C36" s="7">
        <v>12.04</v>
      </c>
      <c r="D36" s="347">
        <v>1</v>
      </c>
      <c r="E36" s="347">
        <v>1</v>
      </c>
      <c r="F36" s="11">
        <v>0</v>
      </c>
      <c r="G36" s="87">
        <v>0</v>
      </c>
      <c r="H36" s="11">
        <v>0</v>
      </c>
      <c r="I36" s="354"/>
      <c r="J36" s="354"/>
      <c r="K36" s="354"/>
      <c r="L36" s="354"/>
      <c r="M36" s="354"/>
      <c r="N36" s="354"/>
      <c r="O36" s="108"/>
      <c r="P36" s="348"/>
      <c r="Q36" s="348"/>
    </row>
    <row r="37" spans="1:17" s="346" customFormat="1" hidden="1" x14ac:dyDescent="0.25">
      <c r="A37" s="84" t="s">
        <v>48</v>
      </c>
      <c r="B37" s="43" t="s">
        <v>331</v>
      </c>
      <c r="C37" s="8">
        <v>51.435000000000002</v>
      </c>
      <c r="D37" s="347">
        <v>2</v>
      </c>
      <c r="E37" s="347">
        <v>1</v>
      </c>
      <c r="F37" s="23">
        <f>E37/C37</f>
        <v>1.9442014192670359E-2</v>
      </c>
      <c r="G37" s="87">
        <v>0</v>
      </c>
      <c r="H37" s="11">
        <v>0</v>
      </c>
      <c r="I37" s="354"/>
      <c r="J37" s="354"/>
      <c r="K37" s="354"/>
      <c r="L37" s="354"/>
      <c r="M37" s="354"/>
      <c r="N37" s="354"/>
      <c r="O37" s="108"/>
      <c r="P37" s="348"/>
      <c r="Q37" s="348"/>
    </row>
    <row r="38" spans="1:17" s="346" customFormat="1" ht="15.75" hidden="1" customHeight="1" x14ac:dyDescent="0.25">
      <c r="A38" s="355" t="s">
        <v>344</v>
      </c>
      <c r="B38" s="356"/>
      <c r="C38" s="356"/>
      <c r="D38" s="356"/>
      <c r="E38" s="357"/>
      <c r="F38" s="356"/>
      <c r="G38" s="358"/>
      <c r="H38" s="356"/>
      <c r="I38" s="356"/>
      <c r="J38" s="356"/>
      <c r="K38" s="356"/>
      <c r="L38" s="356"/>
      <c r="M38" s="356"/>
      <c r="N38" s="356"/>
      <c r="O38" s="108"/>
      <c r="P38" s="348"/>
      <c r="Q38" s="348"/>
    </row>
    <row r="39" spans="1:17" s="346" customFormat="1" hidden="1" x14ac:dyDescent="0.25">
      <c r="A39" s="58" t="s">
        <v>50</v>
      </c>
      <c r="B39" s="6" t="s">
        <v>36</v>
      </c>
      <c r="C39" s="44">
        <v>163.22</v>
      </c>
      <c r="D39" s="362">
        <v>0</v>
      </c>
      <c r="E39" s="362">
        <v>0</v>
      </c>
      <c r="F39" s="363">
        <v>0</v>
      </c>
      <c r="G39" s="364">
        <v>0</v>
      </c>
      <c r="H39" s="363">
        <v>0</v>
      </c>
      <c r="I39" s="363">
        <v>0</v>
      </c>
      <c r="J39" s="363">
        <v>0</v>
      </c>
      <c r="K39" s="363">
        <v>0</v>
      </c>
      <c r="L39" s="363">
        <v>0</v>
      </c>
      <c r="M39" s="363">
        <v>0</v>
      </c>
      <c r="N39" s="363">
        <v>0</v>
      </c>
      <c r="O39" s="108"/>
      <c r="P39" s="348"/>
      <c r="Q39" s="348"/>
    </row>
    <row r="40" spans="1:17" s="346" customFormat="1" ht="38.25" hidden="1" x14ac:dyDescent="0.25">
      <c r="A40" s="58" t="s">
        <v>51</v>
      </c>
      <c r="B40" s="6" t="s">
        <v>45</v>
      </c>
      <c r="C40" s="44">
        <v>279.41699999999997</v>
      </c>
      <c r="D40" s="362">
        <v>2</v>
      </c>
      <c r="E40" s="362">
        <v>8</v>
      </c>
      <c r="F40" s="363">
        <v>0</v>
      </c>
      <c r="G40" s="364">
        <v>0</v>
      </c>
      <c r="H40" s="363">
        <v>0</v>
      </c>
      <c r="I40" s="363"/>
      <c r="J40" s="363"/>
      <c r="K40" s="363"/>
      <c r="L40" s="363"/>
      <c r="M40" s="363"/>
      <c r="N40" s="363"/>
      <c r="O40" s="108"/>
      <c r="P40" s="348"/>
      <c r="Q40" s="348"/>
    </row>
    <row r="41" spans="1:17" s="346" customFormat="1" ht="51" hidden="1" x14ac:dyDescent="0.25">
      <c r="A41" s="58" t="s">
        <v>53</v>
      </c>
      <c r="B41" s="6" t="s">
        <v>47</v>
      </c>
      <c r="C41" s="44">
        <v>65.27</v>
      </c>
      <c r="D41" s="362">
        <v>0</v>
      </c>
      <c r="E41" s="362">
        <v>0</v>
      </c>
      <c r="F41" s="363">
        <v>0</v>
      </c>
      <c r="G41" s="364">
        <v>0</v>
      </c>
      <c r="H41" s="363">
        <v>0</v>
      </c>
      <c r="I41" s="363"/>
      <c r="J41" s="363"/>
      <c r="K41" s="363"/>
      <c r="L41" s="363"/>
      <c r="M41" s="363"/>
      <c r="N41" s="363"/>
      <c r="O41" s="108"/>
      <c r="P41" s="348"/>
      <c r="Q41" s="348"/>
    </row>
    <row r="42" spans="1:17" s="346" customFormat="1" ht="51" hidden="1" x14ac:dyDescent="0.25">
      <c r="A42" s="58" t="s">
        <v>54</v>
      </c>
      <c r="B42" s="6" t="s">
        <v>49</v>
      </c>
      <c r="C42" s="44">
        <v>33.369999999999997</v>
      </c>
      <c r="D42" s="362">
        <v>0</v>
      </c>
      <c r="E42" s="362">
        <v>0</v>
      </c>
      <c r="F42" s="363">
        <v>0</v>
      </c>
      <c r="G42" s="364">
        <v>0</v>
      </c>
      <c r="H42" s="363">
        <v>0</v>
      </c>
      <c r="I42" s="363"/>
      <c r="J42" s="363"/>
      <c r="K42" s="363"/>
      <c r="L42" s="363"/>
      <c r="M42" s="363"/>
      <c r="N42" s="363"/>
      <c r="O42" s="108"/>
      <c r="P42" s="348"/>
      <c r="Q42" s="348"/>
    </row>
    <row r="43" spans="1:17" s="346" customFormat="1" hidden="1" x14ac:dyDescent="0.25">
      <c r="A43" s="58" t="s">
        <v>242</v>
      </c>
      <c r="B43" s="2" t="s">
        <v>323</v>
      </c>
      <c r="C43" s="7">
        <v>64.3</v>
      </c>
      <c r="D43" s="362">
        <v>7</v>
      </c>
      <c r="E43" s="362">
        <v>7</v>
      </c>
      <c r="F43" s="365">
        <v>0.16</v>
      </c>
      <c r="G43" s="353">
        <v>0</v>
      </c>
      <c r="H43" s="354">
        <v>0</v>
      </c>
      <c r="I43" s="354"/>
      <c r="J43" s="354"/>
      <c r="K43" s="354"/>
      <c r="L43" s="354"/>
      <c r="M43" s="354"/>
      <c r="N43" s="354"/>
      <c r="O43" s="108"/>
      <c r="P43" s="348"/>
      <c r="Q43" s="348"/>
    </row>
    <row r="44" spans="1:17" s="346" customFormat="1" ht="15.75" customHeight="1" x14ac:dyDescent="0.25">
      <c r="A44" s="355" t="s">
        <v>303</v>
      </c>
      <c r="B44" s="356"/>
      <c r="C44" s="356"/>
      <c r="D44" s="356"/>
      <c r="E44" s="357"/>
      <c r="F44" s="356"/>
      <c r="G44" s="358"/>
      <c r="H44" s="356"/>
      <c r="I44" s="356"/>
      <c r="J44" s="356"/>
      <c r="K44" s="356"/>
      <c r="L44" s="356"/>
      <c r="M44" s="356"/>
      <c r="N44" s="356"/>
      <c r="O44" s="108"/>
      <c r="P44" s="348"/>
      <c r="Q44" s="348"/>
    </row>
    <row r="45" spans="1:17" s="346" customFormat="1" x14ac:dyDescent="0.25">
      <c r="A45" s="84" t="s">
        <v>56</v>
      </c>
      <c r="B45" s="6" t="s">
        <v>18</v>
      </c>
      <c r="C45" s="7">
        <v>817.66</v>
      </c>
      <c r="D45" s="347">
        <v>88</v>
      </c>
      <c r="E45" s="347">
        <v>120</v>
      </c>
      <c r="F45" s="23">
        <f>E45/C45</f>
        <v>0.14676026710368614</v>
      </c>
      <c r="G45" s="353">
        <v>12</v>
      </c>
      <c r="H45" s="336">
        <f>G45*100/E45</f>
        <v>10</v>
      </c>
      <c r="I45" s="354">
        <v>0</v>
      </c>
      <c r="J45" s="354">
        <v>0</v>
      </c>
      <c r="K45" s="354">
        <v>0</v>
      </c>
      <c r="L45" s="354">
        <v>0</v>
      </c>
      <c r="M45" s="354">
        <v>12</v>
      </c>
      <c r="N45" s="354">
        <v>0</v>
      </c>
      <c r="O45" s="108"/>
      <c r="P45" s="348"/>
      <c r="Q45" s="348"/>
    </row>
    <row r="46" spans="1:17" s="346" customFormat="1" x14ac:dyDescent="0.25">
      <c r="A46" s="84" t="s">
        <v>57</v>
      </c>
      <c r="B46" s="6" t="s">
        <v>52</v>
      </c>
      <c r="C46" s="7">
        <v>120.74</v>
      </c>
      <c r="D46" s="347">
        <v>33</v>
      </c>
      <c r="E46" s="347">
        <v>32</v>
      </c>
      <c r="F46" s="23">
        <f>E46/C46</f>
        <v>0.26503230081166146</v>
      </c>
      <c r="G46" s="353">
        <v>3</v>
      </c>
      <c r="H46" s="336">
        <f>G46*100/E46</f>
        <v>9.375</v>
      </c>
      <c r="I46" s="354"/>
      <c r="J46" s="354"/>
      <c r="K46" s="354"/>
      <c r="L46" s="354"/>
      <c r="M46" s="354"/>
      <c r="N46" s="354"/>
      <c r="O46" s="108"/>
      <c r="P46" s="348"/>
      <c r="Q46" s="348"/>
    </row>
    <row r="47" spans="1:17" s="346" customFormat="1" x14ac:dyDescent="0.25">
      <c r="A47" s="84" t="s">
        <v>243</v>
      </c>
      <c r="B47" s="43" t="s">
        <v>329</v>
      </c>
      <c r="C47" s="7">
        <v>152.26</v>
      </c>
      <c r="D47" s="347">
        <v>98</v>
      </c>
      <c r="E47" s="347">
        <v>93</v>
      </c>
      <c r="F47" s="23">
        <f>E47/C47</f>
        <v>0.61079732037304613</v>
      </c>
      <c r="G47" s="353">
        <v>9</v>
      </c>
      <c r="H47" s="336">
        <f>G47*100/E47</f>
        <v>9.67741935483871</v>
      </c>
      <c r="I47" s="354"/>
      <c r="J47" s="354"/>
      <c r="K47" s="354"/>
      <c r="L47" s="354"/>
      <c r="M47" s="354"/>
      <c r="N47" s="354"/>
      <c r="O47" s="108"/>
      <c r="P47" s="348"/>
      <c r="Q47" s="348"/>
    </row>
    <row r="48" spans="1:17" s="346" customFormat="1" ht="38.25" hidden="1" x14ac:dyDescent="0.25">
      <c r="A48" s="84" t="s">
        <v>244</v>
      </c>
      <c r="B48" s="6" t="s">
        <v>55</v>
      </c>
      <c r="C48" s="8">
        <v>269.19799999999998</v>
      </c>
      <c r="D48" s="347">
        <v>28</v>
      </c>
      <c r="E48" s="347">
        <v>17</v>
      </c>
      <c r="F48" s="23">
        <f>E48/C48</f>
        <v>6.3150543466147596E-2</v>
      </c>
      <c r="G48" s="353">
        <v>0</v>
      </c>
      <c r="H48" s="336">
        <f>G48*100/E48</f>
        <v>0</v>
      </c>
      <c r="I48" s="354"/>
      <c r="J48" s="354"/>
      <c r="K48" s="354"/>
      <c r="L48" s="354"/>
      <c r="M48" s="354"/>
      <c r="N48" s="354"/>
      <c r="O48" s="108"/>
      <c r="P48" s="348"/>
      <c r="Q48" s="348"/>
    </row>
    <row r="49" spans="1:17" s="346" customFormat="1" ht="15.75" customHeight="1" x14ac:dyDescent="0.25">
      <c r="A49" s="355" t="s">
        <v>337</v>
      </c>
      <c r="B49" s="356"/>
      <c r="C49" s="356"/>
      <c r="D49" s="356"/>
      <c r="E49" s="357"/>
      <c r="F49" s="356"/>
      <c r="G49" s="358"/>
      <c r="H49" s="356"/>
      <c r="I49" s="356"/>
      <c r="J49" s="356"/>
      <c r="K49" s="356"/>
      <c r="L49" s="356"/>
      <c r="M49" s="356"/>
      <c r="N49" s="356"/>
      <c r="O49" s="108"/>
      <c r="P49" s="348"/>
      <c r="Q49" s="348"/>
    </row>
    <row r="50" spans="1:17" s="346" customFormat="1" x14ac:dyDescent="0.25">
      <c r="A50" s="84" t="s">
        <v>59</v>
      </c>
      <c r="B50" s="2" t="s">
        <v>18</v>
      </c>
      <c r="C50" s="7">
        <v>257.81</v>
      </c>
      <c r="D50" s="347">
        <v>42</v>
      </c>
      <c r="E50" s="347">
        <v>68</v>
      </c>
      <c r="F50" s="22">
        <f t="shared" ref="F50:F55" si="1">E50/C50</f>
        <v>0.26376013343159693</v>
      </c>
      <c r="G50" s="87">
        <v>6</v>
      </c>
      <c r="H50" s="11">
        <f>G50*100/E50</f>
        <v>8.8235294117647065</v>
      </c>
      <c r="I50" s="11">
        <v>0</v>
      </c>
      <c r="J50" s="11">
        <v>0</v>
      </c>
      <c r="K50" s="11">
        <v>0</v>
      </c>
      <c r="L50" s="11">
        <v>0</v>
      </c>
      <c r="M50" s="11">
        <v>6</v>
      </c>
      <c r="N50" s="11">
        <v>0</v>
      </c>
      <c r="O50" s="108"/>
      <c r="P50" s="348"/>
      <c r="Q50" s="348"/>
    </row>
    <row r="51" spans="1:17" s="346" customFormat="1" ht="38.25" x14ac:dyDescent="0.25">
      <c r="A51" s="84" t="s">
        <v>60</v>
      </c>
      <c r="B51" s="2" t="s">
        <v>226</v>
      </c>
      <c r="C51" s="3">
        <v>177.816</v>
      </c>
      <c r="D51" s="347">
        <v>56</v>
      </c>
      <c r="E51" s="347">
        <v>45</v>
      </c>
      <c r="F51" s="22">
        <f t="shared" si="1"/>
        <v>0.25307058982318803</v>
      </c>
      <c r="G51" s="353">
        <v>2</v>
      </c>
      <c r="H51" s="11">
        <f>G51*100/E51</f>
        <v>4.4444444444444446</v>
      </c>
      <c r="I51" s="354"/>
      <c r="J51" s="354"/>
      <c r="K51" s="354"/>
      <c r="L51" s="354"/>
      <c r="M51" s="354"/>
      <c r="N51" s="354"/>
      <c r="O51" s="108"/>
      <c r="P51" s="348"/>
      <c r="Q51" s="348"/>
    </row>
    <row r="52" spans="1:17" s="346" customFormat="1" hidden="1" x14ac:dyDescent="0.25">
      <c r="A52" s="84" t="s">
        <v>245</v>
      </c>
      <c r="B52" s="2" t="s">
        <v>227</v>
      </c>
      <c r="C52" s="7">
        <v>17.88</v>
      </c>
      <c r="D52" s="347">
        <v>0</v>
      </c>
      <c r="E52" s="347">
        <v>0</v>
      </c>
      <c r="F52" s="22">
        <f t="shared" si="1"/>
        <v>0</v>
      </c>
      <c r="G52" s="353">
        <v>0</v>
      </c>
      <c r="H52" s="11">
        <v>0</v>
      </c>
      <c r="I52" s="354"/>
      <c r="J52" s="354"/>
      <c r="K52" s="354"/>
      <c r="L52" s="354"/>
      <c r="M52" s="354"/>
      <c r="N52" s="354"/>
      <c r="O52" s="108"/>
      <c r="P52" s="348"/>
      <c r="Q52" s="348"/>
    </row>
    <row r="53" spans="1:17" s="346" customFormat="1" ht="25.5" hidden="1" x14ac:dyDescent="0.25">
      <c r="A53" s="84" t="s">
        <v>246</v>
      </c>
      <c r="B53" s="2" t="s">
        <v>228</v>
      </c>
      <c r="C53" s="7">
        <v>15.534000000000001</v>
      </c>
      <c r="D53" s="347">
        <v>1</v>
      </c>
      <c r="E53" s="347">
        <v>0</v>
      </c>
      <c r="F53" s="22">
        <f t="shared" si="1"/>
        <v>0</v>
      </c>
      <c r="G53" s="353">
        <v>0</v>
      </c>
      <c r="H53" s="11">
        <v>0</v>
      </c>
      <c r="I53" s="354"/>
      <c r="J53" s="354"/>
      <c r="K53" s="354"/>
      <c r="L53" s="354"/>
      <c r="M53" s="354"/>
      <c r="N53" s="354"/>
      <c r="O53" s="108"/>
      <c r="P53" s="348"/>
      <c r="Q53" s="348"/>
    </row>
    <row r="54" spans="1:17" s="346" customFormat="1" ht="25.5" hidden="1" x14ac:dyDescent="0.25">
      <c r="A54" s="84" t="s">
        <v>247</v>
      </c>
      <c r="B54" s="2" t="s">
        <v>229</v>
      </c>
      <c r="C54" s="7">
        <v>14.592000000000001</v>
      </c>
      <c r="D54" s="347">
        <v>0</v>
      </c>
      <c r="E54" s="347">
        <v>0</v>
      </c>
      <c r="F54" s="22">
        <f t="shared" si="1"/>
        <v>0</v>
      </c>
      <c r="G54" s="353">
        <v>0</v>
      </c>
      <c r="H54" s="11">
        <v>0</v>
      </c>
      <c r="I54" s="354"/>
      <c r="J54" s="354"/>
      <c r="K54" s="354"/>
      <c r="L54" s="354"/>
      <c r="M54" s="354"/>
      <c r="N54" s="354"/>
      <c r="O54" s="108"/>
      <c r="P54" s="348"/>
      <c r="Q54" s="348"/>
    </row>
    <row r="55" spans="1:17" s="346" customFormat="1" ht="25.5" hidden="1" x14ac:dyDescent="0.25">
      <c r="A55" s="84" t="s">
        <v>248</v>
      </c>
      <c r="B55" s="2" t="s">
        <v>355</v>
      </c>
      <c r="C55" s="5">
        <v>9.7159999999999993</v>
      </c>
      <c r="D55" s="347">
        <v>0</v>
      </c>
      <c r="E55" s="347">
        <v>0</v>
      </c>
      <c r="F55" s="22">
        <f t="shared" si="1"/>
        <v>0</v>
      </c>
      <c r="G55" s="353">
        <v>0</v>
      </c>
      <c r="H55" s="11">
        <v>0</v>
      </c>
      <c r="I55" s="354"/>
      <c r="J55" s="354"/>
      <c r="K55" s="354"/>
      <c r="L55" s="354"/>
      <c r="M55" s="354"/>
      <c r="N55" s="354"/>
      <c r="O55" s="108"/>
      <c r="P55" s="348"/>
      <c r="Q55" s="348"/>
    </row>
    <row r="56" spans="1:17" s="346" customFormat="1" ht="15.75" hidden="1" customHeight="1" x14ac:dyDescent="0.25">
      <c r="A56" s="366" t="s">
        <v>304</v>
      </c>
      <c r="B56" s="367"/>
      <c r="C56" s="367"/>
      <c r="D56" s="367"/>
      <c r="E56" s="368"/>
      <c r="F56" s="367"/>
      <c r="G56" s="369"/>
      <c r="H56" s="367"/>
      <c r="I56" s="367"/>
      <c r="J56" s="367"/>
      <c r="K56" s="367"/>
      <c r="L56" s="367"/>
      <c r="M56" s="367"/>
      <c r="N56" s="367"/>
      <c r="O56" s="108"/>
      <c r="P56" s="348"/>
      <c r="Q56" s="348"/>
    </row>
    <row r="57" spans="1:17" s="346" customFormat="1" hidden="1" x14ac:dyDescent="0.25">
      <c r="A57" s="84" t="s">
        <v>62</v>
      </c>
      <c r="B57" s="6" t="s">
        <v>36</v>
      </c>
      <c r="C57" s="8">
        <v>189.94</v>
      </c>
      <c r="D57" s="11">
        <v>0</v>
      </c>
      <c r="E57" s="347">
        <v>0</v>
      </c>
      <c r="F57" s="11">
        <v>0</v>
      </c>
      <c r="G57" s="87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08"/>
      <c r="P57" s="348"/>
      <c r="Q57" s="348"/>
    </row>
    <row r="58" spans="1:17" s="346" customFormat="1" hidden="1" x14ac:dyDescent="0.25">
      <c r="A58" s="84" t="s">
        <v>63</v>
      </c>
      <c r="B58" s="6" t="s">
        <v>58</v>
      </c>
      <c r="C58" s="8">
        <v>203.81</v>
      </c>
      <c r="D58" s="11">
        <v>0</v>
      </c>
      <c r="E58" s="347">
        <v>0</v>
      </c>
      <c r="F58" s="11">
        <v>0</v>
      </c>
      <c r="G58" s="87">
        <v>0</v>
      </c>
      <c r="H58" s="11">
        <v>0</v>
      </c>
      <c r="I58" s="361"/>
      <c r="J58" s="361"/>
      <c r="K58" s="361"/>
      <c r="L58" s="361"/>
      <c r="M58" s="361"/>
      <c r="N58" s="361"/>
      <c r="O58" s="108"/>
      <c r="P58" s="348"/>
      <c r="Q58" s="348"/>
    </row>
    <row r="59" spans="1:17" s="346" customFormat="1" ht="15.75" customHeight="1" x14ac:dyDescent="0.25">
      <c r="A59" s="355" t="s">
        <v>249</v>
      </c>
      <c r="B59" s="356"/>
      <c r="C59" s="356"/>
      <c r="D59" s="356"/>
      <c r="E59" s="357"/>
      <c r="F59" s="356"/>
      <c r="G59" s="358"/>
      <c r="H59" s="356"/>
      <c r="I59" s="356"/>
      <c r="J59" s="356"/>
      <c r="K59" s="356"/>
      <c r="L59" s="356"/>
      <c r="M59" s="356"/>
      <c r="N59" s="356"/>
      <c r="O59" s="108"/>
      <c r="P59" s="348"/>
      <c r="Q59" s="348"/>
    </row>
    <row r="60" spans="1:17" s="397" customFormat="1" x14ac:dyDescent="0.25">
      <c r="A60" s="58" t="s">
        <v>65</v>
      </c>
      <c r="B60" s="6" t="s">
        <v>36</v>
      </c>
      <c r="C60" s="3">
        <v>4100.01</v>
      </c>
      <c r="D60" s="347">
        <v>58</v>
      </c>
      <c r="E60" s="347">
        <v>116</v>
      </c>
      <c r="F60" s="23">
        <f>E60/C60</f>
        <v>2.829261392045385E-2</v>
      </c>
      <c r="G60" s="375">
        <v>11</v>
      </c>
      <c r="H60" s="477">
        <f>G60*100/E60</f>
        <v>9.4827586206896548</v>
      </c>
      <c r="I60" s="377">
        <v>5</v>
      </c>
      <c r="J60" s="377">
        <v>0</v>
      </c>
      <c r="K60" s="377">
        <v>0</v>
      </c>
      <c r="L60" s="377">
        <v>0</v>
      </c>
      <c r="M60" s="377">
        <v>11</v>
      </c>
      <c r="N60" s="377">
        <v>0</v>
      </c>
      <c r="O60" s="113"/>
      <c r="P60" s="478"/>
      <c r="Q60" s="478"/>
    </row>
    <row r="61" spans="1:17" s="346" customFormat="1" x14ac:dyDescent="0.25">
      <c r="A61" s="84" t="s">
        <v>66</v>
      </c>
      <c r="B61" s="2" t="s">
        <v>64</v>
      </c>
      <c r="C61" s="7">
        <v>1069.01</v>
      </c>
      <c r="D61" s="347">
        <v>192</v>
      </c>
      <c r="E61" s="347">
        <v>213</v>
      </c>
      <c r="F61" s="23">
        <f>E61/C61</f>
        <v>0.19924977315460099</v>
      </c>
      <c r="G61" s="360">
        <v>21</v>
      </c>
      <c r="H61" s="359">
        <f>G61*100/E61</f>
        <v>9.8591549295774641</v>
      </c>
      <c r="I61" s="361"/>
      <c r="J61" s="361"/>
      <c r="K61" s="361"/>
      <c r="L61" s="361"/>
      <c r="M61" s="361"/>
      <c r="N61" s="361"/>
      <c r="O61" s="108"/>
      <c r="P61" s="348"/>
      <c r="Q61" s="348"/>
    </row>
    <row r="62" spans="1:17" s="346" customFormat="1" ht="15.75" hidden="1" customHeight="1" x14ac:dyDescent="0.25">
      <c r="A62" s="355" t="s">
        <v>305</v>
      </c>
      <c r="B62" s="356"/>
      <c r="C62" s="356"/>
      <c r="D62" s="356"/>
      <c r="E62" s="357"/>
      <c r="F62" s="356"/>
      <c r="G62" s="358"/>
      <c r="H62" s="356"/>
      <c r="I62" s="356"/>
      <c r="J62" s="356"/>
      <c r="K62" s="356"/>
      <c r="L62" s="356"/>
      <c r="M62" s="356"/>
      <c r="N62" s="356"/>
      <c r="O62" s="108"/>
      <c r="P62" s="348"/>
      <c r="Q62" s="348"/>
    </row>
    <row r="63" spans="1:17" s="346" customFormat="1" hidden="1" x14ac:dyDescent="0.25">
      <c r="A63" s="84" t="s">
        <v>72</v>
      </c>
      <c r="B63" s="2" t="s">
        <v>18</v>
      </c>
      <c r="C63" s="7">
        <v>228.05840000000001</v>
      </c>
      <c r="D63" s="11">
        <v>5</v>
      </c>
      <c r="E63" s="347">
        <v>4</v>
      </c>
      <c r="F63" s="23">
        <f>E63/C63</f>
        <v>1.7539367109477223E-2</v>
      </c>
      <c r="G63" s="87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08"/>
      <c r="P63" s="348"/>
      <c r="Q63" s="348"/>
    </row>
    <row r="64" spans="1:17" s="346" customFormat="1" ht="38.25" hidden="1" x14ac:dyDescent="0.25">
      <c r="A64" s="84" t="s">
        <v>73</v>
      </c>
      <c r="B64" s="6" t="s">
        <v>61</v>
      </c>
      <c r="C64" s="7">
        <v>80.239999999999995</v>
      </c>
      <c r="D64" s="11">
        <v>12</v>
      </c>
      <c r="E64" s="347">
        <v>7</v>
      </c>
      <c r="F64" s="22">
        <f>E64/C64</f>
        <v>8.7238285144566302E-2</v>
      </c>
      <c r="G64" s="87">
        <v>0</v>
      </c>
      <c r="H64" s="11">
        <f>G64*100/E64</f>
        <v>0</v>
      </c>
      <c r="I64" s="354"/>
      <c r="J64" s="354"/>
      <c r="K64" s="354"/>
      <c r="L64" s="354"/>
      <c r="M64" s="354"/>
      <c r="N64" s="354"/>
      <c r="O64" s="108"/>
      <c r="P64" s="348"/>
      <c r="Q64" s="348"/>
    </row>
    <row r="65" spans="1:17" s="346" customFormat="1" ht="15.75" customHeight="1" x14ac:dyDescent="0.25">
      <c r="A65" s="355" t="s">
        <v>250</v>
      </c>
      <c r="B65" s="356"/>
      <c r="C65" s="356"/>
      <c r="D65" s="356"/>
      <c r="E65" s="357"/>
      <c r="F65" s="356"/>
      <c r="G65" s="358"/>
      <c r="H65" s="356"/>
      <c r="I65" s="356"/>
      <c r="J65" s="356"/>
      <c r="K65" s="356"/>
      <c r="L65" s="356"/>
      <c r="M65" s="356"/>
      <c r="N65" s="356"/>
      <c r="O65" s="108"/>
      <c r="P65" s="348"/>
      <c r="Q65" s="348"/>
    </row>
    <row r="66" spans="1:17" s="346" customFormat="1" x14ac:dyDescent="0.25">
      <c r="A66" s="84" t="s">
        <v>76</v>
      </c>
      <c r="B66" s="2" t="s">
        <v>36</v>
      </c>
      <c r="C66" s="7">
        <v>311.08</v>
      </c>
      <c r="D66" s="347">
        <v>27</v>
      </c>
      <c r="E66" s="347">
        <v>41</v>
      </c>
      <c r="F66" s="23">
        <f t="shared" ref="F66:F74" si="2">E66/C66</f>
        <v>0.1317988941751318</v>
      </c>
      <c r="G66" s="87">
        <v>4</v>
      </c>
      <c r="H66" s="11">
        <f>G66*100/E66</f>
        <v>9.7560975609756095</v>
      </c>
      <c r="I66" s="11">
        <v>0</v>
      </c>
      <c r="J66" s="11">
        <v>0</v>
      </c>
      <c r="K66" s="11">
        <v>0</v>
      </c>
      <c r="L66" s="11">
        <v>0</v>
      </c>
      <c r="M66" s="11">
        <v>4</v>
      </c>
      <c r="N66" s="11">
        <v>0</v>
      </c>
      <c r="O66" s="108"/>
      <c r="P66" s="348"/>
      <c r="Q66" s="348"/>
    </row>
    <row r="67" spans="1:17" s="346" customFormat="1" ht="38.25" x14ac:dyDescent="0.25">
      <c r="A67" s="84" t="s">
        <v>77</v>
      </c>
      <c r="B67" s="2" t="s">
        <v>67</v>
      </c>
      <c r="C67" s="7">
        <v>291.77</v>
      </c>
      <c r="D67" s="347">
        <v>32</v>
      </c>
      <c r="E67" s="347">
        <v>38</v>
      </c>
      <c r="F67" s="23">
        <f t="shared" si="2"/>
        <v>0.13023957226582583</v>
      </c>
      <c r="G67" s="353">
        <v>3</v>
      </c>
      <c r="H67" s="11">
        <f>G67*100/E67</f>
        <v>7.8947368421052628</v>
      </c>
      <c r="I67" s="354"/>
      <c r="J67" s="354"/>
      <c r="K67" s="354"/>
      <c r="L67" s="354"/>
      <c r="M67" s="354"/>
      <c r="N67" s="354"/>
      <c r="O67" s="108"/>
      <c r="P67" s="348"/>
      <c r="Q67" s="348"/>
    </row>
    <row r="68" spans="1:17" s="346" customFormat="1" ht="38.25" hidden="1" x14ac:dyDescent="0.25">
      <c r="A68" s="84" t="s">
        <v>79</v>
      </c>
      <c r="B68" s="2" t="s">
        <v>325</v>
      </c>
      <c r="C68" s="7">
        <v>16</v>
      </c>
      <c r="D68" s="347">
        <v>4</v>
      </c>
      <c r="E68" s="347">
        <v>3</v>
      </c>
      <c r="F68" s="23">
        <f t="shared" si="2"/>
        <v>0.1875</v>
      </c>
      <c r="G68" s="353">
        <v>0</v>
      </c>
      <c r="H68" s="11">
        <f>G68*100/E68</f>
        <v>0</v>
      </c>
      <c r="I68" s="354"/>
      <c r="J68" s="354"/>
      <c r="K68" s="354"/>
      <c r="L68" s="354"/>
      <c r="M68" s="354"/>
      <c r="N68" s="354"/>
      <c r="O68" s="108"/>
      <c r="P68" s="348"/>
      <c r="Q68" s="348"/>
    </row>
    <row r="69" spans="1:17" s="346" customFormat="1" ht="38.25" hidden="1" x14ac:dyDescent="0.25">
      <c r="A69" s="84" t="s">
        <v>81</v>
      </c>
      <c r="B69" s="2" t="s">
        <v>68</v>
      </c>
      <c r="C69" s="3">
        <v>25.46</v>
      </c>
      <c r="D69" s="347">
        <v>0</v>
      </c>
      <c r="E69" s="347">
        <v>0</v>
      </c>
      <c r="F69" s="23">
        <f t="shared" si="2"/>
        <v>0</v>
      </c>
      <c r="G69" s="353">
        <v>0</v>
      </c>
      <c r="H69" s="11">
        <v>0</v>
      </c>
      <c r="I69" s="354"/>
      <c r="J69" s="354"/>
      <c r="K69" s="354"/>
      <c r="L69" s="354"/>
      <c r="M69" s="354"/>
      <c r="N69" s="354"/>
      <c r="O69" s="108"/>
      <c r="P69" s="348"/>
      <c r="Q69" s="348"/>
    </row>
    <row r="70" spans="1:17" s="346" customFormat="1" hidden="1" x14ac:dyDescent="0.25">
      <c r="A70" s="84" t="s">
        <v>83</v>
      </c>
      <c r="B70" s="2" t="s">
        <v>326</v>
      </c>
      <c r="C70" s="7">
        <v>8.7370000000000001</v>
      </c>
      <c r="D70" s="347">
        <v>2</v>
      </c>
      <c r="E70" s="347">
        <v>1</v>
      </c>
      <c r="F70" s="23">
        <f t="shared" si="2"/>
        <v>0.11445576284765938</v>
      </c>
      <c r="G70" s="353">
        <v>0</v>
      </c>
      <c r="H70" s="11">
        <f>G70*100/E70</f>
        <v>0</v>
      </c>
      <c r="I70" s="354"/>
      <c r="J70" s="354"/>
      <c r="K70" s="354"/>
      <c r="L70" s="354"/>
      <c r="M70" s="354"/>
      <c r="N70" s="354"/>
      <c r="O70" s="108"/>
      <c r="P70" s="348"/>
      <c r="Q70" s="348"/>
    </row>
    <row r="71" spans="1:17" s="346" customFormat="1" ht="25.5" hidden="1" x14ac:dyDescent="0.25">
      <c r="A71" s="84" t="s">
        <v>251</v>
      </c>
      <c r="B71" s="2" t="s">
        <v>69</v>
      </c>
      <c r="C71" s="7">
        <v>11.28</v>
      </c>
      <c r="D71" s="347">
        <v>3</v>
      </c>
      <c r="E71" s="347">
        <v>3</v>
      </c>
      <c r="F71" s="23">
        <f t="shared" si="2"/>
        <v>0.26595744680851063</v>
      </c>
      <c r="G71" s="353">
        <v>0</v>
      </c>
      <c r="H71" s="11">
        <v>0</v>
      </c>
      <c r="I71" s="354"/>
      <c r="J71" s="354"/>
      <c r="K71" s="354"/>
      <c r="L71" s="354"/>
      <c r="M71" s="354"/>
      <c r="N71" s="354"/>
      <c r="O71" s="108"/>
      <c r="P71" s="348"/>
      <c r="Q71" s="348"/>
    </row>
    <row r="72" spans="1:17" s="346" customFormat="1" hidden="1" x14ac:dyDescent="0.25">
      <c r="A72" s="84" t="s">
        <v>252</v>
      </c>
      <c r="B72" s="2" t="s">
        <v>70</v>
      </c>
      <c r="C72" s="7">
        <v>16.34</v>
      </c>
      <c r="D72" s="347">
        <v>0</v>
      </c>
      <c r="E72" s="347">
        <v>0</v>
      </c>
      <c r="F72" s="23">
        <f t="shared" si="2"/>
        <v>0</v>
      </c>
      <c r="G72" s="353">
        <v>0</v>
      </c>
      <c r="H72" s="11">
        <v>0</v>
      </c>
      <c r="I72" s="354"/>
      <c r="J72" s="354"/>
      <c r="K72" s="354"/>
      <c r="L72" s="354"/>
      <c r="M72" s="354"/>
      <c r="N72" s="354"/>
      <c r="O72" s="108"/>
      <c r="P72" s="348"/>
      <c r="Q72" s="348"/>
    </row>
    <row r="73" spans="1:17" s="346" customFormat="1" hidden="1" x14ac:dyDescent="0.25">
      <c r="A73" s="84" t="s">
        <v>253</v>
      </c>
      <c r="B73" s="43" t="s">
        <v>71</v>
      </c>
      <c r="C73" s="7">
        <v>5.34</v>
      </c>
      <c r="D73" s="347">
        <v>0</v>
      </c>
      <c r="E73" s="347">
        <v>0</v>
      </c>
      <c r="F73" s="23">
        <f t="shared" si="2"/>
        <v>0</v>
      </c>
      <c r="G73" s="353">
        <v>0</v>
      </c>
      <c r="H73" s="11">
        <v>0</v>
      </c>
      <c r="I73" s="354"/>
      <c r="J73" s="354"/>
      <c r="K73" s="354"/>
      <c r="L73" s="354"/>
      <c r="M73" s="354"/>
      <c r="N73" s="354"/>
      <c r="O73" s="108"/>
      <c r="P73" s="348"/>
      <c r="Q73" s="348"/>
    </row>
    <row r="74" spans="1:17" s="346" customFormat="1" x14ac:dyDescent="0.25">
      <c r="A74" s="84" t="s">
        <v>312</v>
      </c>
      <c r="B74" s="43" t="s">
        <v>313</v>
      </c>
      <c r="C74" s="7">
        <v>58.037999999999997</v>
      </c>
      <c r="D74" s="347">
        <v>20</v>
      </c>
      <c r="E74" s="347">
        <v>27</v>
      </c>
      <c r="F74" s="23">
        <f t="shared" si="2"/>
        <v>0.46521244701747133</v>
      </c>
      <c r="G74" s="353">
        <v>2</v>
      </c>
      <c r="H74" s="11">
        <f>G74*100/E74</f>
        <v>7.4074074074074074</v>
      </c>
      <c r="I74" s="354"/>
      <c r="J74" s="354"/>
      <c r="K74" s="354"/>
      <c r="L74" s="354"/>
      <c r="M74" s="354"/>
      <c r="N74" s="354"/>
      <c r="O74" s="108"/>
      <c r="P74" s="348"/>
      <c r="Q74" s="348"/>
    </row>
    <row r="75" spans="1:17" s="346" customFormat="1" hidden="1" x14ac:dyDescent="0.25">
      <c r="A75" s="349" t="s">
        <v>306</v>
      </c>
      <c r="B75" s="350"/>
      <c r="C75" s="350"/>
      <c r="D75" s="350"/>
      <c r="E75" s="351"/>
      <c r="F75" s="350"/>
      <c r="G75" s="352"/>
      <c r="H75" s="350"/>
      <c r="I75" s="350"/>
      <c r="J75" s="350"/>
      <c r="K75" s="350"/>
      <c r="L75" s="350"/>
      <c r="M75" s="350"/>
      <c r="N75" s="350"/>
      <c r="O75" s="108"/>
      <c r="P75" s="348"/>
      <c r="Q75" s="348"/>
    </row>
    <row r="76" spans="1:17" s="346" customFormat="1" hidden="1" x14ac:dyDescent="0.25">
      <c r="A76" s="9" t="s">
        <v>85</v>
      </c>
      <c r="B76" s="6" t="s">
        <v>36</v>
      </c>
      <c r="C76" s="8">
        <v>109.7</v>
      </c>
      <c r="D76" s="11">
        <v>7</v>
      </c>
      <c r="E76" s="347">
        <v>0</v>
      </c>
      <c r="F76" s="11">
        <v>0</v>
      </c>
      <c r="G76" s="87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08"/>
      <c r="P76" s="348"/>
      <c r="Q76" s="348"/>
    </row>
    <row r="77" spans="1:17" s="346" customFormat="1" ht="38.25" hidden="1" x14ac:dyDescent="0.25">
      <c r="A77" s="9" t="s">
        <v>86</v>
      </c>
      <c r="B77" s="6" t="s">
        <v>74</v>
      </c>
      <c r="C77" s="8">
        <v>119.99</v>
      </c>
      <c r="D77" s="11">
        <v>0</v>
      </c>
      <c r="E77" s="347">
        <v>0</v>
      </c>
      <c r="F77" s="11">
        <v>0</v>
      </c>
      <c r="G77" s="87">
        <v>0</v>
      </c>
      <c r="H77" s="11">
        <v>0</v>
      </c>
      <c r="I77" s="11"/>
      <c r="J77" s="11"/>
      <c r="K77" s="11"/>
      <c r="L77" s="11"/>
      <c r="M77" s="11"/>
      <c r="N77" s="11"/>
      <c r="O77" s="108"/>
      <c r="P77" s="348"/>
      <c r="Q77" s="348"/>
    </row>
    <row r="78" spans="1:17" s="346" customFormat="1" hidden="1" x14ac:dyDescent="0.25">
      <c r="A78" s="9" t="s">
        <v>87</v>
      </c>
      <c r="B78" s="6" t="s">
        <v>75</v>
      </c>
      <c r="C78" s="8">
        <v>273.73</v>
      </c>
      <c r="D78" s="11">
        <v>0</v>
      </c>
      <c r="E78" s="347">
        <v>0</v>
      </c>
      <c r="F78" s="11">
        <v>0</v>
      </c>
      <c r="G78" s="87">
        <v>0</v>
      </c>
      <c r="H78" s="11">
        <v>0</v>
      </c>
      <c r="I78" s="11"/>
      <c r="J78" s="11"/>
      <c r="K78" s="11"/>
      <c r="L78" s="11"/>
      <c r="M78" s="11"/>
      <c r="N78" s="11"/>
      <c r="O78" s="108"/>
      <c r="P78" s="348"/>
      <c r="Q78" s="348"/>
    </row>
    <row r="79" spans="1:17" s="346" customFormat="1" ht="15.75" customHeight="1" x14ac:dyDescent="0.25">
      <c r="A79" s="355" t="s">
        <v>345</v>
      </c>
      <c r="B79" s="356"/>
      <c r="C79" s="356"/>
      <c r="D79" s="356"/>
      <c r="E79" s="357"/>
      <c r="F79" s="356"/>
      <c r="G79" s="358"/>
      <c r="H79" s="356"/>
      <c r="I79" s="356"/>
      <c r="J79" s="356"/>
      <c r="K79" s="356"/>
      <c r="L79" s="356"/>
      <c r="M79" s="356"/>
      <c r="N79" s="356"/>
      <c r="O79" s="108"/>
      <c r="P79" s="348"/>
      <c r="Q79" s="348"/>
    </row>
    <row r="80" spans="1:17" s="346" customFormat="1" x14ac:dyDescent="0.25">
      <c r="A80" s="58" t="s">
        <v>94</v>
      </c>
      <c r="B80" s="6" t="s">
        <v>36</v>
      </c>
      <c r="C80" s="7">
        <v>204.64</v>
      </c>
      <c r="D80" s="347">
        <v>30</v>
      </c>
      <c r="E80" s="347">
        <v>13</v>
      </c>
      <c r="F80" s="23">
        <f>E80/C80</f>
        <v>6.3526192337763882E-2</v>
      </c>
      <c r="G80" s="353">
        <v>1</v>
      </c>
      <c r="H80" s="336">
        <f>G80*100/E80</f>
        <v>7.6923076923076925</v>
      </c>
      <c r="I80" s="354">
        <v>0</v>
      </c>
      <c r="J80" s="354">
        <v>0</v>
      </c>
      <c r="K80" s="354">
        <v>0</v>
      </c>
      <c r="L80" s="354">
        <v>0</v>
      </c>
      <c r="M80" s="354">
        <v>1</v>
      </c>
      <c r="N80" s="354">
        <v>0</v>
      </c>
      <c r="O80" s="108"/>
      <c r="P80" s="348"/>
      <c r="Q80" s="348"/>
    </row>
    <row r="81" spans="1:17" s="346" customFormat="1" x14ac:dyDescent="0.25">
      <c r="A81" s="58" t="s">
        <v>95</v>
      </c>
      <c r="B81" s="2" t="s">
        <v>78</v>
      </c>
      <c r="C81" s="7">
        <v>699.95899999999995</v>
      </c>
      <c r="D81" s="347">
        <v>163</v>
      </c>
      <c r="E81" s="347">
        <v>165</v>
      </c>
      <c r="F81" s="23">
        <f>E81/C81</f>
        <v>0.23572809264542638</v>
      </c>
      <c r="G81" s="353">
        <v>16</v>
      </c>
      <c r="H81" s="336">
        <f>G81*100/E81</f>
        <v>9.6969696969696972</v>
      </c>
      <c r="I81" s="354"/>
      <c r="J81" s="354"/>
      <c r="K81" s="354"/>
      <c r="L81" s="354"/>
      <c r="M81" s="354"/>
      <c r="N81" s="354"/>
      <c r="O81" s="108"/>
      <c r="P81" s="348"/>
      <c r="Q81" s="348"/>
    </row>
    <row r="82" spans="1:17" s="346" customFormat="1" ht="25.5" x14ac:dyDescent="0.25">
      <c r="A82" s="58" t="s">
        <v>97</v>
      </c>
      <c r="B82" s="2" t="s">
        <v>80</v>
      </c>
      <c r="C82" s="7">
        <v>354.61</v>
      </c>
      <c r="D82" s="347">
        <v>56</v>
      </c>
      <c r="E82" s="347">
        <v>59</v>
      </c>
      <c r="F82" s="23">
        <f>E82/C82</f>
        <v>0.16637996672400665</v>
      </c>
      <c r="G82" s="353">
        <v>5</v>
      </c>
      <c r="H82" s="336">
        <f>G82*100/E82</f>
        <v>8.4745762711864412</v>
      </c>
      <c r="I82" s="354"/>
      <c r="J82" s="354"/>
      <c r="K82" s="354"/>
      <c r="L82" s="354"/>
      <c r="M82" s="354"/>
      <c r="N82" s="354"/>
      <c r="O82" s="108"/>
      <c r="P82" s="348"/>
      <c r="Q82" s="348"/>
    </row>
    <row r="83" spans="1:17" s="346" customFormat="1" hidden="1" x14ac:dyDescent="0.25">
      <c r="A83" s="58" t="s">
        <v>99</v>
      </c>
      <c r="B83" s="2" t="s">
        <v>82</v>
      </c>
      <c r="C83" s="3">
        <v>22.882999999999999</v>
      </c>
      <c r="D83" s="347">
        <v>6</v>
      </c>
      <c r="E83" s="347">
        <v>2</v>
      </c>
      <c r="F83" s="23">
        <f>E83/C83</f>
        <v>8.7401127474544427E-2</v>
      </c>
      <c r="G83" s="353">
        <v>0</v>
      </c>
      <c r="H83" s="336">
        <f>G83*100/E83</f>
        <v>0</v>
      </c>
      <c r="I83" s="354"/>
      <c r="J83" s="354"/>
      <c r="K83" s="354"/>
      <c r="L83" s="354"/>
      <c r="M83" s="354"/>
      <c r="N83" s="354"/>
      <c r="O83" s="108"/>
      <c r="P83" s="348"/>
      <c r="Q83" s="348"/>
    </row>
    <row r="84" spans="1:17" s="346" customFormat="1" x14ac:dyDescent="0.25">
      <c r="A84" s="58" t="s">
        <v>254</v>
      </c>
      <c r="B84" s="2" t="s">
        <v>84</v>
      </c>
      <c r="C84" s="7">
        <v>812.9</v>
      </c>
      <c r="D84" s="347">
        <v>182</v>
      </c>
      <c r="E84" s="347">
        <v>184</v>
      </c>
      <c r="F84" s="23">
        <f>E84/C84</f>
        <v>0.226350104563907</v>
      </c>
      <c r="G84" s="353">
        <v>18</v>
      </c>
      <c r="H84" s="336">
        <f>G84*100/E84</f>
        <v>9.7826086956521738</v>
      </c>
      <c r="I84" s="354"/>
      <c r="J84" s="354"/>
      <c r="K84" s="354"/>
      <c r="L84" s="354"/>
      <c r="M84" s="354"/>
      <c r="N84" s="354"/>
      <c r="O84" s="108"/>
      <c r="P84" s="348"/>
      <c r="Q84" s="348"/>
    </row>
    <row r="85" spans="1:17" s="346" customFormat="1" ht="15.75" customHeight="1" x14ac:dyDescent="0.25">
      <c r="A85" s="355" t="s">
        <v>346</v>
      </c>
      <c r="B85" s="356"/>
      <c r="C85" s="356"/>
      <c r="D85" s="356"/>
      <c r="E85" s="357"/>
      <c r="F85" s="356"/>
      <c r="G85" s="358"/>
      <c r="H85" s="356"/>
      <c r="I85" s="356"/>
      <c r="J85" s="356"/>
      <c r="K85" s="356"/>
      <c r="L85" s="356"/>
      <c r="M85" s="356"/>
      <c r="N85" s="356"/>
      <c r="O85" s="108"/>
      <c r="P85" s="348"/>
      <c r="Q85" s="348"/>
    </row>
    <row r="86" spans="1:17" s="346" customFormat="1" x14ac:dyDescent="0.25">
      <c r="A86" s="58" t="s">
        <v>101</v>
      </c>
      <c r="B86" s="6" t="s">
        <v>36</v>
      </c>
      <c r="C86" s="7">
        <v>559.524</v>
      </c>
      <c r="D86" s="347">
        <v>83</v>
      </c>
      <c r="E86" s="347">
        <v>30</v>
      </c>
      <c r="F86" s="23">
        <f>E86/C86</f>
        <v>5.3617003023998973E-2</v>
      </c>
      <c r="G86" s="353">
        <v>3</v>
      </c>
      <c r="H86" s="336">
        <f>G86*100/E86</f>
        <v>10</v>
      </c>
      <c r="I86" s="354">
        <v>0</v>
      </c>
      <c r="J86" s="354">
        <v>0</v>
      </c>
      <c r="K86" s="354">
        <v>0</v>
      </c>
      <c r="L86" s="354">
        <v>0</v>
      </c>
      <c r="M86" s="354">
        <v>3</v>
      </c>
      <c r="N86" s="354">
        <v>0</v>
      </c>
      <c r="O86" s="108"/>
      <c r="P86" s="348"/>
      <c r="Q86" s="348"/>
    </row>
    <row r="87" spans="1:17" s="346" customFormat="1" ht="25.5" x14ac:dyDescent="0.25">
      <c r="A87" s="58" t="s">
        <v>102</v>
      </c>
      <c r="B87" s="6" t="s">
        <v>321</v>
      </c>
      <c r="C87" s="7">
        <v>396.81</v>
      </c>
      <c r="D87" s="347">
        <v>167</v>
      </c>
      <c r="E87" s="347">
        <v>119</v>
      </c>
      <c r="F87" s="23">
        <f t="shared" ref="F87:F93" si="3">E87/C87</f>
        <v>0.29989163579546885</v>
      </c>
      <c r="G87" s="353">
        <v>11</v>
      </c>
      <c r="H87" s="336">
        <f>G87*100/E87</f>
        <v>9.2436974789915958</v>
      </c>
      <c r="I87" s="354"/>
      <c r="J87" s="354"/>
      <c r="K87" s="354"/>
      <c r="L87" s="354"/>
      <c r="M87" s="354"/>
      <c r="N87" s="354"/>
      <c r="O87" s="108"/>
      <c r="P87" s="348"/>
      <c r="Q87" s="348"/>
    </row>
    <row r="88" spans="1:17" s="346" customFormat="1" hidden="1" x14ac:dyDescent="0.25">
      <c r="A88" s="58"/>
      <c r="B88" s="6" t="s">
        <v>88</v>
      </c>
      <c r="C88" s="7">
        <v>143.51</v>
      </c>
      <c r="D88" s="347">
        <v>8</v>
      </c>
      <c r="E88" s="347">
        <v>7</v>
      </c>
      <c r="F88" s="23">
        <f t="shared" si="3"/>
        <v>4.8777088704619893E-2</v>
      </c>
      <c r="G88" s="353">
        <v>0</v>
      </c>
      <c r="H88" s="336">
        <f>G88*100/E88</f>
        <v>0</v>
      </c>
      <c r="I88" s="354"/>
      <c r="J88" s="354"/>
      <c r="K88" s="354"/>
      <c r="L88" s="354"/>
      <c r="M88" s="354"/>
      <c r="N88" s="354"/>
      <c r="O88" s="108"/>
      <c r="P88" s="348"/>
      <c r="Q88" s="348"/>
    </row>
    <row r="89" spans="1:17" s="346" customFormat="1" hidden="1" x14ac:dyDescent="0.25">
      <c r="A89" s="58" t="s">
        <v>105</v>
      </c>
      <c r="B89" s="6" t="s">
        <v>89</v>
      </c>
      <c r="C89" s="3">
        <v>29.94</v>
      </c>
      <c r="D89" s="347">
        <v>6</v>
      </c>
      <c r="E89" s="347">
        <v>2</v>
      </c>
      <c r="F89" s="23">
        <f t="shared" si="3"/>
        <v>6.6800267201068797E-2</v>
      </c>
      <c r="G89" s="353">
        <v>0</v>
      </c>
      <c r="H89" s="336">
        <f>G89*100/E89</f>
        <v>0</v>
      </c>
      <c r="I89" s="354"/>
      <c r="J89" s="354"/>
      <c r="K89" s="354"/>
      <c r="L89" s="354"/>
      <c r="M89" s="354"/>
      <c r="N89" s="354"/>
      <c r="O89" s="108"/>
      <c r="P89" s="348"/>
      <c r="Q89" s="348"/>
    </row>
    <row r="90" spans="1:17" s="346" customFormat="1" hidden="1" x14ac:dyDescent="0.25">
      <c r="A90" s="58" t="s">
        <v>107</v>
      </c>
      <c r="B90" s="6" t="s">
        <v>90</v>
      </c>
      <c r="C90" s="3">
        <v>39.04</v>
      </c>
      <c r="D90" s="347">
        <v>2</v>
      </c>
      <c r="E90" s="347">
        <v>4</v>
      </c>
      <c r="F90" s="23">
        <f t="shared" si="3"/>
        <v>0.10245901639344263</v>
      </c>
      <c r="G90" s="353">
        <v>0</v>
      </c>
      <c r="H90" s="336">
        <v>0</v>
      </c>
      <c r="I90" s="354"/>
      <c r="J90" s="354"/>
      <c r="K90" s="354"/>
      <c r="L90" s="354"/>
      <c r="M90" s="354"/>
      <c r="N90" s="354"/>
      <c r="O90" s="108"/>
      <c r="P90" s="348"/>
      <c r="Q90" s="348"/>
    </row>
    <row r="91" spans="1:17" s="346" customFormat="1" hidden="1" x14ac:dyDescent="0.25">
      <c r="A91" s="58" t="s">
        <v>109</v>
      </c>
      <c r="B91" s="6" t="s">
        <v>91</v>
      </c>
      <c r="C91" s="3">
        <v>21.24</v>
      </c>
      <c r="D91" s="347">
        <v>0</v>
      </c>
      <c r="E91" s="347">
        <v>0</v>
      </c>
      <c r="F91" s="23">
        <f>E91/C91</f>
        <v>0</v>
      </c>
      <c r="G91" s="353">
        <v>0</v>
      </c>
      <c r="H91" s="336">
        <v>0</v>
      </c>
      <c r="I91" s="354"/>
      <c r="J91" s="354"/>
      <c r="K91" s="354"/>
      <c r="L91" s="354"/>
      <c r="M91" s="354"/>
      <c r="N91" s="354"/>
      <c r="O91" s="108"/>
      <c r="P91" s="348"/>
      <c r="Q91" s="348"/>
    </row>
    <row r="92" spans="1:17" s="346" customFormat="1" hidden="1" x14ac:dyDescent="0.25">
      <c r="A92" s="58" t="s">
        <v>255</v>
      </c>
      <c r="B92" s="6" t="s">
        <v>92</v>
      </c>
      <c r="C92" s="7">
        <v>95.58</v>
      </c>
      <c r="D92" s="347">
        <v>10</v>
      </c>
      <c r="E92" s="347">
        <v>1</v>
      </c>
      <c r="F92" s="23">
        <f t="shared" si="3"/>
        <v>1.0462439840970915E-2</v>
      </c>
      <c r="G92" s="353">
        <v>0</v>
      </c>
      <c r="H92" s="336">
        <f>G92*100/E92</f>
        <v>0</v>
      </c>
      <c r="I92" s="354"/>
      <c r="J92" s="354"/>
      <c r="K92" s="354"/>
      <c r="L92" s="354"/>
      <c r="M92" s="354"/>
      <c r="N92" s="354"/>
      <c r="O92" s="108"/>
      <c r="P92" s="348"/>
      <c r="Q92" s="348"/>
    </row>
    <row r="93" spans="1:17" s="346" customFormat="1" ht="27.75" customHeight="1" x14ac:dyDescent="0.25">
      <c r="A93" s="58" t="s">
        <v>256</v>
      </c>
      <c r="B93" s="6" t="s">
        <v>93</v>
      </c>
      <c r="C93" s="7">
        <v>140.62</v>
      </c>
      <c r="D93" s="347">
        <v>36</v>
      </c>
      <c r="E93" s="347">
        <v>36</v>
      </c>
      <c r="F93" s="23">
        <f t="shared" si="3"/>
        <v>0.25600910254586828</v>
      </c>
      <c r="G93" s="353">
        <v>3</v>
      </c>
      <c r="H93" s="336">
        <f>G93*100/E93</f>
        <v>8.3333333333333339</v>
      </c>
      <c r="I93" s="354"/>
      <c r="J93" s="354"/>
      <c r="K93" s="354"/>
      <c r="L93" s="354"/>
      <c r="M93" s="354"/>
      <c r="N93" s="354"/>
      <c r="O93" s="108"/>
      <c r="P93" s="348"/>
      <c r="Q93" s="348"/>
    </row>
    <row r="94" spans="1:17" s="346" customFormat="1" hidden="1" x14ac:dyDescent="0.25">
      <c r="A94" s="349" t="s">
        <v>347</v>
      </c>
      <c r="B94" s="350"/>
      <c r="C94" s="350"/>
      <c r="D94" s="350"/>
      <c r="E94" s="351"/>
      <c r="F94" s="350"/>
      <c r="G94" s="352"/>
      <c r="H94" s="350"/>
      <c r="I94" s="350"/>
      <c r="J94" s="350"/>
      <c r="K94" s="350"/>
      <c r="L94" s="350"/>
      <c r="M94" s="350"/>
      <c r="N94" s="350"/>
      <c r="O94" s="108"/>
      <c r="P94" s="348"/>
      <c r="Q94" s="348"/>
    </row>
    <row r="95" spans="1:17" s="346" customFormat="1" hidden="1" x14ac:dyDescent="0.25">
      <c r="A95" s="9" t="s">
        <v>110</v>
      </c>
      <c r="B95" s="6" t="s">
        <v>36</v>
      </c>
      <c r="C95" s="8">
        <v>572.79</v>
      </c>
      <c r="D95" s="11">
        <v>0</v>
      </c>
      <c r="E95" s="347">
        <v>0</v>
      </c>
      <c r="F95" s="11">
        <v>0</v>
      </c>
      <c r="G95" s="87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08"/>
      <c r="P95" s="348"/>
      <c r="Q95" s="348"/>
    </row>
    <row r="96" spans="1:17" s="346" customFormat="1" ht="15.75" customHeight="1" x14ac:dyDescent="0.25">
      <c r="A96" s="355" t="s">
        <v>307</v>
      </c>
      <c r="B96" s="356"/>
      <c r="C96" s="356"/>
      <c r="D96" s="356"/>
      <c r="E96" s="357"/>
      <c r="F96" s="356"/>
      <c r="G96" s="358"/>
      <c r="H96" s="356"/>
      <c r="I96" s="356"/>
      <c r="J96" s="356"/>
      <c r="K96" s="356"/>
      <c r="L96" s="356"/>
      <c r="M96" s="356"/>
      <c r="N96" s="356"/>
      <c r="O96" s="108"/>
      <c r="P96" s="348"/>
      <c r="Q96" s="348"/>
    </row>
    <row r="97" spans="1:17" s="346" customFormat="1" x14ac:dyDescent="0.25">
      <c r="A97" s="84" t="s">
        <v>113</v>
      </c>
      <c r="B97" s="2" t="s">
        <v>36</v>
      </c>
      <c r="C97" s="371">
        <v>1591.999</v>
      </c>
      <c r="D97" s="347">
        <v>129</v>
      </c>
      <c r="E97" s="347">
        <v>211</v>
      </c>
      <c r="F97" s="23">
        <f>E97/C97</f>
        <v>0.1325377716945802</v>
      </c>
      <c r="G97" s="353">
        <v>21</v>
      </c>
      <c r="H97" s="336">
        <f>G97*100/E97</f>
        <v>9.9526066350710902</v>
      </c>
      <c r="I97" s="354">
        <v>0</v>
      </c>
      <c r="J97" s="354">
        <v>0</v>
      </c>
      <c r="K97" s="354">
        <v>0</v>
      </c>
      <c r="L97" s="354">
        <v>0</v>
      </c>
      <c r="M97" s="354">
        <v>21</v>
      </c>
      <c r="N97" s="354">
        <v>0</v>
      </c>
      <c r="O97" s="108"/>
      <c r="P97" s="348"/>
      <c r="Q97" s="348"/>
    </row>
    <row r="98" spans="1:17" s="346" customFormat="1" ht="25.5" x14ac:dyDescent="0.25">
      <c r="A98" s="84" t="s">
        <v>114</v>
      </c>
      <c r="B98" s="2" t="s">
        <v>96</v>
      </c>
      <c r="C98" s="7">
        <v>400</v>
      </c>
      <c r="D98" s="347">
        <v>55</v>
      </c>
      <c r="E98" s="347">
        <v>24</v>
      </c>
      <c r="F98" s="23">
        <f>E98/C98</f>
        <v>0.06</v>
      </c>
      <c r="G98" s="353">
        <v>2</v>
      </c>
      <c r="H98" s="336">
        <f>G98*100/E98</f>
        <v>8.3333333333333339</v>
      </c>
      <c r="I98" s="354"/>
      <c r="J98" s="354"/>
      <c r="K98" s="354"/>
      <c r="L98" s="354"/>
      <c r="M98" s="354"/>
      <c r="N98" s="354"/>
      <c r="O98" s="108"/>
      <c r="P98" s="348"/>
      <c r="Q98" s="348"/>
    </row>
    <row r="99" spans="1:17" s="346" customFormat="1" hidden="1" x14ac:dyDescent="0.25">
      <c r="A99" s="84" t="s">
        <v>116</v>
      </c>
      <c r="B99" s="2" t="s">
        <v>98</v>
      </c>
      <c r="C99" s="7">
        <v>17.489000000000001</v>
      </c>
      <c r="D99" s="347">
        <v>0</v>
      </c>
      <c r="E99" s="347">
        <v>0</v>
      </c>
      <c r="F99" s="23">
        <f>E99/C99</f>
        <v>0</v>
      </c>
      <c r="G99" s="353">
        <v>0</v>
      </c>
      <c r="H99" s="336">
        <v>0</v>
      </c>
      <c r="I99" s="354"/>
      <c r="J99" s="354"/>
      <c r="K99" s="354"/>
      <c r="L99" s="354"/>
      <c r="M99" s="354"/>
      <c r="N99" s="354"/>
      <c r="O99" s="108"/>
      <c r="P99" s="348"/>
      <c r="Q99" s="348"/>
    </row>
    <row r="100" spans="1:17" s="346" customFormat="1" x14ac:dyDescent="0.25">
      <c r="A100" s="84" t="s">
        <v>118</v>
      </c>
      <c r="B100" s="2" t="s">
        <v>100</v>
      </c>
      <c r="C100" s="7">
        <v>210.33</v>
      </c>
      <c r="D100" s="347">
        <v>48</v>
      </c>
      <c r="E100" s="347">
        <v>50</v>
      </c>
      <c r="F100" s="23">
        <f>E100/C100</f>
        <v>0.23772167546236864</v>
      </c>
      <c r="G100" s="353">
        <v>5</v>
      </c>
      <c r="H100" s="336">
        <f>G100*100/E100</f>
        <v>10</v>
      </c>
      <c r="I100" s="354"/>
      <c r="J100" s="354"/>
      <c r="K100" s="354"/>
      <c r="L100" s="354"/>
      <c r="M100" s="354"/>
      <c r="N100" s="354"/>
      <c r="O100" s="108"/>
      <c r="P100" s="348"/>
      <c r="Q100" s="348"/>
    </row>
    <row r="101" spans="1:17" s="346" customFormat="1" ht="15.75" hidden="1" customHeight="1" x14ac:dyDescent="0.25">
      <c r="A101" s="355" t="s">
        <v>338</v>
      </c>
      <c r="B101" s="356"/>
      <c r="C101" s="356"/>
      <c r="D101" s="356"/>
      <c r="E101" s="357"/>
      <c r="F101" s="356"/>
      <c r="G101" s="358"/>
      <c r="H101" s="356"/>
      <c r="I101" s="356"/>
      <c r="J101" s="356"/>
      <c r="K101" s="356"/>
      <c r="L101" s="356"/>
      <c r="M101" s="356"/>
      <c r="N101" s="356"/>
      <c r="O101" s="108"/>
      <c r="P101" s="348"/>
      <c r="Q101" s="348"/>
    </row>
    <row r="102" spans="1:17" s="346" customFormat="1" hidden="1" x14ac:dyDescent="0.25">
      <c r="A102" s="84" t="s">
        <v>120</v>
      </c>
      <c r="B102" s="2" t="s">
        <v>36</v>
      </c>
      <c r="C102" s="7">
        <v>249.48</v>
      </c>
      <c r="D102" s="347">
        <v>0</v>
      </c>
      <c r="E102" s="347">
        <v>0</v>
      </c>
      <c r="F102" s="11">
        <v>0</v>
      </c>
      <c r="G102" s="87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08"/>
      <c r="P102" s="348"/>
      <c r="Q102" s="348"/>
    </row>
    <row r="103" spans="1:17" s="346" customFormat="1" ht="38.25" hidden="1" x14ac:dyDescent="0.25">
      <c r="A103" s="84" t="s">
        <v>121</v>
      </c>
      <c r="B103" s="2" t="s">
        <v>103</v>
      </c>
      <c r="C103" s="7">
        <v>98.5</v>
      </c>
      <c r="D103" s="347">
        <v>21</v>
      </c>
      <c r="E103" s="347">
        <v>14</v>
      </c>
      <c r="F103" s="23">
        <f>E103/C103</f>
        <v>0.14213197969543148</v>
      </c>
      <c r="G103" s="353">
        <v>0</v>
      </c>
      <c r="H103" s="336">
        <f>G103*100/E103</f>
        <v>0</v>
      </c>
      <c r="I103" s="354"/>
      <c r="J103" s="354"/>
      <c r="K103" s="354"/>
      <c r="L103" s="354"/>
      <c r="M103" s="354"/>
      <c r="N103" s="354"/>
      <c r="O103" s="108"/>
      <c r="P103" s="348"/>
      <c r="Q103" s="348"/>
    </row>
    <row r="104" spans="1:17" s="346" customFormat="1" ht="38.25" hidden="1" x14ac:dyDescent="0.25">
      <c r="A104" s="84" t="s">
        <v>123</v>
      </c>
      <c r="B104" s="2" t="s">
        <v>104</v>
      </c>
      <c r="C104" s="7">
        <v>164.62899999999999</v>
      </c>
      <c r="D104" s="347">
        <v>37</v>
      </c>
      <c r="E104" s="347">
        <v>18</v>
      </c>
      <c r="F104" s="23">
        <f>E104/C104</f>
        <v>0.10933675111918315</v>
      </c>
      <c r="G104" s="353">
        <v>0</v>
      </c>
      <c r="H104" s="336">
        <f>G104*100/E104</f>
        <v>0</v>
      </c>
      <c r="I104" s="354"/>
      <c r="J104" s="354"/>
      <c r="K104" s="354"/>
      <c r="L104" s="354"/>
      <c r="M104" s="354"/>
      <c r="N104" s="354"/>
      <c r="O104" s="108"/>
      <c r="P104" s="348"/>
      <c r="Q104" s="348"/>
    </row>
    <row r="105" spans="1:17" s="346" customFormat="1" hidden="1" x14ac:dyDescent="0.25">
      <c r="A105" s="84" t="s">
        <v>258</v>
      </c>
      <c r="B105" s="2" t="s">
        <v>106</v>
      </c>
      <c r="C105" s="7">
        <v>7.07</v>
      </c>
      <c r="D105" s="11">
        <v>0</v>
      </c>
      <c r="E105" s="347">
        <v>0</v>
      </c>
      <c r="F105" s="11">
        <v>0</v>
      </c>
      <c r="G105" s="87">
        <v>0</v>
      </c>
      <c r="H105" s="11">
        <v>0</v>
      </c>
      <c r="I105" s="354"/>
      <c r="J105" s="354"/>
      <c r="K105" s="354"/>
      <c r="L105" s="354"/>
      <c r="M105" s="354"/>
      <c r="N105" s="354"/>
      <c r="O105" s="108"/>
      <c r="P105" s="348"/>
      <c r="Q105" s="348"/>
    </row>
    <row r="106" spans="1:17" s="346" customFormat="1" hidden="1" x14ac:dyDescent="0.25">
      <c r="A106" s="84" t="s">
        <v>259</v>
      </c>
      <c r="B106" s="2" t="s">
        <v>108</v>
      </c>
      <c r="C106" s="3">
        <v>11.88</v>
      </c>
      <c r="D106" s="11">
        <v>0</v>
      </c>
      <c r="E106" s="347">
        <v>0</v>
      </c>
      <c r="F106" s="11">
        <v>0</v>
      </c>
      <c r="G106" s="87">
        <v>0</v>
      </c>
      <c r="H106" s="11">
        <v>0</v>
      </c>
      <c r="I106" s="354"/>
      <c r="J106" s="354"/>
      <c r="K106" s="354"/>
      <c r="L106" s="354"/>
      <c r="M106" s="354"/>
      <c r="N106" s="354"/>
      <c r="O106" s="108"/>
      <c r="P106" s="348"/>
      <c r="Q106" s="348"/>
    </row>
    <row r="107" spans="1:17" s="346" customFormat="1" ht="15.75" customHeight="1" x14ac:dyDescent="0.25">
      <c r="A107" s="355" t="s">
        <v>260</v>
      </c>
      <c r="B107" s="356"/>
      <c r="C107" s="356"/>
      <c r="D107" s="356"/>
      <c r="E107" s="357"/>
      <c r="F107" s="356"/>
      <c r="G107" s="358"/>
      <c r="H107" s="356"/>
      <c r="I107" s="356"/>
      <c r="J107" s="356"/>
      <c r="K107" s="356"/>
      <c r="L107" s="356"/>
      <c r="M107" s="356"/>
      <c r="N107" s="356"/>
      <c r="O107" s="108"/>
      <c r="P107" s="348"/>
      <c r="Q107" s="348"/>
    </row>
    <row r="108" spans="1:17" s="346" customFormat="1" hidden="1" x14ac:dyDescent="0.25">
      <c r="A108" s="84" t="s">
        <v>125</v>
      </c>
      <c r="B108" s="2" t="s">
        <v>36</v>
      </c>
      <c r="C108" s="7">
        <v>498.62</v>
      </c>
      <c r="D108" s="347">
        <v>2</v>
      </c>
      <c r="E108" s="347">
        <v>0</v>
      </c>
      <c r="F108" s="23">
        <f>E108/C108</f>
        <v>0</v>
      </c>
      <c r="G108" s="87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08"/>
      <c r="P108" s="348"/>
      <c r="Q108" s="348"/>
    </row>
    <row r="109" spans="1:17" s="346" customFormat="1" x14ac:dyDescent="0.25">
      <c r="A109" s="84" t="s">
        <v>126</v>
      </c>
      <c r="B109" s="2" t="s">
        <v>111</v>
      </c>
      <c r="C109" s="7">
        <v>200.97</v>
      </c>
      <c r="D109" s="347">
        <v>17</v>
      </c>
      <c r="E109" s="347">
        <v>12</v>
      </c>
      <c r="F109" s="23">
        <f>E109/C109</f>
        <v>5.9710404537990744E-2</v>
      </c>
      <c r="G109" s="353">
        <v>1</v>
      </c>
      <c r="H109" s="336">
        <f>G109*100/E109</f>
        <v>8.3333333333333339</v>
      </c>
      <c r="I109" s="354"/>
      <c r="J109" s="354"/>
      <c r="K109" s="354"/>
      <c r="L109" s="354"/>
      <c r="M109" s="354"/>
      <c r="N109" s="354"/>
      <c r="O109" s="108"/>
      <c r="P109" s="348"/>
      <c r="Q109" s="348"/>
    </row>
    <row r="110" spans="1:17" s="346" customFormat="1" ht="25.5" x14ac:dyDescent="0.25">
      <c r="A110" s="84" t="s">
        <v>128</v>
      </c>
      <c r="B110" s="2" t="s">
        <v>112</v>
      </c>
      <c r="C110" s="7">
        <v>177.53</v>
      </c>
      <c r="D110" s="347">
        <v>17</v>
      </c>
      <c r="E110" s="347">
        <v>26</v>
      </c>
      <c r="F110" s="23">
        <f>E110/C110</f>
        <v>0.1464541204303498</v>
      </c>
      <c r="G110" s="353">
        <v>2</v>
      </c>
      <c r="H110" s="336">
        <f>G110*100/E110</f>
        <v>7.6923076923076925</v>
      </c>
      <c r="I110" s="354"/>
      <c r="J110" s="354"/>
      <c r="K110" s="354"/>
      <c r="L110" s="354"/>
      <c r="M110" s="354">
        <v>2</v>
      </c>
      <c r="N110" s="354"/>
      <c r="O110" s="108"/>
      <c r="P110" s="348"/>
      <c r="Q110" s="348"/>
    </row>
    <row r="111" spans="1:17" s="346" customFormat="1" ht="15.75" hidden="1" customHeight="1" x14ac:dyDescent="0.25">
      <c r="A111" s="355" t="s">
        <v>261</v>
      </c>
      <c r="B111" s="356"/>
      <c r="C111" s="356"/>
      <c r="D111" s="356"/>
      <c r="E111" s="357"/>
      <c r="F111" s="356"/>
      <c r="G111" s="358"/>
      <c r="H111" s="356"/>
      <c r="I111" s="356"/>
      <c r="J111" s="356"/>
      <c r="K111" s="356"/>
      <c r="L111" s="356"/>
      <c r="M111" s="356"/>
      <c r="N111" s="356"/>
      <c r="O111" s="108"/>
      <c r="P111" s="348"/>
      <c r="Q111" s="348"/>
    </row>
    <row r="112" spans="1:17" s="346" customFormat="1" hidden="1" x14ac:dyDescent="0.25">
      <c r="A112" s="84" t="s">
        <v>136</v>
      </c>
      <c r="B112" s="2" t="s">
        <v>18</v>
      </c>
      <c r="C112" s="3">
        <v>186.63</v>
      </c>
      <c r="D112" s="347">
        <v>0</v>
      </c>
      <c r="E112" s="347">
        <v>1</v>
      </c>
      <c r="F112" s="11">
        <v>0</v>
      </c>
      <c r="G112" s="87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08"/>
      <c r="P112" s="348"/>
      <c r="Q112" s="348"/>
    </row>
    <row r="113" spans="1:17" s="346" customFormat="1" ht="38.25" hidden="1" x14ac:dyDescent="0.25">
      <c r="A113" s="84" t="s">
        <v>137</v>
      </c>
      <c r="B113" s="2" t="s">
        <v>115</v>
      </c>
      <c r="C113" s="7">
        <v>332.44099999999997</v>
      </c>
      <c r="D113" s="347">
        <v>0</v>
      </c>
      <c r="E113" s="347">
        <v>0</v>
      </c>
      <c r="F113" s="11">
        <v>0</v>
      </c>
      <c r="G113" s="87">
        <v>0</v>
      </c>
      <c r="H113" s="11">
        <v>0</v>
      </c>
      <c r="I113" s="354"/>
      <c r="J113" s="354"/>
      <c r="K113" s="354"/>
      <c r="L113" s="354"/>
      <c r="M113" s="354"/>
      <c r="N113" s="354"/>
      <c r="O113" s="108"/>
      <c r="P113" s="348"/>
      <c r="Q113" s="348"/>
    </row>
    <row r="114" spans="1:17" s="346" customFormat="1" hidden="1" x14ac:dyDescent="0.25">
      <c r="A114" s="84" t="s">
        <v>139</v>
      </c>
      <c r="B114" s="2" t="s">
        <v>117</v>
      </c>
      <c r="C114" s="7">
        <v>33.372999999999998</v>
      </c>
      <c r="D114" s="347">
        <v>1</v>
      </c>
      <c r="E114" s="347">
        <v>1</v>
      </c>
      <c r="F114" s="23">
        <v>0.06</v>
      </c>
      <c r="G114" s="87">
        <v>0</v>
      </c>
      <c r="H114" s="11">
        <v>0</v>
      </c>
      <c r="I114" s="354"/>
      <c r="J114" s="354"/>
      <c r="K114" s="354"/>
      <c r="L114" s="354"/>
      <c r="M114" s="354"/>
      <c r="N114" s="354"/>
      <c r="O114" s="108"/>
      <c r="P114" s="348"/>
      <c r="Q114" s="348"/>
    </row>
    <row r="115" spans="1:17" s="346" customFormat="1" hidden="1" x14ac:dyDescent="0.25">
      <c r="A115" s="84" t="s">
        <v>262</v>
      </c>
      <c r="B115" s="2" t="s">
        <v>119</v>
      </c>
      <c r="C115" s="7">
        <v>20.67</v>
      </c>
      <c r="D115" s="347">
        <v>1</v>
      </c>
      <c r="E115" s="347">
        <v>0</v>
      </c>
      <c r="F115" s="23">
        <v>0.05</v>
      </c>
      <c r="G115" s="87">
        <v>0</v>
      </c>
      <c r="H115" s="11">
        <v>0</v>
      </c>
      <c r="I115" s="354"/>
      <c r="J115" s="354"/>
      <c r="K115" s="354"/>
      <c r="L115" s="354"/>
      <c r="M115" s="354"/>
      <c r="N115" s="354"/>
      <c r="O115" s="108"/>
      <c r="P115" s="348"/>
      <c r="Q115" s="348"/>
    </row>
    <row r="116" spans="1:17" s="346" customFormat="1" x14ac:dyDescent="0.25">
      <c r="A116" s="349" t="s">
        <v>308</v>
      </c>
      <c r="B116" s="350"/>
      <c r="C116" s="350"/>
      <c r="D116" s="350"/>
      <c r="E116" s="351"/>
      <c r="F116" s="350"/>
      <c r="G116" s="352"/>
      <c r="H116" s="350"/>
      <c r="I116" s="350"/>
      <c r="J116" s="350"/>
      <c r="K116" s="350"/>
      <c r="L116" s="350"/>
      <c r="M116" s="350"/>
      <c r="N116" s="350"/>
      <c r="O116" s="108"/>
      <c r="P116" s="348"/>
      <c r="Q116" s="348"/>
    </row>
    <row r="117" spans="1:17" s="346" customFormat="1" x14ac:dyDescent="0.25">
      <c r="A117" s="9" t="s">
        <v>141</v>
      </c>
      <c r="B117" s="6" t="s">
        <v>36</v>
      </c>
      <c r="C117" s="8">
        <v>347.41</v>
      </c>
      <c r="D117" s="347">
        <v>30</v>
      </c>
      <c r="E117" s="347">
        <v>25</v>
      </c>
      <c r="F117" s="23">
        <v>0.08</v>
      </c>
      <c r="G117" s="87">
        <v>2</v>
      </c>
      <c r="H117" s="11">
        <f>G117*100/E117</f>
        <v>8</v>
      </c>
      <c r="I117" s="11">
        <v>0</v>
      </c>
      <c r="J117" s="11">
        <v>0</v>
      </c>
      <c r="K117" s="11">
        <v>0</v>
      </c>
      <c r="L117" s="11">
        <v>0</v>
      </c>
      <c r="M117" s="11">
        <v>2</v>
      </c>
      <c r="N117" s="11">
        <v>0</v>
      </c>
      <c r="O117" s="108"/>
      <c r="P117" s="348"/>
      <c r="Q117" s="348"/>
    </row>
    <row r="118" spans="1:17" s="346" customFormat="1" ht="25.5" x14ac:dyDescent="0.25">
      <c r="A118" s="9" t="s">
        <v>142</v>
      </c>
      <c r="B118" s="6" t="s">
        <v>122</v>
      </c>
      <c r="C118" s="8">
        <v>36.19</v>
      </c>
      <c r="D118" s="347">
        <v>10</v>
      </c>
      <c r="E118" s="347">
        <v>15</v>
      </c>
      <c r="F118" s="11">
        <v>0</v>
      </c>
      <c r="G118" s="87">
        <v>1</v>
      </c>
      <c r="H118" s="11">
        <f>G118*100/E118</f>
        <v>6.666666666666667</v>
      </c>
      <c r="I118" s="354"/>
      <c r="J118" s="354"/>
      <c r="K118" s="354"/>
      <c r="L118" s="354"/>
      <c r="M118" s="354"/>
      <c r="N118" s="354"/>
      <c r="O118" s="108"/>
      <c r="P118" s="348"/>
      <c r="Q118" s="348"/>
    </row>
    <row r="119" spans="1:17" s="346" customFormat="1" ht="25.5" x14ac:dyDescent="0.25">
      <c r="A119" s="9" t="s">
        <v>144</v>
      </c>
      <c r="B119" s="6" t="s">
        <v>124</v>
      </c>
      <c r="C119" s="8">
        <v>21.42</v>
      </c>
      <c r="D119" s="347">
        <v>11</v>
      </c>
      <c r="E119" s="347">
        <v>12</v>
      </c>
      <c r="F119" s="11">
        <v>0</v>
      </c>
      <c r="G119" s="87">
        <v>1</v>
      </c>
      <c r="H119" s="11">
        <f>G119*100/E119</f>
        <v>8.3333333333333339</v>
      </c>
      <c r="I119" s="354"/>
      <c r="J119" s="354"/>
      <c r="K119" s="354"/>
      <c r="L119" s="354"/>
      <c r="M119" s="354"/>
      <c r="N119" s="354"/>
      <c r="O119" s="108"/>
      <c r="P119" s="348"/>
      <c r="Q119" s="348"/>
    </row>
    <row r="120" spans="1:17" s="346" customFormat="1" x14ac:dyDescent="0.25">
      <c r="A120" s="355" t="s">
        <v>309</v>
      </c>
      <c r="B120" s="372"/>
      <c r="C120" s="372"/>
      <c r="D120" s="372"/>
      <c r="E120" s="373"/>
      <c r="F120" s="372"/>
      <c r="G120" s="374"/>
      <c r="H120" s="372"/>
      <c r="I120" s="372"/>
      <c r="J120" s="372"/>
      <c r="K120" s="372"/>
      <c r="L120" s="372"/>
      <c r="M120" s="372"/>
      <c r="N120" s="372"/>
      <c r="O120" s="108"/>
      <c r="P120" s="348"/>
      <c r="Q120" s="348"/>
    </row>
    <row r="121" spans="1:17" s="346" customFormat="1" x14ac:dyDescent="0.25">
      <c r="A121" s="84" t="s">
        <v>148</v>
      </c>
      <c r="B121" s="2" t="s">
        <v>18</v>
      </c>
      <c r="C121" s="7">
        <v>273.83</v>
      </c>
      <c r="D121" s="347">
        <v>27</v>
      </c>
      <c r="E121" s="347">
        <v>38</v>
      </c>
      <c r="F121" s="23">
        <f>E121/C121</f>
        <v>0.1387722309462075</v>
      </c>
      <c r="G121" s="353">
        <v>3</v>
      </c>
      <c r="H121" s="336">
        <f>G121*100/E121</f>
        <v>7.8947368421052628</v>
      </c>
      <c r="I121" s="354">
        <v>0</v>
      </c>
      <c r="J121" s="354">
        <v>0</v>
      </c>
      <c r="K121" s="354">
        <v>0</v>
      </c>
      <c r="L121" s="354">
        <v>0</v>
      </c>
      <c r="M121" s="354">
        <v>3</v>
      </c>
      <c r="N121" s="354">
        <v>0</v>
      </c>
      <c r="O121" s="108"/>
      <c r="P121" s="348"/>
      <c r="Q121" s="348"/>
    </row>
    <row r="122" spans="1:17" s="346" customFormat="1" ht="38.25" hidden="1" x14ac:dyDescent="0.25">
      <c r="A122" s="84" t="s">
        <v>149</v>
      </c>
      <c r="B122" s="2" t="s">
        <v>127</v>
      </c>
      <c r="C122" s="3">
        <v>40.784999999999997</v>
      </c>
      <c r="D122" s="347">
        <v>8</v>
      </c>
      <c r="E122" s="347">
        <v>7</v>
      </c>
      <c r="F122" s="23">
        <f t="shared" ref="F122:F131" si="4">E122/C122</f>
        <v>0.1716317273507417</v>
      </c>
      <c r="G122" s="353">
        <v>0</v>
      </c>
      <c r="H122" s="336">
        <f>G122*100/E122</f>
        <v>0</v>
      </c>
      <c r="I122" s="354"/>
      <c r="J122" s="354"/>
      <c r="K122" s="354"/>
      <c r="L122" s="354"/>
      <c r="M122" s="354"/>
      <c r="N122" s="354"/>
      <c r="O122" s="108"/>
      <c r="P122" s="348"/>
      <c r="Q122" s="348"/>
    </row>
    <row r="123" spans="1:17" s="346" customFormat="1" ht="38.25" x14ac:dyDescent="0.25">
      <c r="A123" s="84" t="s">
        <v>151</v>
      </c>
      <c r="B123" s="2" t="s">
        <v>129</v>
      </c>
      <c r="C123" s="7">
        <v>83.35</v>
      </c>
      <c r="D123" s="347">
        <v>15</v>
      </c>
      <c r="E123" s="347">
        <v>18</v>
      </c>
      <c r="F123" s="23">
        <f t="shared" si="4"/>
        <v>0.21595680863827235</v>
      </c>
      <c r="G123" s="353">
        <v>1</v>
      </c>
      <c r="H123" s="336">
        <f>G123*100/E123</f>
        <v>5.5555555555555554</v>
      </c>
      <c r="I123" s="354"/>
      <c r="J123" s="354"/>
      <c r="K123" s="354"/>
      <c r="L123" s="354"/>
      <c r="M123" s="354"/>
      <c r="N123" s="354"/>
      <c r="O123" s="108"/>
      <c r="P123" s="348"/>
      <c r="Q123" s="348"/>
    </row>
    <row r="124" spans="1:17" s="346" customFormat="1" ht="38.25" hidden="1" x14ac:dyDescent="0.25">
      <c r="A124" s="84" t="s">
        <v>153</v>
      </c>
      <c r="B124" s="2" t="s">
        <v>130</v>
      </c>
      <c r="C124" s="7">
        <v>71.564999999999998</v>
      </c>
      <c r="D124" s="347">
        <v>10</v>
      </c>
      <c r="E124" s="347">
        <v>9</v>
      </c>
      <c r="F124" s="23">
        <f t="shared" si="4"/>
        <v>0.12575979878432195</v>
      </c>
      <c r="G124" s="353">
        <v>0</v>
      </c>
      <c r="H124" s="336">
        <f>G124*100/E124</f>
        <v>0</v>
      </c>
      <c r="I124" s="354"/>
      <c r="J124" s="354"/>
      <c r="K124" s="354"/>
      <c r="L124" s="354"/>
      <c r="M124" s="354"/>
      <c r="N124" s="354"/>
      <c r="O124" s="108"/>
      <c r="P124" s="348"/>
      <c r="Q124" s="348"/>
    </row>
    <row r="125" spans="1:17" s="346" customFormat="1" hidden="1" x14ac:dyDescent="0.25">
      <c r="A125" s="84" t="s">
        <v>263</v>
      </c>
      <c r="B125" s="2" t="s">
        <v>131</v>
      </c>
      <c r="C125" s="7">
        <v>33.872999999999998</v>
      </c>
      <c r="D125" s="347">
        <v>7</v>
      </c>
      <c r="E125" s="347">
        <v>7</v>
      </c>
      <c r="F125" s="23">
        <f t="shared" si="4"/>
        <v>0.20665426741062204</v>
      </c>
      <c r="G125" s="353">
        <v>0</v>
      </c>
      <c r="H125" s="336">
        <f>G125*100/E125</f>
        <v>0</v>
      </c>
      <c r="I125" s="354"/>
      <c r="J125" s="354"/>
      <c r="K125" s="354"/>
      <c r="L125" s="354"/>
      <c r="M125" s="354"/>
      <c r="N125" s="354"/>
      <c r="O125" s="108"/>
      <c r="P125" s="348"/>
      <c r="Q125" s="348"/>
    </row>
    <row r="126" spans="1:17" s="346" customFormat="1" hidden="1" x14ac:dyDescent="0.25">
      <c r="A126" s="84" t="s">
        <v>264</v>
      </c>
      <c r="B126" s="2" t="s">
        <v>132</v>
      </c>
      <c r="C126" s="7">
        <v>35.130000000000003</v>
      </c>
      <c r="D126" s="347">
        <v>4</v>
      </c>
      <c r="E126" s="347">
        <v>3</v>
      </c>
      <c r="F126" s="23">
        <v>6</v>
      </c>
      <c r="G126" s="353">
        <v>0</v>
      </c>
      <c r="H126" s="336">
        <v>0</v>
      </c>
      <c r="I126" s="354"/>
      <c r="J126" s="354"/>
      <c r="K126" s="354"/>
      <c r="L126" s="354"/>
      <c r="M126" s="354"/>
      <c r="N126" s="354"/>
      <c r="O126" s="108"/>
      <c r="P126" s="348"/>
      <c r="Q126" s="348"/>
    </row>
    <row r="127" spans="1:17" s="346" customFormat="1" ht="28.5" customHeight="1" x14ac:dyDescent="0.25">
      <c r="A127" s="84" t="s">
        <v>265</v>
      </c>
      <c r="B127" s="2" t="s">
        <v>133</v>
      </c>
      <c r="C127" s="7">
        <v>119.288</v>
      </c>
      <c r="D127" s="347">
        <v>10</v>
      </c>
      <c r="E127" s="347">
        <v>12</v>
      </c>
      <c r="F127" s="23">
        <f t="shared" si="4"/>
        <v>0.10059687479042317</v>
      </c>
      <c r="G127" s="353">
        <v>1</v>
      </c>
      <c r="H127" s="336">
        <f>G127*100/E127</f>
        <v>8.3333333333333339</v>
      </c>
      <c r="I127" s="354"/>
      <c r="J127" s="354"/>
      <c r="K127" s="354"/>
      <c r="L127" s="354"/>
      <c r="M127" s="354"/>
      <c r="N127" s="354"/>
      <c r="O127" s="108"/>
      <c r="P127" s="348"/>
      <c r="Q127" s="348"/>
    </row>
    <row r="128" spans="1:17" s="346" customFormat="1" ht="25.5" hidden="1" x14ac:dyDescent="0.25">
      <c r="A128" s="84" t="s">
        <v>266</v>
      </c>
      <c r="B128" s="2" t="s">
        <v>134</v>
      </c>
      <c r="C128" s="3">
        <v>28.207000000000001</v>
      </c>
      <c r="D128" s="347">
        <v>6</v>
      </c>
      <c r="E128" s="347">
        <v>3</v>
      </c>
      <c r="F128" s="23">
        <f t="shared" si="4"/>
        <v>0.10635657815435884</v>
      </c>
      <c r="G128" s="353">
        <v>0</v>
      </c>
      <c r="H128" s="336">
        <f>G128*100/E128</f>
        <v>0</v>
      </c>
      <c r="I128" s="354"/>
      <c r="J128" s="354"/>
      <c r="K128" s="354"/>
      <c r="L128" s="354"/>
      <c r="M128" s="354"/>
      <c r="N128" s="354"/>
      <c r="O128" s="108"/>
      <c r="P128" s="348"/>
      <c r="Q128" s="348"/>
    </row>
    <row r="129" spans="1:17" s="346" customFormat="1" ht="25.5" hidden="1" x14ac:dyDescent="0.25">
      <c r="A129" s="84" t="s">
        <v>267</v>
      </c>
      <c r="B129" s="2" t="s">
        <v>135</v>
      </c>
      <c r="C129" s="7">
        <v>24.41</v>
      </c>
      <c r="D129" s="347">
        <v>4</v>
      </c>
      <c r="E129" s="347">
        <v>5</v>
      </c>
      <c r="F129" s="23">
        <f t="shared" si="4"/>
        <v>0.20483408439164277</v>
      </c>
      <c r="G129" s="353">
        <v>0</v>
      </c>
      <c r="H129" s="336">
        <f>G129*100/E129</f>
        <v>0</v>
      </c>
      <c r="I129" s="354"/>
      <c r="J129" s="354"/>
      <c r="K129" s="354"/>
      <c r="L129" s="354"/>
      <c r="M129" s="354"/>
      <c r="N129" s="354"/>
      <c r="O129" s="108"/>
      <c r="P129" s="348"/>
      <c r="Q129" s="348"/>
    </row>
    <row r="130" spans="1:17" s="346" customFormat="1" ht="25.5" hidden="1" x14ac:dyDescent="0.25">
      <c r="A130" s="84" t="s">
        <v>268</v>
      </c>
      <c r="B130" s="6" t="s">
        <v>332</v>
      </c>
      <c r="C130" s="7">
        <v>30.28</v>
      </c>
      <c r="D130" s="347">
        <v>4</v>
      </c>
      <c r="E130" s="347">
        <v>5</v>
      </c>
      <c r="F130" s="23">
        <f t="shared" si="4"/>
        <v>0.16512549537648613</v>
      </c>
      <c r="G130" s="353">
        <v>0</v>
      </c>
      <c r="H130" s="336">
        <f>G130*100/E130</f>
        <v>0</v>
      </c>
      <c r="I130" s="354"/>
      <c r="J130" s="354"/>
      <c r="K130" s="354"/>
      <c r="L130" s="354"/>
      <c r="M130" s="354"/>
      <c r="N130" s="354"/>
      <c r="O130" s="108"/>
      <c r="P130" s="348"/>
      <c r="Q130" s="348"/>
    </row>
    <row r="131" spans="1:17" s="346" customFormat="1" hidden="1" x14ac:dyDescent="0.25">
      <c r="A131" s="84" t="s">
        <v>269</v>
      </c>
      <c r="B131" s="6" t="s">
        <v>27</v>
      </c>
      <c r="C131" s="7">
        <v>35.409999999999997</v>
      </c>
      <c r="D131" s="347">
        <v>0</v>
      </c>
      <c r="E131" s="347">
        <v>0</v>
      </c>
      <c r="F131" s="23">
        <f t="shared" si="4"/>
        <v>0</v>
      </c>
      <c r="G131" s="353">
        <v>0</v>
      </c>
      <c r="H131" s="336">
        <v>0</v>
      </c>
      <c r="I131" s="354"/>
      <c r="J131" s="354"/>
      <c r="K131" s="354"/>
      <c r="L131" s="354"/>
      <c r="M131" s="354"/>
      <c r="N131" s="354"/>
      <c r="O131" s="108"/>
      <c r="P131" s="348"/>
      <c r="Q131" s="348"/>
    </row>
    <row r="132" spans="1:17" s="346" customFormat="1" x14ac:dyDescent="0.25">
      <c r="A132" s="349" t="s">
        <v>270</v>
      </c>
      <c r="B132" s="350"/>
      <c r="C132" s="350"/>
      <c r="D132" s="350"/>
      <c r="E132" s="351"/>
      <c r="F132" s="350"/>
      <c r="G132" s="352"/>
      <c r="H132" s="350"/>
      <c r="I132" s="350"/>
      <c r="J132" s="350"/>
      <c r="K132" s="350"/>
      <c r="L132" s="350"/>
      <c r="M132" s="350"/>
      <c r="N132" s="350"/>
      <c r="O132" s="108"/>
      <c r="P132" s="348"/>
      <c r="Q132" s="348"/>
    </row>
    <row r="133" spans="1:17" s="346" customFormat="1" ht="16.5" hidden="1" customHeight="1" x14ac:dyDescent="0.25">
      <c r="A133" s="9" t="s">
        <v>155</v>
      </c>
      <c r="B133" s="6" t="s">
        <v>36</v>
      </c>
      <c r="C133" s="8">
        <v>223.19</v>
      </c>
      <c r="D133" s="11">
        <v>0</v>
      </c>
      <c r="E133" s="347">
        <v>0</v>
      </c>
      <c r="F133" s="11">
        <f>E133/C133</f>
        <v>0</v>
      </c>
      <c r="G133" s="87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08"/>
      <c r="P133" s="348"/>
      <c r="Q133" s="348"/>
    </row>
    <row r="134" spans="1:17" s="346" customFormat="1" ht="38.25" x14ac:dyDescent="0.25">
      <c r="A134" s="9" t="s">
        <v>271</v>
      </c>
      <c r="B134" s="6" t="s">
        <v>138</v>
      </c>
      <c r="C134" s="8">
        <v>146.21</v>
      </c>
      <c r="D134" s="11">
        <v>21</v>
      </c>
      <c r="E134" s="347">
        <v>25</v>
      </c>
      <c r="F134" s="23">
        <v>0.09</v>
      </c>
      <c r="G134" s="87">
        <v>2</v>
      </c>
      <c r="H134" s="11">
        <v>10</v>
      </c>
      <c r="I134" s="361"/>
      <c r="J134" s="361"/>
      <c r="K134" s="361"/>
      <c r="L134" s="361"/>
      <c r="M134" s="361"/>
      <c r="N134" s="361"/>
      <c r="O134" s="108"/>
      <c r="P134" s="348"/>
      <c r="Q134" s="348"/>
    </row>
    <row r="135" spans="1:17" s="346" customFormat="1" hidden="1" x14ac:dyDescent="0.25">
      <c r="A135" s="9" t="s">
        <v>272</v>
      </c>
      <c r="B135" s="6" t="s">
        <v>140</v>
      </c>
      <c r="C135" s="8">
        <v>125.91</v>
      </c>
      <c r="D135" s="11">
        <v>0</v>
      </c>
      <c r="E135" s="347">
        <v>0</v>
      </c>
      <c r="F135" s="11">
        <f>E135/C135</f>
        <v>0</v>
      </c>
      <c r="G135" s="87">
        <v>0</v>
      </c>
      <c r="H135" s="11">
        <v>0</v>
      </c>
      <c r="I135" s="361"/>
      <c r="J135" s="361"/>
      <c r="K135" s="361"/>
      <c r="L135" s="361"/>
      <c r="M135" s="361"/>
      <c r="N135" s="361"/>
      <c r="O135" s="108"/>
      <c r="P135" s="348"/>
      <c r="Q135" s="348"/>
    </row>
    <row r="136" spans="1:17" s="346" customFormat="1" x14ac:dyDescent="0.25">
      <c r="A136" s="355" t="s">
        <v>273</v>
      </c>
      <c r="B136" s="372"/>
      <c r="C136" s="372"/>
      <c r="D136" s="372"/>
      <c r="E136" s="373"/>
      <c r="F136" s="372"/>
      <c r="G136" s="374"/>
      <c r="H136" s="372"/>
      <c r="I136" s="372"/>
      <c r="J136" s="372"/>
      <c r="K136" s="372"/>
      <c r="L136" s="372"/>
      <c r="M136" s="372"/>
      <c r="N136" s="372"/>
      <c r="O136" s="108"/>
      <c r="P136" s="348"/>
      <c r="Q136" s="348"/>
    </row>
    <row r="137" spans="1:17" s="346" customFormat="1" x14ac:dyDescent="0.25">
      <c r="A137" s="84" t="s">
        <v>156</v>
      </c>
      <c r="B137" s="2" t="s">
        <v>36</v>
      </c>
      <c r="C137" s="7">
        <v>768.25</v>
      </c>
      <c r="D137" s="347">
        <v>453</v>
      </c>
      <c r="E137" s="187">
        <v>453</v>
      </c>
      <c r="F137" s="23">
        <f t="shared" ref="F137:F144" si="5">D137/C137</f>
        <v>0.58965180605271716</v>
      </c>
      <c r="G137" s="353">
        <v>45</v>
      </c>
      <c r="H137" s="336">
        <f>G137*100/E137</f>
        <v>9.9337748344370862</v>
      </c>
      <c r="I137" s="354">
        <v>0</v>
      </c>
      <c r="J137" s="354">
        <v>0</v>
      </c>
      <c r="K137" s="354">
        <v>0</v>
      </c>
      <c r="L137" s="354">
        <v>0</v>
      </c>
      <c r="M137" s="354">
        <v>45</v>
      </c>
      <c r="N137" s="354">
        <v>0</v>
      </c>
      <c r="O137" s="108"/>
      <c r="P137" s="348"/>
      <c r="Q137" s="348"/>
    </row>
    <row r="138" spans="1:17" s="346" customFormat="1" ht="38.25" hidden="1" x14ac:dyDescent="0.25">
      <c r="A138" s="84" t="s">
        <v>157</v>
      </c>
      <c r="B138" s="2" t="s">
        <v>143</v>
      </c>
      <c r="C138" s="7">
        <v>191.41800000000001</v>
      </c>
      <c r="D138" s="347">
        <v>14</v>
      </c>
      <c r="E138" s="187">
        <v>9</v>
      </c>
      <c r="F138" s="23">
        <f t="shared" si="5"/>
        <v>7.3138367342674149E-2</v>
      </c>
      <c r="G138" s="353">
        <v>0</v>
      </c>
      <c r="H138" s="336">
        <f>G138*100/E138</f>
        <v>0</v>
      </c>
      <c r="I138" s="354"/>
      <c r="J138" s="354"/>
      <c r="K138" s="354"/>
      <c r="L138" s="354"/>
      <c r="M138" s="354"/>
      <c r="N138" s="354"/>
      <c r="O138" s="108"/>
      <c r="P138" s="348"/>
      <c r="Q138" s="348"/>
    </row>
    <row r="139" spans="1:17" s="346" customFormat="1" ht="38.25" x14ac:dyDescent="0.25">
      <c r="A139" s="84" t="s">
        <v>159</v>
      </c>
      <c r="B139" s="2" t="s">
        <v>145</v>
      </c>
      <c r="C139" s="7">
        <v>164.13</v>
      </c>
      <c r="D139" s="347">
        <v>22</v>
      </c>
      <c r="E139" s="187">
        <v>26</v>
      </c>
      <c r="F139" s="23">
        <f t="shared" si="5"/>
        <v>0.1340400901724243</v>
      </c>
      <c r="G139" s="353">
        <v>2</v>
      </c>
      <c r="H139" s="336">
        <f>G139*100/E139</f>
        <v>7.6923076923076925</v>
      </c>
      <c r="I139" s="354"/>
      <c r="J139" s="354"/>
      <c r="K139" s="354"/>
      <c r="L139" s="354"/>
      <c r="M139" s="354"/>
      <c r="N139" s="354"/>
      <c r="O139" s="108"/>
      <c r="P139" s="348"/>
      <c r="Q139" s="348"/>
    </row>
    <row r="140" spans="1:17" s="346" customFormat="1" ht="38.25" x14ac:dyDescent="0.25">
      <c r="A140" s="84" t="s">
        <v>161</v>
      </c>
      <c r="B140" s="2" t="s">
        <v>146</v>
      </c>
      <c r="C140" s="3">
        <v>258.22300000000001</v>
      </c>
      <c r="D140" s="347">
        <v>59</v>
      </c>
      <c r="E140" s="187">
        <v>68</v>
      </c>
      <c r="F140" s="23">
        <f t="shared" si="5"/>
        <v>0.22848468184476206</v>
      </c>
      <c r="G140" s="353">
        <v>6</v>
      </c>
      <c r="H140" s="336">
        <f>G140*100/E140</f>
        <v>8.8235294117647065</v>
      </c>
      <c r="I140" s="354"/>
      <c r="J140" s="354"/>
      <c r="K140" s="354"/>
      <c r="L140" s="354"/>
      <c r="M140" s="354"/>
      <c r="N140" s="354"/>
      <c r="O140" s="108"/>
      <c r="P140" s="348"/>
      <c r="Q140" s="348"/>
    </row>
    <row r="141" spans="1:17" s="346" customFormat="1" x14ac:dyDescent="0.25">
      <c r="A141" s="84" t="s">
        <v>162</v>
      </c>
      <c r="B141" s="2" t="s">
        <v>354</v>
      </c>
      <c r="C141" s="7">
        <v>31.01</v>
      </c>
      <c r="D141" s="347">
        <v>24</v>
      </c>
      <c r="E141" s="187">
        <v>24</v>
      </c>
      <c r="F141" s="23">
        <f t="shared" si="5"/>
        <v>0.77394388906804257</v>
      </c>
      <c r="G141" s="353">
        <v>2</v>
      </c>
      <c r="H141" s="336">
        <f>G141*100/E141</f>
        <v>8.3333333333333339</v>
      </c>
      <c r="I141" s="354"/>
      <c r="J141" s="354"/>
      <c r="K141" s="354"/>
      <c r="L141" s="354"/>
      <c r="M141" s="354"/>
      <c r="N141" s="354"/>
      <c r="O141" s="108"/>
      <c r="P141" s="348"/>
      <c r="Q141" s="348"/>
    </row>
    <row r="142" spans="1:17" s="346" customFormat="1" hidden="1" x14ac:dyDescent="0.25">
      <c r="A142" s="84" t="s">
        <v>164</v>
      </c>
      <c r="B142" s="6" t="s">
        <v>366</v>
      </c>
      <c r="C142" s="7">
        <v>45.381</v>
      </c>
      <c r="D142" s="347">
        <v>0</v>
      </c>
      <c r="E142" s="187">
        <v>0</v>
      </c>
      <c r="F142" s="23">
        <f t="shared" si="5"/>
        <v>0</v>
      </c>
      <c r="G142" s="353">
        <v>0</v>
      </c>
      <c r="H142" s="336">
        <v>0</v>
      </c>
      <c r="I142" s="354"/>
      <c r="J142" s="354"/>
      <c r="K142" s="354"/>
      <c r="L142" s="354"/>
      <c r="M142" s="354"/>
      <c r="N142" s="354"/>
      <c r="O142" s="108"/>
      <c r="P142" s="348"/>
      <c r="Q142" s="348"/>
    </row>
    <row r="143" spans="1:17" s="346" customFormat="1" x14ac:dyDescent="0.25">
      <c r="A143" s="84" t="s">
        <v>165</v>
      </c>
      <c r="B143" s="6" t="s">
        <v>42</v>
      </c>
      <c r="C143" s="7">
        <v>20.49</v>
      </c>
      <c r="D143" s="347">
        <v>22</v>
      </c>
      <c r="E143" s="187">
        <v>20</v>
      </c>
      <c r="F143" s="23">
        <f t="shared" si="5"/>
        <v>1.0736944851146901</v>
      </c>
      <c r="G143" s="353">
        <v>2</v>
      </c>
      <c r="H143" s="336">
        <f>G143*100/E143</f>
        <v>10</v>
      </c>
      <c r="I143" s="354"/>
      <c r="J143" s="354"/>
      <c r="K143" s="354"/>
      <c r="L143" s="354"/>
      <c r="M143" s="354"/>
      <c r="N143" s="354"/>
      <c r="O143" s="108"/>
      <c r="P143" s="348"/>
      <c r="Q143" s="348"/>
    </row>
    <row r="144" spans="1:17" s="346" customFormat="1" x14ac:dyDescent="0.25">
      <c r="A144" s="84" t="s">
        <v>167</v>
      </c>
      <c r="B144" s="43" t="s">
        <v>147</v>
      </c>
      <c r="C144" s="7">
        <v>73.016999999999996</v>
      </c>
      <c r="D144" s="347">
        <v>31</v>
      </c>
      <c r="E144" s="187">
        <v>31</v>
      </c>
      <c r="F144" s="23">
        <f t="shared" si="5"/>
        <v>0.42455866442061441</v>
      </c>
      <c r="G144" s="353">
        <v>3</v>
      </c>
      <c r="H144" s="336">
        <f>G144*100/E144</f>
        <v>9.67741935483871</v>
      </c>
      <c r="I144" s="354"/>
      <c r="J144" s="354"/>
      <c r="K144" s="354"/>
      <c r="L144" s="354"/>
      <c r="M144" s="354"/>
      <c r="N144" s="354"/>
      <c r="O144" s="108"/>
      <c r="P144" s="348"/>
      <c r="Q144" s="348"/>
    </row>
    <row r="145" spans="1:17" s="346" customFormat="1" ht="15.75" customHeight="1" x14ac:dyDescent="0.25">
      <c r="A145" s="355" t="s">
        <v>274</v>
      </c>
      <c r="B145" s="356"/>
      <c r="C145" s="356"/>
      <c r="D145" s="356"/>
      <c r="E145" s="357"/>
      <c r="F145" s="356"/>
      <c r="G145" s="358"/>
      <c r="H145" s="356"/>
      <c r="I145" s="356"/>
      <c r="J145" s="356"/>
      <c r="K145" s="356"/>
      <c r="L145" s="356"/>
      <c r="M145" s="356"/>
      <c r="N145" s="356"/>
      <c r="O145" s="108"/>
      <c r="P145" s="348"/>
      <c r="Q145" s="348"/>
    </row>
    <row r="146" spans="1:17" s="397" customFormat="1" x14ac:dyDescent="0.25">
      <c r="A146" s="58" t="s">
        <v>171</v>
      </c>
      <c r="B146" s="6" t="s">
        <v>18</v>
      </c>
      <c r="C146" s="3">
        <v>4284.8</v>
      </c>
      <c r="D146" s="11">
        <v>171</v>
      </c>
      <c r="E146" s="347">
        <v>257</v>
      </c>
      <c r="F146" s="402">
        <v>3.77</v>
      </c>
      <c r="G146" s="87">
        <v>25</v>
      </c>
      <c r="H146" s="11">
        <f>G146*100/E146</f>
        <v>9.7276264591439681</v>
      </c>
      <c r="I146" s="11">
        <v>10</v>
      </c>
      <c r="J146" s="11">
        <v>0</v>
      </c>
      <c r="K146" s="11">
        <v>0</v>
      </c>
      <c r="L146" s="11">
        <v>0</v>
      </c>
      <c r="M146" s="11">
        <v>25</v>
      </c>
      <c r="N146" s="11">
        <v>0</v>
      </c>
      <c r="O146" s="113"/>
      <c r="P146" s="478"/>
      <c r="Q146" s="478"/>
    </row>
    <row r="147" spans="1:17" s="346" customFormat="1" ht="15.75" customHeight="1" x14ac:dyDescent="0.25">
      <c r="A147" s="355" t="s">
        <v>275</v>
      </c>
      <c r="B147" s="356"/>
      <c r="C147" s="356"/>
      <c r="D147" s="356"/>
      <c r="E147" s="357"/>
      <c r="F147" s="356"/>
      <c r="G147" s="358"/>
      <c r="H147" s="356"/>
      <c r="I147" s="356"/>
      <c r="J147" s="356"/>
      <c r="K147" s="356"/>
      <c r="L147" s="356"/>
      <c r="M147" s="356"/>
      <c r="N147" s="356"/>
      <c r="O147" s="108"/>
      <c r="P147" s="348"/>
      <c r="Q147" s="348"/>
    </row>
    <row r="148" spans="1:17" s="346" customFormat="1" x14ac:dyDescent="0.25">
      <c r="A148" s="58" t="s">
        <v>180</v>
      </c>
      <c r="B148" s="6" t="s">
        <v>36</v>
      </c>
      <c r="C148" s="3">
        <v>2410.6999999999998</v>
      </c>
      <c r="D148" s="347">
        <v>188</v>
      </c>
      <c r="E148" s="347">
        <v>142</v>
      </c>
      <c r="F148" s="23">
        <f>E148/C148</f>
        <v>5.8904052764757131E-2</v>
      </c>
      <c r="G148" s="375">
        <v>14</v>
      </c>
      <c r="H148" s="376">
        <f>G148*100/E148</f>
        <v>9.8591549295774641</v>
      </c>
      <c r="I148" s="377">
        <v>5</v>
      </c>
      <c r="J148" s="377">
        <v>0</v>
      </c>
      <c r="K148" s="377">
        <v>0</v>
      </c>
      <c r="L148" s="377">
        <v>0</v>
      </c>
      <c r="M148" s="377">
        <v>14</v>
      </c>
      <c r="N148" s="377">
        <v>0</v>
      </c>
      <c r="O148" s="108"/>
      <c r="P148" s="348"/>
      <c r="Q148" s="348"/>
    </row>
    <row r="149" spans="1:17" s="346" customFormat="1" ht="38.25" x14ac:dyDescent="0.25">
      <c r="A149" s="84" t="s">
        <v>181</v>
      </c>
      <c r="B149" s="2" t="s">
        <v>150</v>
      </c>
      <c r="C149" s="7">
        <v>150.298</v>
      </c>
      <c r="D149" s="347">
        <v>43</v>
      </c>
      <c r="E149" s="347">
        <v>38</v>
      </c>
      <c r="F149" s="23">
        <f>E149/C149</f>
        <v>0.25283104232923925</v>
      </c>
      <c r="G149" s="353">
        <v>3</v>
      </c>
      <c r="H149" s="336">
        <f>G149*100/E149</f>
        <v>7.8947368421052628</v>
      </c>
      <c r="I149" s="361"/>
      <c r="J149" s="361"/>
      <c r="K149" s="361"/>
      <c r="L149" s="361"/>
      <c r="M149" s="361"/>
      <c r="N149" s="361"/>
      <c r="O149" s="108"/>
      <c r="P149" s="348"/>
      <c r="Q149" s="348"/>
    </row>
    <row r="150" spans="1:17" s="346" customFormat="1" x14ac:dyDescent="0.25">
      <c r="A150" s="84" t="s">
        <v>183</v>
      </c>
      <c r="B150" s="2" t="s">
        <v>152</v>
      </c>
      <c r="C150" s="7">
        <v>1607.29</v>
      </c>
      <c r="D150" s="347">
        <v>75</v>
      </c>
      <c r="E150" s="347">
        <v>45</v>
      </c>
      <c r="F150" s="23">
        <f>E150/C150</f>
        <v>2.7997436679130711E-2</v>
      </c>
      <c r="G150" s="360">
        <v>4</v>
      </c>
      <c r="H150" s="359">
        <f>G150*100/E150</f>
        <v>8.8888888888888893</v>
      </c>
      <c r="I150" s="361"/>
      <c r="J150" s="361"/>
      <c r="K150" s="361"/>
      <c r="L150" s="361"/>
      <c r="M150" s="361"/>
      <c r="N150" s="361"/>
      <c r="O150" s="108"/>
      <c r="P150" s="348"/>
      <c r="Q150" s="348"/>
    </row>
    <row r="151" spans="1:17" s="381" customFormat="1" ht="25.5" x14ac:dyDescent="0.25">
      <c r="A151" s="58" t="s">
        <v>185</v>
      </c>
      <c r="B151" s="6" t="s">
        <v>154</v>
      </c>
      <c r="C151" s="378">
        <v>252.64</v>
      </c>
      <c r="D151" s="347">
        <v>45</v>
      </c>
      <c r="E151" s="347">
        <v>43</v>
      </c>
      <c r="F151" s="23">
        <f>E151/C151</f>
        <v>0.17020265991133629</v>
      </c>
      <c r="G151" s="379">
        <v>4</v>
      </c>
      <c r="H151" s="22">
        <f>G151*100/E151</f>
        <v>9.3023255813953494</v>
      </c>
      <c r="I151" s="380"/>
      <c r="J151" s="380"/>
      <c r="K151" s="380"/>
      <c r="L151" s="380"/>
      <c r="M151" s="380">
        <v>4</v>
      </c>
      <c r="N151" s="380"/>
      <c r="O151" s="108"/>
      <c r="P151" s="348"/>
      <c r="Q151" s="348"/>
    </row>
    <row r="152" spans="1:17" s="346" customFormat="1" ht="15.75" customHeight="1" x14ac:dyDescent="0.25">
      <c r="A152" s="355" t="s">
        <v>339</v>
      </c>
      <c r="B152" s="356"/>
      <c r="C152" s="356"/>
      <c r="D152" s="356"/>
      <c r="E152" s="357"/>
      <c r="F152" s="356"/>
      <c r="G152" s="358"/>
      <c r="H152" s="356"/>
      <c r="I152" s="356"/>
      <c r="J152" s="356"/>
      <c r="K152" s="356"/>
      <c r="L152" s="356"/>
      <c r="M152" s="356"/>
      <c r="N152" s="356"/>
      <c r="O152" s="108"/>
      <c r="P152" s="348"/>
      <c r="Q152" s="348"/>
    </row>
    <row r="153" spans="1:17" s="346" customFormat="1" x14ac:dyDescent="0.25">
      <c r="A153" s="84" t="s">
        <v>186</v>
      </c>
      <c r="B153" s="2" t="s">
        <v>36</v>
      </c>
      <c r="C153" s="3">
        <v>466.86</v>
      </c>
      <c r="D153" s="11">
        <v>20</v>
      </c>
      <c r="E153" s="347">
        <v>15</v>
      </c>
      <c r="F153" s="23">
        <f>E153/C153</f>
        <v>3.2129546330805808E-2</v>
      </c>
      <c r="G153" s="360">
        <v>1</v>
      </c>
      <c r="H153" s="359">
        <f>G153*100/E153</f>
        <v>6.666666666666667</v>
      </c>
      <c r="I153" s="361">
        <v>0</v>
      </c>
      <c r="J153" s="361">
        <v>0</v>
      </c>
      <c r="K153" s="361">
        <v>0</v>
      </c>
      <c r="L153" s="361">
        <v>0</v>
      </c>
      <c r="M153" s="361">
        <v>1</v>
      </c>
      <c r="N153" s="361">
        <v>0</v>
      </c>
      <c r="O153" s="108"/>
      <c r="P153" s="348"/>
      <c r="Q153" s="348"/>
    </row>
    <row r="154" spans="1:17" s="346" customFormat="1" ht="38.25" x14ac:dyDescent="0.25">
      <c r="A154" s="84" t="s">
        <v>187</v>
      </c>
      <c r="B154" s="2" t="s">
        <v>158</v>
      </c>
      <c r="C154" s="7">
        <v>369.51</v>
      </c>
      <c r="D154" s="347">
        <v>8</v>
      </c>
      <c r="E154" s="347">
        <v>18</v>
      </c>
      <c r="F154" s="23">
        <f t="shared" ref="F154:F162" si="6">E154/C154</f>
        <v>4.8713160672241622E-2</v>
      </c>
      <c r="G154" s="353">
        <v>1</v>
      </c>
      <c r="H154" s="336">
        <f>G154*100/E154</f>
        <v>5.5555555555555554</v>
      </c>
      <c r="I154" s="361"/>
      <c r="J154" s="361"/>
      <c r="K154" s="361"/>
      <c r="L154" s="361"/>
      <c r="M154" s="361"/>
      <c r="N154" s="361"/>
      <c r="O154" s="108"/>
      <c r="P154" s="348"/>
      <c r="Q154" s="348"/>
    </row>
    <row r="155" spans="1:17" s="346" customFormat="1" hidden="1" x14ac:dyDescent="0.25">
      <c r="A155" s="84" t="s">
        <v>189</v>
      </c>
      <c r="B155" s="2" t="s">
        <v>160</v>
      </c>
      <c r="C155" s="7">
        <v>30.57</v>
      </c>
      <c r="D155" s="347">
        <v>1</v>
      </c>
      <c r="E155" s="347">
        <v>1</v>
      </c>
      <c r="F155" s="23">
        <f t="shared" si="6"/>
        <v>3.2711808963035653E-2</v>
      </c>
      <c r="G155" s="353">
        <v>0</v>
      </c>
      <c r="H155" s="336">
        <f>G155*100/E155</f>
        <v>0</v>
      </c>
      <c r="I155" s="361"/>
      <c r="J155" s="361"/>
      <c r="K155" s="361"/>
      <c r="L155" s="361"/>
      <c r="M155" s="361"/>
      <c r="N155" s="361"/>
      <c r="O155" s="108"/>
      <c r="P155" s="348"/>
      <c r="Q155" s="348"/>
    </row>
    <row r="156" spans="1:17" s="346" customFormat="1" ht="25.5" hidden="1" x14ac:dyDescent="0.25">
      <c r="A156" s="84" t="s">
        <v>191</v>
      </c>
      <c r="B156" s="2" t="s">
        <v>315</v>
      </c>
      <c r="C156" s="7">
        <v>47.12</v>
      </c>
      <c r="D156" s="347">
        <v>1</v>
      </c>
      <c r="E156" s="347">
        <v>1</v>
      </c>
      <c r="F156" s="23">
        <f t="shared" si="6"/>
        <v>2.1222410865874366E-2</v>
      </c>
      <c r="G156" s="353">
        <v>0</v>
      </c>
      <c r="H156" s="336">
        <f>G156*100/E156</f>
        <v>0</v>
      </c>
      <c r="I156" s="361"/>
      <c r="J156" s="361"/>
      <c r="K156" s="361"/>
      <c r="L156" s="361"/>
      <c r="M156" s="361"/>
      <c r="N156" s="361"/>
      <c r="O156" s="108"/>
      <c r="P156" s="348"/>
      <c r="Q156" s="348"/>
    </row>
    <row r="157" spans="1:17" s="346" customFormat="1" ht="25.5" hidden="1" x14ac:dyDescent="0.25">
      <c r="A157" s="84" t="s">
        <v>193</v>
      </c>
      <c r="B157" s="2" t="s">
        <v>163</v>
      </c>
      <c r="C157" s="7">
        <v>299.57100000000003</v>
      </c>
      <c r="D157" s="347">
        <v>0</v>
      </c>
      <c r="E157" s="347">
        <v>0</v>
      </c>
      <c r="F157" s="23">
        <f t="shared" si="6"/>
        <v>0</v>
      </c>
      <c r="G157" s="360">
        <v>0</v>
      </c>
      <c r="H157" s="359">
        <v>0</v>
      </c>
      <c r="I157" s="361"/>
      <c r="J157" s="361"/>
      <c r="K157" s="361"/>
      <c r="L157" s="361"/>
      <c r="M157" s="361"/>
      <c r="N157" s="361"/>
      <c r="O157" s="108"/>
      <c r="P157" s="348"/>
      <c r="Q157" s="348"/>
    </row>
    <row r="158" spans="1:17" s="346" customFormat="1" hidden="1" x14ac:dyDescent="0.25">
      <c r="A158" s="84" t="s">
        <v>195</v>
      </c>
      <c r="B158" s="2" t="s">
        <v>367</v>
      </c>
      <c r="C158" s="7">
        <v>58.94</v>
      </c>
      <c r="D158" s="347">
        <v>6</v>
      </c>
      <c r="E158" s="347">
        <v>6</v>
      </c>
      <c r="F158" s="23">
        <f t="shared" si="6"/>
        <v>0.10179843909060061</v>
      </c>
      <c r="G158" s="360">
        <v>0</v>
      </c>
      <c r="H158" s="359">
        <f>G158*100/E158</f>
        <v>0</v>
      </c>
      <c r="I158" s="361"/>
      <c r="J158" s="361"/>
      <c r="K158" s="361"/>
      <c r="L158" s="361"/>
      <c r="M158" s="361"/>
      <c r="N158" s="361"/>
      <c r="O158" s="108"/>
      <c r="P158" s="348"/>
      <c r="Q158" s="348"/>
    </row>
    <row r="159" spans="1:17" s="346" customFormat="1" hidden="1" x14ac:dyDescent="0.25">
      <c r="A159" s="84" t="s">
        <v>197</v>
      </c>
      <c r="B159" s="2" t="s">
        <v>166</v>
      </c>
      <c r="C159" s="7">
        <v>54.54</v>
      </c>
      <c r="D159" s="347">
        <v>1</v>
      </c>
      <c r="E159" s="347">
        <v>0</v>
      </c>
      <c r="F159" s="23">
        <f t="shared" si="6"/>
        <v>0</v>
      </c>
      <c r="G159" s="360">
        <v>0</v>
      </c>
      <c r="H159" s="359">
        <v>0</v>
      </c>
      <c r="I159" s="361"/>
      <c r="J159" s="361"/>
      <c r="K159" s="361"/>
      <c r="L159" s="361"/>
      <c r="M159" s="361"/>
      <c r="N159" s="361"/>
      <c r="O159" s="108"/>
      <c r="P159" s="348"/>
      <c r="Q159" s="348"/>
    </row>
    <row r="160" spans="1:17" s="346" customFormat="1" hidden="1" x14ac:dyDescent="0.25">
      <c r="A160" s="84" t="s">
        <v>199</v>
      </c>
      <c r="B160" s="6" t="s">
        <v>168</v>
      </c>
      <c r="C160" s="3">
        <v>35.200000000000003</v>
      </c>
      <c r="D160" s="347">
        <v>1</v>
      </c>
      <c r="E160" s="347">
        <v>4</v>
      </c>
      <c r="F160" s="23">
        <f t="shared" si="6"/>
        <v>0.11363636363636363</v>
      </c>
      <c r="G160" s="360">
        <v>0</v>
      </c>
      <c r="H160" s="359">
        <f>G160*100/E160</f>
        <v>0</v>
      </c>
      <c r="I160" s="361"/>
      <c r="J160" s="361"/>
      <c r="K160" s="361"/>
      <c r="L160" s="361"/>
      <c r="M160" s="361"/>
      <c r="N160" s="361"/>
      <c r="O160" s="108"/>
      <c r="P160" s="348"/>
      <c r="Q160" s="348"/>
    </row>
    <row r="161" spans="1:17" s="346" customFormat="1" hidden="1" x14ac:dyDescent="0.25">
      <c r="A161" s="84" t="s">
        <v>201</v>
      </c>
      <c r="B161" s="43" t="s">
        <v>169</v>
      </c>
      <c r="C161" s="7">
        <v>27.66</v>
      </c>
      <c r="D161" s="347">
        <v>4</v>
      </c>
      <c r="E161" s="347">
        <v>4</v>
      </c>
      <c r="F161" s="23">
        <f t="shared" si="6"/>
        <v>0.14461315979754158</v>
      </c>
      <c r="G161" s="360">
        <v>0</v>
      </c>
      <c r="H161" s="359">
        <v>0</v>
      </c>
      <c r="I161" s="361"/>
      <c r="J161" s="361"/>
      <c r="K161" s="361"/>
      <c r="L161" s="361"/>
      <c r="M161" s="361"/>
      <c r="N161" s="361"/>
      <c r="O161" s="108"/>
      <c r="P161" s="348"/>
      <c r="Q161" s="348"/>
    </row>
    <row r="162" spans="1:17" s="346" customFormat="1" x14ac:dyDescent="0.25">
      <c r="A162" s="84" t="s">
        <v>203</v>
      </c>
      <c r="B162" s="43" t="s">
        <v>170</v>
      </c>
      <c r="C162" s="7">
        <v>91.3</v>
      </c>
      <c r="D162" s="347">
        <v>28</v>
      </c>
      <c r="E162" s="347">
        <v>30</v>
      </c>
      <c r="F162" s="23">
        <f t="shared" si="6"/>
        <v>0.32858707557502737</v>
      </c>
      <c r="G162" s="360">
        <v>3</v>
      </c>
      <c r="H162" s="359">
        <f>G162*100/E162</f>
        <v>10</v>
      </c>
      <c r="I162" s="361"/>
      <c r="J162" s="361"/>
      <c r="K162" s="361"/>
      <c r="L162" s="361"/>
      <c r="M162" s="361">
        <v>3</v>
      </c>
      <c r="N162" s="361"/>
      <c r="O162" s="108"/>
      <c r="P162" s="348"/>
      <c r="Q162" s="348"/>
    </row>
    <row r="163" spans="1:17" s="346" customFormat="1" ht="15.75" customHeight="1" x14ac:dyDescent="0.25">
      <c r="A163" s="355" t="s">
        <v>340</v>
      </c>
      <c r="B163" s="356"/>
      <c r="C163" s="356"/>
      <c r="D163" s="356"/>
      <c r="E163" s="357"/>
      <c r="F163" s="356"/>
      <c r="G163" s="358"/>
      <c r="H163" s="356"/>
      <c r="I163" s="356"/>
      <c r="J163" s="356"/>
      <c r="K163" s="356"/>
      <c r="L163" s="356"/>
      <c r="M163" s="356"/>
      <c r="N163" s="356"/>
      <c r="O163" s="108"/>
      <c r="P163" s="348"/>
      <c r="Q163" s="348"/>
    </row>
    <row r="164" spans="1:17" s="346" customFormat="1" x14ac:dyDescent="0.25">
      <c r="A164" s="84" t="s">
        <v>208</v>
      </c>
      <c r="B164" s="2" t="s">
        <v>36</v>
      </c>
      <c r="C164" s="7">
        <v>855.32100000000003</v>
      </c>
      <c r="D164" s="11">
        <v>124</v>
      </c>
      <c r="E164" s="347">
        <v>125</v>
      </c>
      <c r="F164" s="23">
        <f>E164/C164</f>
        <v>0.14614396232525567</v>
      </c>
      <c r="G164" s="353">
        <v>12</v>
      </c>
      <c r="H164" s="336">
        <f>G164*100/E164</f>
        <v>9.6</v>
      </c>
      <c r="I164" s="354">
        <v>0</v>
      </c>
      <c r="J164" s="354">
        <v>0</v>
      </c>
      <c r="K164" s="354">
        <v>0</v>
      </c>
      <c r="L164" s="354">
        <v>0</v>
      </c>
      <c r="M164" s="354">
        <v>12</v>
      </c>
      <c r="N164" s="354">
        <v>0</v>
      </c>
      <c r="O164" s="108"/>
      <c r="P164" s="348"/>
      <c r="Q164" s="348"/>
    </row>
    <row r="165" spans="1:17" s="346" customFormat="1" ht="25.5" hidden="1" x14ac:dyDescent="0.25">
      <c r="A165" s="84" t="s">
        <v>209</v>
      </c>
      <c r="B165" s="50" t="s">
        <v>172</v>
      </c>
      <c r="C165" s="7">
        <v>40.64</v>
      </c>
      <c r="D165" s="347">
        <v>3</v>
      </c>
      <c r="E165" s="347">
        <v>3</v>
      </c>
      <c r="F165" s="23">
        <f t="shared" ref="F165:F175" si="7">E165/C165</f>
        <v>7.3818897637795269E-2</v>
      </c>
      <c r="G165" s="353">
        <v>0</v>
      </c>
      <c r="H165" s="354">
        <v>0</v>
      </c>
      <c r="I165" s="354"/>
      <c r="J165" s="354"/>
      <c r="K165" s="354"/>
      <c r="L165" s="354"/>
      <c r="M165" s="354"/>
      <c r="N165" s="354"/>
      <c r="O165" s="108"/>
      <c r="P165" s="348"/>
      <c r="Q165" s="348"/>
    </row>
    <row r="166" spans="1:17" s="346" customFormat="1" hidden="1" x14ac:dyDescent="0.25">
      <c r="A166" s="84" t="s">
        <v>276</v>
      </c>
      <c r="B166" s="50" t="s">
        <v>173</v>
      </c>
      <c r="C166" s="7">
        <v>54.3</v>
      </c>
      <c r="D166" s="347">
        <v>4</v>
      </c>
      <c r="E166" s="347">
        <v>3</v>
      </c>
      <c r="F166" s="23">
        <f t="shared" si="7"/>
        <v>5.5248618784530391E-2</v>
      </c>
      <c r="G166" s="353">
        <v>0</v>
      </c>
      <c r="H166" s="354">
        <v>0</v>
      </c>
      <c r="I166" s="354"/>
      <c r="J166" s="354"/>
      <c r="K166" s="354"/>
      <c r="L166" s="354"/>
      <c r="M166" s="354"/>
      <c r="N166" s="354"/>
      <c r="O166" s="108"/>
      <c r="P166" s="348"/>
      <c r="Q166" s="348"/>
    </row>
    <row r="167" spans="1:17" s="346" customFormat="1" ht="25.5" x14ac:dyDescent="0.25">
      <c r="A167" s="84" t="s">
        <v>277</v>
      </c>
      <c r="B167" s="50" t="s">
        <v>174</v>
      </c>
      <c r="C167" s="7">
        <v>96.99</v>
      </c>
      <c r="D167" s="347">
        <v>13</v>
      </c>
      <c r="E167" s="347">
        <v>16</v>
      </c>
      <c r="F167" s="23">
        <f t="shared" si="7"/>
        <v>0.16496546035673781</v>
      </c>
      <c r="G167" s="353">
        <v>1</v>
      </c>
      <c r="H167" s="336">
        <f>G167*100/E167</f>
        <v>6.25</v>
      </c>
      <c r="I167" s="354"/>
      <c r="J167" s="354"/>
      <c r="K167" s="354"/>
      <c r="L167" s="354"/>
      <c r="M167" s="354"/>
      <c r="N167" s="354"/>
      <c r="O167" s="108"/>
      <c r="P167" s="348"/>
      <c r="Q167" s="348"/>
    </row>
    <row r="168" spans="1:17" s="346" customFormat="1" ht="25.5" hidden="1" x14ac:dyDescent="0.25">
      <c r="A168" s="84" t="s">
        <v>278</v>
      </c>
      <c r="B168" s="50" t="s">
        <v>335</v>
      </c>
      <c r="C168" s="7">
        <v>31.17</v>
      </c>
      <c r="D168" s="347">
        <v>6</v>
      </c>
      <c r="E168" s="347">
        <v>5</v>
      </c>
      <c r="F168" s="23">
        <f t="shared" si="7"/>
        <v>0.16041065126724413</v>
      </c>
      <c r="G168" s="353">
        <v>0</v>
      </c>
      <c r="H168" s="336">
        <v>10</v>
      </c>
      <c r="I168" s="354"/>
      <c r="J168" s="354"/>
      <c r="K168" s="354"/>
      <c r="L168" s="354"/>
      <c r="M168" s="354"/>
      <c r="N168" s="354"/>
      <c r="O168" s="108"/>
      <c r="P168" s="348"/>
      <c r="Q168" s="348"/>
    </row>
    <row r="169" spans="1:17" s="346" customFormat="1" hidden="1" x14ac:dyDescent="0.25">
      <c r="A169" s="84" t="s">
        <v>279</v>
      </c>
      <c r="B169" s="50" t="s">
        <v>175</v>
      </c>
      <c r="C169" s="7">
        <v>15.47</v>
      </c>
      <c r="D169" s="347">
        <v>1</v>
      </c>
      <c r="E169" s="347">
        <v>2</v>
      </c>
      <c r="F169" s="23">
        <f t="shared" si="7"/>
        <v>0.12928248222365868</v>
      </c>
      <c r="G169" s="353">
        <v>0</v>
      </c>
      <c r="H169" s="336">
        <f>G169*100/E169</f>
        <v>0</v>
      </c>
      <c r="I169" s="354"/>
      <c r="J169" s="354"/>
      <c r="K169" s="354"/>
      <c r="L169" s="354"/>
      <c r="M169" s="354"/>
      <c r="N169" s="354"/>
      <c r="O169" s="108"/>
      <c r="P169" s="348"/>
      <c r="Q169" s="348"/>
    </row>
    <row r="170" spans="1:17" s="346" customFormat="1" hidden="1" x14ac:dyDescent="0.25">
      <c r="A170" s="84" t="s">
        <v>280</v>
      </c>
      <c r="B170" s="10" t="s">
        <v>176</v>
      </c>
      <c r="C170" s="7">
        <v>52.087000000000003</v>
      </c>
      <c r="D170" s="347">
        <v>6</v>
      </c>
      <c r="E170" s="347">
        <v>8</v>
      </c>
      <c r="F170" s="23">
        <f t="shared" si="7"/>
        <v>0.15358918732121257</v>
      </c>
      <c r="G170" s="353">
        <v>0</v>
      </c>
      <c r="H170" s="336">
        <f>G170*100/E170</f>
        <v>0</v>
      </c>
      <c r="I170" s="354"/>
      <c r="J170" s="354"/>
      <c r="K170" s="354"/>
      <c r="L170" s="354"/>
      <c r="M170" s="354"/>
      <c r="N170" s="354"/>
      <c r="O170" s="108"/>
      <c r="P170" s="348"/>
      <c r="Q170" s="348"/>
    </row>
    <row r="171" spans="1:17" s="346" customFormat="1" x14ac:dyDescent="0.25">
      <c r="A171" s="84" t="s">
        <v>281</v>
      </c>
      <c r="B171" s="10" t="s">
        <v>177</v>
      </c>
      <c r="C171" s="5">
        <v>59.41</v>
      </c>
      <c r="D171" s="347">
        <v>10</v>
      </c>
      <c r="E171" s="347">
        <v>16</v>
      </c>
      <c r="F171" s="23">
        <f t="shared" si="7"/>
        <v>0.26931493014644003</v>
      </c>
      <c r="G171" s="353">
        <v>1</v>
      </c>
      <c r="H171" s="336">
        <f>G171*100/E171</f>
        <v>6.25</v>
      </c>
      <c r="I171" s="354"/>
      <c r="J171" s="354"/>
      <c r="K171" s="354"/>
      <c r="L171" s="354"/>
      <c r="M171" s="354"/>
      <c r="N171" s="354"/>
      <c r="O171" s="108"/>
      <c r="P171" s="348"/>
      <c r="Q171" s="348"/>
    </row>
    <row r="172" spans="1:17" s="346" customFormat="1" x14ac:dyDescent="0.25">
      <c r="A172" s="84" t="s">
        <v>282</v>
      </c>
      <c r="B172" s="10" t="s">
        <v>360</v>
      </c>
      <c r="C172" s="7">
        <v>56.618000000000002</v>
      </c>
      <c r="D172" s="347">
        <v>4</v>
      </c>
      <c r="E172" s="347">
        <v>10</v>
      </c>
      <c r="F172" s="23">
        <f t="shared" si="7"/>
        <v>0.17662227560139884</v>
      </c>
      <c r="G172" s="353">
        <v>1</v>
      </c>
      <c r="H172" s="336">
        <f>G172*100/E172</f>
        <v>10</v>
      </c>
      <c r="I172" s="354"/>
      <c r="J172" s="354"/>
      <c r="K172" s="354"/>
      <c r="L172" s="354"/>
      <c r="M172" s="354"/>
      <c r="N172" s="354"/>
      <c r="O172" s="108"/>
      <c r="P172" s="348"/>
      <c r="Q172" s="348"/>
    </row>
    <row r="173" spans="1:17" s="346" customFormat="1" ht="29.25" customHeight="1" x14ac:dyDescent="0.25">
      <c r="A173" s="84" t="s">
        <v>283</v>
      </c>
      <c r="B173" s="10" t="s">
        <v>178</v>
      </c>
      <c r="C173" s="3">
        <v>40.75</v>
      </c>
      <c r="D173" s="347">
        <v>20</v>
      </c>
      <c r="E173" s="347">
        <v>21</v>
      </c>
      <c r="F173" s="23">
        <f t="shared" si="7"/>
        <v>0.51533742331288346</v>
      </c>
      <c r="G173" s="353">
        <v>2</v>
      </c>
      <c r="H173" s="336">
        <f>G173*100/E173</f>
        <v>9.5238095238095237</v>
      </c>
      <c r="I173" s="354"/>
      <c r="J173" s="354"/>
      <c r="K173" s="354"/>
      <c r="L173" s="354"/>
      <c r="M173" s="354"/>
      <c r="N173" s="354"/>
      <c r="O173" s="108"/>
      <c r="P173" s="348"/>
      <c r="Q173" s="348"/>
    </row>
    <row r="174" spans="1:17" s="346" customFormat="1" x14ac:dyDescent="0.25">
      <c r="A174" s="84" t="s">
        <v>284</v>
      </c>
      <c r="B174" s="51" t="s">
        <v>179</v>
      </c>
      <c r="C174" s="7">
        <v>57.71</v>
      </c>
      <c r="D174" s="347">
        <v>10</v>
      </c>
      <c r="E174" s="347">
        <v>15</v>
      </c>
      <c r="F174" s="23">
        <f t="shared" si="7"/>
        <v>0.25992029111072606</v>
      </c>
      <c r="G174" s="353">
        <v>1</v>
      </c>
      <c r="H174" s="336">
        <f>G174*100/E174</f>
        <v>6.666666666666667</v>
      </c>
      <c r="I174" s="354"/>
      <c r="J174" s="354"/>
      <c r="K174" s="354"/>
      <c r="L174" s="354"/>
      <c r="M174" s="354"/>
      <c r="N174" s="354"/>
      <c r="O174" s="108"/>
      <c r="P174" s="348"/>
      <c r="Q174" s="348"/>
    </row>
    <row r="175" spans="1:17" s="346" customFormat="1" hidden="1" x14ac:dyDescent="0.25">
      <c r="A175" s="84" t="s">
        <v>285</v>
      </c>
      <c r="B175" s="51" t="s">
        <v>336</v>
      </c>
      <c r="C175" s="7">
        <v>69.009</v>
      </c>
      <c r="D175" s="347">
        <v>12</v>
      </c>
      <c r="E175" s="347">
        <v>3</v>
      </c>
      <c r="F175" s="23">
        <f t="shared" si="7"/>
        <v>4.3472590531669783E-2</v>
      </c>
      <c r="G175" s="353">
        <v>0</v>
      </c>
      <c r="H175" s="336">
        <f>G175*100/E175</f>
        <v>0</v>
      </c>
      <c r="I175" s="354"/>
      <c r="J175" s="354"/>
      <c r="K175" s="354"/>
      <c r="L175" s="354"/>
      <c r="M175" s="354"/>
      <c r="N175" s="354"/>
      <c r="O175" s="108"/>
      <c r="P175" s="348"/>
      <c r="Q175" s="348"/>
    </row>
    <row r="176" spans="1:17" s="346" customFormat="1" ht="15.75" customHeight="1" x14ac:dyDescent="0.25">
      <c r="A176" s="355" t="s">
        <v>286</v>
      </c>
      <c r="B176" s="356"/>
      <c r="C176" s="356"/>
      <c r="D176" s="356"/>
      <c r="E176" s="357"/>
      <c r="F176" s="356"/>
      <c r="G176" s="358"/>
      <c r="H176" s="356"/>
      <c r="I176" s="356"/>
      <c r="J176" s="356"/>
      <c r="K176" s="356"/>
      <c r="L176" s="356"/>
      <c r="M176" s="356"/>
      <c r="N176" s="356"/>
      <c r="O176" s="108"/>
      <c r="P176" s="348"/>
      <c r="Q176" s="348"/>
    </row>
    <row r="177" spans="1:17" s="346" customFormat="1" x14ac:dyDescent="0.25">
      <c r="A177" s="84" t="s">
        <v>211</v>
      </c>
      <c r="B177" s="2" t="s">
        <v>18</v>
      </c>
      <c r="C177" s="7">
        <v>937.18</v>
      </c>
      <c r="D177" s="347">
        <v>123</v>
      </c>
      <c r="E177" s="347">
        <v>140</v>
      </c>
      <c r="F177" s="23">
        <f>E177/C177</f>
        <v>0.1493843231823129</v>
      </c>
      <c r="G177" s="353">
        <v>14</v>
      </c>
      <c r="H177" s="336">
        <f>G177*100/E177</f>
        <v>10</v>
      </c>
      <c r="I177" s="354">
        <v>0</v>
      </c>
      <c r="J177" s="354">
        <v>0</v>
      </c>
      <c r="K177" s="354">
        <v>0</v>
      </c>
      <c r="L177" s="354">
        <v>0</v>
      </c>
      <c r="M177" s="354">
        <v>14</v>
      </c>
      <c r="N177" s="354">
        <v>0</v>
      </c>
      <c r="O177" s="108"/>
      <c r="P177" s="348"/>
      <c r="Q177" s="348"/>
    </row>
    <row r="178" spans="1:17" s="346" customFormat="1" ht="38.25" x14ac:dyDescent="0.25">
      <c r="A178" s="84" t="s">
        <v>212</v>
      </c>
      <c r="B178" s="2" t="s">
        <v>182</v>
      </c>
      <c r="C178" s="7">
        <v>194.708</v>
      </c>
      <c r="D178" s="347">
        <v>47</v>
      </c>
      <c r="E178" s="347">
        <v>42</v>
      </c>
      <c r="F178" s="23">
        <f>E178/C178</f>
        <v>0.2157076237237299</v>
      </c>
      <c r="G178" s="353">
        <v>2</v>
      </c>
      <c r="H178" s="336">
        <f>G178*100/E178</f>
        <v>4.7619047619047619</v>
      </c>
      <c r="I178" s="354"/>
      <c r="J178" s="354"/>
      <c r="K178" s="354"/>
      <c r="L178" s="354"/>
      <c r="M178" s="354"/>
      <c r="N178" s="354"/>
      <c r="O178" s="108"/>
      <c r="P178" s="348"/>
      <c r="Q178" s="348"/>
    </row>
    <row r="179" spans="1:17" s="346" customFormat="1" ht="38.25" hidden="1" x14ac:dyDescent="0.25">
      <c r="A179" s="84" t="s">
        <v>214</v>
      </c>
      <c r="B179" s="2" t="s">
        <v>184</v>
      </c>
      <c r="C179" s="7">
        <v>79.358000000000004</v>
      </c>
      <c r="D179" s="347">
        <v>6</v>
      </c>
      <c r="E179" s="347">
        <v>1</v>
      </c>
      <c r="F179" s="23">
        <f>E179/C179</f>
        <v>1.2601124020262608E-2</v>
      </c>
      <c r="G179" s="353">
        <v>0</v>
      </c>
      <c r="H179" s="336">
        <f>G179*100/E179</f>
        <v>0</v>
      </c>
      <c r="I179" s="354"/>
      <c r="J179" s="354"/>
      <c r="K179" s="354"/>
      <c r="L179" s="354"/>
      <c r="M179" s="354"/>
      <c r="N179" s="354"/>
      <c r="O179" s="108"/>
      <c r="P179" s="348"/>
      <c r="Q179" s="348"/>
    </row>
    <row r="180" spans="1:17" s="346" customFormat="1" ht="23.25" customHeight="1" x14ac:dyDescent="0.25">
      <c r="A180" s="84" t="s">
        <v>216</v>
      </c>
      <c r="B180" s="2" t="s">
        <v>93</v>
      </c>
      <c r="C180" s="7">
        <v>69.006</v>
      </c>
      <c r="D180" s="347">
        <v>47</v>
      </c>
      <c r="E180" s="347">
        <v>43</v>
      </c>
      <c r="F180" s="23">
        <f>E180/C180</f>
        <v>0.62313422021273512</v>
      </c>
      <c r="G180" s="353">
        <v>4</v>
      </c>
      <c r="H180" s="336">
        <f>G180*100/E180</f>
        <v>9.3023255813953494</v>
      </c>
      <c r="I180" s="354"/>
      <c r="J180" s="354"/>
      <c r="K180" s="354"/>
      <c r="L180" s="354"/>
      <c r="M180" s="354"/>
      <c r="N180" s="354"/>
      <c r="O180" s="108"/>
      <c r="P180" s="348"/>
      <c r="Q180" s="348"/>
    </row>
    <row r="181" spans="1:17" s="346" customFormat="1" ht="15.75" customHeight="1" x14ac:dyDescent="0.25">
      <c r="A181" s="355" t="s">
        <v>341</v>
      </c>
      <c r="B181" s="356"/>
      <c r="C181" s="356"/>
      <c r="D181" s="356"/>
      <c r="E181" s="357"/>
      <c r="F181" s="356"/>
      <c r="G181" s="358"/>
      <c r="H181" s="356"/>
      <c r="I181" s="356"/>
      <c r="J181" s="356"/>
      <c r="K181" s="356"/>
      <c r="L181" s="356"/>
      <c r="M181" s="356"/>
      <c r="N181" s="356"/>
      <c r="O181" s="108"/>
      <c r="P181" s="348"/>
      <c r="Q181" s="348"/>
    </row>
    <row r="182" spans="1:17" s="346" customFormat="1" x14ac:dyDescent="0.25">
      <c r="A182" s="84" t="s">
        <v>219</v>
      </c>
      <c r="B182" s="2" t="s">
        <v>36</v>
      </c>
      <c r="C182" s="7">
        <v>191.70400000000001</v>
      </c>
      <c r="D182" s="347">
        <v>5</v>
      </c>
      <c r="E182" s="347">
        <v>5</v>
      </c>
      <c r="F182" s="23">
        <f>E182/C182</f>
        <v>2.6081876225848181E-2</v>
      </c>
      <c r="G182" s="353">
        <v>0</v>
      </c>
      <c r="H182" s="354">
        <v>0</v>
      </c>
      <c r="I182" s="354">
        <v>0</v>
      </c>
      <c r="J182" s="354">
        <v>0</v>
      </c>
      <c r="K182" s="354">
        <v>0</v>
      </c>
      <c r="L182" s="354">
        <v>0</v>
      </c>
      <c r="M182" s="354">
        <v>0</v>
      </c>
      <c r="N182" s="354">
        <v>0</v>
      </c>
      <c r="O182" s="108"/>
      <c r="P182" s="348"/>
      <c r="Q182" s="348"/>
    </row>
    <row r="183" spans="1:17" s="346" customFormat="1" ht="38.25" hidden="1" x14ac:dyDescent="0.25">
      <c r="A183" s="84" t="s">
        <v>220</v>
      </c>
      <c r="B183" s="2" t="s">
        <v>188</v>
      </c>
      <c r="C183" s="7">
        <v>89.71</v>
      </c>
      <c r="D183" s="347">
        <v>13</v>
      </c>
      <c r="E183" s="347">
        <v>6</v>
      </c>
      <c r="F183" s="23">
        <f t="shared" ref="F183:F194" si="8">E183/C183</f>
        <v>6.6882175900122617E-2</v>
      </c>
      <c r="G183" s="353">
        <v>0</v>
      </c>
      <c r="H183" s="336">
        <f>G183*100/E183</f>
        <v>0</v>
      </c>
      <c r="I183" s="354"/>
      <c r="J183" s="354"/>
      <c r="K183" s="354"/>
      <c r="L183" s="354"/>
      <c r="M183" s="354"/>
      <c r="N183" s="354"/>
      <c r="O183" s="108"/>
      <c r="P183" s="348"/>
      <c r="Q183" s="348"/>
    </row>
    <row r="184" spans="1:17" s="346" customFormat="1" ht="38.25" hidden="1" x14ac:dyDescent="0.25">
      <c r="A184" s="84" t="s">
        <v>222</v>
      </c>
      <c r="B184" s="2" t="s">
        <v>190</v>
      </c>
      <c r="C184" s="5">
        <v>105.1</v>
      </c>
      <c r="D184" s="347">
        <v>10</v>
      </c>
      <c r="E184" s="347">
        <v>3</v>
      </c>
      <c r="F184" s="23">
        <f t="shared" si="8"/>
        <v>2.8544243577545196E-2</v>
      </c>
      <c r="G184" s="353">
        <v>0</v>
      </c>
      <c r="H184" s="336">
        <f>G184*100/E184</f>
        <v>0</v>
      </c>
      <c r="I184" s="354"/>
      <c r="J184" s="354"/>
      <c r="K184" s="354"/>
      <c r="L184" s="354"/>
      <c r="M184" s="354"/>
      <c r="N184" s="354"/>
      <c r="O184" s="108"/>
      <c r="P184" s="348"/>
      <c r="Q184" s="348"/>
    </row>
    <row r="185" spans="1:17" s="346" customFormat="1" ht="38.25" hidden="1" x14ac:dyDescent="0.25">
      <c r="A185" s="84" t="s">
        <v>287</v>
      </c>
      <c r="B185" s="2" t="s">
        <v>192</v>
      </c>
      <c r="C185" s="5">
        <v>122.196</v>
      </c>
      <c r="D185" s="347">
        <v>22</v>
      </c>
      <c r="E185" s="347">
        <v>14</v>
      </c>
      <c r="F185" s="23">
        <f t="shared" si="8"/>
        <v>0.11457003502569642</v>
      </c>
      <c r="G185" s="353">
        <v>0</v>
      </c>
      <c r="H185" s="336">
        <f>G185*100/E185</f>
        <v>0</v>
      </c>
      <c r="I185" s="354"/>
      <c r="J185" s="354"/>
      <c r="K185" s="354"/>
      <c r="L185" s="354"/>
      <c r="M185" s="354"/>
      <c r="N185" s="354"/>
      <c r="O185" s="108"/>
      <c r="P185" s="348"/>
      <c r="Q185" s="348"/>
    </row>
    <row r="186" spans="1:17" s="346" customFormat="1" ht="38.25" hidden="1" x14ac:dyDescent="0.25">
      <c r="A186" s="84" t="s">
        <v>288</v>
      </c>
      <c r="B186" s="2" t="s">
        <v>194</v>
      </c>
      <c r="C186" s="7">
        <v>78.5</v>
      </c>
      <c r="D186" s="347">
        <v>14</v>
      </c>
      <c r="E186" s="347">
        <v>4</v>
      </c>
      <c r="F186" s="23">
        <f t="shared" si="8"/>
        <v>5.0955414012738856E-2</v>
      </c>
      <c r="G186" s="353">
        <v>0</v>
      </c>
      <c r="H186" s="336">
        <f>G186*100/E186</f>
        <v>0</v>
      </c>
      <c r="I186" s="354"/>
      <c r="J186" s="354"/>
      <c r="K186" s="354"/>
      <c r="L186" s="354"/>
      <c r="M186" s="354"/>
      <c r="N186" s="354"/>
      <c r="O186" s="108"/>
      <c r="P186" s="348"/>
      <c r="Q186" s="348"/>
    </row>
    <row r="187" spans="1:17" s="346" customFormat="1" ht="38.25" x14ac:dyDescent="0.25">
      <c r="A187" s="84" t="s">
        <v>289</v>
      </c>
      <c r="B187" s="2" t="s">
        <v>196</v>
      </c>
      <c r="C187" s="3">
        <v>81</v>
      </c>
      <c r="D187" s="347">
        <v>9</v>
      </c>
      <c r="E187" s="347">
        <v>10</v>
      </c>
      <c r="F187" s="23">
        <f t="shared" si="8"/>
        <v>0.12345679012345678</v>
      </c>
      <c r="G187" s="353">
        <v>1</v>
      </c>
      <c r="H187" s="336">
        <f>G187*100/E187</f>
        <v>10</v>
      </c>
      <c r="I187" s="354"/>
      <c r="J187" s="354"/>
      <c r="K187" s="354"/>
      <c r="L187" s="354"/>
      <c r="M187" s="354"/>
      <c r="N187" s="354"/>
      <c r="O187" s="108"/>
      <c r="P187" s="348"/>
      <c r="Q187" s="348"/>
    </row>
    <row r="188" spans="1:17" s="346" customFormat="1" ht="38.25" x14ac:dyDescent="0.25">
      <c r="A188" s="84" t="s">
        <v>290</v>
      </c>
      <c r="B188" s="2" t="s">
        <v>198</v>
      </c>
      <c r="C188" s="7">
        <v>49.628</v>
      </c>
      <c r="D188" s="347">
        <v>8</v>
      </c>
      <c r="E188" s="347">
        <v>13</v>
      </c>
      <c r="F188" s="23">
        <f t="shared" si="8"/>
        <v>0.26194889981462077</v>
      </c>
      <c r="G188" s="353">
        <v>1</v>
      </c>
      <c r="H188" s="336">
        <f>G188*100/E188</f>
        <v>7.6923076923076925</v>
      </c>
      <c r="I188" s="354"/>
      <c r="J188" s="354"/>
      <c r="K188" s="354"/>
      <c r="L188" s="354"/>
      <c r="M188" s="354"/>
      <c r="N188" s="354"/>
      <c r="O188" s="108"/>
      <c r="P188" s="348"/>
      <c r="Q188" s="348"/>
    </row>
    <row r="189" spans="1:17" s="346" customFormat="1" ht="38.25" hidden="1" x14ac:dyDescent="0.25">
      <c r="A189" s="84" t="s">
        <v>291</v>
      </c>
      <c r="B189" s="2" t="s">
        <v>200</v>
      </c>
      <c r="C189" s="7">
        <v>66.254999999999995</v>
      </c>
      <c r="D189" s="347">
        <v>4</v>
      </c>
      <c r="E189" s="347">
        <v>5</v>
      </c>
      <c r="F189" s="23">
        <f t="shared" si="8"/>
        <v>7.5466002565844098E-2</v>
      </c>
      <c r="G189" s="353">
        <v>0</v>
      </c>
      <c r="H189" s="336">
        <v>0</v>
      </c>
      <c r="I189" s="354"/>
      <c r="J189" s="354"/>
      <c r="K189" s="354"/>
      <c r="L189" s="354"/>
      <c r="M189" s="354"/>
      <c r="N189" s="354"/>
      <c r="O189" s="108"/>
      <c r="P189" s="348"/>
      <c r="Q189" s="348"/>
    </row>
    <row r="190" spans="1:17" s="346" customFormat="1" ht="38.25" x14ac:dyDescent="0.25">
      <c r="A190" s="84" t="s">
        <v>292</v>
      </c>
      <c r="B190" s="2" t="s">
        <v>202</v>
      </c>
      <c r="C190" s="7">
        <v>34.520000000000003</v>
      </c>
      <c r="D190" s="347">
        <v>16</v>
      </c>
      <c r="E190" s="347">
        <v>18</v>
      </c>
      <c r="F190" s="23">
        <f t="shared" si="8"/>
        <v>0.52143684820393965</v>
      </c>
      <c r="G190" s="353">
        <v>1</v>
      </c>
      <c r="H190" s="336">
        <f>G190*100/E190</f>
        <v>5.5555555555555554</v>
      </c>
      <c r="I190" s="354"/>
      <c r="J190" s="354"/>
      <c r="K190" s="354"/>
      <c r="L190" s="354"/>
      <c r="M190" s="354"/>
      <c r="N190" s="354"/>
      <c r="O190" s="108"/>
      <c r="P190" s="348"/>
      <c r="Q190" s="348"/>
    </row>
    <row r="191" spans="1:17" s="346" customFormat="1" hidden="1" x14ac:dyDescent="0.25">
      <c r="A191" s="84" t="s">
        <v>293</v>
      </c>
      <c r="B191" s="2" t="s">
        <v>204</v>
      </c>
      <c r="C191" s="7">
        <v>12.46</v>
      </c>
      <c r="D191" s="347">
        <v>0</v>
      </c>
      <c r="E191" s="347">
        <v>0</v>
      </c>
      <c r="F191" s="11">
        <v>0</v>
      </c>
      <c r="G191" s="87">
        <v>0</v>
      </c>
      <c r="H191" s="11">
        <v>0</v>
      </c>
      <c r="I191" s="354"/>
      <c r="J191" s="354"/>
      <c r="K191" s="354"/>
      <c r="L191" s="354"/>
      <c r="M191" s="354"/>
      <c r="N191" s="354"/>
      <c r="O191" s="108"/>
      <c r="P191" s="348"/>
      <c r="Q191" s="348"/>
    </row>
    <row r="192" spans="1:17" s="346" customFormat="1" hidden="1" x14ac:dyDescent="0.25">
      <c r="A192" s="84" t="s">
        <v>294</v>
      </c>
      <c r="B192" s="2" t="s">
        <v>205</v>
      </c>
      <c r="C192" s="7">
        <v>11.24</v>
      </c>
      <c r="D192" s="347">
        <v>0</v>
      </c>
      <c r="E192" s="347">
        <v>0</v>
      </c>
      <c r="F192" s="11">
        <v>0</v>
      </c>
      <c r="G192" s="87">
        <v>0</v>
      </c>
      <c r="H192" s="11">
        <v>0</v>
      </c>
      <c r="I192" s="354"/>
      <c r="J192" s="354"/>
      <c r="K192" s="354"/>
      <c r="L192" s="354"/>
      <c r="M192" s="354"/>
      <c r="N192" s="354"/>
      <c r="O192" s="108"/>
      <c r="P192" s="348"/>
      <c r="Q192" s="348"/>
    </row>
    <row r="193" spans="1:17" s="346" customFormat="1" hidden="1" x14ac:dyDescent="0.25">
      <c r="A193" s="84" t="s">
        <v>295</v>
      </c>
      <c r="B193" s="2" t="s">
        <v>206</v>
      </c>
      <c r="C193" s="3">
        <v>15.074999999999999</v>
      </c>
      <c r="D193" s="347">
        <v>1</v>
      </c>
      <c r="E193" s="347">
        <v>1</v>
      </c>
      <c r="F193" s="22">
        <f t="shared" si="8"/>
        <v>6.633499170812604E-2</v>
      </c>
      <c r="G193" s="353">
        <v>0</v>
      </c>
      <c r="H193" s="336">
        <v>0</v>
      </c>
      <c r="I193" s="354"/>
      <c r="J193" s="354"/>
      <c r="K193" s="354"/>
      <c r="L193" s="354"/>
      <c r="M193" s="354"/>
      <c r="N193" s="354"/>
      <c r="O193" s="108"/>
      <c r="P193" s="348"/>
      <c r="Q193" s="348"/>
    </row>
    <row r="194" spans="1:17" s="346" customFormat="1" ht="27.75" hidden="1" customHeight="1" x14ac:dyDescent="0.25">
      <c r="A194" s="84" t="s">
        <v>296</v>
      </c>
      <c r="B194" s="2" t="s">
        <v>207</v>
      </c>
      <c r="C194" s="7">
        <v>48.601999999999997</v>
      </c>
      <c r="D194" s="347">
        <v>6</v>
      </c>
      <c r="E194" s="347">
        <v>6</v>
      </c>
      <c r="F194" s="23">
        <f t="shared" si="8"/>
        <v>0.12345170980618082</v>
      </c>
      <c r="G194" s="353">
        <v>0</v>
      </c>
      <c r="H194" s="336">
        <f>G194*100/E194</f>
        <v>0</v>
      </c>
      <c r="I194" s="354"/>
      <c r="J194" s="354"/>
      <c r="K194" s="354"/>
      <c r="L194" s="354"/>
      <c r="M194" s="354"/>
      <c r="N194" s="354"/>
      <c r="O194" s="108"/>
      <c r="P194" s="348"/>
      <c r="Q194" s="348"/>
    </row>
    <row r="195" spans="1:17" s="346" customFormat="1" ht="15.75" customHeight="1" x14ac:dyDescent="0.25">
      <c r="A195" s="355" t="s">
        <v>342</v>
      </c>
      <c r="B195" s="356"/>
      <c r="C195" s="356"/>
      <c r="D195" s="356"/>
      <c r="E195" s="357"/>
      <c r="F195" s="356"/>
      <c r="G195" s="358"/>
      <c r="H195" s="356"/>
      <c r="I195" s="356"/>
      <c r="J195" s="356"/>
      <c r="K195" s="356"/>
      <c r="L195" s="356"/>
      <c r="M195" s="356"/>
      <c r="N195" s="356"/>
      <c r="O195" s="108"/>
      <c r="P195" s="348"/>
      <c r="Q195" s="348"/>
    </row>
    <row r="196" spans="1:17" s="346" customFormat="1" hidden="1" x14ac:dyDescent="0.25">
      <c r="A196" s="84" t="s">
        <v>224</v>
      </c>
      <c r="B196" s="2" t="s">
        <v>36</v>
      </c>
      <c r="C196" s="7">
        <v>0</v>
      </c>
      <c r="D196" s="11">
        <v>0</v>
      </c>
      <c r="E196" s="347">
        <v>0</v>
      </c>
      <c r="F196" s="11">
        <v>0</v>
      </c>
      <c r="G196" s="87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08"/>
      <c r="P196" s="348"/>
      <c r="Q196" s="348"/>
    </row>
    <row r="197" spans="1:17" s="346" customFormat="1" ht="38.25" x14ac:dyDescent="0.25">
      <c r="A197" s="84" t="s">
        <v>225</v>
      </c>
      <c r="B197" s="2" t="s">
        <v>210</v>
      </c>
      <c r="C197" s="7">
        <v>384.79300000000001</v>
      </c>
      <c r="D197" s="11">
        <v>31</v>
      </c>
      <c r="E197" s="347">
        <v>57</v>
      </c>
      <c r="F197" s="23">
        <v>0.09</v>
      </c>
      <c r="G197" s="353">
        <v>5</v>
      </c>
      <c r="H197" s="354">
        <v>7</v>
      </c>
      <c r="I197" s="354"/>
      <c r="J197" s="354"/>
      <c r="K197" s="354"/>
      <c r="L197" s="354"/>
      <c r="M197" s="382"/>
      <c r="N197" s="382"/>
      <c r="O197" s="108"/>
      <c r="P197" s="348"/>
      <c r="Q197" s="348"/>
    </row>
    <row r="198" spans="1:17" s="346" customFormat="1" ht="15.75" hidden="1" customHeight="1" x14ac:dyDescent="0.25">
      <c r="A198" s="355" t="s">
        <v>297</v>
      </c>
      <c r="B198" s="356"/>
      <c r="C198" s="356"/>
      <c r="D198" s="356"/>
      <c r="E198" s="357"/>
      <c r="F198" s="356"/>
      <c r="G198" s="358"/>
      <c r="H198" s="356"/>
      <c r="I198" s="356"/>
      <c r="J198" s="356"/>
      <c r="K198" s="356"/>
      <c r="L198" s="356"/>
      <c r="M198" s="356"/>
      <c r="N198" s="356"/>
      <c r="O198" s="108"/>
      <c r="P198" s="348"/>
      <c r="Q198" s="348"/>
    </row>
    <row r="199" spans="1:17" hidden="1" x14ac:dyDescent="0.25">
      <c r="A199" s="84" t="s">
        <v>230</v>
      </c>
      <c r="B199" s="2" t="s">
        <v>18</v>
      </c>
      <c r="C199" s="7">
        <v>247.73150000000001</v>
      </c>
      <c r="D199" s="347">
        <v>8</v>
      </c>
      <c r="E199" s="347">
        <v>8</v>
      </c>
      <c r="F199" s="11">
        <f>E199/C199</f>
        <v>3.2293026926329516E-2</v>
      </c>
      <c r="G199" s="87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08"/>
      <c r="P199" s="348"/>
      <c r="Q199" s="348"/>
    </row>
    <row r="200" spans="1:17" ht="38.25" hidden="1" x14ac:dyDescent="0.25">
      <c r="A200" s="84" t="s">
        <v>298</v>
      </c>
      <c r="B200" s="2" t="s">
        <v>213</v>
      </c>
      <c r="C200" s="7">
        <v>201.547</v>
      </c>
      <c r="D200" s="347">
        <v>7</v>
      </c>
      <c r="E200" s="347">
        <v>5</v>
      </c>
      <c r="F200" s="22">
        <f>E200/C200</f>
        <v>2.4808109274759734E-2</v>
      </c>
      <c r="G200" s="353">
        <v>0</v>
      </c>
      <c r="H200" s="336">
        <f>G200*100/E200</f>
        <v>0</v>
      </c>
      <c r="I200" s="354"/>
      <c r="J200" s="354"/>
      <c r="K200" s="354"/>
      <c r="L200" s="354"/>
      <c r="M200" s="354"/>
      <c r="N200" s="354"/>
      <c r="O200" s="108"/>
      <c r="P200" s="348"/>
      <c r="Q200" s="348"/>
    </row>
    <row r="201" spans="1:17" ht="38.25" hidden="1" x14ac:dyDescent="0.25">
      <c r="A201" s="84" t="s">
        <v>299</v>
      </c>
      <c r="B201" s="2" t="s">
        <v>215</v>
      </c>
      <c r="C201" s="7">
        <v>131.56899999999999</v>
      </c>
      <c r="D201" s="347">
        <v>28</v>
      </c>
      <c r="E201" s="347">
        <v>12</v>
      </c>
      <c r="F201" s="22">
        <f>E201/C201</f>
        <v>9.1206895241280242E-2</v>
      </c>
      <c r="G201" s="353">
        <v>0</v>
      </c>
      <c r="H201" s="336">
        <f>G201*100/E201</f>
        <v>0</v>
      </c>
      <c r="I201" s="354"/>
      <c r="J201" s="354"/>
      <c r="K201" s="354"/>
      <c r="L201" s="354"/>
      <c r="M201" s="354"/>
      <c r="N201" s="354"/>
      <c r="O201" s="108"/>
      <c r="P201" s="348"/>
      <c r="Q201" s="348"/>
    </row>
    <row r="202" spans="1:17" hidden="1" x14ac:dyDescent="0.25">
      <c r="A202" s="84" t="s">
        <v>300</v>
      </c>
      <c r="B202" s="2" t="s">
        <v>217</v>
      </c>
      <c r="C202" s="7">
        <v>7.78</v>
      </c>
      <c r="D202" s="347">
        <v>0</v>
      </c>
      <c r="E202" s="347">
        <v>0</v>
      </c>
      <c r="F202" s="11">
        <f>E202/C202</f>
        <v>0</v>
      </c>
      <c r="G202" s="353">
        <v>0</v>
      </c>
      <c r="H202" s="336">
        <v>0</v>
      </c>
      <c r="I202" s="354"/>
      <c r="J202" s="354"/>
      <c r="K202" s="354"/>
      <c r="L202" s="354"/>
      <c r="M202" s="354"/>
      <c r="N202" s="354"/>
    </row>
    <row r="203" spans="1:17" hidden="1" x14ac:dyDescent="0.25">
      <c r="A203" s="84" t="s">
        <v>301</v>
      </c>
      <c r="B203" s="2" t="s">
        <v>218</v>
      </c>
      <c r="C203" s="7">
        <v>4.37</v>
      </c>
      <c r="D203" s="347">
        <v>0</v>
      </c>
      <c r="E203" s="347">
        <v>4</v>
      </c>
      <c r="F203" s="11">
        <v>0</v>
      </c>
      <c r="G203" s="353">
        <v>0</v>
      </c>
      <c r="H203" s="336">
        <v>0</v>
      </c>
      <c r="I203" s="354"/>
      <c r="J203" s="354"/>
      <c r="K203" s="354"/>
      <c r="L203" s="354"/>
      <c r="M203" s="354"/>
      <c r="N203" s="354"/>
    </row>
    <row r="204" spans="1:17" ht="15" customHeight="1" x14ac:dyDescent="0.25">
      <c r="A204" s="561" t="s">
        <v>231</v>
      </c>
      <c r="B204" s="561"/>
      <c r="C204" s="561"/>
      <c r="D204" s="4"/>
      <c r="E204" s="383"/>
      <c r="F204" s="4"/>
      <c r="G204" s="384"/>
      <c r="H204" s="385"/>
      <c r="I204" s="385"/>
      <c r="J204" s="385"/>
      <c r="K204" s="385"/>
      <c r="L204" s="385"/>
      <c r="M204" s="385"/>
      <c r="N204" s="385"/>
    </row>
    <row r="205" spans="1:17" x14ac:dyDescent="0.25">
      <c r="A205" s="579" t="s">
        <v>232</v>
      </c>
      <c r="B205" s="580"/>
      <c r="C205" s="333">
        <f>C15+C16+C17+C19+C20+C21+C22+C23+C24+C25+C26+C27+C29+C30+C31+C32+C34+C35+C36+C37+C39+C40+C41+C42+C43+C45+C46+C47+C48+C50+C51+C52+C53+C54+C55+C57+C58+C60+C61+C63+C64+C66+C67+C68+C69+C70+C71+C72+C73+C74+C76+C77+C78+C80+C81+C82+C83+C84+C86+C87+C88+C89+C90+C91+C92+C93+C95+C97+C98+C99+C100+C102+C103+C104+C105+C106+C108+C109+C110+C112+C113+C114+C115+C117+C118+C119+C121+C122+C123+C124+C125+C126+C127+C128+C129+C130+C131+C133+C134+C135+C137+C138+C139+C140+C141+C142+C143+C144+C146+C148+C149+C150+C151+C153+C154+C155+C156+C157+C158+C159+C160+C161+C162+C164+C165+C166+C167+C168+C169+C170+C171+C172+C173+C174+C175+C177+C178+C179+C180+C182+C183+C184+C185+C186+C187+C188+C189+C190+C191+C192+C193+C194+C196+C197+C199+C200+C201+C202+C203</f>
        <v>38157.459200000005</v>
      </c>
      <c r="D205" s="334">
        <v>3978</v>
      </c>
      <c r="E205" s="387">
        <f>E15+E16+E17+E19+E20+E21+E22+E23+E24+E25+E26+E27+E29+E30+E31+E32+E34+E35+E36+E37+E39+E40+E41+E42+E43+E45+E46+E47+E48+E50+E51+E52+E53+E54+E55+E57+E58+E60+E61+E63+E64+E66+E67+E68+E69+E70+E71+E72+E73+E74+E76+E77+E78+E80+E81+E82+E83+E84+E86+E87+E88+E89+E90+E91+E92+E93+E95+E97+E98+E99+E100+E102+E103+E104+E105+E106+E108+E109+E110+E112+E113+E114+E115+E117+E118+E119+E121+E122+E123+E124+E125+E126+E127+E128+E129+E130+E131+E133+E134+E135+D137+D138+D139+D140+D141+D142+D143+D144+E146+E148+E149+E150+E151+E153+E154+E155+E156+E157+E158+E159+E160+E161+E162+E164+E165+E166+E167+E168+E169+E170+E171+E172+E173+E174+E175+E177+E178+E179+E180+E182+E183+E184+E185+E186+E187+E188+E189+E190+E191+E192+E193+E194+E196+E197+E199+E200+E201+E202+E203</f>
        <v>4035</v>
      </c>
      <c r="F205" s="388">
        <f>D205/C205</f>
        <v>0.104252224424838</v>
      </c>
      <c r="G205" s="389">
        <f>G15+G16+G17+G19+G21+G22+G23+G24+G25+G26+G27+G29+G30+G31+G32+G34+G35+G36+G37+G39+G40+G41+G42+G43+G45+G46+G47+G48+G50+G51+G52+G53+G54+G55+G57+G58+G60+G61+G63+G64+G66+G67+G68+G69+G70+G71+G72+G73+G74+G76+G77+G78+G80+G81+G82+G83+G84+G86+G87+G88+G89+G90+G91+G92+G93+G95+G97+G98+G99+G100+G102+G103+G104+G105+G106+G108+G109+G110+G112+G113+G114+G115+G117+G118+G119+G121+G122+G123+G124+G125+G126+G127+G128+G129+G130+G131+G133+G134+G135+G137+G138+G139+G140+G141+G142+G143+G144+G146+G148+G149+G150+G151+G153+G154+G155+G156+G157+G158+G159+G160+G161+G162+G164+G165+G166+G167+G168+G169+G170+G171+G172+G173+G174+G175+G177+G178+G179+G180+G182+G183+G184+G185+G186+G187+G188+G189+G190+G191+G192+G193+G194+G196+G197+G199+G200+G201+G202+G203</f>
        <v>341</v>
      </c>
      <c r="H205" s="388">
        <f>G205*100/E205</f>
        <v>8.4510532837670382</v>
      </c>
      <c r="I205" s="334">
        <f>I15+I16+I17+I19+I20+I21+I22+I23+I24+I25+I26+I27+I29+I30+I31+I32+I34+I35+I36+I37+I39+I40+I41+I42+I43+I45+I46+I47+I48+I50+I51+I52+I53+I54+I55+I57+I58+I60+I61+I63+I64+I66+I67+I68+I69+I70+I71+I72+I73+I74+I76+I77+I78+I80+I81+I82+I83+I84+I86+I87+I88+I89+I90+I91+I92+I93+I95+I97+I98+I99+I100+I102+I103+I104+I105+I106+I108+I109+I110+I112+I113+I114+I115+I117+I118+I119+I121+I122+I123+I124+I125+I126+I127+I128+I129+I130+I131+I133+I134+I135+I137+I138+I139+I140+I141+I142+I143+I144+I146+I148+I149+I150+I151+I153+I154+I155+I156+I157+I158+I159+I160+I161+I162+I164+I165+I166+I167+I168+I169+I170+I171+I172+I173+I174+I175+I177+I178+I179+I180+I182+I183+I184+I185+I186+I187+I188+I189+I190+I191+I192+I193+I194+I196+I197+I199+I200+I201+I202+I203</f>
        <v>20</v>
      </c>
      <c r="J205" s="334">
        <f>J15+J16+J17+J19+J20+J21+J22+J23+J24+J25+J26+J27+J29+J30+J31+J32+J34+J35+J36+J37+J39+J40+J41+J42+J43+J45+J46+J47+J48+J50+J51+J52+J53+J54+J55+J57+J58+J60+J61+J63+J64+J66+J67+J68+J69+J70+J71+J72+J73+J74+J76+J77+J78+J80+J81+J82+J83+J84+J86+J87+J88+J89+J90+J91+J92+J93+J95+J97+J98+J99+J100+J102+J103+J104+J105+J106+J108+J109+J110+J112+J113+J114+J115+J117+J118+J119+J121+J122+J123+J124+J125+J126+J127+J128+J129+J130+J131+J133+J134+J135+J137+J138+J139+J140+J141+J142+J143+J144+J146+J148+J149+J150+J151+J153+J154+J155+J156+J157+J158+J159+J160+J161+J162+J164+J165+J166+J167+J168+J169+J170+J171+J172+J173+J174+J175+J177+J178+J179+J180+J182+J183+J184+J185+J186+J187+J188+J189+J190+J191+J192+J193+J194+J196+J197+J199+J200+J201+J202+J203</f>
        <v>0</v>
      </c>
      <c r="K205" s="334">
        <f>K15+K16+K17+K19+K20+K21+K22+K23+K24+K25+K26+K27+K29+K30+K31+K32+K34+K35+K36+K37+K39+K40+K41+K42+K43+K45+K46+K47+K48+K50+K51+K52+K53+K54+K55+K57+K58+K60+K61+K63+K64+K66+K67+K68+K69+K70+K71+K72+K73+K74+K76+K77+K78+K80+K81+K82+K83+K84+K86+K87+K88+K89+K90+K91+K92+K93+K95+K97+K98+K99+K100+K102+K103+K104+K105+K106+K108+K109+K110+K112+K113+K114+K115+K117+K118+K119+K121+K122+K123+K124+K125+K126+K127+K128+K129+K130+K131+K133+K134+K135+K137+K138+K139+K140+K141+K142+K143+K144+K146+K148+K149+K150+K151+K153+K154+K155+K156+K157+K158+K159+K160+K161+K162+K164+K165+K166+K167+K168+K169+K170+K171+K172+K173+K174+K175+K177+K178+K179+K180+K182+K183+K184+K185+K186+K187+K188+K189+K190+K191+K192+K193+K194+K196+K197+K199+K200+K201+K202+K203</f>
        <v>0</v>
      </c>
      <c r="L205" s="334">
        <f>L15+L16+L17+L19+L20+L21+L22+L23+L24+L25+L26+L27+L29+L30+L31+L32+L34+L35+L36+L37+L39+L40+L41+L42+L43+L45+L46+L47+L48+L50+L51+L52+L53+L54+L55+L57+L58+L60+L61+L63+L64+L66+L67+L68+L69+L70+L71+L72+L73+L74+L76+L77+L78+L80+L81+L82+L83+L84+L86+L87+L88+L89+L90+L91+L92+L93+L95+L97+L98+L99+L100+L102+L103+L104+L105+L106+L108+L109+L110+L112+L113+L114+L115+L117+L118+L119+L121+L122+L123+L124+L125+L126+L127+L128+L129+L130+L131+L133+L134+L135+L137+L138+L139+L140+L141+L142+L143+L144+L146+L148+L149+L150+L151+L153+L154+L155+L156+L157+L158+L159+L160+L161+L162+L164+L165+L166+L167+L168+L169+L170+L171+L172+L173+L174+L175+L177+L178+L179+L180+L182+L183+L184+L185+L186+L187+L188+L189+L190+L191+L192+L193+L194+L196+L197+L199+L200+L201+L202+L203</f>
        <v>0</v>
      </c>
      <c r="M205" s="334">
        <v>0</v>
      </c>
      <c r="N205" s="334">
        <f>N15+N16+N17+N19+N20+N21+N22+N23+N24+N25+N26+N27+N29+N30+N31+N32+N34+N35+N36+N37+N39+N40+N41+N42+N43+N45+N46+N47+N48+N50+N51+N52+N53+N54+N55+N57+N58+N60+N61+N63+N64+N66+N67+N68+N69+N70+N71+N72+N73+N74+N76+N77+N78+N80+N81+N82+N83+N84+N86+N87+N88+N89+N90+N91+N92+N93+N95+N97+N98+N99+N100+N102+N103+N104+N105+N106+N108+N109+N110+N112+N113+N114+N115+N117+N118+N119+N121+N122+N123+N124+N125+N126+N127+N128+N129+N130+N131+N133+N134+N135+N137+N138+N139+N140+N141+N142+N143+N144+N146+N148+N149+N150+N151+N153+N154+N155+N156+N157+N158+N159+N160+N161+N162+N164+N165+N166+N167+N168+N169+N170+N171+N172+N173+N174+N175+N177+N178+N179+N180+N182+N183+N184+N185+N186+N187+N188+N189+N190+N191+N192+N193+N194+N196+N197+N199+N200+N201+N202+N203</f>
        <v>0</v>
      </c>
    </row>
    <row r="206" spans="1:17" x14ac:dyDescent="0.25">
      <c r="D206" s="17">
        <v>327</v>
      </c>
      <c r="E206" s="339">
        <v>341</v>
      </c>
      <c r="G206" s="67">
        <f>SUM(G19:G204)</f>
        <v>341</v>
      </c>
      <c r="O206" s="27" t="s">
        <v>368</v>
      </c>
    </row>
    <row r="207" spans="1:17" x14ac:dyDescent="0.25">
      <c r="D207" s="34"/>
      <c r="G207" s="337">
        <f>G199+G196+G182+G177+G164+G153+G148+G146+G137+G133+G121+G117+G112+G108+G102+G97+G95+G86+G80+G76+G66+G63+G60+G57+G50+G45+G39+G34+G29+G19+G15+G162+G151+G110</f>
        <v>186</v>
      </c>
      <c r="H207" s="338"/>
      <c r="I207" s="338">
        <f>I199+I196+I182+I177+I164+I153+I148+I146+I137+I133+I121+I117+I112+I108+I102+I97+I95+I86+I80+I76+I66+I63+I60+I57+I50+I45+I39+I34+I29+I19+I15+I162+I151+I110</f>
        <v>20</v>
      </c>
      <c r="J207" s="338">
        <f>J199+J196+J182+J177+J164+J153+J148+J146+J137+J133+J121+J117+J112+J108+J102+J97+J95+J86+J80+J76+J66+J63+J60+J57+J50+J45+J39+J34+J29+J19+J15+J162+J151+J110</f>
        <v>0</v>
      </c>
      <c r="K207" s="338">
        <f>K199+K196+K182+K177+K164+K153+K148+K146+K137+K133+K121+K117+K112+K108+K102+K97+K95+K86+K80+K76+K66+K63+K60+K57+K50+K45+K39+K34+K29+K19+K15+K162+K151+K110</f>
        <v>0</v>
      </c>
      <c r="L207" s="338">
        <f>L199+L196+L182+L177+L164+L153+L148+L146+L137+L133+L121+L117+L112+L108+L102+L97+L95+L86+L80+L76+L66+L63+L60+L57+L50+L45+L39+L34+L29+L19+L15+L162+L151+L110</f>
        <v>0</v>
      </c>
      <c r="M207" s="338">
        <f>M199+M196+M182+M177+M164+M153+M148+M146+M137+M133+M121+M117+M112+M108+M102+M97+M95+M86+M80+M76+M66+M63+M60+M57+M50+M45+M39+M34+M29+M19+M15+M162+M151+M110</f>
        <v>186</v>
      </c>
      <c r="N207" s="34">
        <f>N199+N196+N182+N177+N164+N153+N148+N146+N137+N133+N121+N117+N112+N108+N102+N97+N95+N86+N80+N76+N66+N63+N60+N57+N50+N45+N39+N34+N29+N19+N15</f>
        <v>0</v>
      </c>
      <c r="O207" s="338">
        <f>G207-I207</f>
        <v>166</v>
      </c>
    </row>
    <row r="208" spans="1:17" x14ac:dyDescent="0.25">
      <c r="D208" s="34"/>
      <c r="G208" s="100" t="s">
        <v>383</v>
      </c>
      <c r="H208" s="34"/>
      <c r="I208" s="34"/>
      <c r="J208" s="34"/>
      <c r="K208" s="34"/>
      <c r="L208" s="34"/>
      <c r="M208" s="34"/>
      <c r="N208" s="34"/>
    </row>
    <row r="209" spans="5:7" x14ac:dyDescent="0.25">
      <c r="G209" s="100">
        <f>G16+G17+G21+G22+G23+G24+G25+G26+G27+G30+G31+G32+G35+G36+G37+G40+G41+G42+G43+G46+G47+G48+G51+G52+G53+G54+G55+G58+G61+G64+G67+G68+G69+G70+G71+G72+G73+G74+G77+G78+G81+G82+G84+G83+G87+G88+G89+G90+G91+G92+G93+G98+G99+G100+G103+G104+G105++G106+G109+G113+G114+G115+G118+G119+G122+G123+G124+G125+G126+G127+G128+G129+G130+G131+G134+G135+G138+G139+G140+G141+G142+G143+G144+G149+G150+G154+G155+G156+G157+G158+G159+G160+G161+G165+G166+G167+G168+G169+G170+G171+G172+G173+G174+G175+G178+G179+G180+G183+G184+G185+G186+G187+G188+G189+G190+G191+G192+G193+G194+G197+G200+G201+G202+G203</f>
        <v>155</v>
      </c>
    </row>
    <row r="210" spans="5:7" x14ac:dyDescent="0.25">
      <c r="G210" s="100">
        <f>G207+G209</f>
        <v>341</v>
      </c>
    </row>
    <row r="212" spans="5:7" x14ac:dyDescent="0.25">
      <c r="E212" s="339" t="s">
        <v>405</v>
      </c>
    </row>
  </sheetData>
  <autoFilter ref="B2:B210"/>
  <mergeCells count="19">
    <mergeCell ref="A8:A12"/>
    <mergeCell ref="B8:B12"/>
    <mergeCell ref="C8:C12"/>
    <mergeCell ref="D8:E10"/>
    <mergeCell ref="F8:F12"/>
    <mergeCell ref="C4:F4"/>
    <mergeCell ref="C6:F6"/>
    <mergeCell ref="G8:N8"/>
    <mergeCell ref="G9:N9"/>
    <mergeCell ref="J10:N10"/>
    <mergeCell ref="D11:D12"/>
    <mergeCell ref="E11:E12"/>
    <mergeCell ref="J11:M11"/>
    <mergeCell ref="N11:N12"/>
    <mergeCell ref="G10:G12"/>
    <mergeCell ref="H10:H12"/>
    <mergeCell ref="I10:I12"/>
    <mergeCell ref="A204:C204"/>
    <mergeCell ref="A205:B205"/>
  </mergeCells>
  <pageMargins left="0.7" right="0.7" top="0.75" bottom="0.75" header="0.3" footer="0.3"/>
  <pageSetup paperSize="9" scale="5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Q211"/>
  <sheetViews>
    <sheetView topLeftCell="A7" zoomScale="80" zoomScaleNormal="80" workbookViewId="0">
      <pane xSplit="2" ySplit="6" topLeftCell="C13" activePane="bottomRight" state="frozen"/>
      <selection activeCell="A7" sqref="A7"/>
      <selection pane="topRight" activeCell="C7" sqref="C7"/>
      <selection pane="bottomLeft" activeCell="A13" sqref="A13"/>
      <selection pane="bottomRight" activeCell="AB13" sqref="AB13"/>
    </sheetView>
  </sheetViews>
  <sheetFormatPr defaultColWidth="9.140625" defaultRowHeight="15.75" x14ac:dyDescent="0.25"/>
  <cols>
    <col min="1" max="1" width="10.7109375" style="227" customWidth="1"/>
    <col min="2" max="2" width="33" style="17" customWidth="1"/>
    <col min="3" max="3" width="13.140625" style="17" customWidth="1"/>
    <col min="4" max="4" width="10.7109375" style="17" bestFit="1" customWidth="1"/>
    <col min="5" max="5" width="9.140625" style="339"/>
    <col min="6" max="6" width="9.140625" style="17" customWidth="1"/>
    <col min="7" max="7" width="8.42578125" style="67" customWidth="1"/>
    <col min="8" max="8" width="7" style="17" customWidth="1"/>
    <col min="9" max="13" width="9.140625" style="17"/>
    <col min="14" max="14" width="7.5703125" style="17" customWidth="1"/>
    <col min="15" max="15" width="29.28515625" style="108" customWidth="1"/>
    <col min="16" max="16" width="9.140625" style="54"/>
    <col min="17" max="16384" width="9.140625" style="17"/>
  </cols>
  <sheetData>
    <row r="2" spans="1:17" x14ac:dyDescent="0.25">
      <c r="F2" s="536" t="s">
        <v>327</v>
      </c>
    </row>
    <row r="3" spans="1:17" x14ac:dyDescent="0.25">
      <c r="F3" s="226"/>
    </row>
    <row r="4" spans="1:17" x14ac:dyDescent="0.25">
      <c r="C4" s="538" t="s">
        <v>16</v>
      </c>
      <c r="D4" s="538"/>
      <c r="E4" s="538"/>
      <c r="F4" s="538"/>
    </row>
    <row r="5" spans="1:17" ht="7.5" customHeight="1" x14ac:dyDescent="0.25"/>
    <row r="6" spans="1:17" x14ac:dyDescent="0.25">
      <c r="C6" s="539" t="s">
        <v>384</v>
      </c>
      <c r="D6" s="539"/>
      <c r="E6" s="539"/>
      <c r="F6" s="539"/>
    </row>
    <row r="8" spans="1:17" s="41" customFormat="1" ht="15.75" customHeight="1" x14ac:dyDescent="0.25">
      <c r="A8" s="564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6"/>
      <c r="O8" s="136"/>
      <c r="P8" s="54"/>
    </row>
    <row r="9" spans="1:17" s="41" customFormat="1" ht="22.15" customHeight="1" x14ac:dyDescent="0.25">
      <c r="A9" s="565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6"/>
      <c r="O9" s="136"/>
      <c r="P9" s="54"/>
    </row>
    <row r="10" spans="1:17" s="41" customFormat="1" ht="18.600000000000001" customHeight="1" x14ac:dyDescent="0.25">
      <c r="A10" s="565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6"/>
      <c r="O10" s="136"/>
      <c r="P10" s="54"/>
    </row>
    <row r="11" spans="1:17" s="41" customFormat="1" ht="15.75" customHeight="1" x14ac:dyDescent="0.25">
      <c r="A11" s="565"/>
      <c r="B11" s="543"/>
      <c r="C11" s="545"/>
      <c r="D11" s="581" t="s">
        <v>328</v>
      </c>
      <c r="E11" s="581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6"/>
      <c r="N11" s="542" t="s">
        <v>11</v>
      </c>
      <c r="O11" s="136"/>
      <c r="P11" s="54"/>
    </row>
    <row r="12" spans="1:17" s="41" customFormat="1" ht="39" customHeight="1" x14ac:dyDescent="0.25">
      <c r="A12" s="564"/>
      <c r="B12" s="542"/>
      <c r="C12" s="545"/>
      <c r="D12" s="581"/>
      <c r="E12" s="581"/>
      <c r="F12" s="553"/>
      <c r="G12" s="560"/>
      <c r="H12" s="557"/>
      <c r="I12" s="557"/>
      <c r="J12" s="225" t="s">
        <v>12</v>
      </c>
      <c r="K12" s="225" t="s">
        <v>13</v>
      </c>
      <c r="L12" s="225" t="s">
        <v>14</v>
      </c>
      <c r="M12" s="225" t="s">
        <v>15</v>
      </c>
      <c r="N12" s="557"/>
      <c r="O12" s="136"/>
      <c r="P12" s="54"/>
    </row>
    <row r="13" spans="1:17" s="33" customFormat="1" x14ac:dyDescent="0.25">
      <c r="A13" s="229">
        <v>1</v>
      </c>
      <c r="B13" s="228">
        <v>2</v>
      </c>
      <c r="C13" s="228">
        <v>3</v>
      </c>
      <c r="D13" s="228">
        <v>4</v>
      </c>
      <c r="E13" s="340">
        <v>5</v>
      </c>
      <c r="F13" s="228">
        <v>6</v>
      </c>
      <c r="G13" s="68">
        <v>24</v>
      </c>
      <c r="H13" s="228">
        <v>25</v>
      </c>
      <c r="I13" s="228">
        <v>26</v>
      </c>
      <c r="J13" s="228">
        <v>27</v>
      </c>
      <c r="K13" s="228">
        <v>28</v>
      </c>
      <c r="L13" s="228">
        <v>29</v>
      </c>
      <c r="M13" s="228">
        <v>30</v>
      </c>
      <c r="N13" s="228">
        <v>31</v>
      </c>
      <c r="O13" s="409"/>
      <c r="Q13" s="409"/>
    </row>
    <row r="14" spans="1:17" ht="15.75" hidden="1" customHeight="1" x14ac:dyDescent="0.25">
      <c r="A14" s="575" t="s">
        <v>371</v>
      </c>
      <c r="B14" s="576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84"/>
      <c r="Q14" s="33"/>
    </row>
    <row r="15" spans="1:17" hidden="1" x14ac:dyDescent="0.25">
      <c r="A15" s="1" t="s">
        <v>17</v>
      </c>
      <c r="B15" s="2" t="s">
        <v>36</v>
      </c>
      <c r="C15" s="7">
        <v>429.8143</v>
      </c>
      <c r="D15" s="11">
        <v>0</v>
      </c>
      <c r="E15" s="347">
        <v>0</v>
      </c>
      <c r="F15" s="11">
        <v>0</v>
      </c>
      <c r="G15" s="87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Q15" s="33"/>
    </row>
    <row r="16" spans="1:17" ht="25.5" hidden="1" x14ac:dyDescent="0.25">
      <c r="A16" s="1" t="s">
        <v>20</v>
      </c>
      <c r="B16" s="2" t="s">
        <v>221</v>
      </c>
      <c r="C16" s="7">
        <v>101.61</v>
      </c>
      <c r="D16" s="11">
        <v>0</v>
      </c>
      <c r="E16" s="347">
        <v>0</v>
      </c>
      <c r="F16" s="11">
        <v>0</v>
      </c>
      <c r="G16" s="87">
        <v>0</v>
      </c>
      <c r="H16" s="11">
        <v>0</v>
      </c>
      <c r="I16" s="11"/>
      <c r="J16" s="11"/>
      <c r="K16" s="11"/>
      <c r="L16" s="11"/>
      <c r="M16" s="11"/>
      <c r="N16" s="11"/>
      <c r="Q16" s="33"/>
    </row>
    <row r="17" spans="1:17" hidden="1" x14ac:dyDescent="0.25">
      <c r="A17" s="1" t="s">
        <v>22</v>
      </c>
      <c r="B17" s="2" t="s">
        <v>223</v>
      </c>
      <c r="C17" s="3">
        <v>5.5</v>
      </c>
      <c r="D17" s="11">
        <v>0</v>
      </c>
      <c r="E17" s="347">
        <v>0</v>
      </c>
      <c r="F17" s="11">
        <v>0</v>
      </c>
      <c r="G17" s="87">
        <v>0</v>
      </c>
      <c r="H17" s="11">
        <v>0</v>
      </c>
      <c r="I17" s="11"/>
      <c r="J17" s="11"/>
      <c r="K17" s="11"/>
      <c r="L17" s="11"/>
      <c r="M17" s="11"/>
      <c r="N17" s="11"/>
      <c r="Q17" s="33"/>
    </row>
    <row r="18" spans="1:17" s="346" customFormat="1" x14ac:dyDescent="0.25">
      <c r="A18" s="391" t="s">
        <v>234</v>
      </c>
      <c r="B18" s="392"/>
      <c r="C18" s="392"/>
      <c r="D18" s="392"/>
      <c r="E18" s="410"/>
      <c r="F18" s="392"/>
      <c r="G18" s="411"/>
      <c r="H18" s="392"/>
      <c r="I18" s="392"/>
      <c r="J18" s="392"/>
      <c r="K18" s="392"/>
      <c r="L18" s="392"/>
      <c r="M18" s="392"/>
      <c r="N18" s="392"/>
      <c r="O18" s="108"/>
      <c r="P18" s="54"/>
      <c r="Q18" s="33"/>
    </row>
    <row r="19" spans="1:17" s="346" customFormat="1" ht="18.75" x14ac:dyDescent="0.25">
      <c r="A19" s="84" t="s">
        <v>28</v>
      </c>
      <c r="B19" s="43" t="s">
        <v>18</v>
      </c>
      <c r="C19" s="8">
        <v>398.77</v>
      </c>
      <c r="D19" s="12">
        <v>28</v>
      </c>
      <c r="E19" s="412">
        <v>36</v>
      </c>
      <c r="F19" s="13">
        <f>E19/C19</f>
        <v>9.027760363116584E-2</v>
      </c>
      <c r="G19" s="89">
        <v>12</v>
      </c>
      <c r="H19" s="42">
        <f>G19*100/E19</f>
        <v>33.333333333333336</v>
      </c>
      <c r="I19" s="20">
        <v>0</v>
      </c>
      <c r="J19" s="20">
        <v>0</v>
      </c>
      <c r="K19" s="20">
        <v>0</v>
      </c>
      <c r="L19" s="20">
        <v>0</v>
      </c>
      <c r="M19" s="20">
        <v>12</v>
      </c>
      <c r="N19" s="20">
        <v>0</v>
      </c>
      <c r="O19" s="108"/>
      <c r="P19" s="54"/>
      <c r="Q19" s="413"/>
    </row>
    <row r="20" spans="1:17" s="346" customFormat="1" ht="18.75" x14ac:dyDescent="0.25">
      <c r="A20" s="84" t="s">
        <v>29</v>
      </c>
      <c r="B20" s="43" t="s">
        <v>21</v>
      </c>
      <c r="C20" s="5">
        <v>77.67</v>
      </c>
      <c r="D20" s="12">
        <v>12</v>
      </c>
      <c r="E20" s="412">
        <v>15</v>
      </c>
      <c r="F20" s="13">
        <f t="shared" ref="F20:F26" si="0">E20/C20</f>
        <v>0.19312475859405176</v>
      </c>
      <c r="G20" s="89">
        <v>2</v>
      </c>
      <c r="H20" s="42">
        <f>G20*100/E20</f>
        <v>13.333333333333334</v>
      </c>
      <c r="I20" s="20"/>
      <c r="J20" s="20"/>
      <c r="K20" s="20"/>
      <c r="L20" s="20"/>
      <c r="M20" s="20"/>
      <c r="N20" s="20"/>
      <c r="O20" s="108"/>
      <c r="P20" s="54"/>
      <c r="Q20" s="413"/>
    </row>
    <row r="21" spans="1:17" s="346" customFormat="1" ht="18.75" hidden="1" x14ac:dyDescent="0.25">
      <c r="A21" s="84" t="s">
        <v>31</v>
      </c>
      <c r="B21" s="57" t="s">
        <v>23</v>
      </c>
      <c r="C21" s="8">
        <v>24.202999999999999</v>
      </c>
      <c r="D21" s="12">
        <v>0</v>
      </c>
      <c r="E21" s="412">
        <v>0</v>
      </c>
      <c r="F21" s="13">
        <f t="shared" si="0"/>
        <v>0</v>
      </c>
      <c r="G21" s="89">
        <v>0</v>
      </c>
      <c r="H21" s="42">
        <v>0</v>
      </c>
      <c r="I21" s="12"/>
      <c r="J21" s="12"/>
      <c r="K21" s="12"/>
      <c r="L21" s="12"/>
      <c r="M21" s="12"/>
      <c r="N21" s="12"/>
      <c r="O21" s="108"/>
      <c r="P21" s="54"/>
      <c r="Q21" s="413"/>
    </row>
    <row r="22" spans="1:17" s="346" customFormat="1" ht="18.75" x14ac:dyDescent="0.25">
      <c r="A22" s="84" t="s">
        <v>33</v>
      </c>
      <c r="B22" s="43" t="s">
        <v>24</v>
      </c>
      <c r="C22" s="5">
        <v>20.62</v>
      </c>
      <c r="D22" s="12">
        <v>8</v>
      </c>
      <c r="E22" s="412">
        <v>8</v>
      </c>
      <c r="F22" s="13">
        <f t="shared" si="0"/>
        <v>0.3879728419010669</v>
      </c>
      <c r="G22" s="89">
        <v>2</v>
      </c>
      <c r="H22" s="42">
        <f>G22*100/E22</f>
        <v>25</v>
      </c>
      <c r="I22" s="20"/>
      <c r="J22" s="20"/>
      <c r="K22" s="20"/>
      <c r="L22" s="20"/>
      <c r="M22" s="20"/>
      <c r="N22" s="20"/>
      <c r="O22" s="108"/>
      <c r="P22" s="54"/>
      <c r="Q22" s="413"/>
    </row>
    <row r="23" spans="1:17" s="346" customFormat="1" ht="18.75" hidden="1" x14ac:dyDescent="0.25">
      <c r="A23" s="84" t="s">
        <v>236</v>
      </c>
      <c r="B23" s="43" t="s">
        <v>311</v>
      </c>
      <c r="C23" s="5">
        <v>21.3</v>
      </c>
      <c r="D23" s="12">
        <v>19</v>
      </c>
      <c r="E23" s="412">
        <v>28</v>
      </c>
      <c r="F23" s="13">
        <f t="shared" si="0"/>
        <v>1.3145539906103285</v>
      </c>
      <c r="G23" s="90">
        <v>0</v>
      </c>
      <c r="H23" s="42">
        <f>G23*100/E23</f>
        <v>0</v>
      </c>
      <c r="I23" s="12"/>
      <c r="J23" s="12"/>
      <c r="K23" s="12"/>
      <c r="L23" s="12"/>
      <c r="M23" s="12"/>
      <c r="N23" s="12"/>
      <c r="O23" s="108"/>
      <c r="P23" s="54"/>
      <c r="Q23" s="413"/>
    </row>
    <row r="24" spans="1:17" s="346" customFormat="1" ht="18.75" x14ac:dyDescent="0.25">
      <c r="A24" s="84" t="s">
        <v>237</v>
      </c>
      <c r="B24" s="43" t="s">
        <v>25</v>
      </c>
      <c r="C24" s="5">
        <v>50</v>
      </c>
      <c r="D24" s="12">
        <v>27</v>
      </c>
      <c r="E24" s="412">
        <v>29</v>
      </c>
      <c r="F24" s="13">
        <f t="shared" si="0"/>
        <v>0.57999999999999996</v>
      </c>
      <c r="G24" s="89">
        <v>10</v>
      </c>
      <c r="H24" s="42">
        <f>G24*100/E24</f>
        <v>34.482758620689658</v>
      </c>
      <c r="I24" s="20"/>
      <c r="J24" s="20"/>
      <c r="K24" s="20"/>
      <c r="L24" s="20"/>
      <c r="M24" s="20"/>
      <c r="N24" s="20"/>
      <c r="O24" s="108"/>
      <c r="P24" s="54"/>
      <c r="Q24" s="413"/>
    </row>
    <row r="25" spans="1:17" s="346" customFormat="1" ht="18.75" x14ac:dyDescent="0.25">
      <c r="A25" s="84" t="s">
        <v>238</v>
      </c>
      <c r="B25" s="43" t="s">
        <v>26</v>
      </c>
      <c r="C25" s="5">
        <v>33.630000000000003</v>
      </c>
      <c r="D25" s="12">
        <v>57</v>
      </c>
      <c r="E25" s="412">
        <v>60</v>
      </c>
      <c r="F25" s="13">
        <f t="shared" si="0"/>
        <v>1.7841213202497768</v>
      </c>
      <c r="G25" s="89">
        <v>21</v>
      </c>
      <c r="H25" s="42">
        <f>G25*100/E25</f>
        <v>35</v>
      </c>
      <c r="I25" s="20"/>
      <c r="J25" s="20"/>
      <c r="K25" s="20"/>
      <c r="L25" s="20"/>
      <c r="M25" s="20"/>
      <c r="N25" s="20"/>
      <c r="O25" s="108"/>
      <c r="P25" s="54"/>
      <c r="Q25" s="413"/>
    </row>
    <row r="26" spans="1:17" s="346" customFormat="1" ht="18.75" x14ac:dyDescent="0.25">
      <c r="A26" s="84" t="s">
        <v>239</v>
      </c>
      <c r="B26" s="43" t="s">
        <v>27</v>
      </c>
      <c r="C26" s="5">
        <v>36.83</v>
      </c>
      <c r="D26" s="12">
        <v>71</v>
      </c>
      <c r="E26" s="412">
        <v>32</v>
      </c>
      <c r="F26" s="13">
        <f t="shared" si="0"/>
        <v>0.86885691012761335</v>
      </c>
      <c r="G26" s="89">
        <v>11</v>
      </c>
      <c r="H26" s="42">
        <f>G26*100/E26</f>
        <v>34.375</v>
      </c>
      <c r="I26" s="20"/>
      <c r="J26" s="20"/>
      <c r="K26" s="20"/>
      <c r="L26" s="20"/>
      <c r="M26" s="20"/>
      <c r="N26" s="20"/>
      <c r="O26" s="108"/>
      <c r="P26" s="54"/>
      <c r="Q26" s="413"/>
    </row>
    <row r="27" spans="1:17" s="346" customFormat="1" ht="15.75" customHeight="1" x14ac:dyDescent="0.25">
      <c r="A27" s="394" t="s">
        <v>241</v>
      </c>
      <c r="B27" s="395"/>
      <c r="C27" s="395"/>
      <c r="D27" s="395"/>
      <c r="E27" s="414"/>
      <c r="F27" s="395"/>
      <c r="G27" s="415"/>
      <c r="H27" s="395"/>
      <c r="I27" s="395"/>
      <c r="J27" s="395"/>
      <c r="K27" s="395"/>
      <c r="L27" s="395"/>
      <c r="M27" s="395"/>
      <c r="N27" s="395"/>
      <c r="O27" s="108"/>
      <c r="P27" s="54"/>
      <c r="Q27" s="413"/>
    </row>
    <row r="28" spans="1:17" s="346" customFormat="1" ht="18.75" x14ac:dyDescent="0.25">
      <c r="A28" s="84" t="s">
        <v>35</v>
      </c>
      <c r="B28" s="43" t="s">
        <v>18</v>
      </c>
      <c r="C28" s="5">
        <v>425.3</v>
      </c>
      <c r="D28" s="12">
        <v>98</v>
      </c>
      <c r="E28" s="412">
        <v>59</v>
      </c>
      <c r="F28" s="13">
        <f>E28/C28</f>
        <v>0.13872560545497295</v>
      </c>
      <c r="G28" s="91">
        <v>20</v>
      </c>
      <c r="H28" s="434">
        <f>G28*100/E28</f>
        <v>33.898305084745765</v>
      </c>
      <c r="I28" s="16">
        <v>0</v>
      </c>
      <c r="J28" s="16">
        <v>0</v>
      </c>
      <c r="K28" s="16">
        <v>0</v>
      </c>
      <c r="L28" s="16">
        <v>0</v>
      </c>
      <c r="M28" s="16">
        <v>20</v>
      </c>
      <c r="N28" s="16">
        <v>0</v>
      </c>
      <c r="O28" s="108"/>
      <c r="P28" s="54"/>
      <c r="Q28" s="413"/>
    </row>
    <row r="29" spans="1:17" s="346" customFormat="1" ht="18.75" x14ac:dyDescent="0.25">
      <c r="A29" s="84" t="s">
        <v>37</v>
      </c>
      <c r="B29" s="43" t="s">
        <v>30</v>
      </c>
      <c r="C29" s="5">
        <v>61.19</v>
      </c>
      <c r="D29" s="12">
        <v>30</v>
      </c>
      <c r="E29" s="412">
        <v>32</v>
      </c>
      <c r="F29" s="13">
        <f>E29/C29</f>
        <v>0.52296126818107536</v>
      </c>
      <c r="G29" s="89">
        <v>4</v>
      </c>
      <c r="H29" s="434">
        <f>G29*100/E29</f>
        <v>12.5</v>
      </c>
      <c r="I29" s="20"/>
      <c r="J29" s="20"/>
      <c r="K29" s="20"/>
      <c r="L29" s="20"/>
      <c r="M29" s="20"/>
      <c r="N29" s="20"/>
      <c r="O29" s="108"/>
      <c r="P29" s="54"/>
      <c r="Q29" s="413"/>
    </row>
    <row r="30" spans="1:17" s="346" customFormat="1" ht="18.75" x14ac:dyDescent="0.25">
      <c r="A30" s="84" t="s">
        <v>39</v>
      </c>
      <c r="B30" s="43" t="s">
        <v>32</v>
      </c>
      <c r="C30" s="5">
        <v>79.22</v>
      </c>
      <c r="D30" s="12">
        <v>163</v>
      </c>
      <c r="E30" s="412">
        <v>165</v>
      </c>
      <c r="F30" s="13">
        <f>E30/C30</f>
        <v>2.0828073718757891</v>
      </c>
      <c r="G30" s="89">
        <v>10</v>
      </c>
      <c r="H30" s="434">
        <f>G30*100/E30</f>
        <v>6.0606060606060606</v>
      </c>
      <c r="I30" s="16"/>
      <c r="J30" s="16"/>
      <c r="K30" s="16"/>
      <c r="L30" s="16"/>
      <c r="M30" s="16"/>
      <c r="N30" s="16"/>
      <c r="O30" s="108">
        <v>10</v>
      </c>
      <c r="P30" s="54"/>
      <c r="Q30" s="413"/>
    </row>
    <row r="31" spans="1:17" s="346" customFormat="1" ht="18.75" x14ac:dyDescent="0.25">
      <c r="A31" s="84" t="s">
        <v>41</v>
      </c>
      <c r="B31" s="43" t="s">
        <v>34</v>
      </c>
      <c r="C31" s="8">
        <v>80.819999999999993</v>
      </c>
      <c r="D31" s="12">
        <v>43</v>
      </c>
      <c r="E31" s="412">
        <v>41</v>
      </c>
      <c r="F31" s="13">
        <f>E31/C31</f>
        <v>0.50730017322444942</v>
      </c>
      <c r="G31" s="89">
        <v>14</v>
      </c>
      <c r="H31" s="434">
        <f>G31*100/E31</f>
        <v>34.146341463414636</v>
      </c>
      <c r="I31" s="16"/>
      <c r="J31" s="16"/>
      <c r="K31" s="16"/>
      <c r="L31" s="16"/>
      <c r="M31" s="16"/>
      <c r="N31" s="16"/>
      <c r="O31" s="108"/>
      <c r="P31" s="54"/>
      <c r="Q31" s="413"/>
    </row>
    <row r="32" spans="1:17" s="346" customFormat="1" ht="15.75" customHeight="1" x14ac:dyDescent="0.25">
      <c r="A32" s="394" t="s">
        <v>302</v>
      </c>
      <c r="B32" s="395"/>
      <c r="C32" s="395"/>
      <c r="D32" s="395"/>
      <c r="E32" s="414"/>
      <c r="F32" s="395"/>
      <c r="G32" s="415"/>
      <c r="H32" s="479"/>
      <c r="I32" s="395"/>
      <c r="J32" s="395"/>
      <c r="K32" s="395"/>
      <c r="L32" s="395"/>
      <c r="M32" s="395"/>
      <c r="N32" s="395"/>
      <c r="O32" s="108"/>
      <c r="P32" s="54"/>
      <c r="Q32" s="413"/>
    </row>
    <row r="33" spans="1:17" s="346" customFormat="1" ht="18.75" x14ac:dyDescent="0.25">
      <c r="A33" s="84" t="s">
        <v>43</v>
      </c>
      <c r="B33" s="43" t="s">
        <v>36</v>
      </c>
      <c r="C33" s="5">
        <v>222.18</v>
      </c>
      <c r="D33" s="12">
        <v>66</v>
      </c>
      <c r="E33" s="412">
        <v>96</v>
      </c>
      <c r="F33" s="13">
        <f>E33/C33</f>
        <v>0.43208209559816363</v>
      </c>
      <c r="G33" s="89">
        <v>33</v>
      </c>
      <c r="H33" s="42">
        <f>G33*100/E33</f>
        <v>34.375</v>
      </c>
      <c r="I33" s="20">
        <v>0</v>
      </c>
      <c r="J33" s="20">
        <v>0</v>
      </c>
      <c r="K33" s="20">
        <v>0</v>
      </c>
      <c r="L33" s="20">
        <v>0</v>
      </c>
      <c r="M33" s="20">
        <v>33</v>
      </c>
      <c r="N33" s="20">
        <v>0</v>
      </c>
      <c r="O33" s="108"/>
      <c r="P33" s="54"/>
      <c r="Q33" s="413"/>
    </row>
    <row r="34" spans="1:17" s="346" customFormat="1" ht="18.75" x14ac:dyDescent="0.25">
      <c r="A34" s="84" t="s">
        <v>44</v>
      </c>
      <c r="B34" s="43" t="s">
        <v>38</v>
      </c>
      <c r="C34" s="5">
        <v>143.47</v>
      </c>
      <c r="D34" s="12">
        <v>48</v>
      </c>
      <c r="E34" s="412">
        <v>36</v>
      </c>
      <c r="F34" s="13">
        <f>E34/C34</f>
        <v>0.25092353802188611</v>
      </c>
      <c r="G34" s="89">
        <v>5</v>
      </c>
      <c r="H34" s="42">
        <f>G34*100/E34</f>
        <v>13.888888888888889</v>
      </c>
      <c r="I34" s="20"/>
      <c r="J34" s="20"/>
      <c r="K34" s="20"/>
      <c r="L34" s="20"/>
      <c r="M34" s="20"/>
      <c r="N34" s="20"/>
      <c r="O34" s="108"/>
      <c r="P34" s="54"/>
      <c r="Q34" s="413"/>
    </row>
    <row r="35" spans="1:17" s="346" customFormat="1" ht="18.75" hidden="1" x14ac:dyDescent="0.25">
      <c r="A35" s="84" t="s">
        <v>46</v>
      </c>
      <c r="B35" s="43" t="s">
        <v>40</v>
      </c>
      <c r="C35" s="5">
        <v>12.04</v>
      </c>
      <c r="D35" s="12">
        <v>4</v>
      </c>
      <c r="E35" s="412">
        <v>3</v>
      </c>
      <c r="F35" s="13">
        <f>E35/C35</f>
        <v>0.24916943521594687</v>
      </c>
      <c r="G35" s="89">
        <v>0</v>
      </c>
      <c r="H35" s="42">
        <f>G35*100/E35</f>
        <v>0</v>
      </c>
      <c r="I35" s="20"/>
      <c r="J35" s="20"/>
      <c r="K35" s="20"/>
      <c r="L35" s="20"/>
      <c r="M35" s="20"/>
      <c r="N35" s="20"/>
      <c r="O35" s="108"/>
      <c r="P35" s="54"/>
      <c r="Q35" s="413"/>
    </row>
    <row r="36" spans="1:17" s="346" customFormat="1" ht="18.75" hidden="1" x14ac:dyDescent="0.25">
      <c r="A36" s="84" t="s">
        <v>48</v>
      </c>
      <c r="B36" s="43" t="s">
        <v>331</v>
      </c>
      <c r="C36" s="8">
        <v>51.435000000000002</v>
      </c>
      <c r="D36" s="12">
        <v>31</v>
      </c>
      <c r="E36" s="412">
        <v>13</v>
      </c>
      <c r="F36" s="13">
        <f>E36/C36</f>
        <v>0.2527461845047147</v>
      </c>
      <c r="G36" s="89">
        <v>0</v>
      </c>
      <c r="H36" s="42">
        <f>G36*100/E36</f>
        <v>0</v>
      </c>
      <c r="I36" s="20"/>
      <c r="J36" s="20"/>
      <c r="K36" s="20"/>
      <c r="L36" s="20"/>
      <c r="M36" s="20"/>
      <c r="N36" s="20"/>
      <c r="O36" s="108">
        <v>2</v>
      </c>
      <c r="P36" s="54"/>
      <c r="Q36" s="413"/>
    </row>
    <row r="37" spans="1:17" s="346" customFormat="1" ht="15.75" customHeight="1" x14ac:dyDescent="0.25">
      <c r="A37" s="394" t="s">
        <v>385</v>
      </c>
      <c r="B37" s="395"/>
      <c r="C37" s="395"/>
      <c r="D37" s="395"/>
      <c r="E37" s="414"/>
      <c r="F37" s="395"/>
      <c r="G37" s="415"/>
      <c r="H37" s="479"/>
      <c r="I37" s="395"/>
      <c r="J37" s="395"/>
      <c r="K37" s="395"/>
      <c r="L37" s="395"/>
      <c r="M37" s="395"/>
      <c r="N37" s="395"/>
      <c r="O37" s="108"/>
      <c r="P37" s="54"/>
      <c r="Q37" s="413"/>
    </row>
    <row r="38" spans="1:17" s="346" customFormat="1" ht="18.75" hidden="1" x14ac:dyDescent="0.25">
      <c r="A38" s="58" t="s">
        <v>50</v>
      </c>
      <c r="B38" s="57" t="s">
        <v>36</v>
      </c>
      <c r="C38" s="416">
        <v>163.22</v>
      </c>
      <c r="D38" s="12">
        <v>0</v>
      </c>
      <c r="E38" s="412">
        <v>0</v>
      </c>
      <c r="F38" s="12">
        <v>0</v>
      </c>
      <c r="G38" s="90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08"/>
      <c r="P38" s="54"/>
      <c r="Q38" s="413"/>
    </row>
    <row r="39" spans="1:17" s="346" customFormat="1" ht="18.75" hidden="1" x14ac:dyDescent="0.25">
      <c r="A39" s="58" t="s">
        <v>51</v>
      </c>
      <c r="B39" s="57" t="s">
        <v>45</v>
      </c>
      <c r="C39" s="416">
        <v>279.41699999999997</v>
      </c>
      <c r="D39" s="12">
        <v>0</v>
      </c>
      <c r="E39" s="412">
        <v>0</v>
      </c>
      <c r="F39" s="12">
        <v>0</v>
      </c>
      <c r="G39" s="90">
        <v>0</v>
      </c>
      <c r="H39" s="12">
        <v>0</v>
      </c>
      <c r="I39" s="12"/>
      <c r="J39" s="12"/>
      <c r="K39" s="12"/>
      <c r="L39" s="12"/>
      <c r="M39" s="12"/>
      <c r="N39" s="12"/>
      <c r="O39" s="108"/>
      <c r="P39" s="54"/>
      <c r="Q39" s="413"/>
    </row>
    <row r="40" spans="1:17" s="346" customFormat="1" ht="18.75" hidden="1" x14ac:dyDescent="0.25">
      <c r="A40" s="58" t="s">
        <v>53</v>
      </c>
      <c r="B40" s="57" t="s">
        <v>47</v>
      </c>
      <c r="C40" s="416">
        <v>65.27</v>
      </c>
      <c r="D40" s="12">
        <v>0</v>
      </c>
      <c r="E40" s="412">
        <v>0</v>
      </c>
      <c r="F40" s="12">
        <v>0</v>
      </c>
      <c r="G40" s="90">
        <v>0</v>
      </c>
      <c r="H40" s="12">
        <v>0</v>
      </c>
      <c r="I40" s="12"/>
      <c r="J40" s="12"/>
      <c r="K40" s="12"/>
      <c r="L40" s="12"/>
      <c r="M40" s="12"/>
      <c r="N40" s="12"/>
      <c r="O40" s="108"/>
      <c r="P40" s="54"/>
      <c r="Q40" s="413"/>
    </row>
    <row r="41" spans="1:17" s="346" customFormat="1" ht="18.75" hidden="1" x14ac:dyDescent="0.25">
      <c r="A41" s="58" t="s">
        <v>54</v>
      </c>
      <c r="B41" s="57" t="s">
        <v>49</v>
      </c>
      <c r="C41" s="416">
        <v>33.369999999999997</v>
      </c>
      <c r="D41" s="12">
        <v>0</v>
      </c>
      <c r="E41" s="412">
        <v>0</v>
      </c>
      <c r="F41" s="12">
        <v>0</v>
      </c>
      <c r="G41" s="90">
        <v>0</v>
      </c>
      <c r="H41" s="12">
        <v>0</v>
      </c>
      <c r="I41" s="12"/>
      <c r="J41" s="12"/>
      <c r="K41" s="12"/>
      <c r="L41" s="12"/>
      <c r="M41" s="12"/>
      <c r="N41" s="12"/>
      <c r="O41" s="108"/>
      <c r="P41" s="54"/>
      <c r="Q41" s="413"/>
    </row>
    <row r="42" spans="1:17" s="346" customFormat="1" ht="18.75" x14ac:dyDescent="0.25">
      <c r="A42" s="58" t="s">
        <v>242</v>
      </c>
      <c r="B42" s="43" t="s">
        <v>323</v>
      </c>
      <c r="C42" s="5">
        <v>64.3</v>
      </c>
      <c r="D42" s="12">
        <v>0</v>
      </c>
      <c r="E42" s="412">
        <v>23</v>
      </c>
      <c r="F42" s="13">
        <v>0.55000000000000004</v>
      </c>
      <c r="G42" s="89">
        <v>8</v>
      </c>
      <c r="H42" s="42">
        <v>35</v>
      </c>
      <c r="I42" s="20"/>
      <c r="J42" s="20"/>
      <c r="K42" s="20"/>
      <c r="L42" s="20"/>
      <c r="M42" s="20"/>
      <c r="N42" s="20"/>
      <c r="O42" s="108"/>
      <c r="P42" s="54"/>
      <c r="Q42" s="413"/>
    </row>
    <row r="43" spans="1:17" s="346" customFormat="1" ht="15.75" customHeight="1" x14ac:dyDescent="0.25">
      <c r="A43" s="394" t="s">
        <v>303</v>
      </c>
      <c r="B43" s="395"/>
      <c r="C43" s="395"/>
      <c r="D43" s="395"/>
      <c r="E43" s="414"/>
      <c r="F43" s="395"/>
      <c r="G43" s="415"/>
      <c r="H43" s="479"/>
      <c r="I43" s="395"/>
      <c r="J43" s="395"/>
      <c r="K43" s="395"/>
      <c r="L43" s="395"/>
      <c r="M43" s="395"/>
      <c r="N43" s="395"/>
      <c r="O43" s="108"/>
      <c r="P43" s="54"/>
      <c r="Q43" s="413"/>
    </row>
    <row r="44" spans="1:17" s="346" customFormat="1" ht="18.75" x14ac:dyDescent="0.25">
      <c r="A44" s="84" t="s">
        <v>56</v>
      </c>
      <c r="B44" s="57" t="s">
        <v>18</v>
      </c>
      <c r="C44" s="5">
        <v>817.66</v>
      </c>
      <c r="D44" s="12">
        <v>407</v>
      </c>
      <c r="E44" s="412">
        <v>319</v>
      </c>
      <c r="F44" s="13">
        <f>E44/C44</f>
        <v>0.3901377100506323</v>
      </c>
      <c r="G44" s="89">
        <v>111</v>
      </c>
      <c r="H44" s="42">
        <f>G44*100/E44</f>
        <v>34.796238244514107</v>
      </c>
      <c r="I44" s="20">
        <v>0</v>
      </c>
      <c r="J44" s="20">
        <v>0</v>
      </c>
      <c r="K44" s="20">
        <v>0</v>
      </c>
      <c r="L44" s="20">
        <v>0</v>
      </c>
      <c r="M44" s="20">
        <v>111</v>
      </c>
      <c r="N44" s="20">
        <v>0</v>
      </c>
      <c r="O44" s="108"/>
      <c r="P44" s="54"/>
      <c r="Q44" s="413"/>
    </row>
    <row r="45" spans="1:17" s="346" customFormat="1" ht="18.75" x14ac:dyDescent="0.25">
      <c r="A45" s="84" t="s">
        <v>57</v>
      </c>
      <c r="B45" s="57" t="s">
        <v>52</v>
      </c>
      <c r="C45" s="5">
        <v>120.74</v>
      </c>
      <c r="D45" s="12">
        <v>430</v>
      </c>
      <c r="E45" s="412">
        <v>686</v>
      </c>
      <c r="F45" s="13">
        <f>E45/C45</f>
        <v>5.6816299486499924</v>
      </c>
      <c r="G45" s="89">
        <v>240</v>
      </c>
      <c r="H45" s="42">
        <f>G45*100/E45</f>
        <v>34.985422740524783</v>
      </c>
      <c r="I45" s="20"/>
      <c r="J45" s="20"/>
      <c r="K45" s="20"/>
      <c r="L45" s="20"/>
      <c r="M45" s="20"/>
      <c r="N45" s="20"/>
      <c r="O45" s="108"/>
      <c r="P45" s="54"/>
      <c r="Q45" s="413"/>
    </row>
    <row r="46" spans="1:17" s="346" customFormat="1" ht="18.75" x14ac:dyDescent="0.25">
      <c r="A46" s="84" t="s">
        <v>243</v>
      </c>
      <c r="B46" s="43" t="s">
        <v>329</v>
      </c>
      <c r="C46" s="5">
        <v>152.26</v>
      </c>
      <c r="D46" s="12">
        <v>871</v>
      </c>
      <c r="E46" s="412">
        <v>800</v>
      </c>
      <c r="F46" s="13">
        <f>E46/C46</f>
        <v>5.2541704978326553</v>
      </c>
      <c r="G46" s="89">
        <v>280</v>
      </c>
      <c r="H46" s="42">
        <f>G46*100/E46</f>
        <v>35</v>
      </c>
      <c r="I46" s="20"/>
      <c r="J46" s="20"/>
      <c r="K46" s="20"/>
      <c r="L46" s="20"/>
      <c r="M46" s="20"/>
      <c r="N46" s="20"/>
      <c r="O46" s="108"/>
      <c r="P46" s="54"/>
      <c r="Q46" s="413"/>
    </row>
    <row r="47" spans="1:17" s="346" customFormat="1" ht="18.75" x14ac:dyDescent="0.25">
      <c r="A47" s="84" t="s">
        <v>244</v>
      </c>
      <c r="B47" s="57" t="s">
        <v>55</v>
      </c>
      <c r="C47" s="8">
        <v>269.19799999999998</v>
      </c>
      <c r="D47" s="12">
        <v>124</v>
      </c>
      <c r="E47" s="412">
        <v>111</v>
      </c>
      <c r="F47" s="13">
        <f>E47/C47</f>
        <v>0.41233590145543431</v>
      </c>
      <c r="G47" s="89">
        <v>33</v>
      </c>
      <c r="H47" s="42">
        <f>G47*100/E47</f>
        <v>29.72972972972973</v>
      </c>
      <c r="I47" s="20"/>
      <c r="J47" s="20"/>
      <c r="K47" s="20"/>
      <c r="L47" s="20"/>
      <c r="M47" s="20"/>
      <c r="N47" s="20"/>
      <c r="O47" s="108"/>
      <c r="P47" s="54"/>
      <c r="Q47" s="413"/>
    </row>
    <row r="48" spans="1:17" s="346" customFormat="1" ht="15.75" customHeight="1" x14ac:dyDescent="0.25">
      <c r="A48" s="394" t="s">
        <v>337</v>
      </c>
      <c r="B48" s="395"/>
      <c r="C48" s="395"/>
      <c r="D48" s="395"/>
      <c r="E48" s="414"/>
      <c r="F48" s="395"/>
      <c r="G48" s="415"/>
      <c r="H48" s="395"/>
      <c r="I48" s="395"/>
      <c r="J48" s="395"/>
      <c r="K48" s="395"/>
      <c r="L48" s="395"/>
      <c r="M48" s="395"/>
      <c r="N48" s="395"/>
      <c r="O48" s="108"/>
      <c r="P48" s="54"/>
      <c r="Q48" s="413"/>
    </row>
    <row r="49" spans="1:17" s="346" customFormat="1" ht="18.75" x14ac:dyDescent="0.25">
      <c r="A49" s="84" t="s">
        <v>59</v>
      </c>
      <c r="B49" s="43" t="s">
        <v>18</v>
      </c>
      <c r="C49" s="5">
        <v>257.81</v>
      </c>
      <c r="D49" s="12">
        <v>49</v>
      </c>
      <c r="E49" s="412">
        <v>90</v>
      </c>
      <c r="F49" s="14">
        <f t="shared" ref="F49:F54" si="1">E49/C49</f>
        <v>0.34909429424770178</v>
      </c>
      <c r="G49" s="90">
        <v>31</v>
      </c>
      <c r="H49" s="12">
        <f>G49*100/E49</f>
        <v>34.444444444444443</v>
      </c>
      <c r="I49" s="12">
        <v>0</v>
      </c>
      <c r="J49" s="12">
        <v>0</v>
      </c>
      <c r="K49" s="12">
        <v>0</v>
      </c>
      <c r="L49" s="12">
        <v>0</v>
      </c>
      <c r="M49" s="12">
        <v>31</v>
      </c>
      <c r="N49" s="12">
        <v>0</v>
      </c>
      <c r="O49" s="108"/>
      <c r="P49" s="54"/>
      <c r="Q49" s="413"/>
    </row>
    <row r="50" spans="1:17" s="346" customFormat="1" ht="18.75" x14ac:dyDescent="0.25">
      <c r="A50" s="84" t="s">
        <v>60</v>
      </c>
      <c r="B50" s="43" t="s">
        <v>226</v>
      </c>
      <c r="C50" s="8">
        <v>177.816</v>
      </c>
      <c r="D50" s="12">
        <v>162</v>
      </c>
      <c r="E50" s="412">
        <v>116</v>
      </c>
      <c r="F50" s="14">
        <f t="shared" si="1"/>
        <v>0.65235974265532914</v>
      </c>
      <c r="G50" s="89">
        <v>17</v>
      </c>
      <c r="H50" s="12">
        <f>G50*100/E50</f>
        <v>14.655172413793103</v>
      </c>
      <c r="I50" s="20"/>
      <c r="J50" s="20"/>
      <c r="K50" s="20"/>
      <c r="L50" s="20"/>
      <c r="M50" s="20"/>
      <c r="N50" s="20"/>
      <c r="O50" s="108"/>
      <c r="P50" s="54"/>
      <c r="Q50" s="413"/>
    </row>
    <row r="51" spans="1:17" s="346" customFormat="1" ht="18.75" hidden="1" x14ac:dyDescent="0.25">
      <c r="A51" s="84" t="s">
        <v>245</v>
      </c>
      <c r="B51" s="43" t="s">
        <v>227</v>
      </c>
      <c r="C51" s="5">
        <v>17.88</v>
      </c>
      <c r="D51" s="12">
        <v>0</v>
      </c>
      <c r="E51" s="412">
        <v>0</v>
      </c>
      <c r="F51" s="14">
        <f t="shared" si="1"/>
        <v>0</v>
      </c>
      <c r="G51" s="89">
        <v>0</v>
      </c>
      <c r="H51" s="12">
        <v>0</v>
      </c>
      <c r="I51" s="20"/>
      <c r="J51" s="20"/>
      <c r="K51" s="20"/>
      <c r="L51" s="20"/>
      <c r="M51" s="20"/>
      <c r="N51" s="20"/>
      <c r="O51" s="108"/>
      <c r="P51" s="54"/>
      <c r="Q51" s="413"/>
    </row>
    <row r="52" spans="1:17" s="346" customFormat="1" ht="18.75" x14ac:dyDescent="0.25">
      <c r="A52" s="84" t="s">
        <v>246</v>
      </c>
      <c r="B52" s="43" t="s">
        <v>228</v>
      </c>
      <c r="C52" s="5">
        <v>15.534000000000001</v>
      </c>
      <c r="D52" s="12">
        <v>3</v>
      </c>
      <c r="E52" s="412">
        <v>23</v>
      </c>
      <c r="F52" s="14">
        <f t="shared" si="1"/>
        <v>1.4806231492210633</v>
      </c>
      <c r="G52" s="89">
        <v>5</v>
      </c>
      <c r="H52" s="12">
        <f>G52*100/E52</f>
        <v>21.739130434782609</v>
      </c>
      <c r="I52" s="20"/>
      <c r="J52" s="20"/>
      <c r="K52" s="20"/>
      <c r="L52" s="20"/>
      <c r="M52" s="20"/>
      <c r="N52" s="20"/>
      <c r="O52" s="108"/>
      <c r="P52" s="54"/>
      <c r="Q52" s="413"/>
    </row>
    <row r="53" spans="1:17" s="426" customFormat="1" ht="18.75" hidden="1" x14ac:dyDescent="0.25">
      <c r="A53" s="417" t="s">
        <v>247</v>
      </c>
      <c r="B53" s="418" t="s">
        <v>229</v>
      </c>
      <c r="C53" s="419">
        <v>14.592000000000001</v>
      </c>
      <c r="D53" s="420">
        <v>0</v>
      </c>
      <c r="E53" s="412">
        <v>1</v>
      </c>
      <c r="F53" s="421">
        <v>7.0000000000000007E-2</v>
      </c>
      <c r="G53" s="89">
        <v>0</v>
      </c>
      <c r="H53" s="12">
        <f>G53*100/E53</f>
        <v>0</v>
      </c>
      <c r="I53" s="422"/>
      <c r="J53" s="422"/>
      <c r="K53" s="422"/>
      <c r="L53" s="422"/>
      <c r="M53" s="422"/>
      <c r="N53" s="422"/>
      <c r="O53" s="423"/>
      <c r="P53" s="424"/>
      <c r="Q53" s="425"/>
    </row>
    <row r="54" spans="1:17" s="346" customFormat="1" ht="18.75" x14ac:dyDescent="0.25">
      <c r="A54" s="84" t="s">
        <v>248</v>
      </c>
      <c r="B54" s="46" t="s">
        <v>353</v>
      </c>
      <c r="C54" s="5">
        <v>9.7159999999999993</v>
      </c>
      <c r="D54" s="12">
        <v>0</v>
      </c>
      <c r="E54" s="412">
        <v>5</v>
      </c>
      <c r="F54" s="14">
        <f t="shared" si="1"/>
        <v>0.51461506792918899</v>
      </c>
      <c r="G54" s="89">
        <v>1</v>
      </c>
      <c r="H54" s="12">
        <f>G54*100/E54</f>
        <v>20</v>
      </c>
      <c r="I54" s="20"/>
      <c r="J54" s="20"/>
      <c r="K54" s="20"/>
      <c r="L54" s="20"/>
      <c r="M54" s="20"/>
      <c r="N54" s="20"/>
      <c r="O54" s="108"/>
      <c r="P54" s="54"/>
      <c r="Q54" s="413"/>
    </row>
    <row r="55" spans="1:17" s="346" customFormat="1" ht="15.75" hidden="1" customHeight="1" x14ac:dyDescent="0.25">
      <c r="A55" s="398" t="s">
        <v>304</v>
      </c>
      <c r="B55" s="399"/>
      <c r="C55" s="399"/>
      <c r="D55" s="399"/>
      <c r="E55" s="427"/>
      <c r="F55" s="399"/>
      <c r="G55" s="428"/>
      <c r="H55" s="399"/>
      <c r="I55" s="399"/>
      <c r="J55" s="399"/>
      <c r="K55" s="399"/>
      <c r="L55" s="399"/>
      <c r="M55" s="399"/>
      <c r="N55" s="399"/>
      <c r="O55" s="108"/>
      <c r="P55" s="54"/>
      <c r="Q55" s="413"/>
    </row>
    <row r="56" spans="1:17" s="346" customFormat="1" ht="18.75" hidden="1" x14ac:dyDescent="0.25">
      <c r="A56" s="84" t="s">
        <v>62</v>
      </c>
      <c r="B56" s="57" t="s">
        <v>36</v>
      </c>
      <c r="C56" s="8">
        <v>189.94</v>
      </c>
      <c r="D56" s="11">
        <v>0</v>
      </c>
      <c r="E56" s="347">
        <v>0</v>
      </c>
      <c r="F56" s="11">
        <v>0</v>
      </c>
      <c r="G56" s="87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08"/>
      <c r="P56" s="54"/>
      <c r="Q56" s="413"/>
    </row>
    <row r="57" spans="1:17" s="346" customFormat="1" ht="18.75" hidden="1" x14ac:dyDescent="0.25">
      <c r="A57" s="84" t="s">
        <v>63</v>
      </c>
      <c r="B57" s="57" t="s">
        <v>58</v>
      </c>
      <c r="C57" s="8">
        <v>203.81</v>
      </c>
      <c r="D57" s="11">
        <v>0</v>
      </c>
      <c r="E57" s="347">
        <v>0</v>
      </c>
      <c r="F57" s="11">
        <v>0</v>
      </c>
      <c r="G57" s="87">
        <v>0</v>
      </c>
      <c r="H57" s="11">
        <v>0</v>
      </c>
      <c r="I57" s="21"/>
      <c r="J57" s="21"/>
      <c r="K57" s="21"/>
      <c r="L57" s="21"/>
      <c r="M57" s="21"/>
      <c r="N57" s="21"/>
      <c r="O57" s="108"/>
      <c r="P57" s="54"/>
      <c r="Q57" s="413"/>
    </row>
    <row r="58" spans="1:17" s="346" customFormat="1" ht="15.75" customHeight="1" x14ac:dyDescent="0.25">
      <c r="A58" s="394" t="s">
        <v>249</v>
      </c>
      <c r="B58" s="395"/>
      <c r="C58" s="395"/>
      <c r="D58" s="395"/>
      <c r="E58" s="414"/>
      <c r="F58" s="395"/>
      <c r="G58" s="415"/>
      <c r="H58" s="395"/>
      <c r="I58" s="395"/>
      <c r="J58" s="395"/>
      <c r="K58" s="395"/>
      <c r="L58" s="395"/>
      <c r="M58" s="395"/>
      <c r="N58" s="395"/>
      <c r="O58" s="108"/>
      <c r="P58" s="54"/>
      <c r="Q58" s="413"/>
    </row>
    <row r="59" spans="1:17" s="346" customFormat="1" ht="18.75" x14ac:dyDescent="0.25">
      <c r="A59" s="84" t="s">
        <v>65</v>
      </c>
      <c r="B59" s="43" t="s">
        <v>36</v>
      </c>
      <c r="C59" s="5">
        <v>4100.01</v>
      </c>
      <c r="D59" s="12">
        <v>13694</v>
      </c>
      <c r="E59" s="12">
        <v>11238</v>
      </c>
      <c r="F59" s="13">
        <f>E59/C59</f>
        <v>2.7409689244660376</v>
      </c>
      <c r="G59" s="16">
        <v>3933</v>
      </c>
      <c r="H59" s="16">
        <f>G59*100/E59</f>
        <v>34.997330485851577</v>
      </c>
      <c r="I59" s="16">
        <v>200</v>
      </c>
      <c r="J59" s="16">
        <v>0</v>
      </c>
      <c r="K59" s="16">
        <v>0</v>
      </c>
      <c r="L59" s="16">
        <v>0</v>
      </c>
      <c r="M59" s="16">
        <v>3933</v>
      </c>
      <c r="N59" s="16">
        <v>0</v>
      </c>
      <c r="O59" s="108"/>
      <c r="P59" s="54"/>
      <c r="Q59" s="413"/>
    </row>
    <row r="60" spans="1:17" s="346" customFormat="1" ht="18.75" x14ac:dyDescent="0.25">
      <c r="A60" s="84" t="s">
        <v>66</v>
      </c>
      <c r="B60" s="43" t="s">
        <v>64</v>
      </c>
      <c r="C60" s="5">
        <v>1069.01</v>
      </c>
      <c r="D60" s="12">
        <v>3784</v>
      </c>
      <c r="E60" s="412">
        <v>6606</v>
      </c>
      <c r="F60" s="13">
        <f>E60/C60</f>
        <v>6.1795493026257944</v>
      </c>
      <c r="G60" s="91">
        <v>2312</v>
      </c>
      <c r="H60" s="16">
        <f>G60*100/E60</f>
        <v>34.99848622464426</v>
      </c>
      <c r="I60" s="16"/>
      <c r="J60" s="16"/>
      <c r="K60" s="16"/>
      <c r="L60" s="16"/>
      <c r="M60" s="16"/>
      <c r="N60" s="16"/>
      <c r="O60" s="108"/>
      <c r="P60" s="54"/>
      <c r="Q60" s="413"/>
    </row>
    <row r="61" spans="1:17" s="346" customFormat="1" ht="15.75" customHeight="1" x14ac:dyDescent="0.25">
      <c r="A61" s="394" t="s">
        <v>305</v>
      </c>
      <c r="B61" s="395"/>
      <c r="C61" s="395"/>
      <c r="D61" s="395"/>
      <c r="E61" s="414"/>
      <c r="F61" s="395"/>
      <c r="G61" s="415"/>
      <c r="H61" s="395"/>
      <c r="I61" s="395"/>
      <c r="J61" s="395"/>
      <c r="K61" s="395"/>
      <c r="L61" s="395"/>
      <c r="M61" s="395"/>
      <c r="N61" s="395"/>
      <c r="O61" s="108"/>
      <c r="P61" s="54"/>
      <c r="Q61" s="413"/>
    </row>
    <row r="62" spans="1:17" s="346" customFormat="1" ht="18.75" x14ac:dyDescent="0.25">
      <c r="A62" s="84" t="s">
        <v>72</v>
      </c>
      <c r="B62" s="43" t="s">
        <v>18</v>
      </c>
      <c r="C62" s="5">
        <v>228.05840000000001</v>
      </c>
      <c r="D62" s="11">
        <v>35</v>
      </c>
      <c r="E62" s="347">
        <v>18</v>
      </c>
      <c r="F62" s="22">
        <f>E62/C62</f>
        <v>7.8927151992647493E-2</v>
      </c>
      <c r="G62" s="87">
        <v>6</v>
      </c>
      <c r="H62" s="11">
        <f>G62*100/E62</f>
        <v>33.333333333333336</v>
      </c>
      <c r="I62" s="11">
        <v>0</v>
      </c>
      <c r="J62" s="11">
        <v>0</v>
      </c>
      <c r="K62" s="11">
        <v>0</v>
      </c>
      <c r="L62" s="11">
        <v>0</v>
      </c>
      <c r="M62" s="11">
        <v>6</v>
      </c>
      <c r="N62" s="11">
        <v>0</v>
      </c>
      <c r="O62" s="108"/>
      <c r="P62" s="54"/>
      <c r="Q62" s="413"/>
    </row>
    <row r="63" spans="1:17" s="346" customFormat="1" ht="18.75" x14ac:dyDescent="0.25">
      <c r="A63" s="84" t="s">
        <v>73</v>
      </c>
      <c r="B63" s="57" t="s">
        <v>61</v>
      </c>
      <c r="C63" s="5">
        <v>80.239999999999995</v>
      </c>
      <c r="D63" s="11">
        <v>30</v>
      </c>
      <c r="E63" s="347">
        <v>34</v>
      </c>
      <c r="F63" s="22">
        <f>E63/C63</f>
        <v>0.42372881355932207</v>
      </c>
      <c r="G63" s="87">
        <v>5</v>
      </c>
      <c r="H63" s="11">
        <f>G63*100/E63</f>
        <v>14.705882352941176</v>
      </c>
      <c r="I63" s="25"/>
      <c r="J63" s="25"/>
      <c r="K63" s="25"/>
      <c r="L63" s="25"/>
      <c r="M63" s="25"/>
      <c r="N63" s="25"/>
      <c r="O63" s="108"/>
      <c r="P63" s="54"/>
      <c r="Q63" s="413"/>
    </row>
    <row r="64" spans="1:17" s="346" customFormat="1" ht="15.75" customHeight="1" x14ac:dyDescent="0.25">
      <c r="A64" s="394" t="s">
        <v>250</v>
      </c>
      <c r="B64" s="395"/>
      <c r="C64" s="395"/>
      <c r="D64" s="395"/>
      <c r="E64" s="414"/>
      <c r="F64" s="395"/>
      <c r="G64" s="415"/>
      <c r="H64" s="395"/>
      <c r="I64" s="395"/>
      <c r="J64" s="395"/>
      <c r="K64" s="395"/>
      <c r="L64" s="395"/>
      <c r="M64" s="395"/>
      <c r="N64" s="395"/>
      <c r="O64" s="108"/>
      <c r="P64" s="54"/>
      <c r="Q64" s="413"/>
    </row>
    <row r="65" spans="1:17" s="346" customFormat="1" ht="18.75" hidden="1" x14ac:dyDescent="0.25">
      <c r="A65" s="84" t="s">
        <v>76</v>
      </c>
      <c r="B65" s="43" t="s">
        <v>36</v>
      </c>
      <c r="C65" s="5">
        <v>311.08</v>
      </c>
      <c r="D65" s="12">
        <v>0</v>
      </c>
      <c r="E65" s="412">
        <v>0</v>
      </c>
      <c r="F65" s="13">
        <f t="shared" ref="F65:F73" si="2">E65/C65</f>
        <v>0</v>
      </c>
      <c r="G65" s="90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08"/>
      <c r="P65" s="54"/>
      <c r="Q65" s="413"/>
    </row>
    <row r="66" spans="1:17" s="346" customFormat="1" ht="18.75" hidden="1" x14ac:dyDescent="0.25">
      <c r="A66" s="84" t="s">
        <v>77</v>
      </c>
      <c r="B66" s="43" t="s">
        <v>67</v>
      </c>
      <c r="C66" s="5">
        <v>291.77</v>
      </c>
      <c r="D66" s="12">
        <v>4</v>
      </c>
      <c r="E66" s="412">
        <v>0</v>
      </c>
      <c r="F66" s="13">
        <f t="shared" si="2"/>
        <v>0</v>
      </c>
      <c r="G66" s="89">
        <v>0</v>
      </c>
      <c r="H66" s="14" t="e">
        <f>G66*100/E66</f>
        <v>#DIV/0!</v>
      </c>
      <c r="I66" s="20"/>
      <c r="J66" s="20"/>
      <c r="K66" s="20"/>
      <c r="L66" s="20"/>
      <c r="M66" s="20"/>
      <c r="N66" s="20"/>
      <c r="O66" s="108"/>
      <c r="P66" s="54"/>
      <c r="Q66" s="413"/>
    </row>
    <row r="67" spans="1:17" s="346" customFormat="1" ht="18.75" hidden="1" x14ac:dyDescent="0.25">
      <c r="A67" s="84" t="s">
        <v>79</v>
      </c>
      <c r="B67" s="43" t="s">
        <v>325</v>
      </c>
      <c r="C67" s="5">
        <v>16</v>
      </c>
      <c r="D67" s="12">
        <v>6</v>
      </c>
      <c r="E67" s="412">
        <v>2</v>
      </c>
      <c r="F67" s="13">
        <f t="shared" si="2"/>
        <v>0.125</v>
      </c>
      <c r="G67" s="89">
        <v>0</v>
      </c>
      <c r="H67" s="12">
        <f>G67*100/E67</f>
        <v>0</v>
      </c>
      <c r="I67" s="20"/>
      <c r="J67" s="20"/>
      <c r="K67" s="20"/>
      <c r="L67" s="20"/>
      <c r="M67" s="20"/>
      <c r="N67" s="20"/>
      <c r="O67" s="108"/>
      <c r="P67" s="54"/>
      <c r="Q67" s="413"/>
    </row>
    <row r="68" spans="1:17" s="346" customFormat="1" ht="18.75" hidden="1" x14ac:dyDescent="0.25">
      <c r="A68" s="84" t="s">
        <v>81</v>
      </c>
      <c r="B68" s="43" t="s">
        <v>68</v>
      </c>
      <c r="C68" s="8">
        <v>25.46</v>
      </c>
      <c r="D68" s="12">
        <v>0</v>
      </c>
      <c r="E68" s="412">
        <v>0</v>
      </c>
      <c r="F68" s="13">
        <f t="shared" si="2"/>
        <v>0</v>
      </c>
      <c r="G68" s="89">
        <v>0</v>
      </c>
      <c r="H68" s="12">
        <v>0</v>
      </c>
      <c r="I68" s="20"/>
      <c r="J68" s="20"/>
      <c r="K68" s="20"/>
      <c r="L68" s="20"/>
      <c r="M68" s="20"/>
      <c r="N68" s="20"/>
      <c r="O68" s="108"/>
      <c r="P68" s="54"/>
      <c r="Q68" s="413"/>
    </row>
    <row r="69" spans="1:17" s="346" customFormat="1" ht="18.75" x14ac:dyDescent="0.25">
      <c r="A69" s="84" t="s">
        <v>83</v>
      </c>
      <c r="B69" s="43" t="s">
        <v>326</v>
      </c>
      <c r="C69" s="5">
        <v>8.7370000000000001</v>
      </c>
      <c r="D69" s="12">
        <v>9</v>
      </c>
      <c r="E69" s="412">
        <v>8</v>
      </c>
      <c r="F69" s="13">
        <f t="shared" si="2"/>
        <v>0.91564610278127501</v>
      </c>
      <c r="G69" s="89">
        <v>2</v>
      </c>
      <c r="H69" s="12">
        <f>G69*100/E69</f>
        <v>25</v>
      </c>
      <c r="I69" s="20"/>
      <c r="J69" s="20"/>
      <c r="K69" s="20"/>
      <c r="L69" s="20"/>
      <c r="M69" s="20"/>
      <c r="N69" s="20"/>
      <c r="O69" s="108"/>
      <c r="P69" s="54"/>
      <c r="Q69" s="413"/>
    </row>
    <row r="70" spans="1:17" s="346" customFormat="1" ht="25.5" hidden="1" customHeight="1" x14ac:dyDescent="0.25">
      <c r="A70" s="84" t="s">
        <v>251</v>
      </c>
      <c r="B70" s="43" t="s">
        <v>69</v>
      </c>
      <c r="C70" s="5">
        <v>11.28</v>
      </c>
      <c r="D70" s="12">
        <v>0</v>
      </c>
      <c r="E70" s="412">
        <v>0</v>
      </c>
      <c r="F70" s="13">
        <f t="shared" si="2"/>
        <v>0</v>
      </c>
      <c r="G70" s="89">
        <v>0</v>
      </c>
      <c r="H70" s="12">
        <v>0</v>
      </c>
      <c r="I70" s="20"/>
      <c r="J70" s="20"/>
      <c r="K70" s="20"/>
      <c r="L70" s="20"/>
      <c r="M70" s="20"/>
      <c r="N70" s="20"/>
      <c r="O70" s="108"/>
      <c r="P70" s="54"/>
      <c r="Q70" s="413"/>
    </row>
    <row r="71" spans="1:17" s="346" customFormat="1" ht="18.75" hidden="1" x14ac:dyDescent="0.25">
      <c r="A71" s="84" t="s">
        <v>252</v>
      </c>
      <c r="B71" s="43" t="s">
        <v>70</v>
      </c>
      <c r="C71" s="5">
        <v>16.34</v>
      </c>
      <c r="D71" s="12">
        <v>0</v>
      </c>
      <c r="E71" s="412">
        <v>0</v>
      </c>
      <c r="F71" s="13">
        <f t="shared" si="2"/>
        <v>0</v>
      </c>
      <c r="G71" s="89">
        <v>0</v>
      </c>
      <c r="H71" s="12">
        <v>0</v>
      </c>
      <c r="I71" s="20"/>
      <c r="J71" s="20"/>
      <c r="K71" s="20"/>
      <c r="L71" s="20"/>
      <c r="M71" s="20"/>
      <c r="N71" s="20"/>
      <c r="O71" s="108"/>
      <c r="P71" s="54"/>
      <c r="Q71" s="413"/>
    </row>
    <row r="72" spans="1:17" s="346" customFormat="1" ht="18.75" hidden="1" x14ac:dyDescent="0.25">
      <c r="A72" s="84" t="s">
        <v>253</v>
      </c>
      <c r="B72" s="43" t="s">
        <v>71</v>
      </c>
      <c r="C72" s="5">
        <v>5.34</v>
      </c>
      <c r="D72" s="12">
        <v>0</v>
      </c>
      <c r="E72" s="412">
        <v>0</v>
      </c>
      <c r="F72" s="13">
        <f t="shared" si="2"/>
        <v>0</v>
      </c>
      <c r="G72" s="89">
        <v>0</v>
      </c>
      <c r="H72" s="12">
        <v>0</v>
      </c>
      <c r="I72" s="20"/>
      <c r="J72" s="20"/>
      <c r="K72" s="20"/>
      <c r="L72" s="20"/>
      <c r="M72" s="20"/>
      <c r="N72" s="20"/>
      <c r="O72" s="108"/>
      <c r="P72" s="54"/>
      <c r="Q72" s="413"/>
    </row>
    <row r="73" spans="1:17" s="346" customFormat="1" ht="18.75" x14ac:dyDescent="0.25">
      <c r="A73" s="84" t="s">
        <v>312</v>
      </c>
      <c r="B73" s="43" t="s">
        <v>313</v>
      </c>
      <c r="C73" s="5">
        <v>58.037999999999997</v>
      </c>
      <c r="D73" s="12">
        <v>100</v>
      </c>
      <c r="E73" s="412">
        <v>98</v>
      </c>
      <c r="F73" s="13">
        <f t="shared" si="2"/>
        <v>1.6885488817671181</v>
      </c>
      <c r="G73" s="89">
        <v>34</v>
      </c>
      <c r="H73" s="12">
        <f>G73*100/E73</f>
        <v>34.693877551020407</v>
      </c>
      <c r="I73" s="20"/>
      <c r="J73" s="20"/>
      <c r="K73" s="20"/>
      <c r="L73" s="20"/>
      <c r="M73" s="20"/>
      <c r="N73" s="20"/>
      <c r="O73" s="108"/>
      <c r="P73" s="54"/>
      <c r="Q73" s="413"/>
    </row>
    <row r="74" spans="1:17" s="346" customFormat="1" ht="18.75" hidden="1" x14ac:dyDescent="0.25">
      <c r="A74" s="391" t="s">
        <v>306</v>
      </c>
      <c r="B74" s="392"/>
      <c r="C74" s="392"/>
      <c r="D74" s="392"/>
      <c r="E74" s="410"/>
      <c r="F74" s="392"/>
      <c r="G74" s="411"/>
      <c r="H74" s="392"/>
      <c r="I74" s="392"/>
      <c r="J74" s="392"/>
      <c r="K74" s="392"/>
      <c r="L74" s="392"/>
      <c r="M74" s="392"/>
      <c r="N74" s="392"/>
      <c r="O74" s="108"/>
      <c r="P74" s="54"/>
      <c r="Q74" s="413"/>
    </row>
    <row r="75" spans="1:17" s="346" customFormat="1" ht="18.75" hidden="1" x14ac:dyDescent="0.25">
      <c r="A75" s="9" t="s">
        <v>85</v>
      </c>
      <c r="B75" s="57" t="s">
        <v>36</v>
      </c>
      <c r="C75" s="8">
        <v>109.7</v>
      </c>
      <c r="D75" s="11">
        <v>0</v>
      </c>
      <c r="E75" s="347">
        <v>0</v>
      </c>
      <c r="F75" s="11">
        <v>0</v>
      </c>
      <c r="G75" s="87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08"/>
      <c r="P75" s="54"/>
      <c r="Q75" s="413"/>
    </row>
    <row r="76" spans="1:17" s="346" customFormat="1" ht="18.75" hidden="1" x14ac:dyDescent="0.25">
      <c r="A76" s="9" t="s">
        <v>86</v>
      </c>
      <c r="B76" s="57" t="s">
        <v>74</v>
      </c>
      <c r="C76" s="8">
        <v>119.99</v>
      </c>
      <c r="D76" s="11">
        <v>0</v>
      </c>
      <c r="E76" s="347">
        <v>0</v>
      </c>
      <c r="F76" s="11">
        <v>0</v>
      </c>
      <c r="G76" s="87">
        <v>0</v>
      </c>
      <c r="H76" s="11">
        <v>0</v>
      </c>
      <c r="I76" s="11"/>
      <c r="J76" s="11"/>
      <c r="K76" s="11"/>
      <c r="L76" s="11"/>
      <c r="M76" s="11"/>
      <c r="N76" s="11"/>
      <c r="O76" s="108"/>
      <c r="P76" s="54"/>
      <c r="Q76" s="413"/>
    </row>
    <row r="77" spans="1:17" s="346" customFormat="1" ht="18.75" hidden="1" x14ac:dyDescent="0.25">
      <c r="A77" s="9" t="s">
        <v>87</v>
      </c>
      <c r="B77" s="57" t="s">
        <v>75</v>
      </c>
      <c r="C77" s="8">
        <v>273.73</v>
      </c>
      <c r="D77" s="11">
        <v>0</v>
      </c>
      <c r="E77" s="347">
        <v>0</v>
      </c>
      <c r="F77" s="11">
        <v>0</v>
      </c>
      <c r="G77" s="87">
        <v>0</v>
      </c>
      <c r="H77" s="11">
        <v>0</v>
      </c>
      <c r="I77" s="11"/>
      <c r="J77" s="11"/>
      <c r="K77" s="11"/>
      <c r="L77" s="11"/>
      <c r="M77" s="11"/>
      <c r="N77" s="11"/>
      <c r="O77" s="108"/>
      <c r="P77" s="54"/>
      <c r="Q77" s="413"/>
    </row>
    <row r="78" spans="1:17" s="346" customFormat="1" ht="15.75" customHeight="1" x14ac:dyDescent="0.25">
      <c r="A78" s="394" t="s">
        <v>375</v>
      </c>
      <c r="B78" s="395"/>
      <c r="C78" s="395"/>
      <c r="D78" s="395"/>
      <c r="E78" s="414"/>
      <c r="F78" s="395"/>
      <c r="G78" s="415"/>
      <c r="H78" s="395"/>
      <c r="I78" s="395"/>
      <c r="J78" s="395"/>
      <c r="K78" s="395"/>
      <c r="L78" s="395"/>
      <c r="M78" s="395"/>
      <c r="N78" s="395"/>
      <c r="O78" s="108"/>
      <c r="P78" s="54"/>
      <c r="Q78" s="413"/>
    </row>
    <row r="79" spans="1:17" s="346" customFormat="1" ht="18.75" x14ac:dyDescent="0.25">
      <c r="A79" s="58" t="s">
        <v>94</v>
      </c>
      <c r="B79" s="57" t="s">
        <v>36</v>
      </c>
      <c r="C79" s="5">
        <v>204.64</v>
      </c>
      <c r="D79" s="12">
        <v>128</v>
      </c>
      <c r="E79" s="412">
        <v>86</v>
      </c>
      <c r="F79" s="13">
        <f>E79/C79</f>
        <v>0.4202501954652072</v>
      </c>
      <c r="G79" s="89">
        <v>30</v>
      </c>
      <c r="H79" s="42">
        <f>G79*100/E79</f>
        <v>34.883720930232556</v>
      </c>
      <c r="I79" s="20">
        <v>0</v>
      </c>
      <c r="J79" s="20">
        <v>0</v>
      </c>
      <c r="K79" s="20">
        <v>0</v>
      </c>
      <c r="L79" s="20">
        <v>0</v>
      </c>
      <c r="M79" s="20">
        <v>30</v>
      </c>
      <c r="N79" s="20">
        <v>0</v>
      </c>
      <c r="O79" s="108"/>
      <c r="P79" s="54"/>
      <c r="Q79" s="413"/>
    </row>
    <row r="80" spans="1:17" s="346" customFormat="1" ht="18.75" x14ac:dyDescent="0.25">
      <c r="A80" s="58" t="s">
        <v>95</v>
      </c>
      <c r="B80" s="43" t="s">
        <v>78</v>
      </c>
      <c r="C80" s="5">
        <v>699.95899999999995</v>
      </c>
      <c r="D80" s="12">
        <v>2936</v>
      </c>
      <c r="E80" s="412">
        <v>2900</v>
      </c>
      <c r="F80" s="13">
        <f>E80/C80</f>
        <v>4.1430998101317362</v>
      </c>
      <c r="G80" s="89">
        <v>1015</v>
      </c>
      <c r="H80" s="42">
        <f>G80*100/E80</f>
        <v>35</v>
      </c>
      <c r="I80" s="20"/>
      <c r="J80" s="20"/>
      <c r="K80" s="20"/>
      <c r="L80" s="20"/>
      <c r="M80" s="20"/>
      <c r="N80" s="20"/>
      <c r="O80" s="108"/>
      <c r="P80" s="54"/>
      <c r="Q80" s="413"/>
    </row>
    <row r="81" spans="1:17" s="346" customFormat="1" ht="18.75" x14ac:dyDescent="0.25">
      <c r="A81" s="58" t="s">
        <v>97</v>
      </c>
      <c r="B81" s="43" t="s">
        <v>80</v>
      </c>
      <c r="C81" s="5">
        <v>354.61</v>
      </c>
      <c r="D81" s="12">
        <v>2429</v>
      </c>
      <c r="E81" s="412">
        <v>1716</v>
      </c>
      <c r="F81" s="13">
        <f>E81/C81</f>
        <v>4.8391190321761934</v>
      </c>
      <c r="G81" s="89">
        <v>600</v>
      </c>
      <c r="H81" s="42">
        <f>G81*100/E81</f>
        <v>34.965034965034967</v>
      </c>
      <c r="I81" s="20"/>
      <c r="J81" s="20"/>
      <c r="K81" s="20"/>
      <c r="L81" s="20"/>
      <c r="M81" s="20"/>
      <c r="N81" s="20"/>
      <c r="O81" s="108"/>
      <c r="P81" s="54"/>
      <c r="Q81" s="413"/>
    </row>
    <row r="82" spans="1:17" s="346" customFormat="1" ht="18.75" x14ac:dyDescent="0.25">
      <c r="A82" s="58" t="s">
        <v>99</v>
      </c>
      <c r="B82" s="43" t="s">
        <v>82</v>
      </c>
      <c r="C82" s="8">
        <v>22.882999999999999</v>
      </c>
      <c r="D82" s="12">
        <v>132</v>
      </c>
      <c r="E82" s="412">
        <v>68</v>
      </c>
      <c r="F82" s="13">
        <f>E82/C82</f>
        <v>2.9716383341345103</v>
      </c>
      <c r="G82" s="89">
        <v>23</v>
      </c>
      <c r="H82" s="42">
        <f>G82*100/E82</f>
        <v>33.823529411764703</v>
      </c>
      <c r="I82" s="20">
        <v>0</v>
      </c>
      <c r="J82" s="20">
        <v>0</v>
      </c>
      <c r="K82" s="20">
        <v>0</v>
      </c>
      <c r="L82" s="20">
        <v>0</v>
      </c>
      <c r="M82" s="20">
        <v>23</v>
      </c>
      <c r="N82" s="20">
        <v>0</v>
      </c>
      <c r="O82" s="108"/>
      <c r="P82" s="54"/>
      <c r="Q82" s="413"/>
    </row>
    <row r="83" spans="1:17" s="346" customFormat="1" ht="18.75" x14ac:dyDescent="0.25">
      <c r="A83" s="58" t="s">
        <v>254</v>
      </c>
      <c r="B83" s="43" t="s">
        <v>84</v>
      </c>
      <c r="C83" s="5">
        <v>812.9</v>
      </c>
      <c r="D83" s="12">
        <v>2562</v>
      </c>
      <c r="E83" s="412">
        <v>2633</v>
      </c>
      <c r="F83" s="13">
        <f>E83/C83</f>
        <v>3.2390207897650387</v>
      </c>
      <c r="G83" s="89">
        <v>921</v>
      </c>
      <c r="H83" s="42">
        <f>G83*100/E83</f>
        <v>34.979111279908849</v>
      </c>
      <c r="I83" s="20"/>
      <c r="J83" s="20"/>
      <c r="K83" s="20"/>
      <c r="L83" s="20"/>
      <c r="M83" s="20"/>
      <c r="N83" s="20"/>
      <c r="O83" s="108"/>
      <c r="P83" s="54"/>
      <c r="Q83" s="413"/>
    </row>
    <row r="84" spans="1:17" s="346" customFormat="1" ht="15.75" customHeight="1" x14ac:dyDescent="0.25">
      <c r="A84" s="394" t="s">
        <v>376</v>
      </c>
      <c r="B84" s="395"/>
      <c r="C84" s="395"/>
      <c r="D84" s="395"/>
      <c r="E84" s="414"/>
      <c r="F84" s="395"/>
      <c r="G84" s="415"/>
      <c r="H84" s="395"/>
      <c r="I84" s="395"/>
      <c r="J84" s="395"/>
      <c r="K84" s="395"/>
      <c r="L84" s="395"/>
      <c r="M84" s="395"/>
      <c r="N84" s="395"/>
      <c r="O84" s="108"/>
      <c r="P84" s="54"/>
      <c r="Q84" s="413"/>
    </row>
    <row r="85" spans="1:17" s="346" customFormat="1" ht="18.75" x14ac:dyDescent="0.25">
      <c r="A85" s="58" t="s">
        <v>101</v>
      </c>
      <c r="B85" s="57" t="s">
        <v>36</v>
      </c>
      <c r="C85" s="5">
        <v>559.524</v>
      </c>
      <c r="D85" s="12">
        <v>243</v>
      </c>
      <c r="E85" s="412">
        <v>142</v>
      </c>
      <c r="F85" s="13">
        <f>E85/C85</f>
        <v>0.25378714764692845</v>
      </c>
      <c r="G85" s="89">
        <v>49</v>
      </c>
      <c r="H85" s="42">
        <f>G85*100/E85</f>
        <v>34.507042253521128</v>
      </c>
      <c r="I85" s="20">
        <v>0</v>
      </c>
      <c r="J85" s="20">
        <v>0</v>
      </c>
      <c r="K85" s="20">
        <v>0</v>
      </c>
      <c r="L85" s="20">
        <v>0</v>
      </c>
      <c r="M85" s="20">
        <v>49</v>
      </c>
      <c r="N85" s="20">
        <v>0</v>
      </c>
      <c r="O85" s="108"/>
      <c r="P85" s="54"/>
      <c r="Q85" s="413"/>
    </row>
    <row r="86" spans="1:17" s="346" customFormat="1" ht="18.75" x14ac:dyDescent="0.25">
      <c r="A86" s="58" t="s">
        <v>102</v>
      </c>
      <c r="B86" s="57" t="s">
        <v>321</v>
      </c>
      <c r="C86" s="5">
        <v>396.81</v>
      </c>
      <c r="D86" s="12">
        <v>622</v>
      </c>
      <c r="E86" s="412">
        <v>639</v>
      </c>
      <c r="F86" s="13">
        <f t="shared" ref="F86:F92" si="3">E86/C86</f>
        <v>1.6103424812882741</v>
      </c>
      <c r="G86" s="89">
        <v>223</v>
      </c>
      <c r="H86" s="42">
        <f>G86*100/E86</f>
        <v>34.89827856025039</v>
      </c>
      <c r="I86" s="20"/>
      <c r="J86" s="20"/>
      <c r="K86" s="20"/>
      <c r="L86" s="20"/>
      <c r="M86" s="20"/>
      <c r="N86" s="20"/>
      <c r="O86" s="108"/>
      <c r="P86" s="54"/>
      <c r="Q86" s="413"/>
    </row>
    <row r="87" spans="1:17" s="346" customFormat="1" ht="18.75" x14ac:dyDescent="0.25">
      <c r="A87" s="58"/>
      <c r="B87" s="57" t="s">
        <v>88</v>
      </c>
      <c r="C87" s="5">
        <v>143.51</v>
      </c>
      <c r="D87" s="12">
        <v>228</v>
      </c>
      <c r="E87" s="412">
        <v>123</v>
      </c>
      <c r="F87" s="13">
        <f t="shared" si="3"/>
        <v>0.85708313009546377</v>
      </c>
      <c r="G87" s="89">
        <v>43</v>
      </c>
      <c r="H87" s="42">
        <f>G87*100/E87</f>
        <v>34.959349593495936</v>
      </c>
      <c r="I87" s="20"/>
      <c r="J87" s="20"/>
      <c r="K87" s="20"/>
      <c r="L87" s="20"/>
      <c r="M87" s="20"/>
      <c r="N87" s="20"/>
      <c r="O87" s="108"/>
      <c r="P87" s="54"/>
      <c r="Q87" s="413"/>
    </row>
    <row r="88" spans="1:17" s="346" customFormat="1" ht="18.75" x14ac:dyDescent="0.25">
      <c r="A88" s="58" t="s">
        <v>105</v>
      </c>
      <c r="B88" s="57" t="s">
        <v>89</v>
      </c>
      <c r="C88" s="8">
        <v>29.94</v>
      </c>
      <c r="D88" s="12">
        <v>21</v>
      </c>
      <c r="E88" s="412">
        <v>14</v>
      </c>
      <c r="F88" s="13">
        <f t="shared" si="3"/>
        <v>0.46760187040748163</v>
      </c>
      <c r="G88" s="89">
        <v>4</v>
      </c>
      <c r="H88" s="42">
        <f>G88*100/E88</f>
        <v>28.571428571428573</v>
      </c>
      <c r="I88" s="20"/>
      <c r="J88" s="20"/>
      <c r="K88" s="20"/>
      <c r="L88" s="20"/>
      <c r="M88" s="20"/>
      <c r="N88" s="20"/>
      <c r="O88" s="108"/>
      <c r="P88" s="54"/>
      <c r="Q88" s="413"/>
    </row>
    <row r="89" spans="1:17" s="346" customFormat="1" ht="18.75" x14ac:dyDescent="0.25">
      <c r="A89" s="58" t="s">
        <v>107</v>
      </c>
      <c r="B89" s="57" t="s">
        <v>90</v>
      </c>
      <c r="C89" s="8">
        <v>39.04</v>
      </c>
      <c r="D89" s="12">
        <v>62</v>
      </c>
      <c r="E89" s="412">
        <v>66</v>
      </c>
      <c r="F89" s="13">
        <f t="shared" si="3"/>
        <v>1.6905737704918034</v>
      </c>
      <c r="G89" s="89">
        <v>23</v>
      </c>
      <c r="H89" s="42">
        <f>G89*100/E89</f>
        <v>34.848484848484851</v>
      </c>
      <c r="I89" s="20"/>
      <c r="J89" s="20"/>
      <c r="K89" s="20"/>
      <c r="L89" s="20"/>
      <c r="M89" s="20"/>
      <c r="N89" s="20"/>
      <c r="O89" s="108"/>
      <c r="P89" s="54"/>
      <c r="Q89" s="413"/>
    </row>
    <row r="90" spans="1:17" s="346" customFormat="1" ht="18.75" hidden="1" x14ac:dyDescent="0.25">
      <c r="A90" s="58" t="s">
        <v>109</v>
      </c>
      <c r="B90" s="57" t="s">
        <v>91</v>
      </c>
      <c r="C90" s="8">
        <v>21.24</v>
      </c>
      <c r="D90" s="12">
        <v>0</v>
      </c>
      <c r="E90" s="412">
        <v>0</v>
      </c>
      <c r="F90" s="13">
        <f t="shared" si="3"/>
        <v>0</v>
      </c>
      <c r="G90" s="89">
        <v>0</v>
      </c>
      <c r="H90" s="42" t="e">
        <f>G90*100/E90</f>
        <v>#DIV/0!</v>
      </c>
      <c r="I90" s="20"/>
      <c r="J90" s="20"/>
      <c r="K90" s="20"/>
      <c r="L90" s="20"/>
      <c r="M90" s="20"/>
      <c r="N90" s="20"/>
      <c r="O90" s="108"/>
      <c r="P90" s="54"/>
      <c r="Q90" s="413"/>
    </row>
    <row r="91" spans="1:17" s="346" customFormat="1" ht="18.75" x14ac:dyDescent="0.25">
      <c r="A91" s="58" t="s">
        <v>255</v>
      </c>
      <c r="B91" s="57" t="s">
        <v>92</v>
      </c>
      <c r="C91" s="5">
        <v>95.58</v>
      </c>
      <c r="D91" s="12">
        <v>81</v>
      </c>
      <c r="E91" s="412">
        <v>19</v>
      </c>
      <c r="F91" s="13">
        <f t="shared" si="3"/>
        <v>0.19878635697844738</v>
      </c>
      <c r="G91" s="89">
        <v>6</v>
      </c>
      <c r="H91" s="42">
        <f>G91*100/E91</f>
        <v>31.578947368421051</v>
      </c>
      <c r="I91" s="20"/>
      <c r="J91" s="20"/>
      <c r="K91" s="20"/>
      <c r="L91" s="20"/>
      <c r="M91" s="20"/>
      <c r="N91" s="20"/>
      <c r="O91" s="108"/>
      <c r="P91" s="54"/>
      <c r="Q91" s="413"/>
    </row>
    <row r="92" spans="1:17" s="346" customFormat="1" ht="27.75" customHeight="1" x14ac:dyDescent="0.25">
      <c r="A92" s="58" t="s">
        <v>256</v>
      </c>
      <c r="B92" s="57" t="s">
        <v>93</v>
      </c>
      <c r="C92" s="5">
        <v>140.62</v>
      </c>
      <c r="D92" s="12">
        <v>187</v>
      </c>
      <c r="E92" s="412">
        <v>126</v>
      </c>
      <c r="F92" s="13">
        <f t="shared" si="3"/>
        <v>0.89603185891053905</v>
      </c>
      <c r="G92" s="89">
        <v>44</v>
      </c>
      <c r="H92" s="42">
        <f>G92*100/E92</f>
        <v>34.920634920634917</v>
      </c>
      <c r="I92" s="20"/>
      <c r="J92" s="20"/>
      <c r="K92" s="20"/>
      <c r="L92" s="20"/>
      <c r="M92" s="20"/>
      <c r="N92" s="20"/>
      <c r="O92" s="108"/>
      <c r="P92" s="54"/>
      <c r="Q92" s="413"/>
    </row>
    <row r="93" spans="1:17" s="346" customFormat="1" ht="18.75" hidden="1" x14ac:dyDescent="0.25">
      <c r="A93" s="391" t="s">
        <v>257</v>
      </c>
      <c r="B93" s="392"/>
      <c r="C93" s="392"/>
      <c r="D93" s="392"/>
      <c r="E93" s="410"/>
      <c r="F93" s="392"/>
      <c r="G93" s="411"/>
      <c r="H93" s="392"/>
      <c r="I93" s="392"/>
      <c r="J93" s="392"/>
      <c r="K93" s="392"/>
      <c r="L93" s="392"/>
      <c r="M93" s="392"/>
      <c r="N93" s="392"/>
      <c r="O93" s="108"/>
      <c r="P93" s="54"/>
      <c r="Q93" s="413"/>
    </row>
    <row r="94" spans="1:17" s="346" customFormat="1" ht="18.75" hidden="1" x14ac:dyDescent="0.25">
      <c r="A94" s="9" t="s">
        <v>110</v>
      </c>
      <c r="B94" s="57" t="s">
        <v>36</v>
      </c>
      <c r="C94" s="8">
        <v>572.79</v>
      </c>
      <c r="D94" s="11">
        <v>0</v>
      </c>
      <c r="E94" s="347">
        <v>0</v>
      </c>
      <c r="F94" s="11">
        <v>0</v>
      </c>
      <c r="G94" s="87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08"/>
      <c r="P94" s="54"/>
      <c r="Q94" s="413"/>
    </row>
    <row r="95" spans="1:17" s="346" customFormat="1" ht="15.75" customHeight="1" x14ac:dyDescent="0.25">
      <c r="A95" s="585" t="s">
        <v>307</v>
      </c>
      <c r="B95" s="586"/>
      <c r="C95" s="395"/>
      <c r="D95" s="395"/>
      <c r="E95" s="414"/>
      <c r="F95" s="395"/>
      <c r="G95" s="415"/>
      <c r="H95" s="395"/>
      <c r="I95" s="395"/>
      <c r="J95" s="395"/>
      <c r="K95" s="395"/>
      <c r="L95" s="395"/>
      <c r="M95" s="395"/>
      <c r="N95" s="395"/>
      <c r="O95" s="108"/>
      <c r="P95" s="54"/>
      <c r="Q95" s="413"/>
    </row>
    <row r="96" spans="1:17" s="346" customFormat="1" ht="18.75" x14ac:dyDescent="0.25">
      <c r="A96" s="84" t="s">
        <v>113</v>
      </c>
      <c r="B96" s="43" t="s">
        <v>36</v>
      </c>
      <c r="C96" s="525">
        <v>1591.999</v>
      </c>
      <c r="D96" s="12">
        <v>4891</v>
      </c>
      <c r="E96" s="12">
        <v>6033</v>
      </c>
      <c r="F96" s="13">
        <f>E96/C96</f>
        <v>3.7895752447080682</v>
      </c>
      <c r="G96" s="20">
        <v>2111</v>
      </c>
      <c r="H96" s="42">
        <f>G96*100/E96</f>
        <v>34.990883474225093</v>
      </c>
      <c r="I96" s="20">
        <v>0</v>
      </c>
      <c r="J96" s="20">
        <v>0</v>
      </c>
      <c r="K96" s="20">
        <v>0</v>
      </c>
      <c r="L96" s="20">
        <v>0</v>
      </c>
      <c r="M96" s="20">
        <v>2111</v>
      </c>
      <c r="N96" s="20">
        <v>0</v>
      </c>
      <c r="O96" s="108"/>
      <c r="P96" s="54"/>
      <c r="Q96" s="413"/>
    </row>
    <row r="97" spans="1:17" s="346" customFormat="1" ht="18.75" x14ac:dyDescent="0.25">
      <c r="A97" s="84" t="s">
        <v>114</v>
      </c>
      <c r="B97" s="43" t="s">
        <v>96</v>
      </c>
      <c r="C97" s="5">
        <v>400</v>
      </c>
      <c r="D97" s="12">
        <v>995</v>
      </c>
      <c r="E97" s="412">
        <v>897</v>
      </c>
      <c r="F97" s="13">
        <f>E97/C97</f>
        <v>2.2425000000000002</v>
      </c>
      <c r="G97" s="89">
        <v>313</v>
      </c>
      <c r="H97" s="42">
        <f>G97*100/E97</f>
        <v>34.894091415830545</v>
      </c>
      <c r="I97" s="20"/>
      <c r="J97" s="20"/>
      <c r="K97" s="20"/>
      <c r="L97" s="20"/>
      <c r="M97" s="20"/>
      <c r="N97" s="20"/>
      <c r="O97" s="108"/>
      <c r="P97" s="54"/>
      <c r="Q97" s="413"/>
    </row>
    <row r="98" spans="1:17" s="346" customFormat="1" ht="18.75" x14ac:dyDescent="0.25">
      <c r="A98" s="84" t="s">
        <v>116</v>
      </c>
      <c r="B98" s="43" t="s">
        <v>98</v>
      </c>
      <c r="C98" s="5">
        <v>17.489000000000001</v>
      </c>
      <c r="D98" s="12">
        <v>24</v>
      </c>
      <c r="E98" s="412">
        <v>38</v>
      </c>
      <c r="F98" s="13">
        <f>E98/C98</f>
        <v>2.1727943278632282</v>
      </c>
      <c r="G98" s="89">
        <v>13</v>
      </c>
      <c r="H98" s="42">
        <f>G98*100/E98</f>
        <v>34.210526315789473</v>
      </c>
      <c r="I98" s="20"/>
      <c r="J98" s="20"/>
      <c r="K98" s="20"/>
      <c r="L98" s="20"/>
      <c r="M98" s="20"/>
      <c r="N98" s="20"/>
      <c r="O98" s="108"/>
      <c r="P98" s="54"/>
      <c r="Q98" s="413"/>
    </row>
    <row r="99" spans="1:17" s="346" customFormat="1" ht="18.75" x14ac:dyDescent="0.25">
      <c r="A99" s="84" t="s">
        <v>118</v>
      </c>
      <c r="B99" s="43" t="s">
        <v>100</v>
      </c>
      <c r="C99" s="5">
        <v>210.33</v>
      </c>
      <c r="D99" s="12">
        <v>1388</v>
      </c>
      <c r="E99" s="412">
        <v>1495</v>
      </c>
      <c r="F99" s="13">
        <f>E99/C99</f>
        <v>7.1078780963248223</v>
      </c>
      <c r="G99" s="89">
        <v>485</v>
      </c>
      <c r="H99" s="42">
        <f>G99*100/E99</f>
        <v>32.441471571906355</v>
      </c>
      <c r="I99" s="20"/>
      <c r="J99" s="20"/>
      <c r="K99" s="20"/>
      <c r="L99" s="20"/>
      <c r="M99" s="20"/>
      <c r="N99" s="20"/>
      <c r="O99" s="108"/>
      <c r="P99" s="54"/>
      <c r="Q99" s="413"/>
    </row>
    <row r="100" spans="1:17" s="346" customFormat="1" ht="15.75" customHeight="1" x14ac:dyDescent="0.25">
      <c r="A100" s="394" t="s">
        <v>338</v>
      </c>
      <c r="B100" s="395"/>
      <c r="C100" s="395"/>
      <c r="D100" s="395"/>
      <c r="E100" s="414"/>
      <c r="F100" s="395"/>
      <c r="G100" s="415"/>
      <c r="H100" s="395"/>
      <c r="I100" s="395"/>
      <c r="J100" s="395"/>
      <c r="K100" s="395"/>
      <c r="L100" s="395"/>
      <c r="M100" s="395"/>
      <c r="N100" s="395"/>
      <c r="O100" s="108"/>
      <c r="P100" s="54"/>
      <c r="Q100" s="413"/>
    </row>
    <row r="101" spans="1:17" s="346" customFormat="1" ht="18.75" hidden="1" x14ac:dyDescent="0.25">
      <c r="A101" s="84" t="s">
        <v>120</v>
      </c>
      <c r="B101" s="43" t="s">
        <v>36</v>
      </c>
      <c r="C101" s="5">
        <v>249.48</v>
      </c>
      <c r="D101" s="12">
        <v>0</v>
      </c>
      <c r="E101" s="412">
        <v>0</v>
      </c>
      <c r="F101" s="12">
        <v>0</v>
      </c>
      <c r="G101" s="90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08"/>
      <c r="P101" s="54"/>
      <c r="Q101" s="413"/>
    </row>
    <row r="102" spans="1:17" s="346" customFormat="1" ht="18.75" x14ac:dyDescent="0.25">
      <c r="A102" s="84" t="s">
        <v>121</v>
      </c>
      <c r="B102" s="43" t="s">
        <v>103</v>
      </c>
      <c r="C102" s="5">
        <v>98.5</v>
      </c>
      <c r="D102" s="12">
        <v>54</v>
      </c>
      <c r="E102" s="412">
        <v>47</v>
      </c>
      <c r="F102" s="13">
        <f>E102/C102</f>
        <v>0.47715736040609136</v>
      </c>
      <c r="G102" s="89">
        <v>7</v>
      </c>
      <c r="H102" s="42">
        <f>G102*100/E102</f>
        <v>14.893617021276595</v>
      </c>
      <c r="I102" s="20"/>
      <c r="J102" s="20"/>
      <c r="K102" s="20"/>
      <c r="L102" s="20"/>
      <c r="M102" s="20"/>
      <c r="N102" s="20"/>
      <c r="O102" s="108"/>
      <c r="P102" s="54"/>
      <c r="Q102" s="413"/>
    </row>
    <row r="103" spans="1:17" s="346" customFormat="1" ht="18.75" x14ac:dyDescent="0.25">
      <c r="A103" s="84" t="s">
        <v>123</v>
      </c>
      <c r="B103" s="43" t="s">
        <v>104</v>
      </c>
      <c r="C103" s="5">
        <v>164.62899999999999</v>
      </c>
      <c r="D103" s="12">
        <v>95</v>
      </c>
      <c r="E103" s="412">
        <v>91</v>
      </c>
      <c r="F103" s="13">
        <f>E103/C103</f>
        <v>0.55275801954698145</v>
      </c>
      <c r="G103" s="89">
        <v>13</v>
      </c>
      <c r="H103" s="42">
        <f>G103*100/E103</f>
        <v>14.285714285714286</v>
      </c>
      <c r="I103" s="20"/>
      <c r="J103" s="20"/>
      <c r="K103" s="20"/>
      <c r="L103" s="20"/>
      <c r="M103" s="20"/>
      <c r="N103" s="20"/>
      <c r="O103" s="108"/>
      <c r="P103" s="54"/>
      <c r="Q103" s="413"/>
    </row>
    <row r="104" spans="1:17" s="346" customFormat="1" ht="18.75" x14ac:dyDescent="0.25">
      <c r="A104" s="84" t="s">
        <v>258</v>
      </c>
      <c r="B104" s="43" t="s">
        <v>106</v>
      </c>
      <c r="C104" s="5">
        <v>7.07</v>
      </c>
      <c r="D104" s="12">
        <v>7</v>
      </c>
      <c r="E104" s="412">
        <v>12</v>
      </c>
      <c r="F104" s="12">
        <v>1.69</v>
      </c>
      <c r="G104" s="90">
        <v>4</v>
      </c>
      <c r="H104" s="42">
        <f>G104*100/E104</f>
        <v>33.333333333333336</v>
      </c>
      <c r="I104" s="20"/>
      <c r="J104" s="20"/>
      <c r="K104" s="20"/>
      <c r="L104" s="20"/>
      <c r="M104" s="20"/>
      <c r="N104" s="20"/>
      <c r="O104" s="108"/>
      <c r="P104" s="54"/>
      <c r="Q104" s="413"/>
    </row>
    <row r="105" spans="1:17" s="346" customFormat="1" ht="18.75" hidden="1" x14ac:dyDescent="0.25">
      <c r="A105" s="84" t="s">
        <v>259</v>
      </c>
      <c r="B105" s="43" t="s">
        <v>108</v>
      </c>
      <c r="C105" s="8">
        <v>11.88</v>
      </c>
      <c r="D105" s="12">
        <v>0</v>
      </c>
      <c r="E105" s="412">
        <v>0</v>
      </c>
      <c r="F105" s="12">
        <v>0</v>
      </c>
      <c r="G105" s="90">
        <v>0</v>
      </c>
      <c r="H105" s="12">
        <v>0</v>
      </c>
      <c r="I105" s="20"/>
      <c r="J105" s="20"/>
      <c r="K105" s="20"/>
      <c r="L105" s="20"/>
      <c r="M105" s="20"/>
      <c r="N105" s="20"/>
      <c r="O105" s="108"/>
      <c r="P105" s="54"/>
      <c r="Q105" s="413"/>
    </row>
    <row r="106" spans="1:17" s="346" customFormat="1" ht="15.75" customHeight="1" x14ac:dyDescent="0.25">
      <c r="A106" s="394" t="s">
        <v>260</v>
      </c>
      <c r="B106" s="395"/>
      <c r="C106" s="395"/>
      <c r="D106" s="395"/>
      <c r="E106" s="414"/>
      <c r="F106" s="395"/>
      <c r="G106" s="415"/>
      <c r="H106" s="395"/>
      <c r="I106" s="395"/>
      <c r="J106" s="395"/>
      <c r="K106" s="395"/>
      <c r="L106" s="395"/>
      <c r="M106" s="395"/>
      <c r="N106" s="395"/>
      <c r="O106" s="108"/>
      <c r="P106" s="54"/>
      <c r="Q106" s="413"/>
    </row>
    <row r="107" spans="1:17" s="346" customFormat="1" ht="18.75" x14ac:dyDescent="0.25">
      <c r="A107" s="84" t="s">
        <v>125</v>
      </c>
      <c r="B107" s="43" t="s">
        <v>36</v>
      </c>
      <c r="C107" s="5">
        <v>498.62</v>
      </c>
      <c r="D107" s="12">
        <v>209</v>
      </c>
      <c r="E107" s="412">
        <v>296</v>
      </c>
      <c r="F107" s="13">
        <f>E107/C107</f>
        <v>0.59363844210019656</v>
      </c>
      <c r="G107" s="89">
        <v>103</v>
      </c>
      <c r="H107" s="42">
        <f>G107*100/E107</f>
        <v>34.797297297297298</v>
      </c>
      <c r="I107" s="20">
        <v>0</v>
      </c>
      <c r="J107" s="20">
        <v>0</v>
      </c>
      <c r="K107" s="20">
        <v>0</v>
      </c>
      <c r="L107" s="20">
        <v>0</v>
      </c>
      <c r="M107" s="20">
        <v>103</v>
      </c>
      <c r="N107" s="20">
        <v>0</v>
      </c>
      <c r="O107" s="108"/>
      <c r="P107" s="54"/>
      <c r="Q107" s="413"/>
    </row>
    <row r="108" spans="1:17" s="346" customFormat="1" ht="18.75" x14ac:dyDescent="0.25">
      <c r="A108" s="84" t="s">
        <v>126</v>
      </c>
      <c r="B108" s="43" t="s">
        <v>111</v>
      </c>
      <c r="C108" s="5">
        <v>200.97</v>
      </c>
      <c r="D108" s="12">
        <v>306</v>
      </c>
      <c r="E108" s="412">
        <v>191</v>
      </c>
      <c r="F108" s="13">
        <f>E108/C108</f>
        <v>0.95039060556301935</v>
      </c>
      <c r="G108" s="89">
        <v>29</v>
      </c>
      <c r="H108" s="42">
        <f>G108*100/E108</f>
        <v>15.183246073298429</v>
      </c>
      <c r="I108" s="20"/>
      <c r="J108" s="20"/>
      <c r="K108" s="20"/>
      <c r="L108" s="20"/>
      <c r="M108" s="20"/>
      <c r="N108" s="20"/>
      <c r="O108" s="108"/>
      <c r="P108" s="54"/>
      <c r="Q108" s="413"/>
    </row>
    <row r="109" spans="1:17" s="346" customFormat="1" ht="18.75" x14ac:dyDescent="0.25">
      <c r="A109" s="84" t="s">
        <v>128</v>
      </c>
      <c r="B109" s="43" t="s">
        <v>112</v>
      </c>
      <c r="C109" s="5">
        <v>177.53</v>
      </c>
      <c r="D109" s="12">
        <v>160</v>
      </c>
      <c r="E109" s="412">
        <v>160</v>
      </c>
      <c r="F109" s="13">
        <f>E109/C109</f>
        <v>0.90125612572522951</v>
      </c>
      <c r="G109" s="89">
        <v>56</v>
      </c>
      <c r="H109" s="42">
        <f>G109*100/E109</f>
        <v>35</v>
      </c>
      <c r="I109" s="20">
        <v>0</v>
      </c>
      <c r="J109" s="20">
        <v>0</v>
      </c>
      <c r="K109" s="20">
        <v>0</v>
      </c>
      <c r="L109" s="20">
        <v>0</v>
      </c>
      <c r="M109" s="20">
        <v>56</v>
      </c>
      <c r="N109" s="20">
        <v>0</v>
      </c>
      <c r="O109" s="108"/>
      <c r="P109" s="54"/>
      <c r="Q109" s="413"/>
    </row>
    <row r="110" spans="1:17" s="346" customFormat="1" ht="15.75" hidden="1" customHeight="1" x14ac:dyDescent="0.25">
      <c r="A110" s="394" t="s">
        <v>261</v>
      </c>
      <c r="B110" s="395"/>
      <c r="C110" s="395"/>
      <c r="D110" s="395"/>
      <c r="E110" s="414"/>
      <c r="F110" s="395"/>
      <c r="G110" s="415"/>
      <c r="H110" s="395"/>
      <c r="I110" s="395"/>
      <c r="J110" s="395"/>
      <c r="K110" s="395"/>
      <c r="L110" s="395"/>
      <c r="M110" s="395"/>
      <c r="N110" s="395"/>
      <c r="O110" s="108"/>
      <c r="P110" s="54"/>
      <c r="Q110" s="413"/>
    </row>
    <row r="111" spans="1:17" s="346" customFormat="1" ht="18.75" hidden="1" x14ac:dyDescent="0.25">
      <c r="A111" s="84" t="s">
        <v>136</v>
      </c>
      <c r="B111" s="43" t="s">
        <v>18</v>
      </c>
      <c r="C111" s="8">
        <v>186.63</v>
      </c>
      <c r="D111" s="18">
        <v>0</v>
      </c>
      <c r="E111" s="432">
        <v>0</v>
      </c>
      <c r="F111" s="18">
        <v>0</v>
      </c>
      <c r="G111" s="69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08"/>
      <c r="P111" s="54"/>
      <c r="Q111" s="413"/>
    </row>
    <row r="112" spans="1:17" s="346" customFormat="1" ht="18.75" hidden="1" x14ac:dyDescent="0.25">
      <c r="A112" s="84" t="s">
        <v>137</v>
      </c>
      <c r="B112" s="43" t="s">
        <v>115</v>
      </c>
      <c r="C112" s="5">
        <v>332.44099999999997</v>
      </c>
      <c r="D112" s="18">
        <v>0</v>
      </c>
      <c r="E112" s="432">
        <v>0</v>
      </c>
      <c r="F112" s="18">
        <v>0</v>
      </c>
      <c r="G112" s="69">
        <v>0</v>
      </c>
      <c r="H112" s="18">
        <v>0</v>
      </c>
      <c r="I112" s="25"/>
      <c r="J112" s="25"/>
      <c r="K112" s="25"/>
      <c r="L112" s="25"/>
      <c r="M112" s="25"/>
      <c r="N112" s="25"/>
      <c r="O112" s="108"/>
      <c r="P112" s="54"/>
      <c r="Q112" s="413"/>
    </row>
    <row r="113" spans="1:17" s="346" customFormat="1" ht="18.75" hidden="1" x14ac:dyDescent="0.25">
      <c r="A113" s="84" t="s">
        <v>139</v>
      </c>
      <c r="B113" s="43" t="s">
        <v>117</v>
      </c>
      <c r="C113" s="5">
        <v>33.372999999999998</v>
      </c>
      <c r="D113" s="18">
        <v>0</v>
      </c>
      <c r="E113" s="432">
        <v>0</v>
      </c>
      <c r="F113" s="18">
        <v>0</v>
      </c>
      <c r="G113" s="69">
        <v>0</v>
      </c>
      <c r="H113" s="18">
        <v>0</v>
      </c>
      <c r="I113" s="25"/>
      <c r="J113" s="25"/>
      <c r="K113" s="25"/>
      <c r="L113" s="25"/>
      <c r="M113" s="25"/>
      <c r="N113" s="25"/>
      <c r="O113" s="108"/>
      <c r="P113" s="54"/>
      <c r="Q113" s="413"/>
    </row>
    <row r="114" spans="1:17" s="346" customFormat="1" ht="18.75" hidden="1" x14ac:dyDescent="0.25">
      <c r="A114" s="84" t="s">
        <v>262</v>
      </c>
      <c r="B114" s="43" t="s">
        <v>119</v>
      </c>
      <c r="C114" s="5">
        <v>20.67</v>
      </c>
      <c r="D114" s="18">
        <v>0</v>
      </c>
      <c r="E114" s="432">
        <v>0</v>
      </c>
      <c r="F114" s="18">
        <v>0</v>
      </c>
      <c r="G114" s="69">
        <v>0</v>
      </c>
      <c r="H114" s="18">
        <v>0</v>
      </c>
      <c r="I114" s="25"/>
      <c r="J114" s="25"/>
      <c r="K114" s="25"/>
      <c r="L114" s="25"/>
      <c r="M114" s="25"/>
      <c r="N114" s="25"/>
      <c r="O114" s="108"/>
      <c r="P114" s="54"/>
      <c r="Q114" s="413"/>
    </row>
    <row r="115" spans="1:17" s="346" customFormat="1" ht="18.75" hidden="1" x14ac:dyDescent="0.25">
      <c r="A115" s="391" t="s">
        <v>308</v>
      </c>
      <c r="B115" s="392"/>
      <c r="C115" s="392"/>
      <c r="D115" s="392"/>
      <c r="E115" s="410"/>
      <c r="F115" s="392"/>
      <c r="G115" s="411"/>
      <c r="H115" s="392"/>
      <c r="I115" s="392"/>
      <c r="J115" s="392"/>
      <c r="K115" s="392"/>
      <c r="L115" s="392"/>
      <c r="M115" s="392"/>
      <c r="N115" s="392"/>
      <c r="O115" s="108"/>
      <c r="P115" s="54"/>
      <c r="Q115" s="413"/>
    </row>
    <row r="116" spans="1:17" s="346" customFormat="1" ht="18.75" hidden="1" x14ac:dyDescent="0.25">
      <c r="A116" s="9" t="s">
        <v>141</v>
      </c>
      <c r="B116" s="57" t="s">
        <v>36</v>
      </c>
      <c r="C116" s="8">
        <v>347.41</v>
      </c>
      <c r="D116" s="12">
        <v>0</v>
      </c>
      <c r="E116" s="412">
        <v>0</v>
      </c>
      <c r="F116" s="12">
        <v>0</v>
      </c>
      <c r="G116" s="90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08"/>
      <c r="P116" s="54"/>
      <c r="Q116" s="413"/>
    </row>
    <row r="117" spans="1:17" s="346" customFormat="1" ht="18.75" hidden="1" x14ac:dyDescent="0.25">
      <c r="A117" s="9" t="s">
        <v>142</v>
      </c>
      <c r="B117" s="57" t="s">
        <v>122</v>
      </c>
      <c r="C117" s="8">
        <v>36.19</v>
      </c>
      <c r="D117" s="12">
        <v>0</v>
      </c>
      <c r="E117" s="412">
        <v>0</v>
      </c>
      <c r="F117" s="12">
        <v>0</v>
      </c>
      <c r="G117" s="90">
        <v>0</v>
      </c>
      <c r="H117" s="12">
        <v>0</v>
      </c>
      <c r="I117" s="20"/>
      <c r="J117" s="20"/>
      <c r="K117" s="20"/>
      <c r="L117" s="20"/>
      <c r="M117" s="20"/>
      <c r="N117" s="20"/>
      <c r="O117" s="108"/>
      <c r="P117" s="54"/>
      <c r="Q117" s="413"/>
    </row>
    <row r="118" spans="1:17" s="346" customFormat="1" ht="18.75" hidden="1" x14ac:dyDescent="0.25">
      <c r="A118" s="9" t="s">
        <v>144</v>
      </c>
      <c r="B118" s="57" t="s">
        <v>124</v>
      </c>
      <c r="C118" s="8">
        <v>21.42</v>
      </c>
      <c r="D118" s="12">
        <v>0</v>
      </c>
      <c r="E118" s="412">
        <v>0</v>
      </c>
      <c r="F118" s="12">
        <v>0</v>
      </c>
      <c r="G118" s="90">
        <v>0</v>
      </c>
      <c r="H118" s="12">
        <v>0</v>
      </c>
      <c r="I118" s="20"/>
      <c r="J118" s="20"/>
      <c r="K118" s="20"/>
      <c r="L118" s="20"/>
      <c r="M118" s="20"/>
      <c r="N118" s="20"/>
      <c r="O118" s="108"/>
      <c r="P118" s="54"/>
      <c r="Q118" s="413"/>
    </row>
    <row r="119" spans="1:17" s="346" customFormat="1" ht="18.75" x14ac:dyDescent="0.25">
      <c r="A119" s="394" t="s">
        <v>309</v>
      </c>
      <c r="B119" s="395"/>
      <c r="C119" s="395"/>
      <c r="D119" s="395"/>
      <c r="E119" s="414"/>
      <c r="F119" s="395"/>
      <c r="G119" s="415"/>
      <c r="H119" s="395"/>
      <c r="I119" s="395"/>
      <c r="J119" s="395"/>
      <c r="K119" s="395"/>
      <c r="L119" s="395"/>
      <c r="M119" s="395"/>
      <c r="N119" s="395"/>
      <c r="O119" s="108"/>
      <c r="P119" s="54"/>
      <c r="Q119" s="413"/>
    </row>
    <row r="120" spans="1:17" s="346" customFormat="1" ht="18.75" x14ac:dyDescent="0.25">
      <c r="A120" s="84" t="s">
        <v>148</v>
      </c>
      <c r="B120" s="43" t="s">
        <v>18</v>
      </c>
      <c r="C120" s="5">
        <v>273.83</v>
      </c>
      <c r="D120" s="12">
        <v>202</v>
      </c>
      <c r="E120" s="412">
        <v>196</v>
      </c>
      <c r="F120" s="13">
        <f>E120/C120</f>
        <v>0.71577255961728081</v>
      </c>
      <c r="G120" s="89">
        <v>68</v>
      </c>
      <c r="H120" s="42">
        <f>G120*100/E120</f>
        <v>34.693877551020407</v>
      </c>
      <c r="I120" s="20">
        <v>0</v>
      </c>
      <c r="J120" s="20">
        <v>0</v>
      </c>
      <c r="K120" s="20">
        <v>0</v>
      </c>
      <c r="L120" s="20">
        <v>0</v>
      </c>
      <c r="M120" s="20">
        <v>68</v>
      </c>
      <c r="N120" s="20">
        <v>0</v>
      </c>
      <c r="O120" s="108"/>
      <c r="P120" s="54"/>
      <c r="Q120" s="413"/>
    </row>
    <row r="121" spans="1:17" s="346" customFormat="1" ht="18.75" x14ac:dyDescent="0.25">
      <c r="A121" s="84" t="s">
        <v>149</v>
      </c>
      <c r="B121" s="43" t="s">
        <v>127</v>
      </c>
      <c r="C121" s="8">
        <v>40.784999999999997</v>
      </c>
      <c r="D121" s="12">
        <v>22</v>
      </c>
      <c r="E121" s="412">
        <v>41</v>
      </c>
      <c r="F121" s="13">
        <f t="shared" ref="F121:F130" si="4">E121/C121</f>
        <v>1.0052715459114872</v>
      </c>
      <c r="G121" s="89">
        <v>6</v>
      </c>
      <c r="H121" s="42">
        <f>G121*100/E121</f>
        <v>14.634146341463415</v>
      </c>
      <c r="I121" s="20"/>
      <c r="J121" s="20"/>
      <c r="K121" s="20"/>
      <c r="L121" s="20"/>
      <c r="M121" s="20"/>
      <c r="N121" s="20"/>
      <c r="O121" s="108"/>
      <c r="P121" s="54"/>
      <c r="Q121" s="413"/>
    </row>
    <row r="122" spans="1:17" s="346" customFormat="1" ht="18.75" x14ac:dyDescent="0.25">
      <c r="A122" s="84" t="s">
        <v>151</v>
      </c>
      <c r="B122" s="43" t="s">
        <v>129</v>
      </c>
      <c r="C122" s="5">
        <v>83.35</v>
      </c>
      <c r="D122" s="12">
        <v>112</v>
      </c>
      <c r="E122" s="412">
        <v>122</v>
      </c>
      <c r="F122" s="13">
        <f t="shared" si="4"/>
        <v>1.4637072585482904</v>
      </c>
      <c r="G122" s="89">
        <v>18</v>
      </c>
      <c r="H122" s="42">
        <f>G122*100/E122</f>
        <v>14.754098360655737</v>
      </c>
      <c r="I122" s="20"/>
      <c r="J122" s="20"/>
      <c r="K122" s="20"/>
      <c r="L122" s="20"/>
      <c r="M122" s="20"/>
      <c r="N122" s="20"/>
      <c r="O122" s="108"/>
      <c r="P122" s="54"/>
      <c r="Q122" s="413"/>
    </row>
    <row r="123" spans="1:17" s="346" customFormat="1" ht="18.75" x14ac:dyDescent="0.25">
      <c r="A123" s="84" t="s">
        <v>153</v>
      </c>
      <c r="B123" s="43" t="s">
        <v>130</v>
      </c>
      <c r="C123" s="5">
        <v>71.564999999999998</v>
      </c>
      <c r="D123" s="12">
        <v>120</v>
      </c>
      <c r="E123" s="412">
        <v>123</v>
      </c>
      <c r="F123" s="13">
        <f t="shared" si="4"/>
        <v>1.7187172500523999</v>
      </c>
      <c r="G123" s="89">
        <v>18</v>
      </c>
      <c r="H123" s="42">
        <f>G123*100/E123</f>
        <v>14.634146341463415</v>
      </c>
      <c r="I123" s="20"/>
      <c r="J123" s="20"/>
      <c r="K123" s="20"/>
      <c r="L123" s="20"/>
      <c r="M123" s="20"/>
      <c r="N123" s="20"/>
      <c r="O123" s="108"/>
      <c r="P123" s="54"/>
      <c r="Q123" s="413"/>
    </row>
    <row r="124" spans="1:17" s="346" customFormat="1" ht="18.75" x14ac:dyDescent="0.25">
      <c r="A124" s="84" t="s">
        <v>263</v>
      </c>
      <c r="B124" s="43" t="s">
        <v>131</v>
      </c>
      <c r="C124" s="5">
        <v>33.872999999999998</v>
      </c>
      <c r="D124" s="12">
        <v>69</v>
      </c>
      <c r="E124" s="412">
        <v>55</v>
      </c>
      <c r="F124" s="13">
        <f t="shared" si="4"/>
        <v>1.623712101083459</v>
      </c>
      <c r="G124" s="89">
        <v>19</v>
      </c>
      <c r="H124" s="42">
        <f>G124*100/E124</f>
        <v>34.545454545454547</v>
      </c>
      <c r="I124" s="20"/>
      <c r="J124" s="20"/>
      <c r="K124" s="20"/>
      <c r="L124" s="20"/>
      <c r="M124" s="20"/>
      <c r="N124" s="20"/>
      <c r="O124" s="108"/>
      <c r="P124" s="54"/>
      <c r="Q124" s="413"/>
    </row>
    <row r="125" spans="1:17" s="346" customFormat="1" ht="18.75" x14ac:dyDescent="0.25">
      <c r="A125" s="84" t="s">
        <v>264</v>
      </c>
      <c r="B125" s="43" t="s">
        <v>132</v>
      </c>
      <c r="C125" s="5">
        <v>35.130000000000003</v>
      </c>
      <c r="D125" s="12">
        <v>69</v>
      </c>
      <c r="E125" s="412">
        <v>64</v>
      </c>
      <c r="F125" s="13">
        <f t="shared" si="4"/>
        <v>1.8218047253060061</v>
      </c>
      <c r="G125" s="89">
        <v>22</v>
      </c>
      <c r="H125" s="42">
        <f>G125*100/E125</f>
        <v>34.375</v>
      </c>
      <c r="I125" s="20"/>
      <c r="J125" s="20"/>
      <c r="K125" s="20"/>
      <c r="L125" s="20"/>
      <c r="M125" s="20"/>
      <c r="N125" s="20"/>
      <c r="O125" s="108"/>
      <c r="P125" s="54"/>
      <c r="Q125" s="413"/>
    </row>
    <row r="126" spans="1:17" s="346" customFormat="1" ht="18.75" x14ac:dyDescent="0.25">
      <c r="A126" s="84" t="s">
        <v>265</v>
      </c>
      <c r="B126" s="43" t="s">
        <v>133</v>
      </c>
      <c r="C126" s="5">
        <v>119.288</v>
      </c>
      <c r="D126" s="12">
        <v>104</v>
      </c>
      <c r="E126" s="412">
        <v>108</v>
      </c>
      <c r="F126" s="13">
        <f t="shared" si="4"/>
        <v>0.90537187311380862</v>
      </c>
      <c r="G126" s="89">
        <v>37</v>
      </c>
      <c r="H126" s="42">
        <f>G126*100/E126</f>
        <v>34.25925925925926</v>
      </c>
      <c r="I126" s="20"/>
      <c r="J126" s="20"/>
      <c r="K126" s="20"/>
      <c r="L126" s="20"/>
      <c r="M126" s="20"/>
      <c r="N126" s="20"/>
      <c r="O126" s="108"/>
      <c r="P126" s="54"/>
      <c r="Q126" s="413"/>
    </row>
    <row r="127" spans="1:17" s="346" customFormat="1" ht="18.75" x14ac:dyDescent="0.25">
      <c r="A127" s="84" t="s">
        <v>266</v>
      </c>
      <c r="B127" s="43" t="s">
        <v>134</v>
      </c>
      <c r="C127" s="8">
        <v>28.207000000000001</v>
      </c>
      <c r="D127" s="12">
        <v>91</v>
      </c>
      <c r="E127" s="412">
        <v>101</v>
      </c>
      <c r="F127" s="13">
        <f t="shared" si="4"/>
        <v>3.5806714645300812</v>
      </c>
      <c r="G127" s="89">
        <v>35</v>
      </c>
      <c r="H127" s="42">
        <f>G127*100/E127</f>
        <v>34.653465346534652</v>
      </c>
      <c r="I127" s="20"/>
      <c r="J127" s="20"/>
      <c r="K127" s="20"/>
      <c r="L127" s="20"/>
      <c r="M127" s="20"/>
      <c r="N127" s="20"/>
      <c r="O127" s="108"/>
      <c r="P127" s="54"/>
      <c r="Q127" s="413"/>
    </row>
    <row r="128" spans="1:17" s="346" customFormat="1" ht="18.75" x14ac:dyDescent="0.25">
      <c r="A128" s="84" t="s">
        <v>267</v>
      </c>
      <c r="B128" s="43" t="s">
        <v>135</v>
      </c>
      <c r="C128" s="5">
        <v>24.41</v>
      </c>
      <c r="D128" s="12">
        <v>60</v>
      </c>
      <c r="E128" s="412">
        <v>60</v>
      </c>
      <c r="F128" s="13">
        <f t="shared" si="4"/>
        <v>2.4580090126997134</v>
      </c>
      <c r="G128" s="89">
        <v>21</v>
      </c>
      <c r="H128" s="42">
        <f>G128*100/E128</f>
        <v>35</v>
      </c>
      <c r="I128" s="20"/>
      <c r="J128" s="20"/>
      <c r="K128" s="20"/>
      <c r="L128" s="20"/>
      <c r="M128" s="20"/>
      <c r="N128" s="20"/>
      <c r="O128" s="108"/>
      <c r="P128" s="54"/>
      <c r="Q128" s="413"/>
    </row>
    <row r="129" spans="1:17" s="346" customFormat="1" ht="18.75" x14ac:dyDescent="0.25">
      <c r="A129" s="84" t="s">
        <v>268</v>
      </c>
      <c r="B129" s="57" t="s">
        <v>332</v>
      </c>
      <c r="C129" s="5">
        <v>30.28</v>
      </c>
      <c r="D129" s="12">
        <v>60</v>
      </c>
      <c r="E129" s="412">
        <v>61</v>
      </c>
      <c r="F129" s="13">
        <f t="shared" si="4"/>
        <v>2.0145310435931307</v>
      </c>
      <c r="G129" s="89">
        <v>21</v>
      </c>
      <c r="H129" s="42">
        <f>G129*100/E129</f>
        <v>34.42622950819672</v>
      </c>
      <c r="I129" s="20"/>
      <c r="J129" s="20"/>
      <c r="K129" s="20"/>
      <c r="L129" s="20"/>
      <c r="M129" s="20"/>
      <c r="N129" s="20"/>
      <c r="O129" s="108"/>
      <c r="P129" s="54"/>
      <c r="Q129" s="413"/>
    </row>
    <row r="130" spans="1:17" s="346" customFormat="1" ht="18.75" x14ac:dyDescent="0.25">
      <c r="A130" s="84" t="s">
        <v>269</v>
      </c>
      <c r="B130" s="57" t="s">
        <v>27</v>
      </c>
      <c r="C130" s="5">
        <v>35.409999999999997</v>
      </c>
      <c r="D130" s="12">
        <v>73</v>
      </c>
      <c r="E130" s="412">
        <v>73</v>
      </c>
      <c r="F130" s="13">
        <f t="shared" si="4"/>
        <v>2.0615645297938436</v>
      </c>
      <c r="G130" s="89">
        <v>25</v>
      </c>
      <c r="H130" s="42">
        <f>G130*100/E130</f>
        <v>34.246575342465754</v>
      </c>
      <c r="I130" s="20"/>
      <c r="J130" s="20"/>
      <c r="K130" s="20"/>
      <c r="L130" s="20"/>
      <c r="M130" s="20"/>
      <c r="N130" s="20"/>
      <c r="O130" s="108"/>
      <c r="P130" s="54"/>
      <c r="Q130" s="413"/>
    </row>
    <row r="131" spans="1:17" s="346" customFormat="1" ht="18.75" hidden="1" x14ac:dyDescent="0.25">
      <c r="A131" s="391" t="s">
        <v>270</v>
      </c>
      <c r="B131" s="392"/>
      <c r="C131" s="392"/>
      <c r="D131" s="392"/>
      <c r="E131" s="410"/>
      <c r="F131" s="392"/>
      <c r="G131" s="411"/>
      <c r="H131" s="392"/>
      <c r="I131" s="392"/>
      <c r="J131" s="392"/>
      <c r="K131" s="392"/>
      <c r="L131" s="392"/>
      <c r="M131" s="392"/>
      <c r="N131" s="392"/>
      <c r="O131" s="108"/>
      <c r="P131" s="54"/>
      <c r="Q131" s="413"/>
    </row>
    <row r="132" spans="1:17" s="346" customFormat="1" ht="16.5" hidden="1" customHeight="1" x14ac:dyDescent="0.25">
      <c r="A132" s="9" t="s">
        <v>155</v>
      </c>
      <c r="B132" s="57" t="s">
        <v>36</v>
      </c>
      <c r="C132" s="8">
        <v>223.19</v>
      </c>
      <c r="D132" s="11">
        <v>0</v>
      </c>
      <c r="E132" s="347">
        <v>0</v>
      </c>
      <c r="F132" s="11">
        <f>E132/C132</f>
        <v>0</v>
      </c>
      <c r="G132" s="87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08"/>
      <c r="P132" s="54"/>
      <c r="Q132" s="413"/>
    </row>
    <row r="133" spans="1:17" s="346" customFormat="1" ht="18.75" hidden="1" x14ac:dyDescent="0.25">
      <c r="A133" s="9" t="s">
        <v>271</v>
      </c>
      <c r="B133" s="57" t="s">
        <v>138</v>
      </c>
      <c r="C133" s="8">
        <v>146.21</v>
      </c>
      <c r="D133" s="11">
        <v>0</v>
      </c>
      <c r="E133" s="347">
        <v>0</v>
      </c>
      <c r="F133" s="11">
        <f>E133/C133</f>
        <v>0</v>
      </c>
      <c r="G133" s="87">
        <v>0</v>
      </c>
      <c r="H133" s="11">
        <v>0</v>
      </c>
      <c r="I133" s="47"/>
      <c r="J133" s="47"/>
      <c r="K133" s="47"/>
      <c r="L133" s="47"/>
      <c r="M133" s="47"/>
      <c r="N133" s="47"/>
      <c r="O133" s="108"/>
      <c r="P133" s="54"/>
      <c r="Q133" s="413"/>
    </row>
    <row r="134" spans="1:17" s="346" customFormat="1" ht="18.75" hidden="1" x14ac:dyDescent="0.25">
      <c r="A134" s="9" t="s">
        <v>272</v>
      </c>
      <c r="B134" s="57" t="s">
        <v>140</v>
      </c>
      <c r="C134" s="8">
        <v>125.91</v>
      </c>
      <c r="D134" s="11">
        <v>0</v>
      </c>
      <c r="E134" s="347">
        <v>0</v>
      </c>
      <c r="F134" s="11">
        <f>E134/C134</f>
        <v>0</v>
      </c>
      <c r="G134" s="87">
        <v>0</v>
      </c>
      <c r="H134" s="11">
        <v>0</v>
      </c>
      <c r="I134" s="47"/>
      <c r="J134" s="47"/>
      <c r="K134" s="47"/>
      <c r="L134" s="47"/>
      <c r="M134" s="47"/>
      <c r="N134" s="47"/>
      <c r="O134" s="108"/>
      <c r="P134" s="54"/>
      <c r="Q134" s="413"/>
    </row>
    <row r="135" spans="1:17" s="346" customFormat="1" ht="18.75" x14ac:dyDescent="0.25">
      <c r="A135" s="394" t="s">
        <v>273</v>
      </c>
      <c r="B135" s="395"/>
      <c r="C135" s="395"/>
      <c r="D135" s="395"/>
      <c r="E135" s="414"/>
      <c r="F135" s="395"/>
      <c r="G135" s="415"/>
      <c r="H135" s="395"/>
      <c r="I135" s="395"/>
      <c r="J135" s="395"/>
      <c r="K135" s="395"/>
      <c r="L135" s="395"/>
      <c r="M135" s="395"/>
      <c r="N135" s="395"/>
      <c r="O135" s="108"/>
      <c r="P135" s="54"/>
      <c r="Q135" s="413"/>
    </row>
    <row r="136" spans="1:17" s="346" customFormat="1" ht="18.75" x14ac:dyDescent="0.25">
      <c r="A136" s="84" t="s">
        <v>156</v>
      </c>
      <c r="B136" s="43" t="s">
        <v>36</v>
      </c>
      <c r="C136" s="5">
        <v>768.25</v>
      </c>
      <c r="D136" s="12">
        <v>1102</v>
      </c>
      <c r="E136" s="412">
        <v>1063</v>
      </c>
      <c r="F136" s="13">
        <f>E136/C136</f>
        <v>1.3836641718190694</v>
      </c>
      <c r="G136" s="89">
        <v>372</v>
      </c>
      <c r="H136" s="42">
        <f>G136*100/E136</f>
        <v>34.995296331138285</v>
      </c>
      <c r="I136" s="20">
        <v>0</v>
      </c>
      <c r="J136" s="20">
        <v>0</v>
      </c>
      <c r="K136" s="20">
        <v>0</v>
      </c>
      <c r="L136" s="20">
        <v>0</v>
      </c>
      <c r="M136" s="20">
        <v>372</v>
      </c>
      <c r="N136" s="20">
        <v>0</v>
      </c>
      <c r="O136" s="108"/>
      <c r="P136" s="54"/>
      <c r="Q136" s="413"/>
    </row>
    <row r="137" spans="1:17" s="346" customFormat="1" ht="18.75" x14ac:dyDescent="0.25">
      <c r="A137" s="84" t="s">
        <v>157</v>
      </c>
      <c r="B137" s="43" t="s">
        <v>143</v>
      </c>
      <c r="C137" s="5">
        <v>191.41800000000001</v>
      </c>
      <c r="D137" s="12">
        <v>85</v>
      </c>
      <c r="E137" s="412">
        <v>108</v>
      </c>
      <c r="F137" s="13">
        <f t="shared" ref="F137:F143" si="5">E137/C137</f>
        <v>0.56421026235777194</v>
      </c>
      <c r="G137" s="89">
        <v>16</v>
      </c>
      <c r="H137" s="42">
        <f>G137*100/E137</f>
        <v>14.814814814814815</v>
      </c>
      <c r="I137" s="20"/>
      <c r="J137" s="20"/>
      <c r="K137" s="20"/>
      <c r="L137" s="20"/>
      <c r="M137" s="20"/>
      <c r="N137" s="20"/>
      <c r="O137" s="108"/>
      <c r="P137" s="54"/>
      <c r="Q137" s="413"/>
    </row>
    <row r="138" spans="1:17" s="346" customFormat="1" ht="18.75" x14ac:dyDescent="0.25">
      <c r="A138" s="84" t="s">
        <v>159</v>
      </c>
      <c r="B138" s="43" t="s">
        <v>145</v>
      </c>
      <c r="C138" s="5">
        <v>164.13</v>
      </c>
      <c r="D138" s="12">
        <v>79</v>
      </c>
      <c r="E138" s="412">
        <v>92</v>
      </c>
      <c r="F138" s="13">
        <f t="shared" si="5"/>
        <v>0.56053128617559256</v>
      </c>
      <c r="G138" s="89">
        <v>13</v>
      </c>
      <c r="H138" s="42">
        <f>G138*100/E138</f>
        <v>14.130434782608695</v>
      </c>
      <c r="I138" s="20"/>
      <c r="J138" s="20"/>
      <c r="K138" s="20"/>
      <c r="L138" s="20"/>
      <c r="M138" s="20"/>
      <c r="N138" s="20"/>
      <c r="O138" s="108"/>
      <c r="P138" s="54"/>
      <c r="Q138" s="413"/>
    </row>
    <row r="139" spans="1:17" s="346" customFormat="1" ht="18.75" x14ac:dyDescent="0.25">
      <c r="A139" s="84" t="s">
        <v>161</v>
      </c>
      <c r="B139" s="43" t="s">
        <v>146</v>
      </c>
      <c r="C139" s="8">
        <v>258.22300000000001</v>
      </c>
      <c r="D139" s="12">
        <v>214</v>
      </c>
      <c r="E139" s="412">
        <v>191</v>
      </c>
      <c r="F139" s="13">
        <f t="shared" si="5"/>
        <v>0.7396707497008399</v>
      </c>
      <c r="G139" s="89">
        <v>28</v>
      </c>
      <c r="H139" s="42">
        <f>G139*100/E139</f>
        <v>14.659685863874346</v>
      </c>
      <c r="I139" s="20"/>
      <c r="J139" s="20"/>
      <c r="K139" s="20"/>
      <c r="L139" s="20"/>
      <c r="M139" s="20"/>
      <c r="N139" s="20"/>
      <c r="O139" s="108"/>
      <c r="P139" s="54"/>
      <c r="Q139" s="413"/>
    </row>
    <row r="140" spans="1:17" s="346" customFormat="1" ht="18.75" x14ac:dyDescent="0.25">
      <c r="A140" s="84" t="s">
        <v>162</v>
      </c>
      <c r="B140" s="43" t="s">
        <v>386</v>
      </c>
      <c r="C140" s="5">
        <v>31.01</v>
      </c>
      <c r="D140" s="12">
        <v>129</v>
      </c>
      <c r="E140" s="412">
        <v>129</v>
      </c>
      <c r="F140" s="13">
        <f t="shared" si="5"/>
        <v>4.1599484037407288</v>
      </c>
      <c r="G140" s="89">
        <v>45</v>
      </c>
      <c r="H140" s="42">
        <f>G140*100/E140</f>
        <v>34.883720930232556</v>
      </c>
      <c r="I140" s="20"/>
      <c r="J140" s="20"/>
      <c r="K140" s="20"/>
      <c r="L140" s="20"/>
      <c r="M140" s="20"/>
      <c r="N140" s="20"/>
      <c r="O140" s="108"/>
      <c r="P140" s="54"/>
      <c r="Q140" s="413"/>
    </row>
    <row r="141" spans="1:17" s="346" customFormat="1" ht="18.75" x14ac:dyDescent="0.25">
      <c r="A141" s="84" t="s">
        <v>164</v>
      </c>
      <c r="B141" s="57" t="s">
        <v>387</v>
      </c>
      <c r="C141" s="5">
        <v>45.381</v>
      </c>
      <c r="D141" s="12">
        <v>146</v>
      </c>
      <c r="E141" s="412">
        <v>192</v>
      </c>
      <c r="F141" s="13">
        <f t="shared" si="5"/>
        <v>4.2308455080319955</v>
      </c>
      <c r="G141" s="89">
        <v>67</v>
      </c>
      <c r="H141" s="42">
        <f>G141*100/E141</f>
        <v>34.895833333333336</v>
      </c>
      <c r="I141" s="20"/>
      <c r="J141" s="20"/>
      <c r="K141" s="20"/>
      <c r="L141" s="20"/>
      <c r="M141" s="20"/>
      <c r="N141" s="20"/>
      <c r="O141" s="108"/>
      <c r="P141" s="54"/>
      <c r="Q141" s="413"/>
    </row>
    <row r="142" spans="1:17" s="346" customFormat="1" ht="18.75" x14ac:dyDescent="0.25">
      <c r="A142" s="84" t="s">
        <v>165</v>
      </c>
      <c r="B142" s="57" t="s">
        <v>42</v>
      </c>
      <c r="C142" s="5">
        <v>20.49</v>
      </c>
      <c r="D142" s="12">
        <v>125</v>
      </c>
      <c r="E142" s="412">
        <v>97</v>
      </c>
      <c r="F142" s="13">
        <f t="shared" si="5"/>
        <v>4.7340165934602245</v>
      </c>
      <c r="G142" s="89">
        <v>33</v>
      </c>
      <c r="H142" s="42">
        <f>G142*100/E142</f>
        <v>34.020618556701031</v>
      </c>
      <c r="I142" s="20"/>
      <c r="J142" s="20"/>
      <c r="K142" s="20"/>
      <c r="L142" s="20"/>
      <c r="M142" s="20"/>
      <c r="N142" s="20"/>
      <c r="O142" s="108"/>
      <c r="P142" s="54"/>
      <c r="Q142" s="413"/>
    </row>
    <row r="143" spans="1:17" s="346" customFormat="1" ht="18.75" x14ac:dyDescent="0.25">
      <c r="A143" s="84" t="s">
        <v>167</v>
      </c>
      <c r="B143" s="43" t="s">
        <v>147</v>
      </c>
      <c r="C143" s="5">
        <v>73.016999999999996</v>
      </c>
      <c r="D143" s="12">
        <v>189</v>
      </c>
      <c r="E143" s="412">
        <v>293</v>
      </c>
      <c r="F143" s="13">
        <f t="shared" si="5"/>
        <v>4.0127641508141938</v>
      </c>
      <c r="G143" s="89">
        <v>100</v>
      </c>
      <c r="H143" s="42">
        <f>G143*100/E143</f>
        <v>34.129692832764505</v>
      </c>
      <c r="I143" s="20"/>
      <c r="J143" s="20"/>
      <c r="K143" s="20"/>
      <c r="L143" s="20"/>
      <c r="M143" s="20"/>
      <c r="N143" s="20"/>
      <c r="O143" s="108"/>
      <c r="P143" s="54"/>
      <c r="Q143" s="413"/>
    </row>
    <row r="144" spans="1:17" s="346" customFormat="1" ht="15.75" customHeight="1" x14ac:dyDescent="0.25">
      <c r="A144" s="394" t="s">
        <v>274</v>
      </c>
      <c r="B144" s="395"/>
      <c r="C144" s="395"/>
      <c r="D144" s="395"/>
      <c r="E144" s="414"/>
      <c r="F144" s="395"/>
      <c r="G144" s="415"/>
      <c r="H144" s="395"/>
      <c r="I144" s="395"/>
      <c r="J144" s="395"/>
      <c r="K144" s="395"/>
      <c r="L144" s="395"/>
      <c r="M144" s="395"/>
      <c r="N144" s="395"/>
      <c r="O144" s="108"/>
      <c r="P144" s="54"/>
      <c r="Q144" s="413"/>
    </row>
    <row r="145" spans="1:17" s="397" customFormat="1" ht="18.75" x14ac:dyDescent="0.25">
      <c r="A145" s="58" t="s">
        <v>171</v>
      </c>
      <c r="B145" s="513" t="s">
        <v>18</v>
      </c>
      <c r="C145" s="8">
        <v>4284.8</v>
      </c>
      <c r="D145" s="11">
        <v>9212</v>
      </c>
      <c r="E145" s="11">
        <v>10455</v>
      </c>
      <c r="F145" s="402">
        <v>3.77</v>
      </c>
      <c r="G145" s="11">
        <v>3659</v>
      </c>
      <c r="H145" s="11">
        <f>G145*100/E145</f>
        <v>34.99760879961741</v>
      </c>
      <c r="I145" s="11">
        <v>1463</v>
      </c>
      <c r="J145" s="11">
        <v>0</v>
      </c>
      <c r="K145" s="11">
        <v>0</v>
      </c>
      <c r="L145" s="11">
        <v>0</v>
      </c>
      <c r="M145" s="11">
        <v>3659</v>
      </c>
      <c r="N145" s="11">
        <v>0</v>
      </c>
      <c r="O145" s="108"/>
      <c r="P145" s="54"/>
      <c r="Q145" s="413"/>
    </row>
    <row r="146" spans="1:17" s="397" customFormat="1" ht="15.75" customHeight="1" x14ac:dyDescent="0.25">
      <c r="A146" s="394" t="s">
        <v>275</v>
      </c>
      <c r="B146" s="395"/>
      <c r="C146" s="395"/>
      <c r="D146" s="395"/>
      <c r="E146" s="414"/>
      <c r="F146" s="395"/>
      <c r="G146" s="415"/>
      <c r="H146" s="395"/>
      <c r="I146" s="395"/>
      <c r="J146" s="395"/>
      <c r="K146" s="395"/>
      <c r="L146" s="395"/>
      <c r="M146" s="395"/>
      <c r="N146" s="395"/>
      <c r="O146" s="108"/>
      <c r="P146" s="54"/>
      <c r="Q146" s="413"/>
    </row>
    <row r="147" spans="1:17" s="397" customFormat="1" ht="18.75" x14ac:dyDescent="0.25">
      <c r="A147" s="58" t="s">
        <v>180</v>
      </c>
      <c r="B147" s="57" t="s">
        <v>36</v>
      </c>
      <c r="C147" s="8">
        <v>2410.6999999999998</v>
      </c>
      <c r="D147" s="18">
        <v>2858</v>
      </c>
      <c r="E147" s="432">
        <v>2575</v>
      </c>
      <c r="F147" s="19">
        <f>E147/C147</f>
        <v>1.0681544779524621</v>
      </c>
      <c r="G147" s="95">
        <v>901</v>
      </c>
      <c r="H147" s="433">
        <f>G147*100/E147</f>
        <v>34.990291262135919</v>
      </c>
      <c r="I147" s="29">
        <v>300</v>
      </c>
      <c r="J147" s="29">
        <v>0</v>
      </c>
      <c r="K147" s="29">
        <v>0</v>
      </c>
      <c r="L147" s="29">
        <v>0</v>
      </c>
      <c r="M147" s="29">
        <v>901</v>
      </c>
      <c r="N147" s="29">
        <v>0</v>
      </c>
      <c r="O147" s="108"/>
      <c r="P147" s="54"/>
      <c r="Q147" s="413"/>
    </row>
    <row r="148" spans="1:17" s="346" customFormat="1" ht="18.75" x14ac:dyDescent="0.25">
      <c r="A148" s="84" t="s">
        <v>181</v>
      </c>
      <c r="B148" s="43" t="s">
        <v>150</v>
      </c>
      <c r="C148" s="5">
        <v>150.298</v>
      </c>
      <c r="D148" s="18">
        <v>104</v>
      </c>
      <c r="E148" s="432">
        <v>119</v>
      </c>
      <c r="F148" s="19">
        <f>E148/C148</f>
        <v>0.79176036939945971</v>
      </c>
      <c r="G148" s="93">
        <v>17</v>
      </c>
      <c r="H148" s="433">
        <f>G148*100/E148</f>
        <v>14.285714285714286</v>
      </c>
      <c r="I148" s="21"/>
      <c r="J148" s="21"/>
      <c r="K148" s="21"/>
      <c r="L148" s="21"/>
      <c r="M148" s="21"/>
      <c r="N148" s="21"/>
      <c r="O148" s="108"/>
      <c r="P148" s="54"/>
      <c r="Q148" s="413"/>
    </row>
    <row r="149" spans="1:17" s="346" customFormat="1" ht="18.75" x14ac:dyDescent="0.25">
      <c r="A149" s="84" t="s">
        <v>183</v>
      </c>
      <c r="B149" s="43" t="s">
        <v>152</v>
      </c>
      <c r="C149" s="5">
        <v>1607.29</v>
      </c>
      <c r="D149" s="18">
        <v>2613</v>
      </c>
      <c r="E149" s="432">
        <v>2674</v>
      </c>
      <c r="F149" s="19">
        <f>E149/C149</f>
        <v>1.6636699039999006</v>
      </c>
      <c r="G149" s="93">
        <v>935</v>
      </c>
      <c r="H149" s="433">
        <f>G149*100/E149</f>
        <v>34.966342557965596</v>
      </c>
      <c r="I149" s="21"/>
      <c r="J149" s="21"/>
      <c r="K149" s="21"/>
      <c r="L149" s="21"/>
      <c r="M149" s="21"/>
      <c r="N149" s="21"/>
      <c r="O149" s="108"/>
      <c r="P149" s="54"/>
      <c r="Q149" s="413"/>
    </row>
    <row r="150" spans="1:17" s="397" customFormat="1" ht="18.75" x14ac:dyDescent="0.25">
      <c r="A150" s="58" t="s">
        <v>185</v>
      </c>
      <c r="B150" s="57" t="s">
        <v>154</v>
      </c>
      <c r="C150" s="8">
        <v>252.64</v>
      </c>
      <c r="D150" s="18">
        <v>230</v>
      </c>
      <c r="E150" s="432">
        <v>192</v>
      </c>
      <c r="F150" s="19">
        <f>E150/C150</f>
        <v>0.759974667511083</v>
      </c>
      <c r="G150" s="311">
        <v>67</v>
      </c>
      <c r="H150" s="433">
        <f>G150*100/E150</f>
        <v>34.895833333333336</v>
      </c>
      <c r="I150" s="29">
        <v>0</v>
      </c>
      <c r="J150" s="29">
        <v>0</v>
      </c>
      <c r="K150" s="29">
        <v>0</v>
      </c>
      <c r="L150" s="29">
        <v>0</v>
      </c>
      <c r="M150" s="29">
        <v>67</v>
      </c>
      <c r="N150" s="29">
        <v>0</v>
      </c>
      <c r="O150" s="108"/>
      <c r="P150" s="54"/>
      <c r="Q150" s="413"/>
    </row>
    <row r="151" spans="1:17" s="346" customFormat="1" ht="15.75" customHeight="1" x14ac:dyDescent="0.25">
      <c r="A151" s="394" t="s">
        <v>339</v>
      </c>
      <c r="B151" s="395"/>
      <c r="C151" s="395"/>
      <c r="D151" s="395"/>
      <c r="E151" s="414"/>
      <c r="F151" s="395"/>
      <c r="G151" s="415"/>
      <c r="H151" s="395"/>
      <c r="I151" s="395"/>
      <c r="J151" s="395"/>
      <c r="K151" s="395"/>
      <c r="L151" s="395"/>
      <c r="M151" s="395"/>
      <c r="N151" s="395"/>
      <c r="O151" s="108"/>
      <c r="P151" s="54"/>
      <c r="Q151" s="413"/>
    </row>
    <row r="152" spans="1:17" s="346" customFormat="1" ht="18.75" x14ac:dyDescent="0.25">
      <c r="A152" s="84" t="s">
        <v>186</v>
      </c>
      <c r="B152" s="43" t="s">
        <v>36</v>
      </c>
      <c r="C152" s="8">
        <v>466.86</v>
      </c>
      <c r="D152" s="12">
        <v>107</v>
      </c>
      <c r="E152" s="412">
        <v>120</v>
      </c>
      <c r="F152" s="13">
        <f>E152/C152</f>
        <v>0.25703637064644647</v>
      </c>
      <c r="G152" s="91">
        <v>42</v>
      </c>
      <c r="H152" s="434">
        <f>G152*100/E152</f>
        <v>35</v>
      </c>
      <c r="I152" s="16">
        <v>0</v>
      </c>
      <c r="J152" s="16">
        <v>0</v>
      </c>
      <c r="K152" s="16">
        <v>0</v>
      </c>
      <c r="L152" s="16">
        <v>0</v>
      </c>
      <c r="M152" s="16">
        <v>42</v>
      </c>
      <c r="N152" s="16">
        <v>0</v>
      </c>
      <c r="O152" s="108"/>
      <c r="P152" s="54"/>
      <c r="Q152" s="413"/>
    </row>
    <row r="153" spans="1:17" s="346" customFormat="1" ht="18.75" x14ac:dyDescent="0.25">
      <c r="A153" s="84" t="s">
        <v>187</v>
      </c>
      <c r="B153" s="43" t="s">
        <v>158</v>
      </c>
      <c r="C153" s="5">
        <v>369.51</v>
      </c>
      <c r="D153" s="12">
        <v>250</v>
      </c>
      <c r="E153" s="412">
        <v>256</v>
      </c>
      <c r="F153" s="13">
        <f t="shared" ref="F153:F161" si="6">E153/C153</f>
        <v>0.69280939622743631</v>
      </c>
      <c r="G153" s="89">
        <v>38</v>
      </c>
      <c r="H153" s="434">
        <f>G153*100/E153</f>
        <v>14.84375</v>
      </c>
      <c r="I153" s="16"/>
      <c r="J153" s="16"/>
      <c r="K153" s="16"/>
      <c r="L153" s="16"/>
      <c r="M153" s="16"/>
      <c r="N153" s="16"/>
      <c r="O153" s="108"/>
      <c r="P153" s="54"/>
      <c r="Q153" s="413"/>
    </row>
    <row r="154" spans="1:17" s="346" customFormat="1" ht="18.75" x14ac:dyDescent="0.25">
      <c r="A154" s="84" t="s">
        <v>189</v>
      </c>
      <c r="B154" s="43" t="s">
        <v>160</v>
      </c>
      <c r="C154" s="5">
        <v>30.57</v>
      </c>
      <c r="D154" s="12">
        <v>128</v>
      </c>
      <c r="E154" s="412">
        <v>178</v>
      </c>
      <c r="F154" s="13">
        <f t="shared" si="6"/>
        <v>5.8227019954203465</v>
      </c>
      <c r="G154" s="89">
        <v>44</v>
      </c>
      <c r="H154" s="434">
        <f>G154*100/E154</f>
        <v>24.719101123595507</v>
      </c>
      <c r="I154" s="16"/>
      <c r="J154" s="16"/>
      <c r="K154" s="16"/>
      <c r="L154" s="16"/>
      <c r="M154" s="16"/>
      <c r="N154" s="16"/>
      <c r="O154" s="108"/>
      <c r="P154" s="54"/>
      <c r="Q154" s="413"/>
    </row>
    <row r="155" spans="1:17" s="346" customFormat="1" ht="18.75" x14ac:dyDescent="0.25">
      <c r="A155" s="84" t="s">
        <v>191</v>
      </c>
      <c r="B155" s="43" t="s">
        <v>315</v>
      </c>
      <c r="C155" s="5">
        <v>47.12</v>
      </c>
      <c r="D155" s="12">
        <v>124</v>
      </c>
      <c r="E155" s="412">
        <v>124</v>
      </c>
      <c r="F155" s="13">
        <f t="shared" si="6"/>
        <v>2.6315789473684212</v>
      </c>
      <c r="G155" s="89">
        <v>9</v>
      </c>
      <c r="H155" s="434">
        <f>G155*100/E155</f>
        <v>7.258064516129032</v>
      </c>
      <c r="I155" s="16"/>
      <c r="J155" s="16"/>
      <c r="K155" s="16"/>
      <c r="L155" s="16"/>
      <c r="M155" s="16"/>
      <c r="N155" s="16"/>
      <c r="O155" s="108"/>
      <c r="P155" s="54"/>
      <c r="Q155" s="413"/>
    </row>
    <row r="156" spans="1:17" s="346" customFormat="1" ht="18.75" x14ac:dyDescent="0.25">
      <c r="A156" s="84" t="s">
        <v>193</v>
      </c>
      <c r="B156" s="43" t="s">
        <v>163</v>
      </c>
      <c r="C156" s="5">
        <v>299.57100000000003</v>
      </c>
      <c r="D156" s="12">
        <v>94</v>
      </c>
      <c r="E156" s="412">
        <v>121</v>
      </c>
      <c r="F156" s="13">
        <f t="shared" si="6"/>
        <v>0.40391092595745248</v>
      </c>
      <c r="G156" s="89">
        <v>35</v>
      </c>
      <c r="H156" s="434">
        <f>G156*100/E156</f>
        <v>28.925619834710744</v>
      </c>
      <c r="I156" s="16"/>
      <c r="J156" s="16"/>
      <c r="K156" s="16"/>
      <c r="L156" s="16"/>
      <c r="M156" s="16"/>
      <c r="N156" s="16"/>
      <c r="O156" s="108"/>
      <c r="P156" s="54"/>
      <c r="Q156" s="413"/>
    </row>
    <row r="157" spans="1:17" s="346" customFormat="1" ht="18.75" x14ac:dyDescent="0.25">
      <c r="A157" s="84" t="s">
        <v>195</v>
      </c>
      <c r="B157" s="43" t="s">
        <v>324</v>
      </c>
      <c r="C157" s="5">
        <v>58.94</v>
      </c>
      <c r="D157" s="12">
        <v>46</v>
      </c>
      <c r="E157" s="412">
        <v>51</v>
      </c>
      <c r="F157" s="13">
        <f t="shared" si="6"/>
        <v>0.86528673227010522</v>
      </c>
      <c r="G157" s="89">
        <v>17</v>
      </c>
      <c r="H157" s="434">
        <f>G157*100/E157</f>
        <v>33.333333333333336</v>
      </c>
      <c r="I157" s="16"/>
      <c r="J157" s="16"/>
      <c r="K157" s="16"/>
      <c r="L157" s="16"/>
      <c r="M157" s="16"/>
      <c r="N157" s="16"/>
      <c r="O157" s="108"/>
      <c r="P157" s="54"/>
      <c r="Q157" s="413"/>
    </row>
    <row r="158" spans="1:17" s="346" customFormat="1" ht="18.75" x14ac:dyDescent="0.25">
      <c r="A158" s="84" t="s">
        <v>197</v>
      </c>
      <c r="B158" s="43" t="s">
        <v>166</v>
      </c>
      <c r="C158" s="5">
        <v>54.54</v>
      </c>
      <c r="D158" s="12">
        <v>9</v>
      </c>
      <c r="E158" s="412">
        <v>9</v>
      </c>
      <c r="F158" s="13">
        <f t="shared" si="6"/>
        <v>0.16501650165016502</v>
      </c>
      <c r="G158" s="91">
        <v>3</v>
      </c>
      <c r="H158" s="434">
        <f>G158*100/E158</f>
        <v>33.333333333333336</v>
      </c>
      <c r="I158" s="16"/>
      <c r="J158" s="16"/>
      <c r="K158" s="16"/>
      <c r="L158" s="16"/>
      <c r="M158" s="16"/>
      <c r="N158" s="16"/>
      <c r="O158" s="108"/>
      <c r="P158" s="54"/>
      <c r="Q158" s="413"/>
    </row>
    <row r="159" spans="1:17" s="346" customFormat="1" ht="18.75" x14ac:dyDescent="0.25">
      <c r="A159" s="84" t="s">
        <v>199</v>
      </c>
      <c r="B159" s="57" t="s">
        <v>168</v>
      </c>
      <c r="C159" s="8">
        <v>35.200000000000003</v>
      </c>
      <c r="D159" s="12">
        <v>97</v>
      </c>
      <c r="E159" s="412">
        <v>98</v>
      </c>
      <c r="F159" s="13">
        <f t="shared" si="6"/>
        <v>2.7840909090909087</v>
      </c>
      <c r="G159" s="89">
        <v>34</v>
      </c>
      <c r="H159" s="434">
        <f>G159*100/E159</f>
        <v>34.693877551020407</v>
      </c>
      <c r="I159" s="16"/>
      <c r="J159" s="16"/>
      <c r="K159" s="16"/>
      <c r="L159" s="16"/>
      <c r="M159" s="16"/>
      <c r="N159" s="16"/>
      <c r="O159" s="108"/>
      <c r="P159" s="54"/>
      <c r="Q159" s="413"/>
    </row>
    <row r="160" spans="1:17" s="346" customFormat="1" ht="18.75" x14ac:dyDescent="0.25">
      <c r="A160" s="84" t="s">
        <v>201</v>
      </c>
      <c r="B160" s="43" t="s">
        <v>169</v>
      </c>
      <c r="C160" s="5">
        <v>27.66</v>
      </c>
      <c r="D160" s="12">
        <v>12</v>
      </c>
      <c r="E160" s="412">
        <v>16</v>
      </c>
      <c r="F160" s="13">
        <f t="shared" si="6"/>
        <v>0.57845263919016632</v>
      </c>
      <c r="G160" s="89">
        <v>5</v>
      </c>
      <c r="H160" s="434">
        <f>G160*100/E160</f>
        <v>31.25</v>
      </c>
      <c r="I160" s="16"/>
      <c r="J160" s="16"/>
      <c r="K160" s="16"/>
      <c r="L160" s="16"/>
      <c r="M160" s="16"/>
      <c r="N160" s="16"/>
      <c r="O160" s="108"/>
      <c r="P160" s="54"/>
      <c r="Q160" s="413"/>
    </row>
    <row r="161" spans="1:17" s="346" customFormat="1" ht="18.75" x14ac:dyDescent="0.25">
      <c r="A161" s="84" t="s">
        <v>203</v>
      </c>
      <c r="B161" s="43" t="s">
        <v>170</v>
      </c>
      <c r="C161" s="5">
        <v>91.3</v>
      </c>
      <c r="D161" s="12">
        <v>108</v>
      </c>
      <c r="E161" s="412">
        <v>102</v>
      </c>
      <c r="F161" s="13">
        <f t="shared" si="6"/>
        <v>1.1171960569550932</v>
      </c>
      <c r="G161" s="89">
        <v>35</v>
      </c>
      <c r="H161" s="434">
        <f>G161*100/E161</f>
        <v>34.313725490196077</v>
      </c>
      <c r="I161" s="16">
        <v>0</v>
      </c>
      <c r="J161" s="16">
        <v>0</v>
      </c>
      <c r="K161" s="16">
        <v>0</v>
      </c>
      <c r="L161" s="16">
        <v>0</v>
      </c>
      <c r="M161" s="20">
        <v>35</v>
      </c>
      <c r="N161" s="16">
        <v>0</v>
      </c>
      <c r="O161" s="108"/>
      <c r="P161" s="54"/>
      <c r="Q161" s="413"/>
    </row>
    <row r="162" spans="1:17" s="346" customFormat="1" ht="15.75" customHeight="1" x14ac:dyDescent="0.25">
      <c r="A162" s="394" t="s">
        <v>340</v>
      </c>
      <c r="B162" s="395"/>
      <c r="C162" s="395"/>
      <c r="D162" s="395"/>
      <c r="E162" s="414"/>
      <c r="F162" s="395"/>
      <c r="G162" s="415"/>
      <c r="H162" s="395"/>
      <c r="I162" s="395"/>
      <c r="J162" s="395"/>
      <c r="K162" s="395"/>
      <c r="L162" s="395"/>
      <c r="M162" s="395"/>
      <c r="N162" s="395"/>
      <c r="O162" s="108"/>
      <c r="P162" s="54"/>
      <c r="Q162" s="413"/>
    </row>
    <row r="163" spans="1:17" s="346" customFormat="1" ht="18.75" x14ac:dyDescent="0.25">
      <c r="A163" s="84" t="s">
        <v>208</v>
      </c>
      <c r="B163" s="43" t="s">
        <v>36</v>
      </c>
      <c r="C163" s="5">
        <v>855.32100000000003</v>
      </c>
      <c r="D163" s="18">
        <v>791</v>
      </c>
      <c r="E163" s="432">
        <v>775</v>
      </c>
      <c r="F163" s="19">
        <f>E163/C163</f>
        <v>0.90609256641658509</v>
      </c>
      <c r="G163" s="93">
        <v>271</v>
      </c>
      <c r="H163" s="26">
        <f>G163*100/E163</f>
        <v>34.967741935483872</v>
      </c>
      <c r="I163" s="25">
        <v>0</v>
      </c>
      <c r="J163" s="25">
        <v>0</v>
      </c>
      <c r="K163" s="25">
        <v>0</v>
      </c>
      <c r="L163" s="25">
        <v>0</v>
      </c>
      <c r="M163" s="25">
        <v>271</v>
      </c>
      <c r="N163" s="25">
        <v>0</v>
      </c>
      <c r="O163" s="108"/>
      <c r="P163" s="54"/>
      <c r="Q163" s="413"/>
    </row>
    <row r="164" spans="1:17" s="346" customFormat="1" ht="18.75" x14ac:dyDescent="0.25">
      <c r="A164" s="84" t="s">
        <v>209</v>
      </c>
      <c r="B164" s="51" t="s">
        <v>172</v>
      </c>
      <c r="C164" s="5">
        <v>40.64</v>
      </c>
      <c r="D164" s="18">
        <v>26</v>
      </c>
      <c r="E164" s="432">
        <v>19</v>
      </c>
      <c r="F164" s="19">
        <f t="shared" ref="F164:F174" si="7">E164/C164</f>
        <v>0.46751968503937008</v>
      </c>
      <c r="G164" s="93">
        <v>6</v>
      </c>
      <c r="H164" s="26">
        <f>G164*100/E164</f>
        <v>31.578947368421051</v>
      </c>
      <c r="I164" s="25"/>
      <c r="J164" s="25"/>
      <c r="K164" s="25"/>
      <c r="L164" s="25"/>
      <c r="M164" s="25"/>
      <c r="N164" s="25"/>
      <c r="O164" s="108"/>
      <c r="P164" s="54"/>
      <c r="Q164" s="413"/>
    </row>
    <row r="165" spans="1:17" s="346" customFormat="1" ht="18.75" x14ac:dyDescent="0.25">
      <c r="A165" s="84" t="s">
        <v>276</v>
      </c>
      <c r="B165" s="51" t="s">
        <v>173</v>
      </c>
      <c r="C165" s="5">
        <v>54.3</v>
      </c>
      <c r="D165" s="18">
        <v>23</v>
      </c>
      <c r="E165" s="432">
        <v>16</v>
      </c>
      <c r="F165" s="19">
        <f t="shared" si="7"/>
        <v>0.29465930018416209</v>
      </c>
      <c r="G165" s="93">
        <v>5</v>
      </c>
      <c r="H165" s="26">
        <f>G165*100/E165</f>
        <v>31.25</v>
      </c>
      <c r="I165" s="25"/>
      <c r="J165" s="25"/>
      <c r="K165" s="25"/>
      <c r="L165" s="25"/>
      <c r="M165" s="25"/>
      <c r="N165" s="25"/>
      <c r="O165" s="108"/>
      <c r="P165" s="54"/>
      <c r="Q165" s="413"/>
    </row>
    <row r="166" spans="1:17" s="346" customFormat="1" ht="18.75" x14ac:dyDescent="0.25">
      <c r="A166" s="84" t="s">
        <v>277</v>
      </c>
      <c r="B166" s="51" t="s">
        <v>174</v>
      </c>
      <c r="C166" s="5">
        <v>96.99</v>
      </c>
      <c r="D166" s="18">
        <v>160</v>
      </c>
      <c r="E166" s="432">
        <v>179</v>
      </c>
      <c r="F166" s="19">
        <f t="shared" si="7"/>
        <v>1.8455510877410044</v>
      </c>
      <c r="G166" s="93">
        <v>62</v>
      </c>
      <c r="H166" s="26">
        <f>G166*100/E166</f>
        <v>34.63687150837989</v>
      </c>
      <c r="I166" s="25"/>
      <c r="J166" s="25"/>
      <c r="K166" s="25"/>
      <c r="L166" s="25"/>
      <c r="M166" s="25"/>
      <c r="N166" s="25"/>
      <c r="O166" s="108"/>
      <c r="P166" s="54"/>
      <c r="Q166" s="413"/>
    </row>
    <row r="167" spans="1:17" s="346" customFormat="1" ht="18.75" x14ac:dyDescent="0.25">
      <c r="A167" s="84" t="s">
        <v>278</v>
      </c>
      <c r="B167" s="51" t="s">
        <v>335</v>
      </c>
      <c r="C167" s="5">
        <v>31.17</v>
      </c>
      <c r="D167" s="18">
        <v>29</v>
      </c>
      <c r="E167" s="432">
        <v>26</v>
      </c>
      <c r="F167" s="19">
        <f t="shared" si="7"/>
        <v>0.83413538658966946</v>
      </c>
      <c r="G167" s="93">
        <v>9</v>
      </c>
      <c r="H167" s="26">
        <f>G167*100/E167</f>
        <v>34.615384615384613</v>
      </c>
      <c r="I167" s="25"/>
      <c r="J167" s="25"/>
      <c r="K167" s="25"/>
      <c r="L167" s="25"/>
      <c r="M167" s="25"/>
      <c r="N167" s="25"/>
      <c r="O167" s="108"/>
      <c r="P167" s="54"/>
      <c r="Q167" s="413"/>
    </row>
    <row r="168" spans="1:17" s="346" customFormat="1" ht="18.75" x14ac:dyDescent="0.25">
      <c r="A168" s="84" t="s">
        <v>279</v>
      </c>
      <c r="B168" s="51" t="s">
        <v>175</v>
      </c>
      <c r="C168" s="5">
        <v>15.47</v>
      </c>
      <c r="D168" s="18">
        <v>37</v>
      </c>
      <c r="E168" s="432">
        <v>40</v>
      </c>
      <c r="F168" s="19">
        <f t="shared" si="7"/>
        <v>2.5856496444731736</v>
      </c>
      <c r="G168" s="93">
        <v>10</v>
      </c>
      <c r="H168" s="26">
        <f>G168*100/E168</f>
        <v>25</v>
      </c>
      <c r="I168" s="25"/>
      <c r="J168" s="25"/>
      <c r="K168" s="25"/>
      <c r="L168" s="25"/>
      <c r="M168" s="25"/>
      <c r="N168" s="25"/>
      <c r="O168" s="108"/>
      <c r="P168" s="54"/>
      <c r="Q168" s="413"/>
    </row>
    <row r="169" spans="1:17" s="346" customFormat="1" ht="18.75" x14ac:dyDescent="0.25">
      <c r="A169" s="84" t="s">
        <v>280</v>
      </c>
      <c r="B169" s="4" t="s">
        <v>176</v>
      </c>
      <c r="C169" s="5">
        <v>52.087000000000003</v>
      </c>
      <c r="D169" s="18">
        <v>77</v>
      </c>
      <c r="E169" s="432">
        <v>118</v>
      </c>
      <c r="F169" s="19">
        <f t="shared" si="7"/>
        <v>2.2654405129878854</v>
      </c>
      <c r="G169" s="93">
        <v>41</v>
      </c>
      <c r="H169" s="26">
        <f>G169*100/E169</f>
        <v>34.745762711864408</v>
      </c>
      <c r="I169" s="25"/>
      <c r="J169" s="25"/>
      <c r="K169" s="25"/>
      <c r="L169" s="25"/>
      <c r="M169" s="25"/>
      <c r="N169" s="25"/>
      <c r="O169" s="108"/>
      <c r="P169" s="54"/>
      <c r="Q169" s="413"/>
    </row>
    <row r="170" spans="1:17" s="346" customFormat="1" ht="18.75" x14ac:dyDescent="0.25">
      <c r="A170" s="84" t="s">
        <v>281</v>
      </c>
      <c r="B170" s="4" t="s">
        <v>177</v>
      </c>
      <c r="C170" s="5">
        <v>59.41</v>
      </c>
      <c r="D170" s="18">
        <v>148</v>
      </c>
      <c r="E170" s="432">
        <v>139</v>
      </c>
      <c r="F170" s="19">
        <f t="shared" si="7"/>
        <v>2.3396734556471976</v>
      </c>
      <c r="G170" s="93">
        <v>48</v>
      </c>
      <c r="H170" s="26">
        <f>G170*100/E170</f>
        <v>34.532374100719423</v>
      </c>
      <c r="I170" s="25"/>
      <c r="J170" s="25"/>
      <c r="K170" s="25"/>
      <c r="L170" s="25"/>
      <c r="M170" s="25"/>
      <c r="N170" s="25"/>
      <c r="O170" s="108"/>
      <c r="P170" s="54"/>
      <c r="Q170" s="413"/>
    </row>
    <row r="171" spans="1:17" s="346" customFormat="1" ht="18.75" x14ac:dyDescent="0.25">
      <c r="A171" s="84" t="s">
        <v>282</v>
      </c>
      <c r="B171" s="4" t="s">
        <v>352</v>
      </c>
      <c r="C171" s="5">
        <v>56.618000000000002</v>
      </c>
      <c r="D171" s="18">
        <v>53</v>
      </c>
      <c r="E171" s="432">
        <v>67</v>
      </c>
      <c r="F171" s="19">
        <f t="shared" si="7"/>
        <v>1.1833692465293721</v>
      </c>
      <c r="G171" s="93">
        <v>23</v>
      </c>
      <c r="H171" s="26">
        <f>G171*100/E171</f>
        <v>34.328358208955223</v>
      </c>
      <c r="I171" s="25"/>
      <c r="J171" s="25"/>
      <c r="K171" s="25"/>
      <c r="L171" s="25"/>
      <c r="M171" s="25"/>
      <c r="N171" s="25"/>
      <c r="O171" s="108"/>
      <c r="P171" s="54"/>
      <c r="Q171" s="413"/>
    </row>
    <row r="172" spans="1:17" s="346" customFormat="1" ht="18.75" x14ac:dyDescent="0.25">
      <c r="A172" s="84" t="s">
        <v>283</v>
      </c>
      <c r="B172" s="4" t="s">
        <v>178</v>
      </c>
      <c r="C172" s="8">
        <v>40.75</v>
      </c>
      <c r="D172" s="18">
        <v>47</v>
      </c>
      <c r="E172" s="432">
        <v>74</v>
      </c>
      <c r="F172" s="19">
        <f t="shared" si="7"/>
        <v>1.8159509202453987</v>
      </c>
      <c r="G172" s="93">
        <v>25</v>
      </c>
      <c r="H172" s="26">
        <f>G172*100/E172</f>
        <v>33.783783783783782</v>
      </c>
      <c r="I172" s="25"/>
      <c r="J172" s="25"/>
      <c r="K172" s="25"/>
      <c r="L172" s="25"/>
      <c r="M172" s="25"/>
      <c r="N172" s="25"/>
      <c r="O172" s="108"/>
      <c r="P172" s="54"/>
      <c r="Q172" s="413"/>
    </row>
    <row r="173" spans="1:17" s="346" customFormat="1" ht="18.75" x14ac:dyDescent="0.25">
      <c r="A173" s="84" t="s">
        <v>284</v>
      </c>
      <c r="B173" s="51" t="s">
        <v>179</v>
      </c>
      <c r="C173" s="5">
        <v>57.71</v>
      </c>
      <c r="D173" s="18">
        <v>122</v>
      </c>
      <c r="E173" s="432">
        <v>98</v>
      </c>
      <c r="F173" s="19">
        <f t="shared" si="7"/>
        <v>1.6981459019234102</v>
      </c>
      <c r="G173" s="93">
        <v>34</v>
      </c>
      <c r="H173" s="26">
        <f>G173*100/E173</f>
        <v>34.693877551020407</v>
      </c>
      <c r="I173" s="25"/>
      <c r="J173" s="25"/>
      <c r="K173" s="25"/>
      <c r="L173" s="25"/>
      <c r="M173" s="25"/>
      <c r="N173" s="25"/>
      <c r="O173" s="108"/>
      <c r="P173" s="54"/>
      <c r="Q173" s="413"/>
    </row>
    <row r="174" spans="1:17" s="346" customFormat="1" ht="18.75" x14ac:dyDescent="0.25">
      <c r="A174" s="84" t="s">
        <v>285</v>
      </c>
      <c r="B174" s="51" t="s">
        <v>336</v>
      </c>
      <c r="C174" s="5">
        <v>69.009</v>
      </c>
      <c r="D174" s="18">
        <v>70</v>
      </c>
      <c r="E174" s="432">
        <v>47</v>
      </c>
      <c r="F174" s="19">
        <f t="shared" si="7"/>
        <v>0.68107058499615991</v>
      </c>
      <c r="G174" s="93">
        <v>10</v>
      </c>
      <c r="H174" s="26">
        <f>G174*100/E174</f>
        <v>21.276595744680851</v>
      </c>
      <c r="I174" s="25"/>
      <c r="J174" s="25"/>
      <c r="K174" s="25"/>
      <c r="L174" s="25"/>
      <c r="M174" s="25"/>
      <c r="N174" s="25"/>
      <c r="O174" s="108"/>
      <c r="P174" s="54"/>
      <c r="Q174" s="413"/>
    </row>
    <row r="175" spans="1:17" s="346" customFormat="1" ht="15.75" customHeight="1" x14ac:dyDescent="0.25">
      <c r="A175" s="394" t="s">
        <v>286</v>
      </c>
      <c r="B175" s="395"/>
      <c r="C175" s="395"/>
      <c r="D175" s="395"/>
      <c r="E175" s="414"/>
      <c r="F175" s="395"/>
      <c r="G175" s="415"/>
      <c r="H175" s="395"/>
      <c r="I175" s="395"/>
      <c r="J175" s="395"/>
      <c r="K175" s="395"/>
      <c r="L175" s="395"/>
      <c r="M175" s="395"/>
      <c r="N175" s="395"/>
      <c r="O175" s="108"/>
      <c r="P175" s="54"/>
      <c r="Q175" s="413"/>
    </row>
    <row r="176" spans="1:17" s="346" customFormat="1" ht="18.75" x14ac:dyDescent="0.25">
      <c r="A176" s="84" t="s">
        <v>211</v>
      </c>
      <c r="B176" s="43" t="s">
        <v>18</v>
      </c>
      <c r="C176" s="5">
        <v>937.18</v>
      </c>
      <c r="D176" s="18">
        <v>246</v>
      </c>
      <c r="E176" s="432">
        <v>131</v>
      </c>
      <c r="F176" s="19">
        <f>E176/C176</f>
        <v>0.13978104526344992</v>
      </c>
      <c r="G176" s="93">
        <v>45</v>
      </c>
      <c r="H176" s="26">
        <f>G176*100/E176</f>
        <v>34.351145038167942</v>
      </c>
      <c r="I176" s="25">
        <v>0</v>
      </c>
      <c r="J176" s="25">
        <v>0</v>
      </c>
      <c r="K176" s="25">
        <v>0</v>
      </c>
      <c r="L176" s="25">
        <v>0</v>
      </c>
      <c r="M176" s="25">
        <v>45</v>
      </c>
      <c r="N176" s="25">
        <v>0</v>
      </c>
      <c r="O176" s="108"/>
      <c r="P176" s="54"/>
      <c r="Q176" s="413"/>
    </row>
    <row r="177" spans="1:17" s="346" customFormat="1" ht="18.75" x14ac:dyDescent="0.25">
      <c r="A177" s="84" t="s">
        <v>212</v>
      </c>
      <c r="B177" s="43" t="s">
        <v>182</v>
      </c>
      <c r="C177" s="5">
        <v>194.708</v>
      </c>
      <c r="D177" s="18">
        <v>78</v>
      </c>
      <c r="E177" s="432">
        <v>95</v>
      </c>
      <c r="F177" s="19">
        <f>E177/C177</f>
        <v>0.48791010127986523</v>
      </c>
      <c r="G177" s="93">
        <v>14</v>
      </c>
      <c r="H177" s="26">
        <f>G177*100/E177</f>
        <v>14.736842105263158</v>
      </c>
      <c r="I177" s="25"/>
      <c r="J177" s="25"/>
      <c r="K177" s="25"/>
      <c r="L177" s="25"/>
      <c r="M177" s="25"/>
      <c r="N177" s="25"/>
      <c r="O177" s="108"/>
      <c r="P177" s="54"/>
      <c r="Q177" s="413"/>
    </row>
    <row r="178" spans="1:17" s="346" customFormat="1" ht="18.75" x14ac:dyDescent="0.25">
      <c r="A178" s="84" t="s">
        <v>214</v>
      </c>
      <c r="B178" s="43" t="s">
        <v>184</v>
      </c>
      <c r="C178" s="5">
        <v>79.358000000000004</v>
      </c>
      <c r="D178" s="18">
        <v>3</v>
      </c>
      <c r="E178" s="432">
        <v>12</v>
      </c>
      <c r="F178" s="19">
        <f>E178/C178</f>
        <v>0.15121348824315128</v>
      </c>
      <c r="G178" s="93">
        <v>1</v>
      </c>
      <c r="H178" s="26">
        <f>G178*100/E178</f>
        <v>8.3333333333333339</v>
      </c>
      <c r="I178" s="25"/>
      <c r="J178" s="25"/>
      <c r="K178" s="25"/>
      <c r="L178" s="25"/>
      <c r="M178" s="25"/>
      <c r="N178" s="25"/>
      <c r="O178" s="108"/>
      <c r="P178" s="54"/>
      <c r="Q178" s="413"/>
    </row>
    <row r="179" spans="1:17" s="346" customFormat="1" ht="18.75" x14ac:dyDescent="0.25">
      <c r="A179" s="84" t="s">
        <v>216</v>
      </c>
      <c r="B179" s="43" t="s">
        <v>93</v>
      </c>
      <c r="C179" s="5">
        <v>69.006</v>
      </c>
      <c r="D179" s="18">
        <v>190</v>
      </c>
      <c r="E179" s="432">
        <v>165</v>
      </c>
      <c r="F179" s="19">
        <f>E179/C179</f>
        <v>2.3910964263977044</v>
      </c>
      <c r="G179" s="93">
        <v>57</v>
      </c>
      <c r="H179" s="26">
        <f>G179*100/E179</f>
        <v>34.545454545454547</v>
      </c>
      <c r="I179" s="25"/>
      <c r="J179" s="25"/>
      <c r="K179" s="25"/>
      <c r="L179" s="25"/>
      <c r="M179" s="25"/>
      <c r="N179" s="25"/>
      <c r="O179" s="108"/>
      <c r="P179" s="54"/>
      <c r="Q179" s="413"/>
    </row>
    <row r="180" spans="1:17" s="346" customFormat="1" ht="15.75" customHeight="1" x14ac:dyDescent="0.25">
      <c r="A180" s="394" t="s">
        <v>341</v>
      </c>
      <c r="B180" s="395"/>
      <c r="C180" s="395"/>
      <c r="D180" s="395"/>
      <c r="E180" s="414"/>
      <c r="F180" s="395"/>
      <c r="G180" s="415"/>
      <c r="H180" s="395"/>
      <c r="I180" s="395"/>
      <c r="J180" s="395"/>
      <c r="K180" s="395"/>
      <c r="L180" s="395"/>
      <c r="M180" s="395"/>
      <c r="N180" s="395"/>
      <c r="O180" s="108"/>
      <c r="P180" s="54"/>
      <c r="Q180" s="413"/>
    </row>
    <row r="181" spans="1:17" s="346" customFormat="1" ht="18.75" x14ac:dyDescent="0.25">
      <c r="A181" s="84" t="s">
        <v>219</v>
      </c>
      <c r="B181" s="43" t="s">
        <v>36</v>
      </c>
      <c r="C181" s="5">
        <v>191.70400000000001</v>
      </c>
      <c r="D181" s="12">
        <v>15</v>
      </c>
      <c r="E181" s="412">
        <v>43</v>
      </c>
      <c r="F181" s="13">
        <f>E181/C181</f>
        <v>0.22430413554229436</v>
      </c>
      <c r="G181" s="89">
        <v>15</v>
      </c>
      <c r="H181" s="20">
        <f>G181*100/E181</f>
        <v>34.883720930232556</v>
      </c>
      <c r="I181" s="20">
        <v>0</v>
      </c>
      <c r="J181" s="20">
        <v>0</v>
      </c>
      <c r="K181" s="20">
        <v>0</v>
      </c>
      <c r="L181" s="20">
        <v>0</v>
      </c>
      <c r="M181" s="20">
        <v>15</v>
      </c>
      <c r="N181" s="20">
        <v>0</v>
      </c>
      <c r="O181" s="108"/>
      <c r="P181" s="54"/>
      <c r="Q181" s="413"/>
    </row>
    <row r="182" spans="1:17" s="346" customFormat="1" ht="18.75" x14ac:dyDescent="0.25">
      <c r="A182" s="84" t="s">
        <v>220</v>
      </c>
      <c r="B182" s="43" t="s">
        <v>188</v>
      </c>
      <c r="C182" s="5">
        <v>89.71</v>
      </c>
      <c r="D182" s="12">
        <v>14</v>
      </c>
      <c r="E182" s="412">
        <v>30</v>
      </c>
      <c r="F182" s="13">
        <f t="shared" ref="F182:F193" si="8">E182/C182</f>
        <v>0.3344108795006131</v>
      </c>
      <c r="G182" s="89">
        <v>4</v>
      </c>
      <c r="H182" s="24">
        <v>15</v>
      </c>
      <c r="I182" s="20"/>
      <c r="J182" s="20"/>
      <c r="K182" s="20"/>
      <c r="L182" s="20"/>
      <c r="M182" s="20"/>
      <c r="N182" s="20"/>
      <c r="O182" s="108"/>
      <c r="P182" s="54"/>
      <c r="Q182" s="413"/>
    </row>
    <row r="183" spans="1:17" s="346" customFormat="1" ht="18.75" x14ac:dyDescent="0.25">
      <c r="A183" s="84" t="s">
        <v>222</v>
      </c>
      <c r="B183" s="43" t="s">
        <v>190</v>
      </c>
      <c r="C183" s="5">
        <v>105.1</v>
      </c>
      <c r="D183" s="12">
        <v>14</v>
      </c>
      <c r="E183" s="412">
        <v>8</v>
      </c>
      <c r="F183" s="13">
        <f t="shared" si="8"/>
        <v>7.6117982873453852E-2</v>
      </c>
      <c r="G183" s="89">
        <v>1</v>
      </c>
      <c r="H183" s="24">
        <f>G183*100/E183</f>
        <v>12.5</v>
      </c>
      <c r="I183" s="20"/>
      <c r="J183" s="20"/>
      <c r="K183" s="20"/>
      <c r="L183" s="20"/>
      <c r="M183" s="20"/>
      <c r="N183" s="20"/>
      <c r="O183" s="108"/>
      <c r="P183" s="54"/>
      <c r="Q183" s="413"/>
    </row>
    <row r="184" spans="1:17" s="346" customFormat="1" ht="18.75" x14ac:dyDescent="0.25">
      <c r="A184" s="84" t="s">
        <v>287</v>
      </c>
      <c r="B184" s="43" t="s">
        <v>192</v>
      </c>
      <c r="C184" s="5">
        <v>122.196</v>
      </c>
      <c r="D184" s="12">
        <v>34</v>
      </c>
      <c r="E184" s="412">
        <v>57</v>
      </c>
      <c r="F184" s="13">
        <f t="shared" si="8"/>
        <v>0.46646371403319259</v>
      </c>
      <c r="G184" s="89">
        <v>8</v>
      </c>
      <c r="H184" s="24">
        <f>G184*100/E184</f>
        <v>14.035087719298245</v>
      </c>
      <c r="I184" s="20"/>
      <c r="J184" s="20"/>
      <c r="K184" s="20"/>
      <c r="L184" s="20"/>
      <c r="M184" s="20"/>
      <c r="N184" s="20"/>
      <c r="O184" s="108"/>
      <c r="P184" s="54"/>
      <c r="Q184" s="413"/>
    </row>
    <row r="185" spans="1:17" s="346" customFormat="1" ht="18.75" x14ac:dyDescent="0.25">
      <c r="A185" s="84" t="s">
        <v>288</v>
      </c>
      <c r="B185" s="43" t="s">
        <v>194</v>
      </c>
      <c r="C185" s="5">
        <v>78.5</v>
      </c>
      <c r="D185" s="12">
        <v>22</v>
      </c>
      <c r="E185" s="412">
        <v>25</v>
      </c>
      <c r="F185" s="13">
        <f t="shared" si="8"/>
        <v>0.31847133757961782</v>
      </c>
      <c r="G185" s="89">
        <v>5</v>
      </c>
      <c r="H185" s="24">
        <f>G185*100/E185</f>
        <v>20</v>
      </c>
      <c r="I185" s="20"/>
      <c r="J185" s="20"/>
      <c r="K185" s="20"/>
      <c r="L185" s="20"/>
      <c r="M185" s="20"/>
      <c r="N185" s="20"/>
      <c r="O185" s="108"/>
      <c r="P185" s="54"/>
      <c r="Q185" s="413"/>
    </row>
    <row r="186" spans="1:17" s="346" customFormat="1" ht="18.75" x14ac:dyDescent="0.25">
      <c r="A186" s="84" t="s">
        <v>289</v>
      </c>
      <c r="B186" s="43" t="s">
        <v>196</v>
      </c>
      <c r="C186" s="8">
        <v>81</v>
      </c>
      <c r="D186" s="12">
        <v>31</v>
      </c>
      <c r="E186" s="412">
        <v>48</v>
      </c>
      <c r="F186" s="13">
        <f t="shared" si="8"/>
        <v>0.59259259259259256</v>
      </c>
      <c r="G186" s="89">
        <v>16</v>
      </c>
      <c r="H186" s="24">
        <f>G186*100/E186</f>
        <v>33.333333333333336</v>
      </c>
      <c r="I186" s="20"/>
      <c r="J186" s="20"/>
      <c r="K186" s="20"/>
      <c r="L186" s="20"/>
      <c r="M186" s="20"/>
      <c r="N186" s="20"/>
      <c r="O186" s="108"/>
      <c r="P186" s="54"/>
      <c r="Q186" s="413"/>
    </row>
    <row r="187" spans="1:17" s="346" customFormat="1" ht="18.75" x14ac:dyDescent="0.25">
      <c r="A187" s="84" t="s">
        <v>290</v>
      </c>
      <c r="B187" s="43" t="s">
        <v>198</v>
      </c>
      <c r="C187" s="5">
        <v>49.628</v>
      </c>
      <c r="D187" s="12">
        <v>44</v>
      </c>
      <c r="E187" s="412">
        <v>45</v>
      </c>
      <c r="F187" s="13">
        <f t="shared" si="8"/>
        <v>0.90674619166599502</v>
      </c>
      <c r="G187" s="89">
        <v>10</v>
      </c>
      <c r="H187" s="24">
        <f>G187*100/E187</f>
        <v>22.222222222222221</v>
      </c>
      <c r="I187" s="20"/>
      <c r="J187" s="20"/>
      <c r="K187" s="20"/>
      <c r="L187" s="20"/>
      <c r="M187" s="20"/>
      <c r="N187" s="20"/>
      <c r="O187" s="108"/>
      <c r="P187" s="54"/>
      <c r="Q187" s="413"/>
    </row>
    <row r="188" spans="1:17" s="346" customFormat="1" ht="18.75" x14ac:dyDescent="0.25">
      <c r="A188" s="84" t="s">
        <v>291</v>
      </c>
      <c r="B188" s="43" t="s">
        <v>200</v>
      </c>
      <c r="C188" s="5">
        <v>66.254999999999995</v>
      </c>
      <c r="D188" s="12">
        <v>30</v>
      </c>
      <c r="E188" s="412">
        <v>36</v>
      </c>
      <c r="F188" s="13">
        <f t="shared" si="8"/>
        <v>0.54335521847407742</v>
      </c>
      <c r="G188" s="89">
        <v>12</v>
      </c>
      <c r="H188" s="24">
        <f>G188*100/E188</f>
        <v>33.333333333333336</v>
      </c>
      <c r="I188" s="20"/>
      <c r="J188" s="20"/>
      <c r="K188" s="20"/>
      <c r="L188" s="20"/>
      <c r="M188" s="20"/>
      <c r="N188" s="20"/>
      <c r="O188" s="108"/>
      <c r="P188" s="54"/>
      <c r="Q188" s="413"/>
    </row>
    <row r="189" spans="1:17" s="346" customFormat="1" ht="18.75" x14ac:dyDescent="0.25">
      <c r="A189" s="84" t="s">
        <v>292</v>
      </c>
      <c r="B189" s="43" t="s">
        <v>202</v>
      </c>
      <c r="C189" s="5">
        <v>34.520000000000003</v>
      </c>
      <c r="D189" s="12">
        <v>40</v>
      </c>
      <c r="E189" s="412">
        <v>46</v>
      </c>
      <c r="F189" s="13">
        <f t="shared" si="8"/>
        <v>1.332560834298957</v>
      </c>
      <c r="G189" s="89">
        <v>5</v>
      </c>
      <c r="H189" s="24">
        <f>G189*100/E189</f>
        <v>10.869565217391305</v>
      </c>
      <c r="I189" s="20"/>
      <c r="J189" s="20"/>
      <c r="K189" s="20"/>
      <c r="L189" s="20"/>
      <c r="M189" s="20"/>
      <c r="N189" s="20"/>
      <c r="O189" s="108"/>
      <c r="P189" s="54"/>
      <c r="Q189" s="413"/>
    </row>
    <row r="190" spans="1:17" s="346" customFormat="1" ht="18.75" hidden="1" x14ac:dyDescent="0.25">
      <c r="A190" s="84" t="s">
        <v>293</v>
      </c>
      <c r="B190" s="43" t="s">
        <v>204</v>
      </c>
      <c r="C190" s="5">
        <v>12.46</v>
      </c>
      <c r="D190" s="12">
        <v>0</v>
      </c>
      <c r="E190" s="412">
        <v>0</v>
      </c>
      <c r="F190" s="12">
        <v>0</v>
      </c>
      <c r="G190" s="90">
        <v>0</v>
      </c>
      <c r="H190" s="12">
        <v>0</v>
      </c>
      <c r="I190" s="20"/>
      <c r="J190" s="20"/>
      <c r="K190" s="20"/>
      <c r="L190" s="20"/>
      <c r="M190" s="20"/>
      <c r="N190" s="20"/>
      <c r="O190" s="108"/>
      <c r="P190" s="54"/>
      <c r="Q190" s="413"/>
    </row>
    <row r="191" spans="1:17" s="346" customFormat="1" ht="18.75" hidden="1" x14ac:dyDescent="0.25">
      <c r="A191" s="84" t="s">
        <v>294</v>
      </c>
      <c r="B191" s="43" t="s">
        <v>205</v>
      </c>
      <c r="C191" s="5">
        <v>11.24</v>
      </c>
      <c r="D191" s="12">
        <v>0</v>
      </c>
      <c r="E191" s="412">
        <v>0</v>
      </c>
      <c r="F191" s="12">
        <v>0</v>
      </c>
      <c r="G191" s="90">
        <v>0</v>
      </c>
      <c r="H191" s="12">
        <v>0</v>
      </c>
      <c r="I191" s="20"/>
      <c r="J191" s="20"/>
      <c r="K191" s="20"/>
      <c r="L191" s="20"/>
      <c r="M191" s="20"/>
      <c r="N191" s="20"/>
      <c r="O191" s="108"/>
      <c r="P191" s="54"/>
      <c r="Q191" s="413"/>
    </row>
    <row r="192" spans="1:17" s="346" customFormat="1" ht="18.75" hidden="1" x14ac:dyDescent="0.25">
      <c r="A192" s="84" t="s">
        <v>295</v>
      </c>
      <c r="B192" s="43" t="s">
        <v>206</v>
      </c>
      <c r="C192" s="8">
        <v>15.074999999999999</v>
      </c>
      <c r="D192" s="12">
        <v>3</v>
      </c>
      <c r="E192" s="412">
        <v>3</v>
      </c>
      <c r="F192" s="13">
        <f t="shared" si="8"/>
        <v>0.19900497512437812</v>
      </c>
      <c r="G192" s="89">
        <v>0</v>
      </c>
      <c r="H192" s="24">
        <v>0</v>
      </c>
      <c r="I192" s="20"/>
      <c r="J192" s="20"/>
      <c r="K192" s="20"/>
      <c r="L192" s="20"/>
      <c r="M192" s="20"/>
      <c r="N192" s="20"/>
      <c r="O192" s="108"/>
      <c r="P192" s="54"/>
      <c r="Q192" s="413"/>
    </row>
    <row r="193" spans="1:17" s="346" customFormat="1" ht="18.75" x14ac:dyDescent="0.25">
      <c r="A193" s="84" t="s">
        <v>296</v>
      </c>
      <c r="B193" s="43" t="s">
        <v>207</v>
      </c>
      <c r="C193" s="5">
        <v>48.601999999999997</v>
      </c>
      <c r="D193" s="12">
        <v>37</v>
      </c>
      <c r="E193" s="412">
        <v>46</v>
      </c>
      <c r="F193" s="13">
        <f t="shared" si="8"/>
        <v>0.94646310851405302</v>
      </c>
      <c r="G193" s="89">
        <v>16</v>
      </c>
      <c r="H193" s="24">
        <f>G193*100/E193</f>
        <v>34.782608695652172</v>
      </c>
      <c r="I193" s="20"/>
      <c r="J193" s="20"/>
      <c r="K193" s="20"/>
      <c r="L193" s="20"/>
      <c r="M193" s="20"/>
      <c r="N193" s="20"/>
      <c r="O193" s="108"/>
      <c r="P193" s="54"/>
      <c r="Q193" s="413"/>
    </row>
    <row r="194" spans="1:17" s="346" customFormat="1" ht="15.75" customHeight="1" x14ac:dyDescent="0.25">
      <c r="A194" s="394" t="s">
        <v>342</v>
      </c>
      <c r="B194" s="395"/>
      <c r="C194" s="395"/>
      <c r="D194" s="395"/>
      <c r="E194" s="414"/>
      <c r="F194" s="395"/>
      <c r="G194" s="415"/>
      <c r="H194" s="395"/>
      <c r="I194" s="395"/>
      <c r="J194" s="395"/>
      <c r="K194" s="395"/>
      <c r="L194" s="395"/>
      <c r="M194" s="395"/>
      <c r="N194" s="395"/>
      <c r="O194" s="108"/>
      <c r="P194" s="54"/>
      <c r="Q194" s="413"/>
    </row>
    <row r="195" spans="1:17" s="346" customFormat="1" ht="18.75" hidden="1" x14ac:dyDescent="0.25">
      <c r="A195" s="84" t="s">
        <v>224</v>
      </c>
      <c r="B195" s="43" t="s">
        <v>36</v>
      </c>
      <c r="C195" s="5">
        <v>0</v>
      </c>
      <c r="D195" s="12">
        <v>0</v>
      </c>
      <c r="E195" s="412">
        <v>0</v>
      </c>
      <c r="F195" s="12">
        <v>0</v>
      </c>
      <c r="G195" s="90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08"/>
      <c r="P195" s="54"/>
      <c r="Q195" s="413"/>
    </row>
    <row r="196" spans="1:17" s="346" customFormat="1" ht="18.75" x14ac:dyDescent="0.25">
      <c r="A196" s="84" t="s">
        <v>225</v>
      </c>
      <c r="B196" s="43" t="s">
        <v>210</v>
      </c>
      <c r="C196" s="5">
        <v>384.79300000000001</v>
      </c>
      <c r="D196" s="12">
        <v>234</v>
      </c>
      <c r="E196" s="412">
        <v>252</v>
      </c>
      <c r="F196" s="13">
        <v>5.79</v>
      </c>
      <c r="G196" s="89">
        <v>37</v>
      </c>
      <c r="H196" s="20">
        <f>G196*100/E196</f>
        <v>14.682539682539682</v>
      </c>
      <c r="I196" s="20"/>
      <c r="J196" s="20"/>
      <c r="K196" s="20"/>
      <c r="L196" s="20"/>
      <c r="M196" s="20"/>
      <c r="N196" s="405"/>
      <c r="O196" s="108"/>
      <c r="P196" s="54"/>
      <c r="Q196" s="413"/>
    </row>
    <row r="197" spans="1:17" s="346" customFormat="1" ht="15.75" customHeight="1" x14ac:dyDescent="0.25">
      <c r="A197" s="394" t="s">
        <v>297</v>
      </c>
      <c r="B197" s="395"/>
      <c r="C197" s="395"/>
      <c r="D197" s="395"/>
      <c r="E197" s="414"/>
      <c r="F197" s="395"/>
      <c r="G197" s="415"/>
      <c r="H197" s="395"/>
      <c r="I197" s="395"/>
      <c r="J197" s="395"/>
      <c r="K197" s="395"/>
      <c r="L197" s="395"/>
      <c r="M197" s="395"/>
      <c r="N197" s="395"/>
      <c r="O197" s="108"/>
      <c r="P197" s="54"/>
      <c r="Q197" s="413"/>
    </row>
    <row r="198" spans="1:17" s="346" customFormat="1" ht="18.75" x14ac:dyDescent="0.25">
      <c r="A198" s="84" t="s">
        <v>230</v>
      </c>
      <c r="B198" s="43" t="s">
        <v>18</v>
      </c>
      <c r="C198" s="5">
        <v>247.73150000000001</v>
      </c>
      <c r="D198" s="18">
        <v>50</v>
      </c>
      <c r="E198" s="432">
        <v>50</v>
      </c>
      <c r="F198" s="19">
        <f>E198/C198</f>
        <v>0.20183141828955944</v>
      </c>
      <c r="G198" s="93">
        <v>17</v>
      </c>
      <c r="H198" s="26">
        <f>G198*100/E198</f>
        <v>34</v>
      </c>
      <c r="I198" s="25">
        <v>0</v>
      </c>
      <c r="J198" s="25">
        <v>0</v>
      </c>
      <c r="K198" s="25">
        <v>0</v>
      </c>
      <c r="L198" s="25">
        <v>0</v>
      </c>
      <c r="M198" s="25">
        <v>17</v>
      </c>
      <c r="N198" s="25">
        <v>0</v>
      </c>
      <c r="O198" s="108"/>
      <c r="P198" s="54"/>
      <c r="Q198" s="413"/>
    </row>
    <row r="199" spans="1:17" s="346" customFormat="1" ht="18.75" x14ac:dyDescent="0.25">
      <c r="A199" s="84" t="s">
        <v>298</v>
      </c>
      <c r="B199" s="43" t="s">
        <v>213</v>
      </c>
      <c r="C199" s="5">
        <v>201.547</v>
      </c>
      <c r="D199" s="18">
        <v>11</v>
      </c>
      <c r="E199" s="432">
        <v>7</v>
      </c>
      <c r="F199" s="19">
        <f>E199/C199</f>
        <v>3.4731352984663628E-2</v>
      </c>
      <c r="G199" s="93">
        <v>1</v>
      </c>
      <c r="H199" s="26">
        <f>G199*100/E199</f>
        <v>14.285714285714286</v>
      </c>
      <c r="I199" s="25"/>
      <c r="J199" s="25"/>
      <c r="K199" s="25"/>
      <c r="L199" s="25"/>
      <c r="M199" s="25"/>
      <c r="N199" s="25"/>
      <c r="O199" s="108"/>
      <c r="P199" s="54"/>
      <c r="Q199" s="413"/>
    </row>
    <row r="200" spans="1:17" s="346" customFormat="1" ht="18.75" x14ac:dyDescent="0.25">
      <c r="A200" s="84" t="s">
        <v>299</v>
      </c>
      <c r="B200" s="43" t="s">
        <v>215</v>
      </c>
      <c r="C200" s="5">
        <v>131.56899999999999</v>
      </c>
      <c r="D200" s="18">
        <v>75</v>
      </c>
      <c r="E200" s="432">
        <v>41</v>
      </c>
      <c r="F200" s="19">
        <f>E200/C200</f>
        <v>0.31162355874104086</v>
      </c>
      <c r="G200" s="93">
        <v>6</v>
      </c>
      <c r="H200" s="26">
        <f>G200*100/E200</f>
        <v>14.634146341463415</v>
      </c>
      <c r="I200" s="25"/>
      <c r="J200" s="25"/>
      <c r="K200" s="25"/>
      <c r="L200" s="25"/>
      <c r="M200" s="25"/>
      <c r="N200" s="25"/>
      <c r="O200" s="108"/>
      <c r="P200" s="54"/>
      <c r="Q200" s="413"/>
    </row>
    <row r="201" spans="1:17" s="346" customFormat="1" hidden="1" x14ac:dyDescent="0.25">
      <c r="A201" s="84" t="s">
        <v>300</v>
      </c>
      <c r="B201" s="43" t="s">
        <v>217</v>
      </c>
      <c r="C201" s="5">
        <v>7.78</v>
      </c>
      <c r="D201" s="18">
        <v>0</v>
      </c>
      <c r="E201" s="432">
        <v>0</v>
      </c>
      <c r="F201" s="18">
        <f>E201/C201</f>
        <v>0</v>
      </c>
      <c r="G201" s="93">
        <v>0</v>
      </c>
      <c r="H201" s="26">
        <v>0</v>
      </c>
      <c r="I201" s="25"/>
      <c r="J201" s="25"/>
      <c r="K201" s="25"/>
      <c r="L201" s="25"/>
      <c r="M201" s="25"/>
      <c r="N201" s="25"/>
      <c r="O201" s="108"/>
      <c r="P201" s="54"/>
    </row>
    <row r="202" spans="1:17" s="346" customFormat="1" hidden="1" x14ac:dyDescent="0.25">
      <c r="A202" s="84" t="s">
        <v>301</v>
      </c>
      <c r="B202" s="43" t="s">
        <v>218</v>
      </c>
      <c r="C202" s="5">
        <v>4.37</v>
      </c>
      <c r="D202" s="18">
        <v>0</v>
      </c>
      <c r="E202" s="432">
        <v>0</v>
      </c>
      <c r="F202" s="18">
        <f>E202/C202</f>
        <v>0</v>
      </c>
      <c r="G202" s="93">
        <v>0</v>
      </c>
      <c r="H202" s="26">
        <v>0</v>
      </c>
      <c r="I202" s="25"/>
      <c r="J202" s="25"/>
      <c r="K202" s="25"/>
      <c r="L202" s="25"/>
      <c r="M202" s="25"/>
      <c r="N202" s="25"/>
      <c r="O202" s="108"/>
      <c r="P202" s="54"/>
    </row>
    <row r="203" spans="1:17" s="346" customFormat="1" ht="15" customHeight="1" x14ac:dyDescent="0.25">
      <c r="A203" s="127" t="s">
        <v>231</v>
      </c>
      <c r="B203" s="435"/>
      <c r="C203" s="436"/>
      <c r="D203" s="4"/>
      <c r="E203" s="383"/>
      <c r="F203" s="4"/>
      <c r="G203" s="437"/>
      <c r="H203" s="405"/>
      <c r="I203" s="405"/>
      <c r="J203" s="405"/>
      <c r="K203" s="405"/>
      <c r="L203" s="405"/>
      <c r="M203" s="405"/>
      <c r="N203" s="405"/>
      <c r="O203" s="108"/>
      <c r="P203" s="54"/>
    </row>
    <row r="204" spans="1:17" s="346" customFormat="1" x14ac:dyDescent="0.25">
      <c r="A204" s="386" t="s">
        <v>232</v>
      </c>
      <c r="B204" s="224"/>
      <c r="C204" s="52">
        <f>C15+C16+C17+C19+C20+C21+C22+C23+C24+C25+C26+C28+C29+C30+C31+C33+C34+C35+C36+C38+C39+C40+C41+C42+C44+C45+C46+C47+C49+C50+C51+C52+C53+C54+C56+C57+C59+C60+C62+C63+C65+C66+C67+C68+C69+C70+C71+C72+C73+C75+C76+C77+C79+C80+C81+C82+C83+C85+C86+C87+C88+C89+C90+C91+C92+C94+C96+C97+C98+C99+C101+C102+C103+C104+C105+C107+C108+C109+C111+C112+C113+C114+C116+C117+C118+C120+C121+C122+C123+C124+C125+C126+C127+C128+C129+C130+C132+C133+C134+C136+C137+C138+C139+C140+C141+C142+C143+C145+C147+C148+C149+C150+C152+C153+C154+C155+C156+C157+C158+C159+C160+C161+C163+C164+C165+C166+C167+C168+C169+C170+C171+C172+C173+C174+C176+C177+C178+C179+C181+C182+C183+C184+C185+C186+C187+C188+C189+C190+C191+C192+C193+C195+C196+C198+C199+C200+C201+C202+C203</f>
        <v>38157.459200000005</v>
      </c>
      <c r="D204" s="36">
        <v>59902</v>
      </c>
      <c r="E204" s="438">
        <f>E15+E16+E17+E19+E20+E21+E22+E23+E24+E25+E26+E28+E29+E30+E31+E33+E34+E35+E36+E38+E39+E40+E41+E42+E44+E45+E46+E47+E49+E50+E51+E52+E53+E54+E56+E57+E59+E60+E62+E63+E65+E66+E67+E68+E69+E70+E71+E72+E73+E75+E76+E77+E79+E80+E81+E82+E83+E85+E86+E87+E88+E89+E90+E91+E92+E94+E96+E97+E98+E99+E101+E102+E103+E104+E105+E107+E108+E109+E111+E112+E113+E114+E116+E117+E118+E120+E121+E122+E123+E124+E125+E126+E127+E128+E129+E130+E132+E133+E134+E136+E137+E138+E139+E140+E141+E142+E143+E145+E147+E148+E149+E150+E152+E153+E154+E155+E156+E157+E158+E159+E160+E161+E163+E164+E165+E166+E167+E168+E169+E170+E171+E172+E173+E174+E176+E177+E178+E179+E181+E182+E183+E184+E185+E186+E187+E188+E189+E190+E191+E192+E193+E195+E196+E198+E199+E200+E201+E202+E203</f>
        <v>61620</v>
      </c>
      <c r="F204" s="38">
        <f>E204/C204</f>
        <v>1.6148873979533729</v>
      </c>
      <c r="G204" s="97">
        <f>G15+G16+G17+G19+G20+G21+G22+G23+G24+G25+G26+G29+G28+G30+G31+G33+G34+G35+G36+G38+G39+G40+G41+G42+G44+G45+G46+G47+G49+G50+G51+G52+G53+G54+G56+G57+G59+G60+G62+G63+G65+G66+G67+G68+G69+G70+G71+G72+G73+G75+G76+G77+G79+G80+G81+G82+G83+G85+G86+G87+G88+G89+G90+G91+G92+G94+G96+G97+G98+G99+G101+G102+G103+G104+G105+G107+G108+G109+G111+G112+G113+G114+G116+G117+G118+G120+G121+G122+G123+G124+G125+G126+G127+G128+G129+G130+G132+G133+G134+G136+G137+G138+G139+G140+G141+G142+G143+G145+G147+G148+G149+G150+G152+G153+G154+G155+G156+G157+G158+G159+G160+G161+G163+G164+G165+G166+G167+G168+G169+G170+G171+G172+G173+G174+G176+G177+G178+G179+G181+G182+G183+G184+G185+G186+G187+G188+G189+G190+G191+G192+G193+G195+G196+G198+G199+G200+G201+G202+G203</f>
        <v>20896</v>
      </c>
      <c r="H204" s="38">
        <f>G204*100/E204</f>
        <v>33.911067835118466</v>
      </c>
      <c r="I204" s="36">
        <f t="shared" ref="I204:N204" si="9">I15+I16+I17+I19+I20+I21+I22+I23+I24+I25+I26+I29+I28+I30+I31+I33+I34+I35+I36+I38+I39+I40+I41+I42+I44+I45+I46+I47+I49+I50+I51+I52+I53+I54+I56+I57+I59+I60+I62+I63+I65+I66+I67+I68+I69+I70+I71+I72+I73+I75+I76+I77+I79+I80+I81+I82+I83+I85+I86+I87+I88+I89+I90+I91+I92+I94+I96+I97+I98+I99+I101+I102+I103+I104+I105+I107+I108+I109+I111+I112+I113+I114+I116+I117+I118+I120+I121+I122+I123+I124+I125+I126+I127+I128+I129+I130+I132+I133+I134+I136+I137+I138+I139+I140+I141+I142+I143+I145+I147+I148+I149+I150+I152+I153+I154+I155+I156+I157+I158+I159+I160+I161+I163+I164+I165+I166+I167+I168+I169+I170+I171+I172+I173+I174+I176+I177+I178+I179+I181+I182+I183+I184+I185+I186+I187+I188+I189+I190+I191+I192+I193+I195+I196+I198+I199+I200+I201+I202+I203</f>
        <v>1963</v>
      </c>
      <c r="J204" s="36">
        <f t="shared" si="9"/>
        <v>0</v>
      </c>
      <c r="K204" s="36">
        <f t="shared" si="9"/>
        <v>0</v>
      </c>
      <c r="L204" s="36">
        <f t="shared" si="9"/>
        <v>0</v>
      </c>
      <c r="M204" s="36">
        <f t="shared" si="9"/>
        <v>12010</v>
      </c>
      <c r="N204" s="36">
        <f t="shared" si="9"/>
        <v>0</v>
      </c>
      <c r="O204" s="108"/>
      <c r="P204" s="54"/>
    </row>
    <row r="205" spans="1:17" x14ac:dyDescent="0.25">
      <c r="D205" s="17">
        <v>20392</v>
      </c>
      <c r="E205" s="501">
        <f>G204</f>
        <v>20896</v>
      </c>
      <c r="O205" s="47" t="s">
        <v>368</v>
      </c>
    </row>
    <row r="206" spans="1:17" x14ac:dyDescent="0.25">
      <c r="D206" s="34"/>
      <c r="G206" s="337">
        <f>G198+G195+G181+G176+G163+G152+G147+G145+G136+G132+G120+G116+G111+G107+G101+G96+G94+G85+G79+G75+G65+G62+G59+G56+G49+G44+G38+G33+G28+G19+G15+G161+G150+G109+G82</f>
        <v>12010</v>
      </c>
      <c r="H206" s="480"/>
      <c r="I206" s="480">
        <f t="shared" ref="I206:N206" si="10">I198+I195+I181+I176+I163+I152+I147+I145+I136+I132+I120+I116+I111+I107+I101+I96+I94+I85+I79+I75+I65+I62+I59+I56+I49+I44+I38+I33+I28+I19+I15+I161+I150+I109+I82</f>
        <v>1963</v>
      </c>
      <c r="J206" s="480">
        <f t="shared" si="10"/>
        <v>0</v>
      </c>
      <c r="K206" s="480">
        <f t="shared" si="10"/>
        <v>0</v>
      </c>
      <c r="L206" s="480">
        <f t="shared" si="10"/>
        <v>0</v>
      </c>
      <c r="M206" s="480">
        <f>M198+M195+M181+M176+M163+M152+M147+M145+M136+M132+M120+M116+M111+M107+M101+M96+M94+M85+M79+M75+M65+M62+M59+M56+M49+M44+M38+M33+M28+M19+M15+M161+M150+M109+M82</f>
        <v>12010</v>
      </c>
      <c r="N206" s="439">
        <f t="shared" si="10"/>
        <v>0</v>
      </c>
      <c r="O206" s="440">
        <f>G206-I206</f>
        <v>10047</v>
      </c>
    </row>
    <row r="207" spans="1:17" x14ac:dyDescent="0.25">
      <c r="D207" s="34"/>
      <c r="G207" s="99" t="s">
        <v>383</v>
      </c>
      <c r="H207" s="35"/>
      <c r="I207" s="35"/>
      <c r="J207" s="35"/>
      <c r="K207" s="35"/>
      <c r="L207" s="35"/>
      <c r="M207" s="35"/>
      <c r="N207" s="35"/>
    </row>
    <row r="208" spans="1:17" x14ac:dyDescent="0.25">
      <c r="G208" s="100">
        <f>G16+G17+G20+G21+G22+G23+G24+G25+G26+G29+G30+G31+G34+G35+G36+G39+G40+G41+G42+G45+G46+G47+G50+G51+G52+G53+G54+G57+G60+G63+G66+G67+G68+G69+G70+G71+G72+G73+G76+G77+G80+G81+G83+G86+G87+G88+G89+G90+G91+G92+G97+G98+G99+G102+G103+G104+G105+G108+G112+G113+G114+G117+G118+G121+G122+G123+G124+G125+G126+G127+G128+G129+G130+G133+G134+G137+G138+G139+G140+G141+G142+G143+G148+G149+G153+G154+G155+G156+G157+G158+G159+G160+G164+G165+G166+G167+G168+G169+G170+G171+G172+G173+G174+G177+G178+G179+G182+G183+G184+G185+G186+G187+G188+G189+G190+G191+G192+G193+G196+G199+G200+G201+G202</f>
        <v>8886</v>
      </c>
    </row>
    <row r="209" spans="5:15" x14ac:dyDescent="0.25">
      <c r="G209" s="441">
        <f>G206+G208</f>
        <v>20896</v>
      </c>
    </row>
    <row r="210" spans="5:15" x14ac:dyDescent="0.25">
      <c r="G210" s="67">
        <f t="shared" ref="G210:L210" si="11">SUM(G19:G202)</f>
        <v>20896</v>
      </c>
      <c r="I210" s="17">
        <f t="shared" si="11"/>
        <v>1963</v>
      </c>
      <c r="J210" s="17">
        <f t="shared" si="11"/>
        <v>0</v>
      </c>
      <c r="K210" s="17">
        <f t="shared" si="11"/>
        <v>0</v>
      </c>
      <c r="L210" s="17">
        <f t="shared" si="11"/>
        <v>0</v>
      </c>
      <c r="O210" s="138">
        <f>O206</f>
        <v>10047</v>
      </c>
    </row>
    <row r="211" spans="5:15" x14ac:dyDescent="0.25">
      <c r="E211" s="339" t="s">
        <v>405</v>
      </c>
    </row>
  </sheetData>
  <autoFilter ref="B2:B209"/>
  <mergeCells count="19">
    <mergeCell ref="A14:N14"/>
    <mergeCell ref="A95:B95"/>
    <mergeCell ref="N11:N12"/>
    <mergeCell ref="G10:G12"/>
    <mergeCell ref="H10:H12"/>
    <mergeCell ref="I10:I12"/>
    <mergeCell ref="J10:N10"/>
    <mergeCell ref="J11:M11"/>
    <mergeCell ref="G8:N8"/>
    <mergeCell ref="G9:N9"/>
    <mergeCell ref="C4:F4"/>
    <mergeCell ref="C6:F6"/>
    <mergeCell ref="A8:A12"/>
    <mergeCell ref="B8:B12"/>
    <mergeCell ref="C8:C12"/>
    <mergeCell ref="D8:E10"/>
    <mergeCell ref="F8:F12"/>
    <mergeCell ref="D11:D12"/>
    <mergeCell ref="E11:E12"/>
  </mergeCells>
  <pageMargins left="0.7" right="0.7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R213"/>
  <sheetViews>
    <sheetView zoomScale="80" zoomScaleNormal="80" workbookViewId="0">
      <pane ySplit="12" topLeftCell="A13" activePane="bottomLeft" state="frozen"/>
      <selection pane="bottomLeft" activeCell="G1" sqref="G1:W1048576"/>
    </sheetView>
  </sheetViews>
  <sheetFormatPr defaultColWidth="9.140625" defaultRowHeight="15" x14ac:dyDescent="0.25"/>
  <cols>
    <col min="1" max="1" width="20.85546875" style="496" customWidth="1"/>
    <col min="2" max="2" width="21.7109375" style="30" customWidth="1"/>
    <col min="3" max="3" width="13.140625" style="30" customWidth="1"/>
    <col min="4" max="4" width="10.7109375" style="30" bestFit="1" customWidth="1"/>
    <col min="5" max="5" width="11" style="30" customWidth="1"/>
    <col min="6" max="6" width="9.140625" style="30" customWidth="1"/>
    <col min="7" max="7" width="6.5703125" style="218" customWidth="1"/>
    <col min="8" max="8" width="7" style="30" customWidth="1"/>
    <col min="9" max="13" width="9.140625" style="30"/>
    <col min="14" max="14" width="7.5703125" style="30" customWidth="1"/>
    <col min="15" max="16384" width="9.140625" style="30"/>
  </cols>
  <sheetData>
    <row r="2" spans="1:14" x14ac:dyDescent="0.25">
      <c r="F2" s="537" t="s">
        <v>362</v>
      </c>
    </row>
    <row r="3" spans="1:14" x14ac:dyDescent="0.25">
      <c r="F3" s="442"/>
    </row>
    <row r="4" spans="1:14" x14ac:dyDescent="0.25">
      <c r="C4" s="587" t="s">
        <v>388</v>
      </c>
      <c r="D4" s="587"/>
      <c r="E4" s="587"/>
      <c r="F4" s="587"/>
    </row>
    <row r="6" spans="1:14" x14ac:dyDescent="0.25">
      <c r="C6" s="588" t="s">
        <v>389</v>
      </c>
      <c r="D6" s="588"/>
      <c r="E6" s="588"/>
      <c r="F6" s="588"/>
    </row>
    <row r="8" spans="1:14" s="443" customFormat="1" ht="12.75" customHeight="1" x14ac:dyDescent="0.2">
      <c r="A8" s="589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6"/>
    </row>
    <row r="9" spans="1:14" s="443" customFormat="1" ht="12.75" customHeight="1" x14ac:dyDescent="0.2">
      <c r="A9" s="590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6"/>
    </row>
    <row r="10" spans="1:14" s="443" customFormat="1" ht="12.75" customHeight="1" x14ac:dyDescent="0.2">
      <c r="A10" s="590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6"/>
    </row>
    <row r="11" spans="1:14" s="443" customFormat="1" ht="12.75" customHeight="1" x14ac:dyDescent="0.2">
      <c r="A11" s="590"/>
      <c r="B11" s="543"/>
      <c r="C11" s="545"/>
      <c r="D11" s="558" t="s">
        <v>328</v>
      </c>
      <c r="E11" s="558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6"/>
      <c r="N11" s="542" t="s">
        <v>11</v>
      </c>
    </row>
    <row r="12" spans="1:14" s="443" customFormat="1" ht="63.75" x14ac:dyDescent="0.2">
      <c r="A12" s="589"/>
      <c r="B12" s="542"/>
      <c r="C12" s="545"/>
      <c r="D12" s="558"/>
      <c r="E12" s="558"/>
      <c r="F12" s="553"/>
      <c r="G12" s="560"/>
      <c r="H12" s="557"/>
      <c r="I12" s="557"/>
      <c r="J12" s="225" t="s">
        <v>12</v>
      </c>
      <c r="K12" s="225" t="s">
        <v>13</v>
      </c>
      <c r="L12" s="225" t="s">
        <v>14</v>
      </c>
      <c r="M12" s="225" t="s">
        <v>15</v>
      </c>
      <c r="N12" s="557"/>
    </row>
    <row r="13" spans="1:14" s="33" customFormat="1" ht="12.75" x14ac:dyDescent="0.25">
      <c r="A13" s="57">
        <v>1</v>
      </c>
      <c r="B13" s="228">
        <v>2</v>
      </c>
      <c r="C13" s="228">
        <v>3</v>
      </c>
      <c r="D13" s="228">
        <v>4</v>
      </c>
      <c r="E13" s="228">
        <v>5</v>
      </c>
      <c r="F13" s="228">
        <v>6</v>
      </c>
      <c r="G13" s="68">
        <v>24</v>
      </c>
      <c r="H13" s="228">
        <v>25</v>
      </c>
      <c r="I13" s="228">
        <v>26</v>
      </c>
      <c r="J13" s="228">
        <v>27</v>
      </c>
      <c r="K13" s="228">
        <v>28</v>
      </c>
      <c r="L13" s="228">
        <v>29</v>
      </c>
      <c r="M13" s="228">
        <v>30</v>
      </c>
      <c r="N13" s="228">
        <v>31</v>
      </c>
    </row>
    <row r="14" spans="1:14" ht="15.75" hidden="1" x14ac:dyDescent="0.25">
      <c r="A14" s="575" t="s">
        <v>233</v>
      </c>
      <c r="B14" s="576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84"/>
    </row>
    <row r="15" spans="1:14" hidden="1" x14ac:dyDescent="0.25">
      <c r="A15" s="58" t="s">
        <v>17</v>
      </c>
      <c r="B15" s="6" t="s">
        <v>36</v>
      </c>
      <c r="C15" s="3">
        <v>429.8143</v>
      </c>
      <c r="D15" s="11">
        <v>0</v>
      </c>
      <c r="E15" s="11">
        <v>0</v>
      </c>
      <c r="F15" s="23">
        <f>E15/C15</f>
        <v>0</v>
      </c>
      <c r="G15" s="87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ht="25.5" hidden="1" x14ac:dyDescent="0.25">
      <c r="A16" s="58" t="s">
        <v>20</v>
      </c>
      <c r="B16" s="6" t="s">
        <v>221</v>
      </c>
      <c r="C16" s="3">
        <v>101.61</v>
      </c>
      <c r="D16" s="11">
        <v>0</v>
      </c>
      <c r="E16" s="11">
        <v>0</v>
      </c>
      <c r="F16" s="23">
        <f>E16/C16</f>
        <v>0</v>
      </c>
      <c r="G16" s="87">
        <v>0</v>
      </c>
      <c r="H16" s="11">
        <v>0</v>
      </c>
      <c r="I16" s="11"/>
      <c r="J16" s="11"/>
      <c r="K16" s="11"/>
      <c r="L16" s="11"/>
      <c r="M16" s="11"/>
      <c r="N16" s="11"/>
    </row>
    <row r="17" spans="1:14" hidden="1" x14ac:dyDescent="0.25">
      <c r="A17" s="58" t="s">
        <v>22</v>
      </c>
      <c r="B17" s="6" t="s">
        <v>223</v>
      </c>
      <c r="C17" s="3">
        <v>5.5</v>
      </c>
      <c r="D17" s="11">
        <v>0</v>
      </c>
      <c r="E17" s="11">
        <v>0</v>
      </c>
      <c r="F17" s="23">
        <f>E17/C17</f>
        <v>0</v>
      </c>
      <c r="G17" s="87">
        <v>0</v>
      </c>
      <c r="H17" s="11">
        <v>0</v>
      </c>
      <c r="I17" s="11"/>
      <c r="J17" s="11"/>
      <c r="K17" s="11"/>
      <c r="L17" s="11"/>
      <c r="M17" s="11"/>
      <c r="N17" s="11"/>
    </row>
    <row r="18" spans="1:14" ht="15.75" x14ac:dyDescent="0.25">
      <c r="A18" s="394" t="s">
        <v>234</v>
      </c>
      <c r="B18" s="494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</row>
    <row r="19" spans="1:14" ht="15.75" x14ac:dyDescent="0.25">
      <c r="A19" s="58" t="s">
        <v>28</v>
      </c>
      <c r="B19" s="6" t="s">
        <v>18</v>
      </c>
      <c r="C19" s="3">
        <v>398.77</v>
      </c>
      <c r="D19" s="12">
        <v>10</v>
      </c>
      <c r="E19" s="12">
        <v>12</v>
      </c>
      <c r="F19" s="13">
        <f>E19/C19</f>
        <v>3.0092534543721947E-2</v>
      </c>
      <c r="G19" s="195">
        <v>2</v>
      </c>
      <c r="H19" s="14">
        <f>G19*100/E19</f>
        <v>16.666666666666668</v>
      </c>
      <c r="I19" s="45">
        <v>0</v>
      </c>
      <c r="J19" s="45">
        <v>0</v>
      </c>
      <c r="K19" s="45">
        <v>0</v>
      </c>
      <c r="L19" s="45">
        <v>0</v>
      </c>
      <c r="M19" s="45">
        <v>2</v>
      </c>
      <c r="N19" s="45">
        <v>0</v>
      </c>
    </row>
    <row r="20" spans="1:14" ht="63.75" x14ac:dyDescent="0.25">
      <c r="A20" s="58"/>
      <c r="B20" s="6" t="s">
        <v>317</v>
      </c>
      <c r="C20" s="3"/>
      <c r="D20" s="12"/>
      <c r="E20" s="12"/>
      <c r="F20" s="13"/>
      <c r="G20" s="195">
        <v>1</v>
      </c>
      <c r="H20" s="14">
        <f>G20*100/E19</f>
        <v>8.3333333333333339</v>
      </c>
      <c r="I20" s="45"/>
      <c r="J20" s="45"/>
      <c r="K20" s="45"/>
      <c r="L20" s="45"/>
      <c r="M20" s="45">
        <v>1</v>
      </c>
      <c r="N20" s="45"/>
    </row>
    <row r="21" spans="1:14" ht="38.25" x14ac:dyDescent="0.25">
      <c r="A21" s="58" t="s">
        <v>29</v>
      </c>
      <c r="B21" s="6" t="s">
        <v>21</v>
      </c>
      <c r="C21" s="8">
        <v>77.67</v>
      </c>
      <c r="D21" s="12">
        <v>12</v>
      </c>
      <c r="E21" s="12">
        <v>12</v>
      </c>
      <c r="F21" s="13">
        <f t="shared" ref="F21:F28" si="0">E21/C21</f>
        <v>0.1544998068752414</v>
      </c>
      <c r="G21" s="195">
        <v>3</v>
      </c>
      <c r="H21" s="14">
        <f>G21*100/E21</f>
        <v>25</v>
      </c>
      <c r="I21" s="45"/>
      <c r="J21" s="45"/>
      <c r="K21" s="45"/>
      <c r="L21" s="45"/>
      <c r="M21" s="45"/>
      <c r="N21" s="45"/>
    </row>
    <row r="22" spans="1:14" ht="15.75" x14ac:dyDescent="0.25">
      <c r="A22" s="58" t="s">
        <v>31</v>
      </c>
      <c r="B22" s="6" t="s">
        <v>23</v>
      </c>
      <c r="C22" s="3">
        <v>24.202999999999999</v>
      </c>
      <c r="D22" s="12">
        <v>0</v>
      </c>
      <c r="E22" s="12">
        <v>10</v>
      </c>
      <c r="F22" s="13">
        <f t="shared" si="0"/>
        <v>0.41317192083625998</v>
      </c>
      <c r="G22" s="90">
        <v>2</v>
      </c>
      <c r="H22" s="14">
        <f>G22*100/E22</f>
        <v>20</v>
      </c>
      <c r="I22" s="12"/>
      <c r="J22" s="12"/>
      <c r="K22" s="12"/>
      <c r="L22" s="12"/>
      <c r="M22" s="12"/>
      <c r="N22" s="12"/>
    </row>
    <row r="23" spans="1:14" ht="15.75" hidden="1" x14ac:dyDescent="0.25">
      <c r="A23" s="58" t="s">
        <v>33</v>
      </c>
      <c r="B23" s="6" t="s">
        <v>24</v>
      </c>
      <c r="C23" s="3">
        <v>20.62</v>
      </c>
      <c r="D23" s="12">
        <v>0</v>
      </c>
      <c r="E23" s="12">
        <v>0</v>
      </c>
      <c r="F23" s="13">
        <f t="shared" si="0"/>
        <v>0</v>
      </c>
      <c r="G23" s="90">
        <v>0</v>
      </c>
      <c r="H23" s="12">
        <v>0</v>
      </c>
      <c r="I23" s="45"/>
      <c r="J23" s="45"/>
      <c r="K23" s="45"/>
      <c r="L23" s="45"/>
      <c r="M23" s="45"/>
      <c r="N23" s="45"/>
    </row>
    <row r="24" spans="1:14" ht="15.75" x14ac:dyDescent="0.25">
      <c r="A24" s="58" t="s">
        <v>236</v>
      </c>
      <c r="B24" s="6" t="s">
        <v>311</v>
      </c>
      <c r="C24" s="3">
        <v>21.3</v>
      </c>
      <c r="D24" s="12">
        <v>16</v>
      </c>
      <c r="E24" s="12">
        <v>18</v>
      </c>
      <c r="F24" s="13">
        <f t="shared" si="0"/>
        <v>0.84507042253521125</v>
      </c>
      <c r="G24" s="90">
        <v>3</v>
      </c>
      <c r="H24" s="14">
        <f>G24*100/E24</f>
        <v>16.666666666666668</v>
      </c>
      <c r="I24" s="12"/>
      <c r="J24" s="12"/>
      <c r="K24" s="12"/>
      <c r="L24" s="12"/>
      <c r="M24" s="12"/>
      <c r="N24" s="12"/>
    </row>
    <row r="25" spans="1:14" ht="38.25" x14ac:dyDescent="0.25">
      <c r="A25" s="58" t="s">
        <v>237</v>
      </c>
      <c r="B25" s="6" t="s">
        <v>25</v>
      </c>
      <c r="C25" s="3">
        <v>50</v>
      </c>
      <c r="D25" s="12">
        <v>26</v>
      </c>
      <c r="E25" s="12">
        <v>26</v>
      </c>
      <c r="F25" s="13">
        <f t="shared" si="0"/>
        <v>0.52</v>
      </c>
      <c r="G25" s="195">
        <v>5</v>
      </c>
      <c r="H25" s="14">
        <f>G25*100/E25</f>
        <v>19.23076923076923</v>
      </c>
      <c r="I25" s="45"/>
      <c r="J25" s="45"/>
      <c r="K25" s="45"/>
      <c r="L25" s="45"/>
      <c r="M25" s="45"/>
      <c r="N25" s="45"/>
    </row>
    <row r="26" spans="1:14" ht="63.75" x14ac:dyDescent="0.25">
      <c r="A26" s="58" t="s">
        <v>240</v>
      </c>
      <c r="B26" s="6" t="s">
        <v>317</v>
      </c>
      <c r="C26" s="3" t="s">
        <v>19</v>
      </c>
      <c r="D26" s="12"/>
      <c r="E26" s="12"/>
      <c r="F26" s="13"/>
      <c r="G26" s="195">
        <v>2</v>
      </c>
      <c r="H26" s="14"/>
      <c r="I26" s="45"/>
      <c r="J26" s="45"/>
      <c r="K26" s="45"/>
      <c r="L26" s="45"/>
      <c r="M26" s="45"/>
      <c r="N26" s="45"/>
    </row>
    <row r="27" spans="1:14" ht="15.75" x14ac:dyDescent="0.25">
      <c r="A27" s="58" t="s">
        <v>238</v>
      </c>
      <c r="B27" s="6" t="s">
        <v>26</v>
      </c>
      <c r="C27" s="3">
        <v>33.630000000000003</v>
      </c>
      <c r="D27" s="12">
        <v>15</v>
      </c>
      <c r="E27" s="12">
        <v>17</v>
      </c>
      <c r="F27" s="13">
        <f t="shared" si="0"/>
        <v>0.50550104073743674</v>
      </c>
      <c r="G27" s="195">
        <v>4</v>
      </c>
      <c r="H27" s="14">
        <f>G27*100/E27</f>
        <v>23.529411764705884</v>
      </c>
      <c r="I27" s="45"/>
      <c r="J27" s="45"/>
      <c r="K27" s="45"/>
      <c r="L27" s="45"/>
      <c r="M27" s="45"/>
      <c r="N27" s="45"/>
    </row>
    <row r="28" spans="1:14" ht="15.75" x14ac:dyDescent="0.25">
      <c r="A28" s="58" t="s">
        <v>239</v>
      </c>
      <c r="B28" s="6" t="s">
        <v>27</v>
      </c>
      <c r="C28" s="3">
        <v>36.83</v>
      </c>
      <c r="D28" s="12">
        <v>36</v>
      </c>
      <c r="E28" s="12">
        <v>43</v>
      </c>
      <c r="F28" s="13">
        <f t="shared" si="0"/>
        <v>1.1675264729839805</v>
      </c>
      <c r="G28" s="195">
        <v>10</v>
      </c>
      <c r="H28" s="14">
        <f>G28*100/E28</f>
        <v>23.255813953488371</v>
      </c>
      <c r="I28" s="45"/>
      <c r="J28" s="45"/>
      <c r="K28" s="45"/>
      <c r="L28" s="45"/>
      <c r="M28" s="45"/>
      <c r="N28" s="45"/>
    </row>
    <row r="29" spans="1:14" ht="15.75" customHeight="1" x14ac:dyDescent="0.25">
      <c r="A29" s="394" t="s">
        <v>241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</row>
    <row r="30" spans="1:14" ht="15.75" x14ac:dyDescent="0.25">
      <c r="A30" s="58" t="s">
        <v>35</v>
      </c>
      <c r="B30" s="6" t="s">
        <v>18</v>
      </c>
      <c r="C30" s="3">
        <v>425.3</v>
      </c>
      <c r="D30" s="12">
        <v>0</v>
      </c>
      <c r="E30" s="12">
        <v>0</v>
      </c>
      <c r="F30" s="13">
        <f>E30/C30</f>
        <v>0</v>
      </c>
      <c r="G30" s="90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1:14" ht="25.5" x14ac:dyDescent="0.25">
      <c r="A31" s="58" t="s">
        <v>37</v>
      </c>
      <c r="B31" s="6" t="s">
        <v>30</v>
      </c>
      <c r="C31" s="3">
        <v>61.19</v>
      </c>
      <c r="D31" s="12">
        <v>0</v>
      </c>
      <c r="E31" s="12">
        <v>0</v>
      </c>
      <c r="F31" s="13">
        <f>E31/C31</f>
        <v>0</v>
      </c>
      <c r="G31" s="90">
        <v>0</v>
      </c>
      <c r="H31" s="12">
        <v>0</v>
      </c>
      <c r="I31" s="45"/>
      <c r="J31" s="45"/>
      <c r="K31" s="45"/>
      <c r="L31" s="45"/>
      <c r="M31" s="45"/>
      <c r="N31" s="45"/>
    </row>
    <row r="32" spans="1:14" ht="15.75" x14ac:dyDescent="0.25">
      <c r="A32" s="58" t="s">
        <v>39</v>
      </c>
      <c r="B32" s="6" t="s">
        <v>32</v>
      </c>
      <c r="C32" s="3">
        <v>79.22</v>
      </c>
      <c r="D32" s="12">
        <v>15</v>
      </c>
      <c r="E32" s="12">
        <v>15</v>
      </c>
      <c r="F32" s="13">
        <f>E32/C32</f>
        <v>0.18934612471598081</v>
      </c>
      <c r="G32" s="130">
        <v>3</v>
      </c>
      <c r="H32" s="49">
        <f>G32*100/E32</f>
        <v>20</v>
      </c>
      <c r="I32" s="49"/>
      <c r="J32" s="49"/>
      <c r="K32" s="49"/>
      <c r="L32" s="49"/>
      <c r="M32" s="49"/>
      <c r="N32" s="49"/>
    </row>
    <row r="33" spans="1:14" ht="15.75" x14ac:dyDescent="0.25">
      <c r="A33" s="58" t="s">
        <v>41</v>
      </c>
      <c r="B33" s="6" t="s">
        <v>34</v>
      </c>
      <c r="C33" s="3">
        <v>80.819999999999993</v>
      </c>
      <c r="D33" s="12">
        <v>11</v>
      </c>
      <c r="E33" s="12">
        <v>10</v>
      </c>
      <c r="F33" s="13">
        <f>E33/C33</f>
        <v>0.12373174956693889</v>
      </c>
      <c r="G33" s="130">
        <v>2</v>
      </c>
      <c r="H33" s="49">
        <f>G33*100/E33</f>
        <v>20</v>
      </c>
      <c r="I33" s="49"/>
      <c r="J33" s="49"/>
      <c r="K33" s="49"/>
      <c r="L33" s="49"/>
      <c r="M33" s="49"/>
      <c r="N33" s="49"/>
    </row>
    <row r="34" spans="1:14" ht="15.75" customHeight="1" x14ac:dyDescent="0.25">
      <c r="A34" s="394" t="s">
        <v>302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</row>
    <row r="35" spans="1:14" ht="15.75" x14ac:dyDescent="0.25">
      <c r="A35" s="58" t="s">
        <v>43</v>
      </c>
      <c r="B35" s="6" t="s">
        <v>36</v>
      </c>
      <c r="C35" s="3">
        <v>222.18</v>
      </c>
      <c r="D35" s="12">
        <v>15</v>
      </c>
      <c r="E35" s="12">
        <v>11</v>
      </c>
      <c r="F35" s="13">
        <f>E35/C35</f>
        <v>4.9509406787289587E-2</v>
      </c>
      <c r="G35" s="195">
        <v>3</v>
      </c>
      <c r="H35" s="14">
        <f>G35*100/E35</f>
        <v>27.272727272727273</v>
      </c>
      <c r="I35" s="45">
        <v>0</v>
      </c>
      <c r="J35" s="45">
        <v>0</v>
      </c>
      <c r="K35" s="45">
        <v>0</v>
      </c>
      <c r="L35" s="45">
        <v>0</v>
      </c>
      <c r="M35" s="45">
        <v>3</v>
      </c>
      <c r="N35" s="45">
        <v>0</v>
      </c>
    </row>
    <row r="36" spans="1:14" ht="38.25" x14ac:dyDescent="0.25">
      <c r="A36" s="58" t="s">
        <v>44</v>
      </c>
      <c r="B36" s="6" t="s">
        <v>38</v>
      </c>
      <c r="C36" s="3">
        <v>143.47</v>
      </c>
      <c r="D36" s="12">
        <v>16</v>
      </c>
      <c r="E36" s="12">
        <v>22</v>
      </c>
      <c r="F36" s="13">
        <f>E36/C36</f>
        <v>0.15334216212448595</v>
      </c>
      <c r="G36" s="195">
        <v>6</v>
      </c>
      <c r="H36" s="14">
        <f>G36*100/E36</f>
        <v>27.272727272727273</v>
      </c>
      <c r="I36" s="45"/>
      <c r="J36" s="45"/>
      <c r="K36" s="45"/>
      <c r="L36" s="45"/>
      <c r="M36" s="45"/>
      <c r="N36" s="45"/>
    </row>
    <row r="37" spans="1:14" ht="25.5" x14ac:dyDescent="0.25">
      <c r="A37" s="58" t="s">
        <v>46</v>
      </c>
      <c r="B37" s="6" t="s">
        <v>40</v>
      </c>
      <c r="C37" s="3">
        <v>12.04</v>
      </c>
      <c r="D37" s="12">
        <v>3</v>
      </c>
      <c r="E37" s="12">
        <v>4</v>
      </c>
      <c r="F37" s="13">
        <f>E37/C37</f>
        <v>0.33222591362126247</v>
      </c>
      <c r="G37" s="195">
        <v>0</v>
      </c>
      <c r="H37" s="14">
        <f>G37*100/E37</f>
        <v>0</v>
      </c>
      <c r="I37" s="45"/>
      <c r="J37" s="45"/>
      <c r="K37" s="45"/>
      <c r="L37" s="45"/>
      <c r="M37" s="45"/>
      <c r="N37" s="45"/>
    </row>
    <row r="38" spans="1:14" ht="15.75" x14ac:dyDescent="0.25">
      <c r="A38" s="58" t="s">
        <v>48</v>
      </c>
      <c r="B38" s="57" t="s">
        <v>331</v>
      </c>
      <c r="C38" s="8">
        <v>51.435000000000002</v>
      </c>
      <c r="D38" s="12">
        <v>10</v>
      </c>
      <c r="E38" s="12">
        <v>7</v>
      </c>
      <c r="F38" s="13">
        <f>E38/C38</f>
        <v>0.13609409934869252</v>
      </c>
      <c r="G38" s="195">
        <v>2</v>
      </c>
      <c r="H38" s="14">
        <f>G38*100/E38</f>
        <v>28.571428571428573</v>
      </c>
      <c r="I38" s="45"/>
      <c r="J38" s="45"/>
      <c r="K38" s="45"/>
      <c r="L38" s="45"/>
      <c r="M38" s="45"/>
      <c r="N38" s="45"/>
    </row>
    <row r="39" spans="1:14" ht="15.75" customHeight="1" x14ac:dyDescent="0.25">
      <c r="A39" s="394" t="s">
        <v>344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</row>
    <row r="40" spans="1:14" ht="15.75" x14ac:dyDescent="0.25">
      <c r="A40" s="58" t="s">
        <v>50</v>
      </c>
      <c r="B40" s="6" t="s">
        <v>36</v>
      </c>
      <c r="C40" s="44">
        <v>163.22</v>
      </c>
      <c r="D40" s="15">
        <v>0</v>
      </c>
      <c r="E40" s="15">
        <v>0</v>
      </c>
      <c r="F40" s="445">
        <f>E40/C40</f>
        <v>0</v>
      </c>
      <c r="G40" s="194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ht="38.25" x14ac:dyDescent="0.25">
      <c r="A41" s="58" t="s">
        <v>51</v>
      </c>
      <c r="B41" s="6" t="s">
        <v>45</v>
      </c>
      <c r="C41" s="44">
        <v>279.41699999999997</v>
      </c>
      <c r="D41" s="15">
        <v>0</v>
      </c>
      <c r="E41" s="15">
        <v>4</v>
      </c>
      <c r="F41" s="445">
        <f>E41/C41</f>
        <v>1.4315521246022971E-2</v>
      </c>
      <c r="G41" s="194">
        <v>1</v>
      </c>
      <c r="H41" s="446">
        <f>G41*100/E41</f>
        <v>25</v>
      </c>
      <c r="I41" s="15"/>
      <c r="J41" s="15"/>
      <c r="K41" s="15"/>
      <c r="L41" s="15"/>
      <c r="M41" s="15"/>
      <c r="N41" s="15"/>
    </row>
    <row r="42" spans="1:14" ht="38.25" hidden="1" x14ac:dyDescent="0.25">
      <c r="A42" s="58" t="s">
        <v>53</v>
      </c>
      <c r="B42" s="6" t="s">
        <v>47</v>
      </c>
      <c r="C42" s="44">
        <v>65.27</v>
      </c>
      <c r="D42" s="15">
        <v>0</v>
      </c>
      <c r="E42" s="15">
        <v>0</v>
      </c>
      <c r="F42" s="445">
        <f>E42/C42</f>
        <v>0</v>
      </c>
      <c r="G42" s="194">
        <v>0</v>
      </c>
      <c r="H42" s="446">
        <v>0</v>
      </c>
      <c r="I42" s="15"/>
      <c r="J42" s="15"/>
      <c r="K42" s="15"/>
      <c r="L42" s="15"/>
      <c r="M42" s="15"/>
      <c r="N42" s="15"/>
    </row>
    <row r="43" spans="1:14" ht="38.25" hidden="1" x14ac:dyDescent="0.25">
      <c r="A43" s="58" t="s">
        <v>54</v>
      </c>
      <c r="B43" s="6" t="s">
        <v>49</v>
      </c>
      <c r="C43" s="44">
        <v>33.369999999999997</v>
      </c>
      <c r="D43" s="15">
        <v>0</v>
      </c>
      <c r="E43" s="15">
        <v>0</v>
      </c>
      <c r="F43" s="445">
        <f>E43/C43</f>
        <v>0</v>
      </c>
      <c r="G43" s="194">
        <v>0</v>
      </c>
      <c r="H43" s="446">
        <v>0</v>
      </c>
      <c r="I43" s="15"/>
      <c r="J43" s="15"/>
      <c r="K43" s="15"/>
      <c r="L43" s="15"/>
      <c r="M43" s="15"/>
      <c r="N43" s="15"/>
    </row>
    <row r="44" spans="1:14" ht="15.75" x14ac:dyDescent="0.25">
      <c r="A44" s="58" t="s">
        <v>242</v>
      </c>
      <c r="B44" s="6" t="s">
        <v>323</v>
      </c>
      <c r="C44" s="3">
        <v>64.3</v>
      </c>
      <c r="D44" s="12">
        <v>14</v>
      </c>
      <c r="E44" s="12">
        <v>26</v>
      </c>
      <c r="F44" s="445">
        <f>E44/C44</f>
        <v>0.4043545878693624</v>
      </c>
      <c r="G44" s="195">
        <v>4</v>
      </c>
      <c r="H44" s="446">
        <f>G44*100/E44</f>
        <v>15.384615384615385</v>
      </c>
      <c r="I44" s="45"/>
      <c r="J44" s="45"/>
      <c r="K44" s="45"/>
      <c r="L44" s="45"/>
      <c r="M44" s="45"/>
      <c r="N44" s="45"/>
    </row>
    <row r="45" spans="1:14" ht="15.75" customHeight="1" x14ac:dyDescent="0.25">
      <c r="A45" s="394" t="s">
        <v>303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</row>
    <row r="46" spans="1:14" ht="15.75" x14ac:dyDescent="0.25">
      <c r="A46" s="58" t="s">
        <v>56</v>
      </c>
      <c r="B46" s="6" t="s">
        <v>18</v>
      </c>
      <c r="C46" s="3">
        <v>817.66</v>
      </c>
      <c r="D46" s="12">
        <v>19</v>
      </c>
      <c r="E46" s="12">
        <v>20</v>
      </c>
      <c r="F46" s="13">
        <f>E46/C46</f>
        <v>2.4460044517281024E-2</v>
      </c>
      <c r="G46" s="195">
        <v>6</v>
      </c>
      <c r="H46" s="14">
        <f>G46*100/E46</f>
        <v>30</v>
      </c>
      <c r="I46" s="45">
        <v>0</v>
      </c>
      <c r="J46" s="45">
        <v>0</v>
      </c>
      <c r="K46" s="45">
        <v>0</v>
      </c>
      <c r="L46" s="45">
        <v>0</v>
      </c>
      <c r="M46" s="45">
        <v>6</v>
      </c>
      <c r="N46" s="45">
        <v>0</v>
      </c>
    </row>
    <row r="47" spans="1:14" ht="15.75" x14ac:dyDescent="0.25">
      <c r="A47" s="58" t="s">
        <v>57</v>
      </c>
      <c r="B47" s="6" t="s">
        <v>52</v>
      </c>
      <c r="C47" s="3">
        <v>120.74</v>
      </c>
      <c r="D47" s="12">
        <v>10</v>
      </c>
      <c r="E47" s="12">
        <v>32</v>
      </c>
      <c r="F47" s="13">
        <f>E47/C47</f>
        <v>0.26503230081166146</v>
      </c>
      <c r="G47" s="195">
        <v>2</v>
      </c>
      <c r="H47" s="14">
        <f>G47*100/E47</f>
        <v>6.25</v>
      </c>
      <c r="I47" s="45"/>
      <c r="J47" s="45"/>
      <c r="K47" s="45"/>
      <c r="L47" s="45"/>
      <c r="M47" s="45"/>
      <c r="N47" s="45"/>
    </row>
    <row r="48" spans="1:14" ht="15.75" x14ac:dyDescent="0.25">
      <c r="A48" s="58" t="s">
        <v>243</v>
      </c>
      <c r="B48" s="57" t="s">
        <v>329</v>
      </c>
      <c r="C48" s="3">
        <v>152.26</v>
      </c>
      <c r="D48" s="12">
        <v>0</v>
      </c>
      <c r="E48" s="12">
        <v>22</v>
      </c>
      <c r="F48" s="13">
        <f>E48/C48</f>
        <v>0.14448968869039802</v>
      </c>
      <c r="G48" s="90">
        <v>2</v>
      </c>
      <c r="H48" s="14">
        <f>G48*100/E48</f>
        <v>9.0909090909090917</v>
      </c>
      <c r="I48" s="45"/>
      <c r="J48" s="45"/>
      <c r="K48" s="45"/>
      <c r="L48" s="45"/>
      <c r="M48" s="45"/>
      <c r="N48" s="45"/>
    </row>
    <row r="49" spans="1:14" ht="38.25" x14ac:dyDescent="0.25">
      <c r="A49" s="58" t="s">
        <v>244</v>
      </c>
      <c r="B49" s="6" t="s">
        <v>55</v>
      </c>
      <c r="C49" s="8">
        <v>269.19799999999998</v>
      </c>
      <c r="D49" s="12">
        <v>21</v>
      </c>
      <c r="E49" s="12">
        <v>20</v>
      </c>
      <c r="F49" s="13">
        <f>E49/C49</f>
        <v>7.4294757018997182E-2</v>
      </c>
      <c r="G49" s="195">
        <v>6</v>
      </c>
      <c r="H49" s="14">
        <f>G49*100/E49</f>
        <v>30</v>
      </c>
      <c r="I49" s="45"/>
      <c r="J49" s="45"/>
      <c r="K49" s="45"/>
      <c r="L49" s="45"/>
      <c r="M49" s="45"/>
      <c r="N49" s="45"/>
    </row>
    <row r="50" spans="1:14" ht="15.75" customHeight="1" x14ac:dyDescent="0.25">
      <c r="A50" s="394" t="s">
        <v>337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</row>
    <row r="51" spans="1:14" ht="15.75" x14ac:dyDescent="0.25">
      <c r="A51" s="58" t="s">
        <v>59</v>
      </c>
      <c r="B51" s="6" t="s">
        <v>18</v>
      </c>
      <c r="C51" s="3">
        <v>257.81</v>
      </c>
      <c r="D51" s="12">
        <v>50</v>
      </c>
      <c r="E51" s="12">
        <v>60</v>
      </c>
      <c r="F51" s="13">
        <f t="shared" ref="F51:F56" si="1">E51/C51</f>
        <v>0.23272952949846787</v>
      </c>
      <c r="G51" s="90">
        <v>18</v>
      </c>
      <c r="H51" s="56">
        <f>G51*100/E51</f>
        <v>30</v>
      </c>
      <c r="I51" s="12">
        <v>0</v>
      </c>
      <c r="J51" s="12">
        <v>0</v>
      </c>
      <c r="K51" s="12">
        <v>0</v>
      </c>
      <c r="L51" s="12">
        <v>0</v>
      </c>
      <c r="M51" s="12">
        <v>18</v>
      </c>
      <c r="N51" s="12">
        <v>0</v>
      </c>
    </row>
    <row r="52" spans="1:14" ht="38.25" x14ac:dyDescent="0.25">
      <c r="A52" s="58" t="s">
        <v>60</v>
      </c>
      <c r="B52" s="6" t="s">
        <v>226</v>
      </c>
      <c r="C52" s="3">
        <v>177.816</v>
      </c>
      <c r="D52" s="12">
        <v>55</v>
      </c>
      <c r="E52" s="12">
        <v>58</v>
      </c>
      <c r="F52" s="13">
        <f t="shared" si="1"/>
        <v>0.32617987132766457</v>
      </c>
      <c r="G52" s="195">
        <v>17</v>
      </c>
      <c r="H52" s="14">
        <f>G52*100/E52</f>
        <v>29.310344827586206</v>
      </c>
      <c r="I52" s="45"/>
      <c r="J52" s="45"/>
      <c r="K52" s="45"/>
      <c r="L52" s="45"/>
      <c r="M52" s="45"/>
      <c r="N52" s="45"/>
    </row>
    <row r="53" spans="1:14" ht="15.75" x14ac:dyDescent="0.25">
      <c r="A53" s="58" t="s">
        <v>245</v>
      </c>
      <c r="B53" s="6" t="s">
        <v>227</v>
      </c>
      <c r="C53" s="3">
        <v>17.88</v>
      </c>
      <c r="D53" s="12">
        <v>0</v>
      </c>
      <c r="E53" s="12">
        <v>0</v>
      </c>
      <c r="F53" s="13">
        <f t="shared" si="1"/>
        <v>0</v>
      </c>
      <c r="G53" s="195">
        <v>0</v>
      </c>
      <c r="H53" s="14">
        <v>0</v>
      </c>
      <c r="I53" s="45"/>
      <c r="J53" s="45"/>
      <c r="K53" s="45"/>
      <c r="L53" s="45"/>
      <c r="M53" s="45"/>
      <c r="N53" s="45"/>
    </row>
    <row r="54" spans="1:14" ht="25.5" x14ac:dyDescent="0.25">
      <c r="A54" s="58" t="s">
        <v>246</v>
      </c>
      <c r="B54" s="6" t="s">
        <v>228</v>
      </c>
      <c r="C54" s="3">
        <v>15.534000000000001</v>
      </c>
      <c r="D54" s="12">
        <v>9</v>
      </c>
      <c r="E54" s="12">
        <v>6</v>
      </c>
      <c r="F54" s="13">
        <f t="shared" si="1"/>
        <v>0.38624951718810352</v>
      </c>
      <c r="G54" s="195">
        <v>1</v>
      </c>
      <c r="H54" s="14">
        <f>G54*100/E54</f>
        <v>16.666666666666668</v>
      </c>
      <c r="I54" s="45"/>
      <c r="J54" s="45"/>
      <c r="K54" s="45"/>
      <c r="L54" s="45"/>
      <c r="M54" s="45"/>
      <c r="N54" s="45"/>
    </row>
    <row r="55" spans="1:14" ht="25.5" x14ac:dyDescent="0.25">
      <c r="A55" s="58" t="s">
        <v>247</v>
      </c>
      <c r="B55" s="6" t="s">
        <v>229</v>
      </c>
      <c r="C55" s="3">
        <v>14.592000000000001</v>
      </c>
      <c r="D55" s="12">
        <v>8</v>
      </c>
      <c r="E55" s="12">
        <v>4</v>
      </c>
      <c r="F55" s="13">
        <f t="shared" si="1"/>
        <v>0.27412280701754382</v>
      </c>
      <c r="G55" s="195">
        <v>0</v>
      </c>
      <c r="H55" s="14">
        <f>G55*100/E55</f>
        <v>0</v>
      </c>
      <c r="I55" s="45"/>
      <c r="J55" s="45"/>
      <c r="K55" s="45"/>
      <c r="L55" s="45"/>
      <c r="M55" s="45"/>
      <c r="N55" s="45"/>
    </row>
    <row r="56" spans="1:14" ht="25.5" x14ac:dyDescent="0.25">
      <c r="A56" s="58" t="s">
        <v>248</v>
      </c>
      <c r="B56" s="6" t="s">
        <v>355</v>
      </c>
      <c r="C56" s="8">
        <v>9.7159999999999993</v>
      </c>
      <c r="D56" s="12">
        <v>11</v>
      </c>
      <c r="E56" s="12">
        <v>4</v>
      </c>
      <c r="F56" s="13">
        <f t="shared" si="1"/>
        <v>0.41169205434335121</v>
      </c>
      <c r="G56" s="195">
        <v>1</v>
      </c>
      <c r="H56" s="14">
        <f>G56*100/E56</f>
        <v>25</v>
      </c>
      <c r="I56" s="45"/>
      <c r="J56" s="45"/>
      <c r="K56" s="45"/>
      <c r="L56" s="45"/>
      <c r="M56" s="45"/>
      <c r="N56" s="45"/>
    </row>
    <row r="57" spans="1:14" ht="13.5" customHeight="1" x14ac:dyDescent="0.25">
      <c r="A57" s="497" t="s">
        <v>304</v>
      </c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</row>
    <row r="58" spans="1:14" ht="18" customHeight="1" x14ac:dyDescent="0.25">
      <c r="A58" s="58" t="s">
        <v>62</v>
      </c>
      <c r="B58" s="6" t="s">
        <v>36</v>
      </c>
      <c r="C58" s="8">
        <v>189.94</v>
      </c>
      <c r="D58" s="11">
        <v>0</v>
      </c>
      <c r="E58" s="11">
        <v>0</v>
      </c>
      <c r="F58" s="11">
        <v>0</v>
      </c>
      <c r="G58" s="87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</row>
    <row r="59" spans="1:14" ht="17.25" customHeight="1" x14ac:dyDescent="0.25">
      <c r="A59" s="58" t="s">
        <v>63</v>
      </c>
      <c r="B59" s="6" t="s">
        <v>58</v>
      </c>
      <c r="C59" s="8">
        <v>203.81</v>
      </c>
      <c r="D59" s="11">
        <v>0</v>
      </c>
      <c r="E59" s="11">
        <v>0</v>
      </c>
      <c r="F59" s="23">
        <f>E59/C59</f>
        <v>0</v>
      </c>
      <c r="G59" s="87">
        <v>0</v>
      </c>
      <c r="H59" s="11">
        <v>0</v>
      </c>
      <c r="I59" s="29"/>
      <c r="J59" s="29"/>
      <c r="K59" s="29"/>
      <c r="L59" s="29"/>
      <c r="M59" s="29"/>
      <c r="N59" s="29"/>
    </row>
    <row r="60" spans="1:14" ht="15.75" customHeight="1" x14ac:dyDescent="0.25">
      <c r="A60" s="394" t="s">
        <v>249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</row>
    <row r="61" spans="1:14" s="218" customFormat="1" ht="15.75" x14ac:dyDescent="0.25">
      <c r="A61" s="213" t="s">
        <v>65</v>
      </c>
      <c r="B61" s="471" t="s">
        <v>36</v>
      </c>
      <c r="C61" s="473">
        <v>4100.01</v>
      </c>
      <c r="D61" s="12">
        <v>876</v>
      </c>
      <c r="E61" s="90">
        <v>935</v>
      </c>
      <c r="F61" s="201">
        <f>E61/C61</f>
        <v>0.22804822427262372</v>
      </c>
      <c r="G61" s="130">
        <v>280</v>
      </c>
      <c r="H61" s="491">
        <f>G61*100/E61</f>
        <v>29.946524064171122</v>
      </c>
      <c r="I61" s="130">
        <v>20</v>
      </c>
      <c r="J61" s="130">
        <v>0</v>
      </c>
      <c r="K61" s="130">
        <v>0</v>
      </c>
      <c r="L61" s="130">
        <v>0</v>
      </c>
      <c r="M61" s="130">
        <v>280</v>
      </c>
      <c r="N61" s="130">
        <v>0</v>
      </c>
    </row>
    <row r="62" spans="1:14" ht="15.75" x14ac:dyDescent="0.25">
      <c r="A62" s="58" t="s">
        <v>66</v>
      </c>
      <c r="B62" s="6" t="s">
        <v>64</v>
      </c>
      <c r="C62" s="3">
        <v>1069.01</v>
      </c>
      <c r="D62" s="12">
        <v>63</v>
      </c>
      <c r="E62" s="12">
        <v>60</v>
      </c>
      <c r="F62" s="13">
        <f>E62/C62</f>
        <v>5.6126696663267882E-2</v>
      </c>
      <c r="G62" s="130">
        <v>12</v>
      </c>
      <c r="H62" s="56">
        <f>G62*100/E62</f>
        <v>20</v>
      </c>
      <c r="I62" s="49"/>
      <c r="J62" s="49"/>
      <c r="K62" s="49"/>
      <c r="L62" s="49"/>
      <c r="M62" s="49"/>
      <c r="N62" s="49"/>
    </row>
    <row r="63" spans="1:14" ht="15.75" customHeight="1" x14ac:dyDescent="0.25">
      <c r="A63" s="394" t="s">
        <v>305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</row>
    <row r="64" spans="1:14" x14ac:dyDescent="0.25">
      <c r="A64" s="58" t="s">
        <v>72</v>
      </c>
      <c r="B64" s="6" t="s">
        <v>18</v>
      </c>
      <c r="C64" s="3">
        <v>228.05840000000001</v>
      </c>
      <c r="D64" s="11">
        <v>34</v>
      </c>
      <c r="E64" s="11">
        <v>0</v>
      </c>
      <c r="F64" s="23">
        <f>E64/C64</f>
        <v>0</v>
      </c>
      <c r="G64" s="87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4" ht="38.25" x14ac:dyDescent="0.25">
      <c r="A65" s="58" t="s">
        <v>73</v>
      </c>
      <c r="B65" s="6" t="s">
        <v>61</v>
      </c>
      <c r="C65" s="3">
        <v>80.239999999999995</v>
      </c>
      <c r="D65" s="11">
        <v>5</v>
      </c>
      <c r="E65" s="11">
        <v>3</v>
      </c>
      <c r="F65" s="23">
        <f>E65/C65</f>
        <v>3.7387836490528417E-2</v>
      </c>
      <c r="G65" s="311">
        <v>0</v>
      </c>
      <c r="H65" s="19">
        <f>G65*100/E65</f>
        <v>0</v>
      </c>
      <c r="I65" s="258"/>
      <c r="J65" s="258"/>
      <c r="K65" s="258"/>
      <c r="L65" s="258"/>
      <c r="M65" s="258"/>
      <c r="N65" s="258"/>
    </row>
    <row r="66" spans="1:14" ht="15.75" customHeight="1" x14ac:dyDescent="0.25">
      <c r="A66" s="394" t="s">
        <v>250</v>
      </c>
      <c r="B66" s="492"/>
      <c r="C66" s="492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</row>
    <row r="67" spans="1:14" s="218" customFormat="1" ht="15.75" x14ac:dyDescent="0.25">
      <c r="A67" s="213" t="s">
        <v>76</v>
      </c>
      <c r="B67" s="471" t="s">
        <v>36</v>
      </c>
      <c r="C67" s="473">
        <v>311.08</v>
      </c>
      <c r="D67" s="90">
        <v>17</v>
      </c>
      <c r="E67" s="90">
        <v>20</v>
      </c>
      <c r="F67" s="201">
        <f>E67/C67</f>
        <v>6.4292143500064292E-2</v>
      </c>
      <c r="G67" s="195">
        <v>0</v>
      </c>
      <c r="H67" s="203">
        <f>G67*100/E67</f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0</v>
      </c>
    </row>
    <row r="68" spans="1:14" ht="38.25" x14ac:dyDescent="0.25">
      <c r="A68" s="58" t="s">
        <v>77</v>
      </c>
      <c r="B68" s="6" t="s">
        <v>67</v>
      </c>
      <c r="C68" s="3">
        <v>291.77</v>
      </c>
      <c r="D68" s="12">
        <v>9</v>
      </c>
      <c r="E68" s="12">
        <v>22</v>
      </c>
      <c r="F68" s="13">
        <f t="shared" ref="F68:F75" si="2">E68/C68</f>
        <v>7.5401857627583377E-2</v>
      </c>
      <c r="G68" s="195">
        <v>6</v>
      </c>
      <c r="H68" s="14">
        <f>G68*100/E68</f>
        <v>27.272727272727273</v>
      </c>
      <c r="I68" s="45"/>
      <c r="J68" s="45"/>
      <c r="K68" s="45"/>
      <c r="L68" s="45"/>
      <c r="M68" s="45"/>
      <c r="N68" s="45"/>
    </row>
    <row r="69" spans="1:14" ht="25.5" x14ac:dyDescent="0.25">
      <c r="A69" s="58" t="s">
        <v>79</v>
      </c>
      <c r="B69" s="6" t="s">
        <v>325</v>
      </c>
      <c r="C69" s="3">
        <v>16</v>
      </c>
      <c r="D69" s="12">
        <v>9</v>
      </c>
      <c r="E69" s="12">
        <v>10</v>
      </c>
      <c r="F69" s="13">
        <f t="shared" si="2"/>
        <v>0.625</v>
      </c>
      <c r="G69" s="195">
        <v>3</v>
      </c>
      <c r="H69" s="14">
        <f>G69*100/E69</f>
        <v>30</v>
      </c>
      <c r="I69" s="45"/>
      <c r="J69" s="45"/>
      <c r="K69" s="45"/>
      <c r="L69" s="45"/>
      <c r="M69" s="45"/>
      <c r="N69" s="45"/>
    </row>
    <row r="70" spans="1:14" ht="38.25" hidden="1" x14ac:dyDescent="0.25">
      <c r="A70" s="58" t="s">
        <v>81</v>
      </c>
      <c r="B70" s="6" t="s">
        <v>68</v>
      </c>
      <c r="C70" s="3">
        <v>25.46</v>
      </c>
      <c r="D70" s="12">
        <v>13</v>
      </c>
      <c r="E70" s="12">
        <v>0</v>
      </c>
      <c r="F70" s="13">
        <f t="shared" si="2"/>
        <v>0</v>
      </c>
      <c r="G70" s="45">
        <v>0</v>
      </c>
      <c r="H70" s="14">
        <v>0</v>
      </c>
      <c r="I70" s="45"/>
      <c r="J70" s="45"/>
      <c r="K70" s="45"/>
      <c r="L70" s="45"/>
      <c r="M70" s="45"/>
      <c r="N70" s="45"/>
    </row>
    <row r="71" spans="1:14" ht="15.75" x14ac:dyDescent="0.25">
      <c r="A71" s="58" t="s">
        <v>83</v>
      </c>
      <c r="B71" s="6" t="s">
        <v>326</v>
      </c>
      <c r="C71" s="3">
        <v>8.7370000000000001</v>
      </c>
      <c r="D71" s="12">
        <v>14</v>
      </c>
      <c r="E71" s="12">
        <v>16</v>
      </c>
      <c r="F71" s="13">
        <f t="shared" si="2"/>
        <v>1.83129220556255</v>
      </c>
      <c r="G71" s="90">
        <v>2</v>
      </c>
      <c r="H71" s="14">
        <f>G71*100/E71</f>
        <v>12.5</v>
      </c>
      <c r="I71" s="45"/>
      <c r="J71" s="45"/>
      <c r="K71" s="45"/>
      <c r="L71" s="45"/>
      <c r="M71" s="45"/>
      <c r="N71" s="45"/>
    </row>
    <row r="72" spans="1:14" ht="15.75" x14ac:dyDescent="0.25">
      <c r="A72" s="58" t="s">
        <v>251</v>
      </c>
      <c r="B72" s="6" t="s">
        <v>69</v>
      </c>
      <c r="C72" s="3">
        <v>11.28</v>
      </c>
      <c r="D72" s="12">
        <v>0</v>
      </c>
      <c r="E72" s="12">
        <v>9</v>
      </c>
      <c r="F72" s="13">
        <f t="shared" si="2"/>
        <v>0.79787234042553201</v>
      </c>
      <c r="G72" s="90">
        <v>2</v>
      </c>
      <c r="H72" s="14">
        <f>G72*100/E72</f>
        <v>22.222222222222221</v>
      </c>
      <c r="I72" s="45"/>
      <c r="J72" s="45"/>
      <c r="K72" s="45"/>
      <c r="L72" s="45"/>
      <c r="M72" s="45"/>
      <c r="N72" s="45"/>
    </row>
    <row r="73" spans="1:14" ht="15.75" x14ac:dyDescent="0.25">
      <c r="A73" s="58" t="s">
        <v>252</v>
      </c>
      <c r="B73" s="6" t="s">
        <v>70</v>
      </c>
      <c r="C73" s="3">
        <v>16.34</v>
      </c>
      <c r="D73" s="12">
        <v>0</v>
      </c>
      <c r="E73" s="12">
        <v>0</v>
      </c>
      <c r="F73" s="13">
        <f t="shared" si="2"/>
        <v>0</v>
      </c>
      <c r="G73" s="90">
        <v>0</v>
      </c>
      <c r="H73" s="12">
        <v>0</v>
      </c>
      <c r="I73" s="45"/>
      <c r="J73" s="45"/>
      <c r="K73" s="45"/>
      <c r="L73" s="45"/>
      <c r="M73" s="45"/>
      <c r="N73" s="45"/>
    </row>
    <row r="74" spans="1:14" ht="15.75" x14ac:dyDescent="0.25">
      <c r="A74" s="58" t="s">
        <v>253</v>
      </c>
      <c r="B74" s="57" t="s">
        <v>71</v>
      </c>
      <c r="C74" s="3">
        <v>5.34</v>
      </c>
      <c r="D74" s="12">
        <v>0</v>
      </c>
      <c r="E74" s="12">
        <v>6</v>
      </c>
      <c r="F74" s="13">
        <f t="shared" si="2"/>
        <v>1.1235955056179776</v>
      </c>
      <c r="G74" s="90">
        <v>0</v>
      </c>
      <c r="H74" s="12">
        <v>0</v>
      </c>
      <c r="I74" s="45"/>
      <c r="J74" s="45"/>
      <c r="K74" s="45"/>
      <c r="L74" s="45"/>
      <c r="M74" s="45"/>
      <c r="N74" s="45"/>
    </row>
    <row r="75" spans="1:14" ht="15.75" x14ac:dyDescent="0.25">
      <c r="A75" s="58" t="s">
        <v>312</v>
      </c>
      <c r="B75" s="57" t="s">
        <v>313</v>
      </c>
      <c r="C75" s="3">
        <v>58.078000000000003</v>
      </c>
      <c r="D75" s="12">
        <v>17</v>
      </c>
      <c r="E75" s="12">
        <v>58</v>
      </c>
      <c r="F75" s="13">
        <f t="shared" si="2"/>
        <v>0.99865697854609314</v>
      </c>
      <c r="G75" s="195">
        <v>5</v>
      </c>
      <c r="H75" s="14">
        <f>G75*100/E75</f>
        <v>8.6206896551724146</v>
      </c>
      <c r="I75" s="45"/>
      <c r="J75" s="45"/>
      <c r="K75" s="45"/>
      <c r="L75" s="45"/>
      <c r="M75" s="45"/>
      <c r="N75" s="45"/>
    </row>
    <row r="76" spans="1:14" ht="27" hidden="1" customHeight="1" x14ac:dyDescent="0.25">
      <c r="A76" s="394" t="s">
        <v>306</v>
      </c>
      <c r="B76" s="494"/>
      <c r="C76" s="494"/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</row>
    <row r="77" spans="1:14" ht="27" hidden="1" customHeight="1" x14ac:dyDescent="0.25">
      <c r="A77" s="58" t="s">
        <v>85</v>
      </c>
      <c r="B77" s="6" t="s">
        <v>36</v>
      </c>
      <c r="C77" s="8">
        <v>109.7</v>
      </c>
      <c r="D77" s="11">
        <v>0</v>
      </c>
      <c r="E77" s="11">
        <v>0</v>
      </c>
      <c r="F77" s="23">
        <f>E77/C77</f>
        <v>0</v>
      </c>
      <c r="G77" s="87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</row>
    <row r="78" spans="1:14" ht="19.5" hidden="1" customHeight="1" x14ac:dyDescent="0.25">
      <c r="A78" s="58" t="s">
        <v>86</v>
      </c>
      <c r="B78" s="6" t="s">
        <v>74</v>
      </c>
      <c r="C78" s="8">
        <v>119.99</v>
      </c>
      <c r="D78" s="11">
        <v>0</v>
      </c>
      <c r="E78" s="11">
        <v>0</v>
      </c>
      <c r="F78" s="23">
        <f>E78/C78</f>
        <v>0</v>
      </c>
      <c r="G78" s="87">
        <v>0</v>
      </c>
      <c r="H78" s="11">
        <v>0</v>
      </c>
      <c r="I78" s="11"/>
      <c r="J78" s="11"/>
      <c r="K78" s="11"/>
      <c r="L78" s="11"/>
      <c r="M78" s="11"/>
      <c r="N78" s="11"/>
    </row>
    <row r="79" spans="1:14" ht="24.75" hidden="1" customHeight="1" x14ac:dyDescent="0.25">
      <c r="A79" s="58" t="s">
        <v>87</v>
      </c>
      <c r="B79" s="6" t="s">
        <v>75</v>
      </c>
      <c r="C79" s="8">
        <v>273.73</v>
      </c>
      <c r="D79" s="11">
        <v>0</v>
      </c>
      <c r="E79" s="11">
        <v>0</v>
      </c>
      <c r="F79" s="23">
        <f>E79/C79</f>
        <v>0</v>
      </c>
      <c r="G79" s="87">
        <v>0</v>
      </c>
      <c r="H79" s="11">
        <v>0</v>
      </c>
      <c r="I79" s="11"/>
      <c r="J79" s="11"/>
      <c r="K79" s="11"/>
      <c r="L79" s="11"/>
      <c r="M79" s="11"/>
      <c r="N79" s="11"/>
    </row>
    <row r="80" spans="1:14" ht="15.75" customHeight="1" x14ac:dyDescent="0.25">
      <c r="A80" s="394" t="s">
        <v>345</v>
      </c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2"/>
      <c r="M80" s="492"/>
      <c r="N80" s="492"/>
    </row>
    <row r="81" spans="1:16" ht="15.75" x14ac:dyDescent="0.25">
      <c r="A81" s="58" t="s">
        <v>94</v>
      </c>
      <c r="B81" s="6" t="s">
        <v>36</v>
      </c>
      <c r="C81" s="3">
        <v>204.64</v>
      </c>
      <c r="D81" s="12">
        <v>110</v>
      </c>
      <c r="E81" s="12">
        <v>71</v>
      </c>
      <c r="F81" s="13">
        <f>E81/C81</f>
        <v>0.34695074276778737</v>
      </c>
      <c r="G81" s="195">
        <v>20</v>
      </c>
      <c r="H81" s="14">
        <f>G81*100/E81</f>
        <v>28.169014084507044</v>
      </c>
      <c r="I81" s="45">
        <v>0</v>
      </c>
      <c r="J81" s="45">
        <v>0</v>
      </c>
      <c r="K81" s="45">
        <v>0</v>
      </c>
      <c r="L81" s="45">
        <v>0</v>
      </c>
      <c r="M81" s="45">
        <v>20</v>
      </c>
      <c r="N81" s="45">
        <v>0</v>
      </c>
      <c r="O81" s="30">
        <v>21</v>
      </c>
      <c r="P81" s="30">
        <v>20</v>
      </c>
    </row>
    <row r="82" spans="1:16" ht="63.75" x14ac:dyDescent="0.25">
      <c r="A82" s="58" t="s">
        <v>314</v>
      </c>
      <c r="B82" s="6" t="s">
        <v>317</v>
      </c>
      <c r="C82" s="3"/>
      <c r="D82" s="12"/>
      <c r="E82" s="12"/>
      <c r="F82" s="13"/>
      <c r="G82" s="195">
        <v>1</v>
      </c>
      <c r="H82" s="14"/>
      <c r="I82" s="45"/>
      <c r="J82" s="45"/>
      <c r="K82" s="45"/>
      <c r="L82" s="45"/>
      <c r="M82" s="45">
        <v>1</v>
      </c>
      <c r="N82" s="45"/>
    </row>
    <row r="83" spans="1:16" ht="15.75" x14ac:dyDescent="0.25">
      <c r="A83" s="58" t="s">
        <v>95</v>
      </c>
      <c r="B83" s="6" t="s">
        <v>78</v>
      </c>
      <c r="C83" s="3">
        <v>699.95899999999995</v>
      </c>
      <c r="D83" s="12">
        <v>145</v>
      </c>
      <c r="E83" s="12">
        <v>156</v>
      </c>
      <c r="F83" s="13">
        <f>E83/C83</f>
        <v>0.22287019668294858</v>
      </c>
      <c r="G83" s="195">
        <v>46</v>
      </c>
      <c r="H83" s="14">
        <f>G83*100/E83</f>
        <v>29.487179487179485</v>
      </c>
      <c r="I83" s="45"/>
      <c r="J83" s="45"/>
      <c r="K83" s="45"/>
      <c r="L83" s="45"/>
      <c r="M83" s="45"/>
      <c r="N83" s="45"/>
    </row>
    <row r="84" spans="1:16" ht="25.5" x14ac:dyDescent="0.25">
      <c r="A84" s="58" t="s">
        <v>97</v>
      </c>
      <c r="B84" s="6" t="s">
        <v>80</v>
      </c>
      <c r="C84" s="3">
        <v>354.61</v>
      </c>
      <c r="D84" s="12">
        <v>48</v>
      </c>
      <c r="E84" s="12">
        <v>45</v>
      </c>
      <c r="F84" s="13">
        <f>E84/C84</f>
        <v>0.12689997462000507</v>
      </c>
      <c r="G84" s="195">
        <v>10</v>
      </c>
      <c r="H84" s="14">
        <f>G84*100/E84</f>
        <v>22.222222222222221</v>
      </c>
      <c r="I84" s="45"/>
      <c r="J84" s="45"/>
      <c r="K84" s="45"/>
      <c r="L84" s="45"/>
      <c r="M84" s="45"/>
      <c r="N84" s="45"/>
    </row>
    <row r="85" spans="1:16" ht="15.75" x14ac:dyDescent="0.25">
      <c r="A85" s="58" t="s">
        <v>99</v>
      </c>
      <c r="B85" s="6" t="s">
        <v>82</v>
      </c>
      <c r="C85" s="3">
        <v>22.882999999999999</v>
      </c>
      <c r="D85" s="12">
        <v>25</v>
      </c>
      <c r="E85" s="12">
        <v>28</v>
      </c>
      <c r="F85" s="13">
        <f>E85/C85</f>
        <v>1.223615784643622</v>
      </c>
      <c r="G85" s="195">
        <v>7</v>
      </c>
      <c r="H85" s="14">
        <f>G85*100/E85</f>
        <v>25</v>
      </c>
      <c r="I85" s="45"/>
      <c r="J85" s="45"/>
      <c r="K85" s="45"/>
      <c r="L85" s="45"/>
      <c r="M85" s="45">
        <v>7</v>
      </c>
      <c r="N85" s="45"/>
    </row>
    <row r="86" spans="1:16" ht="15.75" x14ac:dyDescent="0.25">
      <c r="A86" s="58" t="s">
        <v>254</v>
      </c>
      <c r="B86" s="6" t="s">
        <v>84</v>
      </c>
      <c r="C86" s="3">
        <v>812.9</v>
      </c>
      <c r="D86" s="12">
        <v>139</v>
      </c>
      <c r="E86" s="12">
        <v>145</v>
      </c>
      <c r="F86" s="13">
        <f>E86/C86</f>
        <v>0.17837372370525281</v>
      </c>
      <c r="G86" s="195">
        <v>43</v>
      </c>
      <c r="H86" s="14">
        <f>G86*100/E86</f>
        <v>29.655172413793103</v>
      </c>
      <c r="I86" s="45"/>
      <c r="J86" s="45"/>
      <c r="K86" s="45"/>
      <c r="L86" s="45"/>
      <c r="M86" s="45"/>
      <c r="N86" s="45"/>
    </row>
    <row r="87" spans="1:16" ht="15.75" customHeight="1" x14ac:dyDescent="0.25">
      <c r="A87" s="394" t="s">
        <v>346</v>
      </c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2"/>
      <c r="M87" s="492"/>
      <c r="N87" s="492"/>
    </row>
    <row r="88" spans="1:16" ht="15.75" x14ac:dyDescent="0.25">
      <c r="A88" s="58" t="s">
        <v>101</v>
      </c>
      <c r="B88" s="6" t="s">
        <v>36</v>
      </c>
      <c r="C88" s="3">
        <v>592.41</v>
      </c>
      <c r="D88" s="12">
        <v>30</v>
      </c>
      <c r="E88" s="12">
        <v>36</v>
      </c>
      <c r="F88" s="13">
        <f>E88/C88</f>
        <v>6.0768724363194415E-2</v>
      </c>
      <c r="G88" s="195">
        <v>9</v>
      </c>
      <c r="H88" s="14">
        <f>G88*100/E88</f>
        <v>25</v>
      </c>
      <c r="I88" s="45">
        <v>0</v>
      </c>
      <c r="J88" s="45">
        <v>0</v>
      </c>
      <c r="K88" s="45">
        <v>0</v>
      </c>
      <c r="L88" s="45">
        <v>0</v>
      </c>
      <c r="M88" s="45">
        <v>9</v>
      </c>
      <c r="N88" s="45">
        <v>0</v>
      </c>
    </row>
    <row r="89" spans="1:16" ht="30.75" customHeight="1" x14ac:dyDescent="0.25">
      <c r="A89" s="58" t="s">
        <v>102</v>
      </c>
      <c r="B89" s="6" t="s">
        <v>321</v>
      </c>
      <c r="C89" s="3">
        <v>396.81</v>
      </c>
      <c r="D89" s="12">
        <v>145</v>
      </c>
      <c r="E89" s="12">
        <v>103</v>
      </c>
      <c r="F89" s="13">
        <f t="shared" ref="F89:F95" si="3">E89/C89</f>
        <v>0.25957007131876719</v>
      </c>
      <c r="G89" s="195">
        <v>30</v>
      </c>
      <c r="H89" s="14">
        <f>G89*100/E89</f>
        <v>29.126213592233011</v>
      </c>
      <c r="I89" s="45"/>
      <c r="J89" s="45"/>
      <c r="K89" s="45"/>
      <c r="L89" s="45"/>
      <c r="M89" s="45"/>
      <c r="N89" s="45"/>
    </row>
    <row r="90" spans="1:16" ht="15.75" x14ac:dyDescent="0.25">
      <c r="A90" s="58" t="s">
        <v>390</v>
      </c>
      <c r="B90" s="6" t="s">
        <v>88</v>
      </c>
      <c r="C90" s="3">
        <v>143.51</v>
      </c>
      <c r="D90" s="12">
        <v>40</v>
      </c>
      <c r="E90" s="12">
        <v>40</v>
      </c>
      <c r="F90" s="13">
        <f t="shared" si="3"/>
        <v>0.27872622116925649</v>
      </c>
      <c r="G90" s="195">
        <v>12</v>
      </c>
      <c r="H90" s="14">
        <f>G90*100/E90</f>
        <v>30</v>
      </c>
      <c r="I90" s="45"/>
      <c r="J90" s="45"/>
      <c r="K90" s="45"/>
      <c r="L90" s="45"/>
      <c r="M90" s="45"/>
      <c r="N90" s="45"/>
    </row>
    <row r="91" spans="1:16" ht="15.75" x14ac:dyDescent="0.25">
      <c r="A91" s="58" t="s">
        <v>105</v>
      </c>
      <c r="B91" s="6" t="s">
        <v>89</v>
      </c>
      <c r="C91" s="3">
        <v>29.94</v>
      </c>
      <c r="D91" s="12">
        <v>10</v>
      </c>
      <c r="E91" s="12">
        <v>15</v>
      </c>
      <c r="F91" s="13">
        <f t="shared" si="3"/>
        <v>0.50100200400801598</v>
      </c>
      <c r="G91" s="195">
        <v>3</v>
      </c>
      <c r="H91" s="14">
        <f>G91*100/E91</f>
        <v>20</v>
      </c>
      <c r="I91" s="45"/>
      <c r="J91" s="45"/>
      <c r="K91" s="45"/>
      <c r="L91" s="45"/>
      <c r="M91" s="45"/>
      <c r="N91" s="45"/>
    </row>
    <row r="92" spans="1:16" ht="15.75" x14ac:dyDescent="0.25">
      <c r="A92" s="58" t="s">
        <v>107</v>
      </c>
      <c r="B92" s="6" t="s">
        <v>90</v>
      </c>
      <c r="C92" s="3">
        <v>39.04</v>
      </c>
      <c r="D92" s="12">
        <v>0</v>
      </c>
      <c r="E92" s="12">
        <v>4</v>
      </c>
      <c r="F92" s="13">
        <f t="shared" si="3"/>
        <v>0.10245901639344263</v>
      </c>
      <c r="G92" s="203">
        <v>1</v>
      </c>
      <c r="H92" s="14">
        <f>G92*100/E92</f>
        <v>25</v>
      </c>
      <c r="I92" s="45"/>
      <c r="J92" s="45"/>
      <c r="K92" s="45"/>
      <c r="L92" s="45"/>
      <c r="M92" s="45"/>
      <c r="N92" s="45"/>
    </row>
    <row r="93" spans="1:16" ht="15.75" x14ac:dyDescent="0.25">
      <c r="A93" s="58" t="s">
        <v>109</v>
      </c>
      <c r="B93" s="6" t="s">
        <v>91</v>
      </c>
      <c r="C93" s="3">
        <v>21.24</v>
      </c>
      <c r="D93" s="12">
        <v>6</v>
      </c>
      <c r="E93" s="12">
        <v>6</v>
      </c>
      <c r="F93" s="13">
        <f t="shared" si="3"/>
        <v>0.2824858757062147</v>
      </c>
      <c r="G93" s="195">
        <v>1</v>
      </c>
      <c r="H93" s="14">
        <f>G93*100/E93</f>
        <v>16.666666666666668</v>
      </c>
      <c r="I93" s="45"/>
      <c r="J93" s="45"/>
      <c r="K93" s="45"/>
      <c r="L93" s="45"/>
      <c r="M93" s="45"/>
      <c r="N93" s="45"/>
    </row>
    <row r="94" spans="1:16" ht="15.75" x14ac:dyDescent="0.25">
      <c r="A94" s="58" t="s">
        <v>255</v>
      </c>
      <c r="B94" s="6" t="s">
        <v>92</v>
      </c>
      <c r="C94" s="3">
        <v>95.58</v>
      </c>
      <c r="D94" s="12">
        <v>20</v>
      </c>
      <c r="E94" s="12">
        <v>20</v>
      </c>
      <c r="F94" s="13">
        <f t="shared" si="3"/>
        <v>0.2092487968194183</v>
      </c>
      <c r="G94" s="195">
        <v>6</v>
      </c>
      <c r="H94" s="14">
        <f>G94*100/E94</f>
        <v>30</v>
      </c>
      <c r="I94" s="45"/>
      <c r="J94" s="45"/>
      <c r="K94" s="45"/>
      <c r="L94" s="45"/>
      <c r="M94" s="45"/>
      <c r="N94" s="45"/>
    </row>
    <row r="95" spans="1:16" ht="25.5" customHeight="1" x14ac:dyDescent="0.25">
      <c r="A95" s="58" t="s">
        <v>256</v>
      </c>
      <c r="B95" s="6" t="s">
        <v>93</v>
      </c>
      <c r="C95" s="3">
        <v>140.62</v>
      </c>
      <c r="D95" s="12">
        <v>35</v>
      </c>
      <c r="E95" s="12">
        <v>35</v>
      </c>
      <c r="F95" s="13">
        <f t="shared" si="3"/>
        <v>0.24889773858626082</v>
      </c>
      <c r="G95" s="195">
        <v>10</v>
      </c>
      <c r="H95" s="14">
        <f>G95*100/E95</f>
        <v>28.571428571428573</v>
      </c>
      <c r="I95" s="45"/>
      <c r="J95" s="45"/>
      <c r="K95" s="45"/>
      <c r="L95" s="45"/>
      <c r="M95" s="45"/>
      <c r="N95" s="45"/>
    </row>
    <row r="96" spans="1:16" ht="21" hidden="1" customHeight="1" x14ac:dyDescent="0.25">
      <c r="A96" s="394" t="s">
        <v>257</v>
      </c>
      <c r="B96" s="494"/>
      <c r="C96" s="494"/>
      <c r="D96" s="494"/>
      <c r="E96" s="494"/>
      <c r="F96" s="494"/>
      <c r="G96" s="494"/>
      <c r="H96" s="494"/>
      <c r="I96" s="494"/>
      <c r="J96" s="494"/>
      <c r="K96" s="494"/>
      <c r="L96" s="494"/>
      <c r="M96" s="494"/>
      <c r="N96" s="494"/>
    </row>
    <row r="97" spans="1:14" ht="19.5" hidden="1" customHeight="1" x14ac:dyDescent="0.25">
      <c r="A97" s="58" t="s">
        <v>110</v>
      </c>
      <c r="B97" s="6" t="s">
        <v>36</v>
      </c>
      <c r="C97" s="8">
        <v>572.79</v>
      </c>
      <c r="D97" s="11">
        <v>0</v>
      </c>
      <c r="E97" s="11">
        <v>0</v>
      </c>
      <c r="F97" s="11">
        <v>0</v>
      </c>
      <c r="G97" s="87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ht="15.75" customHeight="1" x14ac:dyDescent="0.25">
      <c r="A98" s="394" t="s">
        <v>307</v>
      </c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2"/>
      <c r="M98" s="492"/>
      <c r="N98" s="492"/>
    </row>
    <row r="99" spans="1:14" s="218" customFormat="1" ht="15.75" x14ac:dyDescent="0.25">
      <c r="A99" s="213" t="s">
        <v>113</v>
      </c>
      <c r="B99" s="471" t="s">
        <v>36</v>
      </c>
      <c r="C99" s="472">
        <v>1591.999</v>
      </c>
      <c r="D99" s="90">
        <v>197</v>
      </c>
      <c r="E99" s="90">
        <v>197</v>
      </c>
      <c r="F99" s="201">
        <f>E99/C99</f>
        <v>0.1237437963214801</v>
      </c>
      <c r="G99" s="195">
        <v>59</v>
      </c>
      <c r="H99" s="203">
        <f>G99*100/E99</f>
        <v>29.949238578680202</v>
      </c>
      <c r="I99" s="195">
        <v>0</v>
      </c>
      <c r="J99" s="195">
        <v>0</v>
      </c>
      <c r="K99" s="195">
        <v>0</v>
      </c>
      <c r="L99" s="195">
        <v>0</v>
      </c>
      <c r="M99" s="195">
        <v>59</v>
      </c>
      <c r="N99" s="195">
        <v>0</v>
      </c>
    </row>
    <row r="100" spans="1:14" ht="15.75" x14ac:dyDescent="0.25">
      <c r="A100" s="58" t="s">
        <v>114</v>
      </c>
      <c r="B100" s="6" t="s">
        <v>96</v>
      </c>
      <c r="C100" s="3">
        <v>400</v>
      </c>
      <c r="D100" s="12">
        <v>20</v>
      </c>
      <c r="E100" s="12">
        <v>22</v>
      </c>
      <c r="F100" s="13">
        <f>E100/C100</f>
        <v>5.5E-2</v>
      </c>
      <c r="G100" s="195">
        <v>5</v>
      </c>
      <c r="H100" s="14">
        <f>G100*100/E100</f>
        <v>22.727272727272727</v>
      </c>
      <c r="I100" s="45"/>
      <c r="J100" s="45"/>
      <c r="K100" s="45"/>
      <c r="L100" s="45"/>
      <c r="M100" s="45"/>
      <c r="N100" s="45"/>
    </row>
    <row r="101" spans="1:14" ht="15.75" x14ac:dyDescent="0.25">
      <c r="A101" s="58" t="s">
        <v>116</v>
      </c>
      <c r="B101" s="6" t="s">
        <v>98</v>
      </c>
      <c r="C101" s="3">
        <v>17.489000000000001</v>
      </c>
      <c r="D101" s="12">
        <v>20</v>
      </c>
      <c r="E101" s="12">
        <v>20</v>
      </c>
      <c r="F101" s="13">
        <f>E101/C101</f>
        <v>1.1435759620332779</v>
      </c>
      <c r="G101" s="195">
        <v>6</v>
      </c>
      <c r="H101" s="14">
        <f>G101*100/E101</f>
        <v>30</v>
      </c>
      <c r="I101" s="45"/>
      <c r="J101" s="45"/>
      <c r="K101" s="45"/>
      <c r="L101" s="45"/>
      <c r="M101" s="45"/>
      <c r="N101" s="45"/>
    </row>
    <row r="102" spans="1:14" ht="15.75" x14ac:dyDescent="0.25">
      <c r="A102" s="58" t="s">
        <v>118</v>
      </c>
      <c r="B102" s="6" t="s">
        <v>100</v>
      </c>
      <c r="C102" s="3">
        <v>210.33</v>
      </c>
      <c r="D102" s="12">
        <v>40</v>
      </c>
      <c r="E102" s="12">
        <v>40</v>
      </c>
      <c r="F102" s="13">
        <f>E102/C102</f>
        <v>0.19017734036989492</v>
      </c>
      <c r="G102" s="195">
        <v>4</v>
      </c>
      <c r="H102" s="14">
        <f>G102*100/E102</f>
        <v>10</v>
      </c>
      <c r="I102" s="45"/>
      <c r="J102" s="45"/>
      <c r="K102" s="45"/>
      <c r="L102" s="45"/>
      <c r="M102" s="45"/>
      <c r="N102" s="45"/>
    </row>
    <row r="103" spans="1:14" ht="15.75" customHeight="1" x14ac:dyDescent="0.25">
      <c r="A103" s="394" t="s">
        <v>338</v>
      </c>
      <c r="B103" s="492"/>
      <c r="C103" s="492"/>
      <c r="D103" s="492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</row>
    <row r="104" spans="1:14" ht="15.75" x14ac:dyDescent="0.25">
      <c r="A104" s="58" t="s">
        <v>120</v>
      </c>
      <c r="B104" s="6" t="s">
        <v>36</v>
      </c>
      <c r="C104" s="3">
        <v>249.48</v>
      </c>
      <c r="D104" s="12">
        <v>0</v>
      </c>
      <c r="E104" s="12">
        <v>0</v>
      </c>
      <c r="F104" s="13">
        <f>E104/C104</f>
        <v>0</v>
      </c>
      <c r="G104" s="90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</row>
    <row r="105" spans="1:14" ht="38.25" x14ac:dyDescent="0.25">
      <c r="A105" s="58" t="s">
        <v>121</v>
      </c>
      <c r="B105" s="6" t="s">
        <v>103</v>
      </c>
      <c r="C105" s="3">
        <v>98.5</v>
      </c>
      <c r="D105" s="12">
        <v>20</v>
      </c>
      <c r="E105" s="12">
        <v>24</v>
      </c>
      <c r="F105" s="13">
        <f>E105/C105</f>
        <v>0.24365482233502539</v>
      </c>
      <c r="G105" s="195">
        <v>3</v>
      </c>
      <c r="H105" s="14">
        <f>G105*100/E105</f>
        <v>12.5</v>
      </c>
      <c r="I105" s="45"/>
      <c r="J105" s="45"/>
      <c r="K105" s="45"/>
      <c r="L105" s="45"/>
      <c r="M105" s="45"/>
      <c r="N105" s="45"/>
    </row>
    <row r="106" spans="1:14" ht="38.25" x14ac:dyDescent="0.25">
      <c r="A106" s="58" t="s">
        <v>123</v>
      </c>
      <c r="B106" s="6" t="s">
        <v>104</v>
      </c>
      <c r="C106" s="3">
        <v>164.62899999999999</v>
      </c>
      <c r="D106" s="12">
        <v>18</v>
      </c>
      <c r="E106" s="12">
        <v>28</v>
      </c>
      <c r="F106" s="13">
        <f>E106/C106</f>
        <v>0.17007939062984043</v>
      </c>
      <c r="G106" s="195">
        <v>6</v>
      </c>
      <c r="H106" s="14">
        <f>G106*100/E106</f>
        <v>21.428571428571427</v>
      </c>
      <c r="I106" s="45"/>
      <c r="J106" s="45"/>
      <c r="K106" s="45"/>
      <c r="L106" s="45"/>
      <c r="M106" s="45"/>
      <c r="N106" s="45"/>
    </row>
    <row r="107" spans="1:14" ht="15.75" x14ac:dyDescent="0.25">
      <c r="A107" s="58" t="s">
        <v>258</v>
      </c>
      <c r="B107" s="6" t="s">
        <v>106</v>
      </c>
      <c r="C107" s="3">
        <v>7.07</v>
      </c>
      <c r="D107" s="12">
        <v>7</v>
      </c>
      <c r="E107" s="12">
        <v>7</v>
      </c>
      <c r="F107" s="13">
        <f>E107/C107</f>
        <v>0.99009900990099009</v>
      </c>
      <c r="G107" s="195">
        <v>1</v>
      </c>
      <c r="H107" s="14">
        <f>G107*100/E107</f>
        <v>14.285714285714286</v>
      </c>
      <c r="I107" s="45"/>
      <c r="J107" s="45"/>
      <c r="K107" s="45"/>
      <c r="L107" s="45"/>
      <c r="M107" s="45"/>
      <c r="N107" s="45"/>
    </row>
    <row r="108" spans="1:14" ht="15.75" x14ac:dyDescent="0.25">
      <c r="A108" s="58" t="s">
        <v>259</v>
      </c>
      <c r="B108" s="6" t="s">
        <v>108</v>
      </c>
      <c r="C108" s="3">
        <v>11.88</v>
      </c>
      <c r="D108" s="12">
        <v>0</v>
      </c>
      <c r="E108" s="12">
        <v>9</v>
      </c>
      <c r="F108" s="13">
        <f>E108/C108</f>
        <v>0.75757575757575757</v>
      </c>
      <c r="G108" s="90">
        <v>2</v>
      </c>
      <c r="H108" s="14">
        <f>G108*100/E108</f>
        <v>22.222222222222221</v>
      </c>
      <c r="I108" s="45"/>
      <c r="J108" s="45"/>
      <c r="K108" s="45"/>
      <c r="L108" s="45"/>
      <c r="M108" s="45"/>
      <c r="N108" s="45"/>
    </row>
    <row r="109" spans="1:14" ht="15.75" customHeight="1" x14ac:dyDescent="0.25">
      <c r="A109" s="394" t="s">
        <v>260</v>
      </c>
      <c r="B109" s="492"/>
      <c r="C109" s="492"/>
      <c r="D109" s="492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</row>
    <row r="110" spans="1:14" ht="15.75" x14ac:dyDescent="0.25">
      <c r="A110" s="58" t="s">
        <v>125</v>
      </c>
      <c r="B110" s="6" t="s">
        <v>36</v>
      </c>
      <c r="C110" s="3">
        <v>498.62</v>
      </c>
      <c r="D110" s="12">
        <v>16</v>
      </c>
      <c r="E110" s="12">
        <v>19</v>
      </c>
      <c r="F110" s="13">
        <f>E110/C110</f>
        <v>3.8105170269945046E-2</v>
      </c>
      <c r="G110" s="90">
        <v>5</v>
      </c>
      <c r="H110" s="12">
        <v>30</v>
      </c>
      <c r="I110" s="12">
        <v>0</v>
      </c>
      <c r="J110" s="12">
        <v>0</v>
      </c>
      <c r="K110" s="12">
        <v>0</v>
      </c>
      <c r="L110" s="12">
        <v>0</v>
      </c>
      <c r="M110" s="12">
        <v>5</v>
      </c>
      <c r="N110" s="12">
        <v>0</v>
      </c>
    </row>
    <row r="111" spans="1:14" ht="15.75" x14ac:dyDescent="0.25">
      <c r="A111" s="58" t="s">
        <v>126</v>
      </c>
      <c r="B111" s="6" t="s">
        <v>111</v>
      </c>
      <c r="C111" s="3">
        <v>200.97</v>
      </c>
      <c r="D111" s="12">
        <v>32</v>
      </c>
      <c r="E111" s="12">
        <v>44</v>
      </c>
      <c r="F111" s="13">
        <f>E111/C111</f>
        <v>0.21893814997263272</v>
      </c>
      <c r="G111" s="195">
        <v>3</v>
      </c>
      <c r="H111" s="14">
        <f>G111*100/E111</f>
        <v>6.8181818181818183</v>
      </c>
      <c r="I111" s="45"/>
      <c r="J111" s="45"/>
      <c r="K111" s="45"/>
      <c r="L111" s="45"/>
      <c r="M111" s="45"/>
      <c r="N111" s="45"/>
    </row>
    <row r="112" spans="1:14" ht="15.75" x14ac:dyDescent="0.25">
      <c r="A112" s="58" t="s">
        <v>128</v>
      </c>
      <c r="B112" s="6" t="s">
        <v>112</v>
      </c>
      <c r="C112" s="3">
        <v>177.53</v>
      </c>
      <c r="D112" s="12">
        <v>0</v>
      </c>
      <c r="E112" s="12">
        <v>30</v>
      </c>
      <c r="F112" s="13">
        <f>E112/C112</f>
        <v>0.16898552357348054</v>
      </c>
      <c r="G112" s="195">
        <v>6</v>
      </c>
      <c r="H112" s="14">
        <f>G112*100/E112</f>
        <v>20</v>
      </c>
      <c r="I112" s="45"/>
      <c r="J112" s="45"/>
      <c r="K112" s="45"/>
      <c r="L112" s="45"/>
      <c r="M112" s="45">
        <v>6</v>
      </c>
      <c r="N112" s="45"/>
    </row>
    <row r="113" spans="1:14" ht="15.75" customHeight="1" x14ac:dyDescent="0.25">
      <c r="A113" s="394" t="s">
        <v>261</v>
      </c>
      <c r="B113" s="492"/>
      <c r="C113" s="492"/>
      <c r="D113" s="492"/>
      <c r="E113" s="492"/>
      <c r="F113" s="492"/>
      <c r="G113" s="492"/>
      <c r="H113" s="492"/>
      <c r="I113" s="492"/>
      <c r="J113" s="492"/>
      <c r="K113" s="492"/>
      <c r="L113" s="492"/>
      <c r="M113" s="492"/>
      <c r="N113" s="492"/>
    </row>
    <row r="114" spans="1:14" x14ac:dyDescent="0.25">
      <c r="A114" s="58" t="s">
        <v>136</v>
      </c>
      <c r="B114" s="6" t="s">
        <v>18</v>
      </c>
      <c r="C114" s="3">
        <v>186.63</v>
      </c>
      <c r="D114" s="18">
        <v>0</v>
      </c>
      <c r="E114" s="18">
        <v>0</v>
      </c>
      <c r="F114" s="19">
        <f>E114/C114</f>
        <v>0</v>
      </c>
      <c r="G114" s="69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</row>
    <row r="115" spans="1:14" ht="38.25" x14ac:dyDescent="0.25">
      <c r="A115" s="58" t="s">
        <v>137</v>
      </c>
      <c r="B115" s="6" t="s">
        <v>115</v>
      </c>
      <c r="C115" s="3">
        <v>332.44099999999997</v>
      </c>
      <c r="D115" s="18">
        <v>7</v>
      </c>
      <c r="E115" s="18">
        <v>7</v>
      </c>
      <c r="F115" s="19">
        <f>E115/C115</f>
        <v>2.1056367896859895E-2</v>
      </c>
      <c r="G115" s="311">
        <v>2</v>
      </c>
      <c r="H115" s="31">
        <f>G115*100/E115</f>
        <v>28.571428571428573</v>
      </c>
      <c r="I115" s="258"/>
      <c r="J115" s="258"/>
      <c r="K115" s="258"/>
      <c r="L115" s="258"/>
      <c r="M115" s="258"/>
      <c r="N115" s="258"/>
    </row>
    <row r="116" spans="1:14" hidden="1" x14ac:dyDescent="0.25">
      <c r="A116" s="58" t="s">
        <v>139</v>
      </c>
      <c r="B116" s="6" t="s">
        <v>117</v>
      </c>
      <c r="C116" s="3">
        <v>33.372999999999998</v>
      </c>
      <c r="D116" s="18">
        <v>0</v>
      </c>
      <c r="E116" s="18">
        <v>0</v>
      </c>
      <c r="F116" s="19">
        <f>E116/C116</f>
        <v>0</v>
      </c>
      <c r="G116" s="69">
        <v>0</v>
      </c>
      <c r="H116" s="18">
        <v>0</v>
      </c>
      <c r="I116" s="258"/>
      <c r="J116" s="258"/>
      <c r="K116" s="258"/>
      <c r="L116" s="258"/>
      <c r="M116" s="258"/>
      <c r="N116" s="258"/>
    </row>
    <row r="117" spans="1:14" hidden="1" x14ac:dyDescent="0.25">
      <c r="A117" s="58" t="s">
        <v>262</v>
      </c>
      <c r="B117" s="6" t="s">
        <v>119</v>
      </c>
      <c r="C117" s="3">
        <v>20.67</v>
      </c>
      <c r="D117" s="18">
        <v>0</v>
      </c>
      <c r="E117" s="18">
        <v>0</v>
      </c>
      <c r="F117" s="19">
        <f>E117/C117</f>
        <v>0</v>
      </c>
      <c r="G117" s="69">
        <v>0</v>
      </c>
      <c r="H117" s="18">
        <v>0</v>
      </c>
      <c r="I117" s="258"/>
      <c r="J117" s="258"/>
      <c r="K117" s="258"/>
      <c r="L117" s="258"/>
      <c r="M117" s="258"/>
      <c r="N117" s="258"/>
    </row>
    <row r="118" spans="1:14" ht="18" hidden="1" customHeight="1" x14ac:dyDescent="0.25">
      <c r="A118" s="394" t="s">
        <v>308</v>
      </c>
      <c r="B118" s="494"/>
      <c r="C118" s="494"/>
      <c r="D118" s="494"/>
      <c r="E118" s="494"/>
      <c r="F118" s="494"/>
      <c r="G118" s="494"/>
      <c r="H118" s="494"/>
      <c r="I118" s="494"/>
      <c r="J118" s="494"/>
      <c r="K118" s="494"/>
      <c r="L118" s="494"/>
      <c r="M118" s="494"/>
      <c r="N118" s="494"/>
    </row>
    <row r="119" spans="1:14" ht="30" hidden="1" customHeight="1" x14ac:dyDescent="0.25">
      <c r="A119" s="58" t="s">
        <v>141</v>
      </c>
      <c r="B119" s="6" t="s">
        <v>36</v>
      </c>
      <c r="C119" s="8">
        <v>347.41</v>
      </c>
      <c r="D119" s="12">
        <v>0</v>
      </c>
      <c r="E119" s="12">
        <v>0</v>
      </c>
      <c r="F119" s="12">
        <v>0</v>
      </c>
      <c r="G119" s="90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</row>
    <row r="120" spans="1:14" ht="30.75" hidden="1" customHeight="1" x14ac:dyDescent="0.25">
      <c r="A120" s="58" t="s">
        <v>142</v>
      </c>
      <c r="B120" s="6" t="s">
        <v>122</v>
      </c>
      <c r="C120" s="8">
        <v>36.19</v>
      </c>
      <c r="D120" s="12">
        <v>0</v>
      </c>
      <c r="E120" s="12">
        <v>0</v>
      </c>
      <c r="F120" s="13">
        <f>E120/C120</f>
        <v>0</v>
      </c>
      <c r="G120" s="90">
        <v>0</v>
      </c>
      <c r="H120" s="12">
        <v>0</v>
      </c>
      <c r="I120" s="45"/>
      <c r="J120" s="45"/>
      <c r="K120" s="45"/>
      <c r="L120" s="45"/>
      <c r="M120" s="45"/>
      <c r="N120" s="45"/>
    </row>
    <row r="121" spans="1:14" ht="51.75" hidden="1" customHeight="1" x14ac:dyDescent="0.25">
      <c r="A121" s="58" t="s">
        <v>144</v>
      </c>
      <c r="B121" s="6" t="s">
        <v>124</v>
      </c>
      <c r="C121" s="8">
        <v>21.42</v>
      </c>
      <c r="D121" s="12">
        <v>0</v>
      </c>
      <c r="E121" s="12">
        <v>0</v>
      </c>
      <c r="F121" s="13">
        <f>E121/C121</f>
        <v>0</v>
      </c>
      <c r="G121" s="90">
        <v>0</v>
      </c>
      <c r="H121" s="12">
        <v>0</v>
      </c>
      <c r="I121" s="45"/>
      <c r="J121" s="45"/>
      <c r="K121" s="45"/>
      <c r="L121" s="45"/>
      <c r="M121" s="45"/>
      <c r="N121" s="45"/>
    </row>
    <row r="122" spans="1:14" ht="15.75" x14ac:dyDescent="0.25">
      <c r="A122" s="394" t="s">
        <v>309</v>
      </c>
      <c r="B122" s="494"/>
      <c r="C122" s="494"/>
      <c r="D122" s="494"/>
      <c r="E122" s="494"/>
      <c r="F122" s="494"/>
      <c r="G122" s="494"/>
      <c r="H122" s="494"/>
      <c r="I122" s="494"/>
      <c r="J122" s="494"/>
      <c r="K122" s="494"/>
      <c r="L122" s="494"/>
      <c r="M122" s="494"/>
      <c r="N122" s="494"/>
    </row>
    <row r="123" spans="1:14" ht="15.75" x14ac:dyDescent="0.25">
      <c r="A123" s="58" t="s">
        <v>148</v>
      </c>
      <c r="B123" s="6" t="s">
        <v>18</v>
      </c>
      <c r="C123" s="3">
        <v>273.83</v>
      </c>
      <c r="D123" s="12">
        <v>22</v>
      </c>
      <c r="E123" s="12">
        <v>87</v>
      </c>
      <c r="F123" s="13">
        <f>E123/C123</f>
        <v>0.3177153708505277</v>
      </c>
      <c r="G123" s="195">
        <v>20</v>
      </c>
      <c r="H123" s="14">
        <f>G123*100/E123</f>
        <v>22.988505747126435</v>
      </c>
      <c r="I123" s="45">
        <v>0</v>
      </c>
      <c r="J123" s="45">
        <v>0</v>
      </c>
      <c r="K123" s="45">
        <v>0</v>
      </c>
      <c r="L123" s="45">
        <v>0</v>
      </c>
      <c r="M123" s="45">
        <v>20</v>
      </c>
      <c r="N123" s="45">
        <v>0</v>
      </c>
    </row>
    <row r="124" spans="1:14" ht="38.25" x14ac:dyDescent="0.25">
      <c r="A124" s="58" t="s">
        <v>149</v>
      </c>
      <c r="B124" s="6" t="s">
        <v>127</v>
      </c>
      <c r="C124" s="3">
        <v>40.784999999999997</v>
      </c>
      <c r="D124" s="12">
        <v>11</v>
      </c>
      <c r="E124" s="12">
        <v>14</v>
      </c>
      <c r="F124" s="13">
        <f t="shared" ref="F124:F133" si="4">E124/C124</f>
        <v>0.34326345470148339</v>
      </c>
      <c r="G124" s="195">
        <v>4</v>
      </c>
      <c r="H124" s="14">
        <f>G124*100/E124</f>
        <v>28.571428571428573</v>
      </c>
      <c r="I124" s="45"/>
      <c r="J124" s="45"/>
      <c r="K124" s="45"/>
      <c r="L124" s="45"/>
      <c r="M124" s="45"/>
      <c r="N124" s="45"/>
    </row>
    <row r="125" spans="1:14" ht="38.25" x14ac:dyDescent="0.25">
      <c r="A125" s="58" t="s">
        <v>151</v>
      </c>
      <c r="B125" s="6" t="s">
        <v>129</v>
      </c>
      <c r="C125" s="3">
        <v>83.35</v>
      </c>
      <c r="D125" s="12">
        <v>20</v>
      </c>
      <c r="E125" s="12">
        <v>19</v>
      </c>
      <c r="F125" s="13">
        <f t="shared" si="4"/>
        <v>0.22795440911817638</v>
      </c>
      <c r="G125" s="195">
        <v>5</v>
      </c>
      <c r="H125" s="14">
        <f>G125*100/E125</f>
        <v>26.315789473684209</v>
      </c>
      <c r="I125" s="45"/>
      <c r="J125" s="45"/>
      <c r="K125" s="45"/>
      <c r="L125" s="45"/>
      <c r="M125" s="45"/>
      <c r="N125" s="45"/>
    </row>
    <row r="126" spans="1:14" ht="38.25" x14ac:dyDescent="0.25">
      <c r="A126" s="58" t="s">
        <v>153</v>
      </c>
      <c r="B126" s="6" t="s">
        <v>130</v>
      </c>
      <c r="C126" s="3">
        <v>71.564999999999998</v>
      </c>
      <c r="D126" s="12">
        <v>9</v>
      </c>
      <c r="E126" s="12">
        <v>11</v>
      </c>
      <c r="F126" s="13">
        <f t="shared" si="4"/>
        <v>0.15370642073639348</v>
      </c>
      <c r="G126" s="195">
        <v>3</v>
      </c>
      <c r="H126" s="14">
        <f>G126*100/E126</f>
        <v>27.272727272727273</v>
      </c>
      <c r="I126" s="45"/>
      <c r="J126" s="45"/>
      <c r="K126" s="45"/>
      <c r="L126" s="45"/>
      <c r="M126" s="45"/>
      <c r="N126" s="45"/>
    </row>
    <row r="127" spans="1:14" ht="15.75" x14ac:dyDescent="0.25">
      <c r="A127" s="58" t="s">
        <v>263</v>
      </c>
      <c r="B127" s="6" t="s">
        <v>131</v>
      </c>
      <c r="C127" s="3">
        <v>33.872999999999998</v>
      </c>
      <c r="D127" s="12">
        <v>12</v>
      </c>
      <c r="E127" s="12">
        <v>12</v>
      </c>
      <c r="F127" s="13">
        <f t="shared" si="4"/>
        <v>0.35426445841820919</v>
      </c>
      <c r="G127" s="195">
        <v>3</v>
      </c>
      <c r="H127" s="14">
        <f>G127*100/E127</f>
        <v>25</v>
      </c>
      <c r="I127" s="45"/>
      <c r="J127" s="45"/>
      <c r="K127" s="45"/>
      <c r="L127" s="45"/>
      <c r="M127" s="45"/>
      <c r="N127" s="45"/>
    </row>
    <row r="128" spans="1:14" ht="15.75" x14ac:dyDescent="0.25">
      <c r="A128" s="58" t="s">
        <v>264</v>
      </c>
      <c r="B128" s="6" t="s">
        <v>132</v>
      </c>
      <c r="C128" s="3">
        <v>35.130000000000003</v>
      </c>
      <c r="D128" s="12">
        <v>8</v>
      </c>
      <c r="E128" s="12">
        <v>15</v>
      </c>
      <c r="F128" s="13">
        <f t="shared" si="4"/>
        <v>0.42698548249359519</v>
      </c>
      <c r="G128" s="195">
        <v>4</v>
      </c>
      <c r="H128" s="14">
        <f>G128*100/E128</f>
        <v>26.666666666666668</v>
      </c>
      <c r="I128" s="45"/>
      <c r="J128" s="45"/>
      <c r="K128" s="45"/>
      <c r="L128" s="45"/>
      <c r="M128" s="45"/>
      <c r="N128" s="45"/>
    </row>
    <row r="129" spans="1:14" ht="15.75" x14ac:dyDescent="0.25">
      <c r="A129" s="58" t="s">
        <v>265</v>
      </c>
      <c r="B129" s="6" t="s">
        <v>133</v>
      </c>
      <c r="C129" s="3">
        <v>119.288</v>
      </c>
      <c r="D129" s="12">
        <v>25</v>
      </c>
      <c r="E129" s="12">
        <v>22</v>
      </c>
      <c r="F129" s="13">
        <f t="shared" si="4"/>
        <v>0.1844276037824425</v>
      </c>
      <c r="G129" s="195">
        <v>6</v>
      </c>
      <c r="H129" s="14">
        <f>G129*100/E129</f>
        <v>27.272727272727273</v>
      </c>
      <c r="I129" s="45"/>
      <c r="J129" s="45"/>
      <c r="K129" s="45"/>
      <c r="L129" s="45"/>
      <c r="M129" s="45"/>
      <c r="N129" s="45"/>
    </row>
    <row r="130" spans="1:14" ht="15.75" x14ac:dyDescent="0.25">
      <c r="A130" s="58" t="s">
        <v>266</v>
      </c>
      <c r="B130" s="6" t="s">
        <v>134</v>
      </c>
      <c r="C130" s="3">
        <v>28.207000000000001</v>
      </c>
      <c r="D130" s="12">
        <v>40</v>
      </c>
      <c r="E130" s="12">
        <v>40</v>
      </c>
      <c r="F130" s="13">
        <f t="shared" si="4"/>
        <v>1.4180877087247845</v>
      </c>
      <c r="G130" s="195">
        <v>12</v>
      </c>
      <c r="H130" s="14">
        <f>G130*100/E130</f>
        <v>30</v>
      </c>
      <c r="I130" s="45"/>
      <c r="J130" s="45"/>
      <c r="K130" s="45"/>
      <c r="L130" s="45"/>
      <c r="M130" s="45"/>
      <c r="N130" s="45"/>
    </row>
    <row r="131" spans="1:14" ht="15.75" x14ac:dyDescent="0.25">
      <c r="A131" s="58" t="s">
        <v>267</v>
      </c>
      <c r="B131" s="6" t="s">
        <v>135</v>
      </c>
      <c r="C131" s="3">
        <v>24.41</v>
      </c>
      <c r="D131" s="12">
        <v>10</v>
      </c>
      <c r="E131" s="12">
        <v>10</v>
      </c>
      <c r="F131" s="13">
        <f t="shared" si="4"/>
        <v>0.40966816878328555</v>
      </c>
      <c r="G131" s="195">
        <v>3</v>
      </c>
      <c r="H131" s="14">
        <f>G131*100/E131</f>
        <v>30</v>
      </c>
      <c r="I131" s="45"/>
      <c r="J131" s="45"/>
      <c r="K131" s="45"/>
      <c r="L131" s="45"/>
      <c r="M131" s="45"/>
      <c r="N131" s="45"/>
    </row>
    <row r="132" spans="1:14" ht="30.75" customHeight="1" x14ac:dyDescent="0.25">
      <c r="A132" s="58" t="s">
        <v>268</v>
      </c>
      <c r="B132" s="6" t="s">
        <v>332</v>
      </c>
      <c r="C132" s="3">
        <v>30.28</v>
      </c>
      <c r="D132" s="12">
        <v>15</v>
      </c>
      <c r="E132" s="12">
        <v>15</v>
      </c>
      <c r="F132" s="13">
        <f t="shared" si="4"/>
        <v>0.49537648612945839</v>
      </c>
      <c r="G132" s="195">
        <v>4</v>
      </c>
      <c r="H132" s="14">
        <f>G132*100/E132</f>
        <v>26.666666666666668</v>
      </c>
      <c r="I132" s="45"/>
      <c r="J132" s="45"/>
      <c r="K132" s="45"/>
      <c r="L132" s="45"/>
      <c r="M132" s="45"/>
      <c r="N132" s="45"/>
    </row>
    <row r="133" spans="1:14" ht="15.75" x14ac:dyDescent="0.25">
      <c r="A133" s="58" t="s">
        <v>269</v>
      </c>
      <c r="B133" s="6" t="s">
        <v>27</v>
      </c>
      <c r="C133" s="3">
        <v>35.409999999999997</v>
      </c>
      <c r="D133" s="12">
        <v>15</v>
      </c>
      <c r="E133" s="12">
        <v>13</v>
      </c>
      <c r="F133" s="13">
        <f t="shared" si="4"/>
        <v>0.36712792996328725</v>
      </c>
      <c r="G133" s="195">
        <v>2</v>
      </c>
      <c r="H133" s="14">
        <f>G133*100/E133</f>
        <v>15.384615384615385</v>
      </c>
      <c r="I133" s="45"/>
      <c r="J133" s="45"/>
      <c r="K133" s="45"/>
      <c r="L133" s="45"/>
      <c r="M133" s="45"/>
      <c r="N133" s="45"/>
    </row>
    <row r="134" spans="1:14" ht="11.25" hidden="1" customHeight="1" x14ac:dyDescent="0.25">
      <c r="A134" s="394" t="s">
        <v>270</v>
      </c>
      <c r="B134" s="494"/>
      <c r="C134" s="494"/>
      <c r="D134" s="494"/>
      <c r="E134" s="494"/>
      <c r="F134" s="494"/>
      <c r="G134" s="494"/>
      <c r="H134" s="494"/>
      <c r="I134" s="494"/>
      <c r="J134" s="494"/>
      <c r="K134" s="494"/>
      <c r="L134" s="494"/>
      <c r="M134" s="494"/>
      <c r="N134" s="494"/>
    </row>
    <row r="135" spans="1:14" ht="26.25" hidden="1" customHeight="1" x14ac:dyDescent="0.25">
      <c r="A135" s="58" t="s">
        <v>155</v>
      </c>
      <c r="B135" s="6" t="s">
        <v>36</v>
      </c>
      <c r="C135" s="8">
        <v>223.19</v>
      </c>
      <c r="D135" s="11">
        <v>0</v>
      </c>
      <c r="E135" s="11">
        <v>0</v>
      </c>
      <c r="F135" s="11">
        <f>E135/C135</f>
        <v>0</v>
      </c>
      <c r="G135" s="87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</row>
    <row r="136" spans="1:14" ht="12" hidden="1" customHeight="1" x14ac:dyDescent="0.25">
      <c r="A136" s="58" t="s">
        <v>271</v>
      </c>
      <c r="B136" s="6" t="s">
        <v>138</v>
      </c>
      <c r="C136" s="8">
        <v>146.21</v>
      </c>
      <c r="D136" s="11">
        <v>0</v>
      </c>
      <c r="E136" s="11">
        <v>0</v>
      </c>
      <c r="F136" s="22">
        <f>E136/C136</f>
        <v>0</v>
      </c>
      <c r="G136" s="87">
        <v>0</v>
      </c>
      <c r="H136" s="11">
        <v>0</v>
      </c>
      <c r="I136" s="447"/>
      <c r="J136" s="447"/>
      <c r="K136" s="447"/>
      <c r="L136" s="447"/>
      <c r="M136" s="447"/>
      <c r="N136" s="447"/>
    </row>
    <row r="137" spans="1:14" ht="12" hidden="1" customHeight="1" x14ac:dyDescent="0.25">
      <c r="A137" s="58" t="s">
        <v>272</v>
      </c>
      <c r="B137" s="6" t="s">
        <v>140</v>
      </c>
      <c r="C137" s="8">
        <v>125.91</v>
      </c>
      <c r="D137" s="11">
        <v>0</v>
      </c>
      <c r="E137" s="11">
        <v>0</v>
      </c>
      <c r="F137" s="22">
        <f>E137/C137</f>
        <v>0</v>
      </c>
      <c r="G137" s="87">
        <v>0</v>
      </c>
      <c r="H137" s="11">
        <v>0</v>
      </c>
      <c r="I137" s="447"/>
      <c r="J137" s="447"/>
      <c r="K137" s="447"/>
      <c r="L137" s="447"/>
      <c r="M137" s="447"/>
      <c r="N137" s="447"/>
    </row>
    <row r="138" spans="1:14" ht="15.75" x14ac:dyDescent="0.25">
      <c r="A138" s="394" t="s">
        <v>273</v>
      </c>
      <c r="B138" s="494"/>
      <c r="C138" s="494"/>
      <c r="D138" s="494"/>
      <c r="E138" s="494"/>
      <c r="F138" s="494"/>
      <c r="G138" s="494"/>
      <c r="H138" s="494"/>
      <c r="I138" s="494"/>
      <c r="J138" s="494"/>
      <c r="K138" s="494"/>
      <c r="L138" s="494"/>
      <c r="M138" s="494"/>
      <c r="N138" s="494"/>
    </row>
    <row r="139" spans="1:14" ht="15.75" x14ac:dyDescent="0.25">
      <c r="A139" s="58" t="s">
        <v>156</v>
      </c>
      <c r="B139" s="6" t="s">
        <v>36</v>
      </c>
      <c r="C139" s="3">
        <v>768.25</v>
      </c>
      <c r="D139" s="12">
        <v>381</v>
      </c>
      <c r="E139" s="12">
        <v>286</v>
      </c>
      <c r="F139" s="13">
        <f>E139/C139</f>
        <v>0.37227465017897821</v>
      </c>
      <c r="G139" s="195">
        <v>50</v>
      </c>
      <c r="H139" s="14">
        <f>G139*100/E139</f>
        <v>17.482517482517483</v>
      </c>
      <c r="I139" s="45">
        <v>0</v>
      </c>
      <c r="J139" s="45">
        <v>0</v>
      </c>
      <c r="K139" s="45">
        <v>0</v>
      </c>
      <c r="L139" s="45">
        <v>0</v>
      </c>
      <c r="M139" s="45">
        <v>50</v>
      </c>
      <c r="N139" s="45">
        <v>0</v>
      </c>
    </row>
    <row r="140" spans="1:14" ht="38.25" x14ac:dyDescent="0.25">
      <c r="A140" s="58" t="s">
        <v>157</v>
      </c>
      <c r="B140" s="6" t="s">
        <v>143</v>
      </c>
      <c r="C140" s="3">
        <v>191.41800000000001</v>
      </c>
      <c r="D140" s="12">
        <v>35</v>
      </c>
      <c r="E140" s="12">
        <v>35</v>
      </c>
      <c r="F140" s="13">
        <f t="shared" ref="F140:F146" si="5">E140/C140</f>
        <v>0.18284591835668537</v>
      </c>
      <c r="G140" s="195">
        <v>10</v>
      </c>
      <c r="H140" s="14">
        <f>G140*100/E140</f>
        <v>28.571428571428573</v>
      </c>
      <c r="I140" s="45"/>
      <c r="J140" s="45"/>
      <c r="K140" s="45"/>
      <c r="L140" s="45"/>
      <c r="M140" s="45"/>
      <c r="N140" s="45"/>
    </row>
    <row r="141" spans="1:14" ht="38.25" x14ac:dyDescent="0.25">
      <c r="A141" s="58" t="s">
        <v>159</v>
      </c>
      <c r="B141" s="6" t="s">
        <v>145</v>
      </c>
      <c r="C141" s="3">
        <v>164.13</v>
      </c>
      <c r="D141" s="12">
        <v>19</v>
      </c>
      <c r="E141" s="12">
        <v>20</v>
      </c>
      <c r="F141" s="13">
        <f t="shared" si="5"/>
        <v>0.12185462742947664</v>
      </c>
      <c r="G141" s="195">
        <v>6</v>
      </c>
      <c r="H141" s="14">
        <f>G141*100/E141</f>
        <v>30</v>
      </c>
      <c r="I141" s="45"/>
      <c r="J141" s="45"/>
      <c r="K141" s="45"/>
      <c r="L141" s="45"/>
      <c r="M141" s="45"/>
      <c r="N141" s="45"/>
    </row>
    <row r="142" spans="1:14" ht="25.5" x14ac:dyDescent="0.25">
      <c r="A142" s="58" t="s">
        <v>161</v>
      </c>
      <c r="B142" s="6" t="s">
        <v>146</v>
      </c>
      <c r="C142" s="3">
        <v>258.22300000000001</v>
      </c>
      <c r="D142" s="12">
        <v>14</v>
      </c>
      <c r="E142" s="12">
        <v>15</v>
      </c>
      <c r="F142" s="13">
        <f t="shared" si="5"/>
        <v>5.8089325892736118E-2</v>
      </c>
      <c r="G142" s="195">
        <v>4</v>
      </c>
      <c r="H142" s="14">
        <f>G142*100/E142</f>
        <v>26.666666666666668</v>
      </c>
      <c r="I142" s="45"/>
      <c r="J142" s="45"/>
      <c r="K142" s="45"/>
      <c r="L142" s="45"/>
      <c r="M142" s="45"/>
      <c r="N142" s="45"/>
    </row>
    <row r="143" spans="1:14" ht="15.75" x14ac:dyDescent="0.25">
      <c r="A143" s="58" t="s">
        <v>162</v>
      </c>
      <c r="B143" s="6" t="s">
        <v>354</v>
      </c>
      <c r="C143" s="3">
        <v>31.01</v>
      </c>
      <c r="D143" s="12">
        <v>94</v>
      </c>
      <c r="E143" s="12">
        <v>72</v>
      </c>
      <c r="F143" s="13">
        <f t="shared" si="5"/>
        <v>2.3218316672041275</v>
      </c>
      <c r="G143" s="195">
        <v>10</v>
      </c>
      <c r="H143" s="14">
        <f>G143*100/E143</f>
        <v>13.888888888888889</v>
      </c>
      <c r="I143" s="45"/>
      <c r="J143" s="45"/>
      <c r="K143" s="45"/>
      <c r="L143" s="45"/>
      <c r="M143" s="45"/>
      <c r="N143" s="45"/>
    </row>
    <row r="144" spans="1:14" ht="15.75" x14ac:dyDescent="0.25">
      <c r="A144" s="58" t="s">
        <v>164</v>
      </c>
      <c r="B144" s="6" t="s">
        <v>366</v>
      </c>
      <c r="C144" s="3">
        <v>45.381</v>
      </c>
      <c r="D144" s="12">
        <v>19</v>
      </c>
      <c r="E144" s="12">
        <v>19</v>
      </c>
      <c r="F144" s="13">
        <f t="shared" si="5"/>
        <v>0.41867742006566627</v>
      </c>
      <c r="G144" s="195">
        <v>5</v>
      </c>
      <c r="H144" s="14">
        <f>G144*100/E144</f>
        <v>26.315789473684209</v>
      </c>
      <c r="I144" s="45"/>
      <c r="J144" s="45"/>
      <c r="K144" s="45"/>
      <c r="L144" s="45"/>
      <c r="M144" s="45"/>
      <c r="N144" s="45"/>
    </row>
    <row r="145" spans="1:14" ht="15.75" x14ac:dyDescent="0.25">
      <c r="A145" s="58" t="s">
        <v>165</v>
      </c>
      <c r="B145" s="6" t="s">
        <v>42</v>
      </c>
      <c r="C145" s="3">
        <v>20.49</v>
      </c>
      <c r="D145" s="12">
        <v>78</v>
      </c>
      <c r="E145" s="12">
        <v>131</v>
      </c>
      <c r="F145" s="13">
        <f t="shared" si="5"/>
        <v>6.3933626159102008</v>
      </c>
      <c r="G145" s="195">
        <v>10</v>
      </c>
      <c r="H145" s="14">
        <f>G145*100/E145</f>
        <v>7.6335877862595423</v>
      </c>
      <c r="I145" s="45"/>
      <c r="J145" s="45"/>
      <c r="K145" s="45"/>
      <c r="L145" s="45"/>
      <c r="M145" s="45"/>
      <c r="N145" s="45"/>
    </row>
    <row r="146" spans="1:14" ht="15.75" x14ac:dyDescent="0.25">
      <c r="A146" s="58" t="s">
        <v>167</v>
      </c>
      <c r="B146" s="57" t="s">
        <v>147</v>
      </c>
      <c r="C146" s="3">
        <v>73.016999999999996</v>
      </c>
      <c r="D146" s="12">
        <v>23</v>
      </c>
      <c r="E146" s="12">
        <v>24</v>
      </c>
      <c r="F146" s="13">
        <f t="shared" si="5"/>
        <v>0.32869057890628212</v>
      </c>
      <c r="G146" s="195">
        <v>2</v>
      </c>
      <c r="H146" s="14">
        <f>G146*100/E146</f>
        <v>8.3333333333333339</v>
      </c>
      <c r="I146" s="45"/>
      <c r="J146" s="45"/>
      <c r="K146" s="45"/>
      <c r="L146" s="45"/>
      <c r="M146" s="45"/>
      <c r="N146" s="45"/>
    </row>
    <row r="147" spans="1:14" ht="15.75" customHeight="1" x14ac:dyDescent="0.25">
      <c r="A147" s="394" t="s">
        <v>274</v>
      </c>
      <c r="B147" s="492"/>
      <c r="C147" s="492"/>
      <c r="D147" s="492"/>
      <c r="E147" s="492"/>
      <c r="F147" s="492"/>
      <c r="G147" s="492"/>
      <c r="H147" s="492"/>
      <c r="I147" s="492"/>
      <c r="J147" s="492"/>
      <c r="K147" s="492"/>
      <c r="L147" s="492"/>
      <c r="M147" s="492"/>
      <c r="N147" s="492"/>
    </row>
    <row r="148" spans="1:14" x14ac:dyDescent="0.25">
      <c r="A148" s="58" t="s">
        <v>171</v>
      </c>
      <c r="B148" s="6" t="s">
        <v>18</v>
      </c>
      <c r="C148" s="3">
        <v>4284.8</v>
      </c>
      <c r="D148" s="11">
        <v>222</v>
      </c>
      <c r="E148" s="87">
        <v>224</v>
      </c>
      <c r="F148" s="402">
        <f>E148/C148</f>
        <v>5.227781926811053E-2</v>
      </c>
      <c r="G148" s="11">
        <v>54</v>
      </c>
      <c r="H148" s="22">
        <f>G148*100/E148</f>
        <v>24.107142857142858</v>
      </c>
      <c r="I148" s="11">
        <v>8</v>
      </c>
      <c r="J148" s="11">
        <v>0</v>
      </c>
      <c r="K148" s="11">
        <v>0</v>
      </c>
      <c r="L148" s="11">
        <v>0</v>
      </c>
      <c r="M148" s="11">
        <v>54</v>
      </c>
      <c r="N148" s="11">
        <v>0</v>
      </c>
    </row>
    <row r="149" spans="1:14" ht="15.75" customHeight="1" x14ac:dyDescent="0.25">
      <c r="A149" s="394" t="s">
        <v>275</v>
      </c>
      <c r="B149" s="492"/>
      <c r="C149" s="492"/>
      <c r="D149" s="492"/>
      <c r="E149" s="492"/>
      <c r="F149" s="492"/>
      <c r="G149" s="492"/>
      <c r="H149" s="492"/>
      <c r="I149" s="492"/>
      <c r="J149" s="492"/>
      <c r="K149" s="492"/>
      <c r="L149" s="492"/>
      <c r="M149" s="492"/>
      <c r="N149" s="492"/>
    </row>
    <row r="150" spans="1:14" x14ac:dyDescent="0.25">
      <c r="A150" s="58" t="s">
        <v>180</v>
      </c>
      <c r="B150" s="6" t="s">
        <v>36</v>
      </c>
      <c r="C150" s="3">
        <v>2410.6999999999998</v>
      </c>
      <c r="D150" s="18">
        <v>207</v>
      </c>
      <c r="E150" s="18">
        <v>183</v>
      </c>
      <c r="F150" s="19">
        <f>E150/C150</f>
        <v>7.5911560957398275E-2</v>
      </c>
      <c r="G150" s="95">
        <v>54</v>
      </c>
      <c r="H150" s="273">
        <f>G150*100/E150</f>
        <v>29.508196721311474</v>
      </c>
      <c r="I150" s="29">
        <v>10</v>
      </c>
      <c r="J150" s="29">
        <v>0</v>
      </c>
      <c r="K150" s="29">
        <v>0</v>
      </c>
      <c r="L150" s="29">
        <v>0</v>
      </c>
      <c r="M150" s="29">
        <v>54</v>
      </c>
      <c r="N150" s="29">
        <v>0</v>
      </c>
    </row>
    <row r="151" spans="1:14" s="448" customFormat="1" ht="38.25" x14ac:dyDescent="0.25">
      <c r="A151" s="58" t="s">
        <v>181</v>
      </c>
      <c r="B151" s="6" t="s">
        <v>150</v>
      </c>
      <c r="C151" s="3">
        <v>150.298</v>
      </c>
      <c r="D151" s="18">
        <v>16</v>
      </c>
      <c r="E151" s="18">
        <v>15</v>
      </c>
      <c r="F151" s="19">
        <f>E151/C151</f>
        <v>9.9801727235226012E-2</v>
      </c>
      <c r="G151" s="311">
        <v>4</v>
      </c>
      <c r="H151" s="31">
        <f>G151*100/E151</f>
        <v>26.666666666666668</v>
      </c>
      <c r="I151" s="258"/>
      <c r="J151" s="258"/>
      <c r="K151" s="258"/>
      <c r="L151" s="258"/>
      <c r="M151" s="258"/>
      <c r="N151" s="258"/>
    </row>
    <row r="152" spans="1:14" x14ac:dyDescent="0.25">
      <c r="A152" s="58" t="s">
        <v>183</v>
      </c>
      <c r="B152" s="6" t="s">
        <v>152</v>
      </c>
      <c r="C152" s="3">
        <v>1607.29</v>
      </c>
      <c r="D152" s="18">
        <v>98</v>
      </c>
      <c r="E152" s="18">
        <v>125</v>
      </c>
      <c r="F152" s="19">
        <f>E152/C152</f>
        <v>7.7770657442029753E-2</v>
      </c>
      <c r="G152" s="95">
        <v>8</v>
      </c>
      <c r="H152" s="273">
        <f>G152*100/E152</f>
        <v>6.4</v>
      </c>
      <c r="I152" s="29"/>
      <c r="J152" s="29"/>
      <c r="K152" s="29"/>
      <c r="L152" s="29"/>
      <c r="M152" s="29"/>
      <c r="N152" s="29"/>
    </row>
    <row r="153" spans="1:14" hidden="1" x14ac:dyDescent="0.25">
      <c r="A153" s="58" t="s">
        <v>185</v>
      </c>
      <c r="B153" s="6" t="s">
        <v>154</v>
      </c>
      <c r="C153" s="3">
        <v>252.64</v>
      </c>
      <c r="D153" s="18">
        <v>0</v>
      </c>
      <c r="E153" s="18">
        <v>0</v>
      </c>
      <c r="F153" s="19">
        <f>E153/C153</f>
        <v>0</v>
      </c>
      <c r="G153" s="95">
        <v>0</v>
      </c>
      <c r="H153" s="29">
        <v>0</v>
      </c>
      <c r="I153" s="29"/>
      <c r="J153" s="29"/>
      <c r="K153" s="29"/>
      <c r="L153" s="29"/>
      <c r="M153" s="29"/>
      <c r="N153" s="29"/>
    </row>
    <row r="154" spans="1:14" ht="15.75" customHeight="1" x14ac:dyDescent="0.25">
      <c r="A154" s="394" t="s">
        <v>339</v>
      </c>
      <c r="B154" s="492"/>
      <c r="C154" s="492"/>
      <c r="D154" s="492"/>
      <c r="E154" s="492"/>
      <c r="F154" s="492"/>
      <c r="G154" s="492"/>
      <c r="H154" s="492"/>
      <c r="I154" s="492"/>
      <c r="J154" s="492"/>
      <c r="K154" s="492"/>
      <c r="L154" s="492"/>
      <c r="M154" s="492"/>
      <c r="N154" s="492"/>
    </row>
    <row r="155" spans="1:14" ht="15.75" x14ac:dyDescent="0.25">
      <c r="A155" s="58" t="s">
        <v>186</v>
      </c>
      <c r="B155" s="6" t="s">
        <v>36</v>
      </c>
      <c r="C155" s="3">
        <v>466.86</v>
      </c>
      <c r="D155" s="12">
        <v>20</v>
      </c>
      <c r="E155" s="12">
        <v>26</v>
      </c>
      <c r="F155" s="13">
        <f>E155/C155</f>
        <v>5.5691213640063401E-2</v>
      </c>
      <c r="G155" s="130">
        <v>7</v>
      </c>
      <c r="H155" s="56">
        <f>G155*100/E155</f>
        <v>26.923076923076923</v>
      </c>
      <c r="I155" s="49">
        <v>0</v>
      </c>
      <c r="J155" s="49">
        <v>0</v>
      </c>
      <c r="K155" s="49">
        <v>0</v>
      </c>
      <c r="L155" s="49">
        <v>0</v>
      </c>
      <c r="M155" s="49">
        <v>7</v>
      </c>
      <c r="N155" s="49">
        <v>0</v>
      </c>
    </row>
    <row r="156" spans="1:14" ht="38.25" x14ac:dyDescent="0.25">
      <c r="A156" s="58" t="s">
        <v>187</v>
      </c>
      <c r="B156" s="6" t="s">
        <v>158</v>
      </c>
      <c r="C156" s="3">
        <v>369.51</v>
      </c>
      <c r="D156" s="12">
        <v>61</v>
      </c>
      <c r="E156" s="12">
        <v>72</v>
      </c>
      <c r="F156" s="13">
        <f t="shared" ref="F156:F164" si="6">E156/C156</f>
        <v>0.19485264268896649</v>
      </c>
      <c r="G156" s="195">
        <v>21</v>
      </c>
      <c r="H156" s="14">
        <f>G156*100/E156</f>
        <v>29.166666666666668</v>
      </c>
      <c r="I156" s="49"/>
      <c r="J156" s="49"/>
      <c r="K156" s="49"/>
      <c r="L156" s="49"/>
      <c r="M156" s="49"/>
      <c r="N156" s="49"/>
    </row>
    <row r="157" spans="1:14" ht="15.75" x14ac:dyDescent="0.25">
      <c r="A157" s="58" t="s">
        <v>189</v>
      </c>
      <c r="B157" s="6" t="s">
        <v>160</v>
      </c>
      <c r="C157" s="3">
        <v>30.57</v>
      </c>
      <c r="D157" s="12">
        <v>15</v>
      </c>
      <c r="E157" s="12">
        <v>5</v>
      </c>
      <c r="F157" s="13">
        <f t="shared" si="6"/>
        <v>0.16355904481517827</v>
      </c>
      <c r="G157" s="130">
        <v>1</v>
      </c>
      <c r="H157" s="56">
        <f>G157*100/E157</f>
        <v>20</v>
      </c>
      <c r="I157" s="49"/>
      <c r="J157" s="49"/>
      <c r="K157" s="49"/>
      <c r="L157" s="49"/>
      <c r="M157" s="49"/>
      <c r="N157" s="49"/>
    </row>
    <row r="158" spans="1:14" ht="15.75" hidden="1" x14ac:dyDescent="0.25">
      <c r="A158" s="58" t="s">
        <v>191</v>
      </c>
      <c r="B158" s="6" t="s">
        <v>315</v>
      </c>
      <c r="C158" s="3">
        <v>47.12</v>
      </c>
      <c r="D158" s="12">
        <v>0</v>
      </c>
      <c r="E158" s="12">
        <v>0</v>
      </c>
      <c r="F158" s="13">
        <f t="shared" si="6"/>
        <v>0</v>
      </c>
      <c r="G158" s="90">
        <v>0</v>
      </c>
      <c r="H158" s="12">
        <v>0</v>
      </c>
      <c r="I158" s="49"/>
      <c r="J158" s="49"/>
      <c r="K158" s="49"/>
      <c r="L158" s="49"/>
      <c r="M158" s="49"/>
      <c r="N158" s="49"/>
    </row>
    <row r="159" spans="1:14" ht="25.5" hidden="1" x14ac:dyDescent="0.25">
      <c r="A159" s="58" t="s">
        <v>193</v>
      </c>
      <c r="B159" s="6" t="s">
        <v>163</v>
      </c>
      <c r="C159" s="3">
        <v>299.57100000000003</v>
      </c>
      <c r="D159" s="12">
        <v>0</v>
      </c>
      <c r="E159" s="12">
        <v>25</v>
      </c>
      <c r="F159" s="13">
        <f t="shared" si="6"/>
        <v>8.3452670652366209E-2</v>
      </c>
      <c r="G159" s="90">
        <v>0</v>
      </c>
      <c r="H159" s="12">
        <v>0</v>
      </c>
      <c r="I159" s="49"/>
      <c r="J159" s="49"/>
      <c r="K159" s="49"/>
      <c r="L159" s="49"/>
      <c r="M159" s="49"/>
      <c r="N159" s="49"/>
    </row>
    <row r="160" spans="1:14" ht="28.5" customHeight="1" x14ac:dyDescent="0.25">
      <c r="A160" s="58" t="s">
        <v>195</v>
      </c>
      <c r="B160" s="6" t="s">
        <v>324</v>
      </c>
      <c r="C160" s="3">
        <v>58.94</v>
      </c>
      <c r="D160" s="12">
        <v>28</v>
      </c>
      <c r="E160" s="12">
        <v>23</v>
      </c>
      <c r="F160" s="13">
        <f t="shared" si="6"/>
        <v>0.39022734984730234</v>
      </c>
      <c r="G160" s="90">
        <v>6</v>
      </c>
      <c r="H160" s="14">
        <f>G160*100/E160</f>
        <v>26.086956521739129</v>
      </c>
      <c r="I160" s="49"/>
      <c r="J160" s="49"/>
      <c r="K160" s="49"/>
      <c r="L160" s="49"/>
      <c r="M160" s="49"/>
      <c r="N160" s="49"/>
    </row>
    <row r="161" spans="1:14" ht="15.75" x14ac:dyDescent="0.25">
      <c r="A161" s="58" t="s">
        <v>197</v>
      </c>
      <c r="B161" s="6" t="s">
        <v>166</v>
      </c>
      <c r="C161" s="3">
        <v>54.54</v>
      </c>
      <c r="D161" s="12">
        <v>11</v>
      </c>
      <c r="E161" s="12">
        <v>8</v>
      </c>
      <c r="F161" s="13">
        <f t="shared" si="6"/>
        <v>0.1466813348001467</v>
      </c>
      <c r="G161" s="130">
        <v>2</v>
      </c>
      <c r="H161" s="56">
        <f>G161*100/E161</f>
        <v>25</v>
      </c>
      <c r="I161" s="49"/>
      <c r="J161" s="49"/>
      <c r="K161" s="49"/>
      <c r="L161" s="49"/>
      <c r="M161" s="49"/>
      <c r="N161" s="49"/>
    </row>
    <row r="162" spans="1:14" ht="15.75" x14ac:dyDescent="0.25">
      <c r="A162" s="58" t="s">
        <v>199</v>
      </c>
      <c r="B162" s="6" t="s">
        <v>168</v>
      </c>
      <c r="C162" s="3">
        <v>35.200000000000003</v>
      </c>
      <c r="D162" s="12">
        <v>31</v>
      </c>
      <c r="E162" s="12">
        <v>31</v>
      </c>
      <c r="F162" s="13">
        <f t="shared" si="6"/>
        <v>0.88068181818181812</v>
      </c>
      <c r="G162" s="130">
        <v>9</v>
      </c>
      <c r="H162" s="56">
        <f>G162*100/E162</f>
        <v>29.032258064516128</v>
      </c>
      <c r="I162" s="49"/>
      <c r="J162" s="49"/>
      <c r="K162" s="49"/>
      <c r="L162" s="49"/>
      <c r="M162" s="49"/>
      <c r="N162" s="49"/>
    </row>
    <row r="163" spans="1:14" ht="15.75" x14ac:dyDescent="0.25">
      <c r="A163" s="58" t="s">
        <v>201</v>
      </c>
      <c r="B163" s="57" t="s">
        <v>169</v>
      </c>
      <c r="C163" s="3">
        <v>27.66</v>
      </c>
      <c r="D163" s="12">
        <v>7</v>
      </c>
      <c r="E163" s="12">
        <v>9</v>
      </c>
      <c r="F163" s="13">
        <f t="shared" si="6"/>
        <v>0.32537960954446854</v>
      </c>
      <c r="G163" s="130">
        <v>2</v>
      </c>
      <c r="H163" s="56">
        <f>G163*100/E163</f>
        <v>22.222222222222221</v>
      </c>
      <c r="I163" s="49"/>
      <c r="J163" s="49"/>
      <c r="K163" s="49"/>
      <c r="L163" s="49"/>
      <c r="M163" s="49"/>
      <c r="N163" s="49"/>
    </row>
    <row r="164" spans="1:14" ht="15.75" x14ac:dyDescent="0.25">
      <c r="A164" s="58" t="s">
        <v>203</v>
      </c>
      <c r="B164" s="57" t="s">
        <v>170</v>
      </c>
      <c r="C164" s="3">
        <v>91.3</v>
      </c>
      <c r="D164" s="12">
        <v>25</v>
      </c>
      <c r="E164" s="12">
        <v>30</v>
      </c>
      <c r="F164" s="13">
        <f t="shared" si="6"/>
        <v>0.32858707557502737</v>
      </c>
      <c r="G164" s="130">
        <v>9</v>
      </c>
      <c r="H164" s="56">
        <f>G164*100/E164</f>
        <v>30</v>
      </c>
      <c r="I164" s="49"/>
      <c r="J164" s="49"/>
      <c r="K164" s="49"/>
      <c r="L164" s="49"/>
      <c r="M164" s="49">
        <v>9</v>
      </c>
      <c r="N164" s="49"/>
    </row>
    <row r="165" spans="1:14" ht="15.75" customHeight="1" x14ac:dyDescent="0.25">
      <c r="A165" s="394" t="s">
        <v>340</v>
      </c>
      <c r="B165" s="492"/>
      <c r="C165" s="492"/>
      <c r="D165" s="492"/>
      <c r="E165" s="492"/>
      <c r="F165" s="492"/>
      <c r="G165" s="492"/>
      <c r="H165" s="492"/>
      <c r="I165" s="492"/>
      <c r="J165" s="492"/>
      <c r="K165" s="492"/>
      <c r="L165" s="492"/>
      <c r="M165" s="492"/>
      <c r="N165" s="492"/>
    </row>
    <row r="166" spans="1:14" x14ac:dyDescent="0.25">
      <c r="A166" s="58" t="s">
        <v>208</v>
      </c>
      <c r="B166" s="6" t="s">
        <v>36</v>
      </c>
      <c r="C166" s="3">
        <v>865.98</v>
      </c>
      <c r="D166" s="18">
        <v>76</v>
      </c>
      <c r="E166" s="18">
        <v>75</v>
      </c>
      <c r="F166" s="19">
        <f>E166/C166</f>
        <v>8.6607080994942146E-2</v>
      </c>
      <c r="G166" s="311">
        <v>22</v>
      </c>
      <c r="H166" s="31">
        <f>G166*100/E166</f>
        <v>29.333333333333332</v>
      </c>
      <c r="I166" s="258">
        <v>0</v>
      </c>
      <c r="J166" s="258">
        <v>0</v>
      </c>
      <c r="K166" s="258">
        <v>0</v>
      </c>
      <c r="L166" s="258">
        <v>0</v>
      </c>
      <c r="M166" s="258">
        <v>22</v>
      </c>
      <c r="N166" s="258">
        <v>0</v>
      </c>
    </row>
    <row r="167" spans="1:14" ht="25.5" x14ac:dyDescent="0.25">
      <c r="A167" s="58" t="s">
        <v>209</v>
      </c>
      <c r="B167" s="10" t="s">
        <v>172</v>
      </c>
      <c r="C167" s="3">
        <v>40.64</v>
      </c>
      <c r="D167" s="18">
        <v>5</v>
      </c>
      <c r="E167" s="18">
        <v>8</v>
      </c>
      <c r="F167" s="19">
        <f t="shared" ref="F167:F177" si="7">E167/C167</f>
        <v>0.19685039370078738</v>
      </c>
      <c r="G167" s="311">
        <v>1</v>
      </c>
      <c r="H167" s="31">
        <f>G167*100/E167</f>
        <v>12.5</v>
      </c>
      <c r="I167" s="258"/>
      <c r="J167" s="258"/>
      <c r="K167" s="258"/>
      <c r="L167" s="258"/>
      <c r="M167" s="258"/>
      <c r="N167" s="258"/>
    </row>
    <row r="168" spans="1:14" x14ac:dyDescent="0.25">
      <c r="A168" s="58" t="s">
        <v>276</v>
      </c>
      <c r="B168" s="10" t="s">
        <v>173</v>
      </c>
      <c r="C168" s="3">
        <v>54.3</v>
      </c>
      <c r="D168" s="18">
        <v>24</v>
      </c>
      <c r="E168" s="18">
        <v>33</v>
      </c>
      <c r="F168" s="19">
        <f t="shared" si="7"/>
        <v>0.60773480662983426</v>
      </c>
      <c r="G168" s="311">
        <v>3</v>
      </c>
      <c r="H168" s="31">
        <f>G168*100/E168</f>
        <v>9.0909090909090917</v>
      </c>
      <c r="I168" s="258"/>
      <c r="J168" s="258"/>
      <c r="K168" s="258"/>
      <c r="L168" s="258"/>
      <c r="M168" s="258"/>
      <c r="N168" s="258"/>
    </row>
    <row r="169" spans="1:14" x14ac:dyDescent="0.25">
      <c r="A169" s="58" t="s">
        <v>277</v>
      </c>
      <c r="B169" s="10" t="s">
        <v>174</v>
      </c>
      <c r="C169" s="3">
        <v>96.99</v>
      </c>
      <c r="D169" s="18">
        <v>62</v>
      </c>
      <c r="E169" s="18">
        <v>64</v>
      </c>
      <c r="F169" s="19">
        <f t="shared" si="7"/>
        <v>0.65986184142695126</v>
      </c>
      <c r="G169" s="311">
        <v>6</v>
      </c>
      <c r="H169" s="31">
        <f>G169*100/E169</f>
        <v>9.375</v>
      </c>
      <c r="I169" s="258"/>
      <c r="J169" s="258"/>
      <c r="K169" s="258"/>
      <c r="L169" s="258"/>
      <c r="M169" s="258"/>
      <c r="N169" s="258"/>
    </row>
    <row r="170" spans="1:14" x14ac:dyDescent="0.25">
      <c r="A170" s="58" t="s">
        <v>278</v>
      </c>
      <c r="B170" s="10" t="s">
        <v>335</v>
      </c>
      <c r="C170" s="3">
        <v>31.17</v>
      </c>
      <c r="D170" s="18">
        <v>8</v>
      </c>
      <c r="E170" s="18">
        <v>9</v>
      </c>
      <c r="F170" s="19">
        <f t="shared" si="7"/>
        <v>0.28873917228103946</v>
      </c>
      <c r="G170" s="311">
        <v>2</v>
      </c>
      <c r="H170" s="31">
        <f>G170*100/E170</f>
        <v>22.222222222222221</v>
      </c>
      <c r="I170" s="258"/>
      <c r="J170" s="258"/>
      <c r="K170" s="258"/>
      <c r="L170" s="258"/>
      <c r="M170" s="258"/>
      <c r="N170" s="258"/>
    </row>
    <row r="171" spans="1:14" x14ac:dyDescent="0.25">
      <c r="A171" s="58" t="s">
        <v>279</v>
      </c>
      <c r="B171" s="10" t="s">
        <v>175</v>
      </c>
      <c r="C171" s="3">
        <v>15.47</v>
      </c>
      <c r="D171" s="18">
        <v>5</v>
      </c>
      <c r="E171" s="18">
        <v>4</v>
      </c>
      <c r="F171" s="19">
        <f t="shared" si="7"/>
        <v>0.25856496444731736</v>
      </c>
      <c r="G171" s="311">
        <v>1</v>
      </c>
      <c r="H171" s="31">
        <f>G171*100/E171</f>
        <v>25</v>
      </c>
      <c r="I171" s="258"/>
      <c r="J171" s="258"/>
      <c r="K171" s="258"/>
      <c r="L171" s="258"/>
      <c r="M171" s="258"/>
      <c r="N171" s="258"/>
    </row>
    <row r="172" spans="1:14" x14ac:dyDescent="0.25">
      <c r="A172" s="58" t="s">
        <v>280</v>
      </c>
      <c r="B172" s="10" t="s">
        <v>176</v>
      </c>
      <c r="C172" s="3">
        <v>52.087000000000003</v>
      </c>
      <c r="D172" s="18">
        <v>19</v>
      </c>
      <c r="E172" s="18">
        <v>15</v>
      </c>
      <c r="F172" s="19">
        <f t="shared" si="7"/>
        <v>0.28797972622727358</v>
      </c>
      <c r="G172" s="311">
        <v>4</v>
      </c>
      <c r="H172" s="31">
        <f>G172*100/E172</f>
        <v>26.666666666666668</v>
      </c>
      <c r="I172" s="258"/>
      <c r="J172" s="258"/>
      <c r="K172" s="258"/>
      <c r="L172" s="258"/>
      <c r="M172" s="258"/>
      <c r="N172" s="258"/>
    </row>
    <row r="173" spans="1:14" x14ac:dyDescent="0.25">
      <c r="A173" s="58" t="s">
        <v>281</v>
      </c>
      <c r="B173" s="10" t="s">
        <v>177</v>
      </c>
      <c r="C173" s="8">
        <v>59.41</v>
      </c>
      <c r="D173" s="18">
        <v>0</v>
      </c>
      <c r="E173" s="18">
        <v>0</v>
      </c>
      <c r="F173" s="19">
        <f t="shared" si="7"/>
        <v>0</v>
      </c>
      <c r="G173" s="311">
        <v>0</v>
      </c>
      <c r="H173" s="31">
        <v>0</v>
      </c>
      <c r="I173" s="258"/>
      <c r="J173" s="258"/>
      <c r="K173" s="258"/>
      <c r="L173" s="258"/>
      <c r="M173" s="258"/>
      <c r="N173" s="258"/>
    </row>
    <row r="174" spans="1:14" ht="15.75" customHeight="1" x14ac:dyDescent="0.25">
      <c r="A174" s="58" t="s">
        <v>282</v>
      </c>
      <c r="B174" s="10" t="s">
        <v>360</v>
      </c>
      <c r="C174" s="3">
        <v>56.618000000000002</v>
      </c>
      <c r="D174" s="18">
        <v>10</v>
      </c>
      <c r="E174" s="18">
        <v>18</v>
      </c>
      <c r="F174" s="19">
        <f t="shared" si="7"/>
        <v>0.31792009608251792</v>
      </c>
      <c r="G174" s="311">
        <v>5</v>
      </c>
      <c r="H174" s="31">
        <f>G174*100/E174</f>
        <v>27.777777777777779</v>
      </c>
      <c r="I174" s="258"/>
      <c r="J174" s="258"/>
      <c r="K174" s="258"/>
      <c r="L174" s="258"/>
      <c r="M174" s="258"/>
      <c r="N174" s="258"/>
    </row>
    <row r="175" spans="1:14" x14ac:dyDescent="0.25">
      <c r="A175" s="58" t="s">
        <v>283</v>
      </c>
      <c r="B175" s="10" t="s">
        <v>178</v>
      </c>
      <c r="C175" s="3">
        <v>40.75</v>
      </c>
      <c r="D175" s="18">
        <v>16</v>
      </c>
      <c r="E175" s="18">
        <v>8</v>
      </c>
      <c r="F175" s="19">
        <f t="shared" si="7"/>
        <v>0.19631901840490798</v>
      </c>
      <c r="G175" s="311">
        <v>2</v>
      </c>
      <c r="H175" s="31">
        <f>G175*100/E175</f>
        <v>25</v>
      </c>
      <c r="I175" s="258"/>
      <c r="J175" s="258"/>
      <c r="K175" s="258"/>
      <c r="L175" s="258"/>
      <c r="M175" s="258"/>
      <c r="N175" s="258"/>
    </row>
    <row r="176" spans="1:14" x14ac:dyDescent="0.25">
      <c r="A176" s="58" t="s">
        <v>284</v>
      </c>
      <c r="B176" s="4" t="s">
        <v>179</v>
      </c>
      <c r="C176" s="3">
        <v>57.71</v>
      </c>
      <c r="D176" s="18">
        <v>0</v>
      </c>
      <c r="E176" s="18">
        <v>14</v>
      </c>
      <c r="F176" s="19">
        <f t="shared" si="7"/>
        <v>0.2425922717033443</v>
      </c>
      <c r="G176" s="311">
        <v>4</v>
      </c>
      <c r="H176" s="31">
        <f>G176*100/E176</f>
        <v>28.571428571428573</v>
      </c>
      <c r="I176" s="258"/>
      <c r="J176" s="258"/>
      <c r="K176" s="258"/>
      <c r="L176" s="258"/>
      <c r="M176" s="258"/>
      <c r="N176" s="258"/>
    </row>
    <row r="177" spans="1:14" x14ac:dyDescent="0.25">
      <c r="A177" s="58" t="s">
        <v>285</v>
      </c>
      <c r="B177" s="4" t="s">
        <v>336</v>
      </c>
      <c r="C177" s="3">
        <v>69.009</v>
      </c>
      <c r="D177" s="18">
        <v>14</v>
      </c>
      <c r="E177" s="18">
        <v>18</v>
      </c>
      <c r="F177" s="19">
        <f t="shared" si="7"/>
        <v>0.26083554319001867</v>
      </c>
      <c r="G177" s="311">
        <v>2</v>
      </c>
      <c r="H177" s="31">
        <f>G177*100/E177</f>
        <v>11.111111111111111</v>
      </c>
      <c r="I177" s="258"/>
      <c r="J177" s="258"/>
      <c r="K177" s="258"/>
      <c r="L177" s="258"/>
      <c r="M177" s="258"/>
      <c r="N177" s="258"/>
    </row>
    <row r="178" spans="1:14" ht="15.75" customHeight="1" x14ac:dyDescent="0.25">
      <c r="A178" s="394" t="s">
        <v>286</v>
      </c>
      <c r="B178" s="492"/>
      <c r="C178" s="492"/>
      <c r="D178" s="492"/>
      <c r="E178" s="492"/>
      <c r="F178" s="492"/>
      <c r="G178" s="492"/>
      <c r="H178" s="492"/>
      <c r="I178" s="492"/>
      <c r="J178" s="492"/>
      <c r="K178" s="492"/>
      <c r="L178" s="492"/>
      <c r="M178" s="492"/>
      <c r="N178" s="492"/>
    </row>
    <row r="179" spans="1:14" x14ac:dyDescent="0.25">
      <c r="A179" s="58" t="s">
        <v>211</v>
      </c>
      <c r="B179" s="6" t="s">
        <v>18</v>
      </c>
      <c r="C179" s="3">
        <v>937.18</v>
      </c>
      <c r="D179" s="18">
        <v>292</v>
      </c>
      <c r="E179" s="18">
        <v>154</v>
      </c>
      <c r="F179" s="19">
        <f>E179/C179</f>
        <v>0.1643227555005442</v>
      </c>
      <c r="G179" s="311">
        <v>46</v>
      </c>
      <c r="H179" s="31">
        <f>G179*100/E179</f>
        <v>29.870129870129869</v>
      </c>
      <c r="I179" s="258">
        <v>0</v>
      </c>
      <c r="J179" s="258">
        <v>0</v>
      </c>
      <c r="K179" s="258">
        <v>0</v>
      </c>
      <c r="L179" s="258">
        <v>0</v>
      </c>
      <c r="M179" s="258">
        <v>46</v>
      </c>
      <c r="N179" s="258">
        <v>0</v>
      </c>
    </row>
    <row r="180" spans="1:14" ht="38.25" x14ac:dyDescent="0.25">
      <c r="A180" s="58" t="s">
        <v>212</v>
      </c>
      <c r="B180" s="6" t="s">
        <v>182</v>
      </c>
      <c r="C180" s="3">
        <v>194.708</v>
      </c>
      <c r="D180" s="18">
        <v>22</v>
      </c>
      <c r="E180" s="18">
        <v>21</v>
      </c>
      <c r="F180" s="19">
        <f>E180/C180</f>
        <v>0.10785381186186495</v>
      </c>
      <c r="G180" s="311">
        <v>6</v>
      </c>
      <c r="H180" s="31">
        <f>G180*100/E180</f>
        <v>28.571428571428573</v>
      </c>
      <c r="I180" s="258"/>
      <c r="J180" s="258"/>
      <c r="K180" s="258"/>
      <c r="L180" s="258"/>
      <c r="M180" s="258"/>
      <c r="N180" s="258"/>
    </row>
    <row r="181" spans="1:14" ht="38.25" x14ac:dyDescent="0.25">
      <c r="A181" s="58" t="s">
        <v>214</v>
      </c>
      <c r="B181" s="6" t="s">
        <v>184</v>
      </c>
      <c r="C181" s="3">
        <v>79.358000000000004</v>
      </c>
      <c r="D181" s="18">
        <v>18</v>
      </c>
      <c r="E181" s="18">
        <v>20</v>
      </c>
      <c r="F181" s="19">
        <f>E181/C181</f>
        <v>0.25202248040525216</v>
      </c>
      <c r="G181" s="311">
        <v>6</v>
      </c>
      <c r="H181" s="31">
        <f>G181*100/E181</f>
        <v>30</v>
      </c>
      <c r="I181" s="258"/>
      <c r="J181" s="258"/>
      <c r="K181" s="258"/>
      <c r="L181" s="258"/>
      <c r="M181" s="258"/>
      <c r="N181" s="258"/>
    </row>
    <row r="182" spans="1:14" ht="24" customHeight="1" x14ac:dyDescent="0.25">
      <c r="A182" s="58" t="s">
        <v>216</v>
      </c>
      <c r="B182" s="6" t="s">
        <v>93</v>
      </c>
      <c r="C182" s="3">
        <v>69.006</v>
      </c>
      <c r="D182" s="18">
        <v>181</v>
      </c>
      <c r="E182" s="18">
        <v>181</v>
      </c>
      <c r="F182" s="19">
        <f>E182/C182</f>
        <v>2.6229603222908153</v>
      </c>
      <c r="G182" s="311">
        <v>10</v>
      </c>
      <c r="H182" s="31">
        <f>G182*100/E182</f>
        <v>5.5248618784530388</v>
      </c>
      <c r="I182" s="258"/>
      <c r="J182" s="258"/>
      <c r="K182" s="258"/>
      <c r="L182" s="258"/>
      <c r="M182" s="258"/>
      <c r="N182" s="258"/>
    </row>
    <row r="183" spans="1:14" ht="15.75" customHeight="1" x14ac:dyDescent="0.25">
      <c r="A183" s="394" t="s">
        <v>341</v>
      </c>
      <c r="B183" s="492"/>
      <c r="C183" s="492"/>
      <c r="D183" s="492"/>
      <c r="E183" s="492"/>
      <c r="F183" s="492"/>
      <c r="G183" s="492"/>
      <c r="H183" s="492"/>
      <c r="I183" s="492"/>
      <c r="J183" s="492"/>
      <c r="K183" s="492"/>
      <c r="L183" s="492"/>
      <c r="M183" s="492"/>
      <c r="N183" s="492"/>
    </row>
    <row r="184" spans="1:14" ht="15.75" x14ac:dyDescent="0.25">
      <c r="A184" s="58" t="s">
        <v>219</v>
      </c>
      <c r="B184" s="6" t="s">
        <v>36</v>
      </c>
      <c r="C184" s="3">
        <v>191.70400000000001</v>
      </c>
      <c r="D184" s="12">
        <v>39</v>
      </c>
      <c r="E184" s="12">
        <v>39</v>
      </c>
      <c r="F184" s="13">
        <f>E184/C184</f>
        <v>0.20343863456161582</v>
      </c>
      <c r="G184" s="195">
        <v>11</v>
      </c>
      <c r="H184" s="14">
        <f>G184*100/E184</f>
        <v>28.205128205128204</v>
      </c>
      <c r="I184" s="45">
        <v>0</v>
      </c>
      <c r="J184" s="45">
        <v>0</v>
      </c>
      <c r="K184" s="45">
        <v>0</v>
      </c>
      <c r="L184" s="45">
        <v>0</v>
      </c>
      <c r="M184" s="45">
        <v>11</v>
      </c>
      <c r="N184" s="45">
        <v>0</v>
      </c>
    </row>
    <row r="185" spans="1:14" ht="38.25" x14ac:dyDescent="0.25">
      <c r="A185" s="58" t="s">
        <v>220</v>
      </c>
      <c r="B185" s="6" t="s">
        <v>188</v>
      </c>
      <c r="C185" s="3">
        <v>89.71</v>
      </c>
      <c r="D185" s="12">
        <v>22</v>
      </c>
      <c r="E185" s="12">
        <v>16</v>
      </c>
      <c r="F185" s="13">
        <f t="shared" ref="F185:F196" si="8">E185/C185</f>
        <v>0.17835246906699365</v>
      </c>
      <c r="G185" s="195">
        <v>4</v>
      </c>
      <c r="H185" s="14">
        <f>G185*100/E185</f>
        <v>25</v>
      </c>
      <c r="I185" s="45"/>
      <c r="J185" s="45"/>
      <c r="K185" s="45"/>
      <c r="L185" s="45"/>
      <c r="M185" s="45"/>
      <c r="N185" s="45"/>
    </row>
    <row r="186" spans="1:14" ht="38.25" x14ac:dyDescent="0.25">
      <c r="A186" s="58" t="s">
        <v>222</v>
      </c>
      <c r="B186" s="6" t="s">
        <v>190</v>
      </c>
      <c r="C186" s="8">
        <v>105.1</v>
      </c>
      <c r="D186" s="12">
        <v>14</v>
      </c>
      <c r="E186" s="12">
        <v>13</v>
      </c>
      <c r="F186" s="13">
        <f t="shared" si="8"/>
        <v>0.12369172216936251</v>
      </c>
      <c r="G186" s="195">
        <v>3</v>
      </c>
      <c r="H186" s="14">
        <f>G186*100/E186</f>
        <v>23.076923076923077</v>
      </c>
      <c r="I186" s="45"/>
      <c r="J186" s="45"/>
      <c r="K186" s="45"/>
      <c r="L186" s="45"/>
      <c r="M186" s="45"/>
      <c r="N186" s="45"/>
    </row>
    <row r="187" spans="1:14" ht="38.25" x14ac:dyDescent="0.25">
      <c r="A187" s="58" t="s">
        <v>287</v>
      </c>
      <c r="B187" s="6" t="s">
        <v>192</v>
      </c>
      <c r="C187" s="8">
        <v>122.196</v>
      </c>
      <c r="D187" s="12">
        <v>24</v>
      </c>
      <c r="E187" s="12">
        <v>21</v>
      </c>
      <c r="F187" s="13">
        <f t="shared" si="8"/>
        <v>0.17185505253854463</v>
      </c>
      <c r="G187" s="195">
        <v>6</v>
      </c>
      <c r="H187" s="14">
        <f>G187*100/E187</f>
        <v>28.571428571428573</v>
      </c>
      <c r="I187" s="45"/>
      <c r="J187" s="45"/>
      <c r="K187" s="45"/>
      <c r="L187" s="45"/>
      <c r="M187" s="45"/>
      <c r="N187" s="45"/>
    </row>
    <row r="188" spans="1:14" ht="38.25" x14ac:dyDescent="0.25">
      <c r="A188" s="58" t="s">
        <v>288</v>
      </c>
      <c r="B188" s="6" t="s">
        <v>194</v>
      </c>
      <c r="C188" s="3">
        <v>78.5</v>
      </c>
      <c r="D188" s="12">
        <v>16</v>
      </c>
      <c r="E188" s="12">
        <v>12</v>
      </c>
      <c r="F188" s="13">
        <f t="shared" si="8"/>
        <v>0.15286624203821655</v>
      </c>
      <c r="G188" s="195">
        <v>3</v>
      </c>
      <c r="H188" s="14">
        <f>G188*100/E188</f>
        <v>25</v>
      </c>
      <c r="I188" s="45"/>
      <c r="J188" s="45"/>
      <c r="K188" s="45"/>
      <c r="L188" s="45"/>
      <c r="M188" s="45"/>
      <c r="N188" s="45"/>
    </row>
    <row r="189" spans="1:14" ht="38.25" x14ac:dyDescent="0.25">
      <c r="A189" s="58" t="s">
        <v>289</v>
      </c>
      <c r="B189" s="6" t="s">
        <v>196</v>
      </c>
      <c r="C189" s="3">
        <v>81</v>
      </c>
      <c r="D189" s="12">
        <v>23</v>
      </c>
      <c r="E189" s="12">
        <v>16</v>
      </c>
      <c r="F189" s="13">
        <f t="shared" si="8"/>
        <v>0.19753086419753085</v>
      </c>
      <c r="G189" s="195">
        <v>4</v>
      </c>
      <c r="H189" s="14">
        <f>G189*100/E189</f>
        <v>25</v>
      </c>
      <c r="I189" s="45"/>
      <c r="J189" s="45"/>
      <c r="K189" s="45"/>
      <c r="L189" s="45"/>
      <c r="M189" s="45"/>
      <c r="N189" s="45"/>
    </row>
    <row r="190" spans="1:14" ht="25.5" x14ac:dyDescent="0.25">
      <c r="A190" s="58" t="s">
        <v>290</v>
      </c>
      <c r="B190" s="6" t="s">
        <v>198</v>
      </c>
      <c r="C190" s="3">
        <v>49.628</v>
      </c>
      <c r="D190" s="12">
        <v>25</v>
      </c>
      <c r="E190" s="12">
        <v>25</v>
      </c>
      <c r="F190" s="13">
        <f t="shared" si="8"/>
        <v>0.50374788425888606</v>
      </c>
      <c r="G190" s="195">
        <v>5</v>
      </c>
      <c r="H190" s="14">
        <f>G190*100/E190</f>
        <v>20</v>
      </c>
      <c r="I190" s="45"/>
      <c r="J190" s="45"/>
      <c r="K190" s="45"/>
      <c r="L190" s="45"/>
      <c r="M190" s="45"/>
      <c r="N190" s="45"/>
    </row>
    <row r="191" spans="1:14" ht="38.25" x14ac:dyDescent="0.25">
      <c r="A191" s="58" t="s">
        <v>291</v>
      </c>
      <c r="B191" s="6" t="s">
        <v>200</v>
      </c>
      <c r="C191" s="3">
        <v>66.254999999999995</v>
      </c>
      <c r="D191" s="12">
        <v>7</v>
      </c>
      <c r="E191" s="12">
        <v>18</v>
      </c>
      <c r="F191" s="13">
        <f t="shared" si="8"/>
        <v>0.27167760923703871</v>
      </c>
      <c r="G191" s="195">
        <v>2</v>
      </c>
      <c r="H191" s="14">
        <f>G191*100/E191</f>
        <v>11.111111111111111</v>
      </c>
      <c r="I191" s="45"/>
      <c r="J191" s="45"/>
      <c r="K191" s="45"/>
      <c r="L191" s="45"/>
      <c r="M191" s="45"/>
      <c r="N191" s="45"/>
    </row>
    <row r="192" spans="1:14" ht="25.5" x14ac:dyDescent="0.25">
      <c r="A192" s="58" t="s">
        <v>292</v>
      </c>
      <c r="B192" s="6" t="s">
        <v>202</v>
      </c>
      <c r="C192" s="3">
        <v>34.520000000000003</v>
      </c>
      <c r="D192" s="12">
        <v>40</v>
      </c>
      <c r="E192" s="12">
        <v>40</v>
      </c>
      <c r="F192" s="13">
        <f t="shared" si="8"/>
        <v>1.1587485515643103</v>
      </c>
      <c r="G192" s="195">
        <v>12</v>
      </c>
      <c r="H192" s="14">
        <f>G192*100/E192</f>
        <v>30</v>
      </c>
      <c r="I192" s="45"/>
      <c r="J192" s="45"/>
      <c r="K192" s="45"/>
      <c r="L192" s="45"/>
      <c r="M192" s="45"/>
      <c r="N192" s="45"/>
    </row>
    <row r="193" spans="1:14" ht="15.75" x14ac:dyDescent="0.25">
      <c r="A193" s="58" t="s">
        <v>293</v>
      </c>
      <c r="B193" s="6" t="s">
        <v>204</v>
      </c>
      <c r="C193" s="3">
        <v>12.46</v>
      </c>
      <c r="D193" s="12">
        <v>26</v>
      </c>
      <c r="E193" s="12">
        <v>26</v>
      </c>
      <c r="F193" s="13">
        <f t="shared" si="8"/>
        <v>2.086677367576244</v>
      </c>
      <c r="G193" s="195">
        <v>7</v>
      </c>
      <c r="H193" s="14">
        <f>G193*100/E193</f>
        <v>26.923076923076923</v>
      </c>
      <c r="I193" s="45"/>
      <c r="J193" s="45"/>
      <c r="K193" s="45"/>
      <c r="L193" s="45"/>
      <c r="M193" s="45"/>
      <c r="N193" s="45"/>
    </row>
    <row r="194" spans="1:14" ht="15.75" x14ac:dyDescent="0.25">
      <c r="A194" s="58" t="s">
        <v>294</v>
      </c>
      <c r="B194" s="6" t="s">
        <v>205</v>
      </c>
      <c r="C194" s="3">
        <v>11.24</v>
      </c>
      <c r="D194" s="12">
        <v>22</v>
      </c>
      <c r="E194" s="12">
        <v>22</v>
      </c>
      <c r="F194" s="13">
        <f t="shared" si="8"/>
        <v>1.9572953736654803</v>
      </c>
      <c r="G194" s="195">
        <v>6</v>
      </c>
      <c r="H194" s="14">
        <f>G194*100/E194</f>
        <v>27.272727272727273</v>
      </c>
      <c r="I194" s="45"/>
      <c r="J194" s="45"/>
      <c r="K194" s="45"/>
      <c r="L194" s="45"/>
      <c r="M194" s="45"/>
      <c r="N194" s="45"/>
    </row>
    <row r="195" spans="1:14" ht="15.75" x14ac:dyDescent="0.25">
      <c r="A195" s="58" t="s">
        <v>295</v>
      </c>
      <c r="B195" s="6" t="s">
        <v>206</v>
      </c>
      <c r="C195" s="3">
        <v>15.074999999999999</v>
      </c>
      <c r="D195" s="12">
        <v>6</v>
      </c>
      <c r="E195" s="12">
        <v>5</v>
      </c>
      <c r="F195" s="13">
        <f t="shared" si="8"/>
        <v>0.33167495854063017</v>
      </c>
      <c r="G195" s="195">
        <v>1</v>
      </c>
      <c r="H195" s="14">
        <f>G195*100/E195</f>
        <v>20</v>
      </c>
      <c r="I195" s="45"/>
      <c r="J195" s="45"/>
      <c r="K195" s="45"/>
      <c r="L195" s="45"/>
      <c r="M195" s="45"/>
      <c r="N195" s="45"/>
    </row>
    <row r="196" spans="1:14" ht="15.75" x14ac:dyDescent="0.25">
      <c r="A196" s="58" t="s">
        <v>296</v>
      </c>
      <c r="B196" s="6" t="s">
        <v>207</v>
      </c>
      <c r="C196" s="3">
        <v>48.601999999999997</v>
      </c>
      <c r="D196" s="12">
        <v>13</v>
      </c>
      <c r="E196" s="12">
        <v>11</v>
      </c>
      <c r="F196" s="13">
        <f t="shared" si="8"/>
        <v>0.22632813464466484</v>
      </c>
      <c r="G196" s="195">
        <v>3</v>
      </c>
      <c r="H196" s="14">
        <f>G196*100/E196</f>
        <v>27.272727272727273</v>
      </c>
      <c r="I196" s="45"/>
      <c r="J196" s="45"/>
      <c r="K196" s="45"/>
      <c r="L196" s="45"/>
      <c r="M196" s="45"/>
      <c r="N196" s="45"/>
    </row>
    <row r="197" spans="1:14" ht="15.75" customHeight="1" x14ac:dyDescent="0.25">
      <c r="A197" s="394" t="s">
        <v>342</v>
      </c>
      <c r="B197" s="492"/>
      <c r="C197" s="492"/>
      <c r="D197" s="492"/>
      <c r="E197" s="492"/>
      <c r="F197" s="492"/>
      <c r="G197" s="492"/>
      <c r="H197" s="492"/>
      <c r="I197" s="492"/>
      <c r="J197" s="492"/>
      <c r="K197" s="492"/>
      <c r="L197" s="492"/>
      <c r="M197" s="492"/>
      <c r="N197" s="492"/>
    </row>
    <row r="198" spans="1:14" ht="15.75" hidden="1" x14ac:dyDescent="0.25">
      <c r="A198" s="58" t="s">
        <v>224</v>
      </c>
      <c r="B198" s="6" t="s">
        <v>36</v>
      </c>
      <c r="C198" s="3">
        <v>0</v>
      </c>
      <c r="D198" s="12">
        <v>0</v>
      </c>
      <c r="E198" s="12">
        <v>0</v>
      </c>
      <c r="F198" s="12">
        <v>0</v>
      </c>
      <c r="G198" s="90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</row>
    <row r="199" spans="1:14" ht="38.25" x14ac:dyDescent="0.25">
      <c r="A199" s="58" t="s">
        <v>225</v>
      </c>
      <c r="B199" s="6" t="s">
        <v>210</v>
      </c>
      <c r="C199" s="3">
        <v>384.79300000000001</v>
      </c>
      <c r="D199" s="12">
        <v>26</v>
      </c>
      <c r="E199" s="12">
        <v>25</v>
      </c>
      <c r="F199" s="13">
        <f>E199/C199</f>
        <v>6.4969996855452156E-2</v>
      </c>
      <c r="G199" s="45">
        <v>7</v>
      </c>
      <c r="H199" s="14">
        <f>G199*100/E199</f>
        <v>28</v>
      </c>
      <c r="I199" s="45"/>
      <c r="J199" s="45"/>
      <c r="K199" s="45"/>
      <c r="L199" s="45"/>
      <c r="M199" s="449"/>
      <c r="N199" s="449"/>
    </row>
    <row r="200" spans="1:14" ht="15.75" customHeight="1" x14ac:dyDescent="0.25">
      <c r="A200" s="394" t="s">
        <v>297</v>
      </c>
      <c r="B200" s="493"/>
      <c r="C200" s="493"/>
      <c r="D200" s="493"/>
      <c r="E200" s="493"/>
      <c r="F200" s="493"/>
      <c r="G200" s="493"/>
      <c r="H200" s="493"/>
      <c r="I200" s="493"/>
      <c r="J200" s="493"/>
      <c r="K200" s="493"/>
      <c r="L200" s="493"/>
      <c r="M200" s="493"/>
      <c r="N200" s="493"/>
    </row>
    <row r="201" spans="1:14" x14ac:dyDescent="0.25">
      <c r="A201" s="58" t="s">
        <v>230</v>
      </c>
      <c r="B201" s="6" t="s">
        <v>18</v>
      </c>
      <c r="C201" s="3">
        <v>247.73150000000001</v>
      </c>
      <c r="D201" s="18">
        <v>15</v>
      </c>
      <c r="E201" s="18">
        <v>21</v>
      </c>
      <c r="F201" s="19">
        <f>E201/C201</f>
        <v>8.4769195681614964E-2</v>
      </c>
      <c r="G201" s="69">
        <v>6</v>
      </c>
      <c r="H201" s="31">
        <f>G201*100/E201</f>
        <v>28.571428571428573</v>
      </c>
      <c r="I201" s="18">
        <v>0</v>
      </c>
      <c r="J201" s="18">
        <v>0</v>
      </c>
      <c r="K201" s="18">
        <v>0</v>
      </c>
      <c r="L201" s="18">
        <v>0</v>
      </c>
      <c r="M201" s="18">
        <v>6</v>
      </c>
      <c r="N201" s="18">
        <v>0</v>
      </c>
    </row>
    <row r="202" spans="1:14" ht="38.25" x14ac:dyDescent="0.25">
      <c r="A202" s="58" t="s">
        <v>298</v>
      </c>
      <c r="B202" s="6" t="s">
        <v>213</v>
      </c>
      <c r="C202" s="3">
        <v>201.547</v>
      </c>
      <c r="D202" s="18">
        <v>0</v>
      </c>
      <c r="E202" s="18">
        <v>0</v>
      </c>
      <c r="F202" s="19">
        <f>E202/C202</f>
        <v>0</v>
      </c>
      <c r="G202" s="69">
        <v>0</v>
      </c>
      <c r="H202" s="31">
        <v>0</v>
      </c>
      <c r="I202" s="258"/>
      <c r="J202" s="258"/>
      <c r="K202" s="258"/>
      <c r="L202" s="258"/>
      <c r="M202" s="258"/>
      <c r="N202" s="258"/>
    </row>
    <row r="203" spans="1:14" ht="38.25" x14ac:dyDescent="0.25">
      <c r="A203" s="58" t="s">
        <v>299</v>
      </c>
      <c r="B203" s="6" t="s">
        <v>215</v>
      </c>
      <c r="C203" s="3">
        <v>131.56899999999999</v>
      </c>
      <c r="D203" s="18">
        <v>5</v>
      </c>
      <c r="E203" s="18">
        <v>19</v>
      </c>
      <c r="F203" s="19">
        <f>E203/C203</f>
        <v>0.14441091746536039</v>
      </c>
      <c r="G203" s="311">
        <v>5</v>
      </c>
      <c r="H203" s="31">
        <f>G203*100/E203</f>
        <v>26.315789473684209</v>
      </c>
      <c r="I203" s="258"/>
      <c r="J203" s="258"/>
      <c r="K203" s="258"/>
      <c r="L203" s="258"/>
      <c r="M203" s="258"/>
      <c r="N203" s="258"/>
    </row>
    <row r="204" spans="1:14" x14ac:dyDescent="0.25">
      <c r="A204" s="58" t="s">
        <v>300</v>
      </c>
      <c r="B204" s="6" t="s">
        <v>217</v>
      </c>
      <c r="C204" s="3">
        <v>7.78</v>
      </c>
      <c r="D204" s="18">
        <v>0</v>
      </c>
      <c r="E204" s="18">
        <v>10</v>
      </c>
      <c r="F204" s="19">
        <f>E204/C204</f>
        <v>1.2853470437017995</v>
      </c>
      <c r="G204" s="311">
        <v>1</v>
      </c>
      <c r="H204" s="31">
        <f>G204*100/E204</f>
        <v>10</v>
      </c>
      <c r="I204" s="258"/>
      <c r="J204" s="258"/>
      <c r="K204" s="258"/>
      <c r="L204" s="258"/>
      <c r="M204" s="258"/>
      <c r="N204" s="258"/>
    </row>
    <row r="205" spans="1:14" x14ac:dyDescent="0.25">
      <c r="A205" s="58" t="s">
        <v>301</v>
      </c>
      <c r="B205" s="6" t="s">
        <v>218</v>
      </c>
      <c r="C205" s="3">
        <v>4.37</v>
      </c>
      <c r="D205" s="18">
        <v>5</v>
      </c>
      <c r="E205" s="18">
        <v>6</v>
      </c>
      <c r="F205" s="19">
        <f>E205/C205</f>
        <v>1.3729977116704806</v>
      </c>
      <c r="G205" s="311">
        <v>1</v>
      </c>
      <c r="H205" s="31">
        <f>G205*100/E205</f>
        <v>16.666666666666668</v>
      </c>
      <c r="I205" s="258"/>
      <c r="J205" s="258"/>
      <c r="K205" s="258"/>
      <c r="L205" s="258"/>
      <c r="M205" s="258"/>
      <c r="N205" s="258"/>
    </row>
    <row r="206" spans="1:14" x14ac:dyDescent="0.25">
      <c r="A206" s="561" t="s">
        <v>231</v>
      </c>
      <c r="B206" s="561"/>
      <c r="C206" s="561"/>
      <c r="D206" s="4"/>
      <c r="E206" s="4"/>
      <c r="F206" s="4"/>
      <c r="G206" s="474"/>
      <c r="H206" s="449"/>
      <c r="I206" s="449"/>
      <c r="J206" s="449"/>
      <c r="K206" s="449"/>
      <c r="L206" s="449"/>
      <c r="M206" s="449"/>
      <c r="N206" s="449"/>
    </row>
    <row r="207" spans="1:14" x14ac:dyDescent="0.25">
      <c r="A207" s="127" t="s">
        <v>391</v>
      </c>
      <c r="B207" s="59"/>
      <c r="C207" s="23">
        <f>SUM(C15:C17,C19:C28,C30:C33,C35:C38,C40:C44,C46:C49,C51:C56,C58:C59,C61:C62,C64:C65,C67:C75,C77:C79,C81:C86,C88:C95,C97,C99:C102,C104:C108,C110:C112,C114:C117,C119:C121,C123:C133,C135:C137,C139:C146,C148,C150:C153,C155:C164,C166:C177,C179:C182,C184:C196,C198:C199,C201:C205)</f>
        <v>38201.044200000004</v>
      </c>
      <c r="D207" s="11">
        <v>5260</v>
      </c>
      <c r="E207" s="11">
        <f>SUM(E15:E17,E19:E28,E30:E33,E35:E38,E40:E44,E46:E49,E51:E56,E58:E59,E61:E62,E64:E65,E67:E75,E77:E79,E81:E86,E88:E95,E97,E99:E102,E104:E108,E110:E112,E114:E117,E119:E121,E123:E133,E135:E137,E139:E146,E148,E150:E153,E155:E164,E166:E177,E179:E182,E184:E196,E198:E199,E201:E205)</f>
        <v>5376</v>
      </c>
      <c r="F207" s="23">
        <f>E207/C207</f>
        <v>0.14072913745116944</v>
      </c>
      <c r="G207" s="207">
        <f>G205+G204+G203+G202+G201+G199+G196+G195+G194+G193+G192+G191+G190+G189+G188+G187+G186+G185+G184+G182+G181+G180+G179+G177+G176+G175+G174+G173+G172+G171+G170+G169+G168+G167+G166+G164+G163+G162+G161+G160+G157+G156+G155+G152+G151+G150+G148+G146+G145+G144+G143+G142+G141+G140+G139+G133+G132+G131+G130+G129+G128+G127+G126+G125+G124+G123+G115+G112+G111+G110+G108+G107+G106+G105+G102+G101+G100+G99+G95+G94+G93+G92+G91+G90+G89+G88+G86+G85+G84+G83+G82+G81+G75+G74+G72+G71+G70+G69+G68+G67+G65+G64+G62+G61+G56+G55+G54+G53+G52+G51+G49+G48+G47+G46+G44+G43+G42+G41+G40+G38+G37+G36+G35+G33+G32+G31+G30+G28+G27+G26+G25+G24+G23+G22+G21+G20+G19</f>
        <v>1264</v>
      </c>
      <c r="H207" s="22">
        <f>G207*100/E207</f>
        <v>23.511904761904763</v>
      </c>
      <c r="I207" s="11">
        <f t="shared" ref="I207:N207" si="9">SUM(I15:I17,I19:I28,I30:I33,I35:I38,I40:I44,I46:I49,I51:I56,I58:I59,I61:I62,I64:I65,I67:I75,I77:I79,I81:I86,I88:I95,I97,I99:I102,I104:I108,I110:I112,I114:I117,I119:I121,I123:I133,I135:I137,I139:I146,I148,I150:I153,I155:I164,I166:I177,I179:I182,I184:I196,I198:I199,I201:I205)</f>
        <v>38</v>
      </c>
      <c r="J207" s="11">
        <f t="shared" si="9"/>
        <v>0</v>
      </c>
      <c r="K207" s="11">
        <f t="shared" si="9"/>
        <v>0</v>
      </c>
      <c r="L207" s="11">
        <f t="shared" si="9"/>
        <v>0</v>
      </c>
      <c r="M207" s="11">
        <f t="shared" si="9"/>
        <v>696</v>
      </c>
      <c r="N207" s="11">
        <f t="shared" si="9"/>
        <v>0</v>
      </c>
    </row>
    <row r="208" spans="1:14" x14ac:dyDescent="0.25">
      <c r="D208" s="30">
        <v>1361</v>
      </c>
      <c r="E208" s="284">
        <f>G207</f>
        <v>1264</v>
      </c>
      <c r="G208" s="218">
        <f>SUM(G19:G206)</f>
        <v>1264</v>
      </c>
      <c r="H208" s="218">
        <f>G208*100/E208</f>
        <v>100</v>
      </c>
      <c r="I208" s="218"/>
      <c r="J208" s="218"/>
      <c r="K208" s="218"/>
      <c r="L208" s="218"/>
      <c r="M208" s="218"/>
      <c r="N208" s="218"/>
    </row>
    <row r="209" spans="4:16" x14ac:dyDescent="0.25">
      <c r="D209" s="284"/>
      <c r="G209" s="450">
        <f>G201+G198+G184+G179+G166+G155+G150+G148+G139+G135+G123+G119+G114+G110+G104+G99+G97+G88+G81+G77+G67+G64+G61+G58+G51+G46+G40+G35+G30+G19+G15+G20+G82+G164+G112+G85</f>
        <v>696</v>
      </c>
      <c r="H209" s="450"/>
      <c r="I209" s="450">
        <f t="shared" ref="I209:N209" si="10">I201+I198+I184+I179+I166+I155+I150+I148+I139+I135+I123+I119+I114+I110+I104+I99+I97+I88+I81+I77+I67+I64+I61+I58+I51+I46+I40+I35+I30+I19+I15+I20+I82+I164+I112+I85</f>
        <v>38</v>
      </c>
      <c r="J209" s="450">
        <f t="shared" si="10"/>
        <v>0</v>
      </c>
      <c r="K209" s="450">
        <f t="shared" si="10"/>
        <v>0</v>
      </c>
      <c r="L209" s="450">
        <f t="shared" si="10"/>
        <v>0</v>
      </c>
      <c r="M209" s="450">
        <f t="shared" si="10"/>
        <v>696</v>
      </c>
      <c r="N209" s="450">
        <f t="shared" si="10"/>
        <v>0</v>
      </c>
      <c r="P209" s="284"/>
    </row>
    <row r="210" spans="4:16" x14ac:dyDescent="0.25">
      <c r="D210" s="284"/>
      <c r="G210" s="475" t="s">
        <v>392</v>
      </c>
      <c r="H210" s="451"/>
      <c r="I210" s="451"/>
      <c r="J210" s="451"/>
      <c r="K210" s="451"/>
      <c r="L210" s="451"/>
      <c r="M210" s="451"/>
      <c r="N210" s="451"/>
    </row>
    <row r="211" spans="4:16" x14ac:dyDescent="0.25">
      <c r="G211" s="476">
        <f>G21++G24+G25+G27+G28+G32+G33+G36+G38+G44+G47+G48+G49+G52+G54+G55+G56+G62+G68+G69+G70+G71+G72+G75+G83+G84+G86+G89+G90+G91+G92+G93+G94+G95+G100+G101+G102+G105+G106+G107+G111+G115+G124+G125+G126+G127+G129+G130+G131+G132+G133+G140+G141+G142+G143+G144+G145+G146+G151+G152+G156+G157+G160+G161+G162+G163+G167+G168+G169+G170+G171+G172+G174+G175+G177+G180+G181+G182+G185+G186+G187+G188+G189+G190+G191+G192+G193+G194+G195+G196+G199+G202+G203+G205+G204+G176+G128+G108+G26+G41+G22</f>
        <v>568</v>
      </c>
    </row>
    <row r="212" spans="4:16" x14ac:dyDescent="0.25">
      <c r="G212" s="476" t="s">
        <v>392</v>
      </c>
    </row>
    <row r="213" spans="4:16" x14ac:dyDescent="0.25">
      <c r="G213" s="476">
        <f>G209+G211</f>
        <v>1264</v>
      </c>
    </row>
  </sheetData>
  <autoFilter ref="B2:B213"/>
  <mergeCells count="19">
    <mergeCell ref="A14:N14"/>
    <mergeCell ref="A206:C206"/>
    <mergeCell ref="J10:N10"/>
    <mergeCell ref="D11:D12"/>
    <mergeCell ref="E11:E12"/>
    <mergeCell ref="J11:M11"/>
    <mergeCell ref="N11:N12"/>
    <mergeCell ref="G10:G12"/>
    <mergeCell ref="H10:H12"/>
    <mergeCell ref="I10:I12"/>
    <mergeCell ref="G8:N8"/>
    <mergeCell ref="G9:N9"/>
    <mergeCell ref="C4:F4"/>
    <mergeCell ref="C6:F6"/>
    <mergeCell ref="A8:A12"/>
    <mergeCell ref="B8:B12"/>
    <mergeCell ref="C8:C12"/>
    <mergeCell ref="D8:E10"/>
    <mergeCell ref="F8:F12"/>
  </mergeCells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07"/>
  <sheetViews>
    <sheetView zoomScale="90" zoomScaleNormal="9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J208" sqref="J208"/>
    </sheetView>
  </sheetViews>
  <sheetFormatPr defaultColWidth="9.140625" defaultRowHeight="15" x14ac:dyDescent="0.25"/>
  <cols>
    <col min="1" max="1" width="9.140625" style="17"/>
    <col min="2" max="2" width="17.28515625" style="17" customWidth="1"/>
    <col min="3" max="3" width="13.140625" style="17" customWidth="1"/>
    <col min="4" max="4" width="10.7109375" style="17" bestFit="1" customWidth="1"/>
    <col min="5" max="5" width="11" style="483" customWidth="1"/>
    <col min="6" max="6" width="9.140625" style="17" customWidth="1"/>
    <col min="7" max="7" width="6.5703125" style="218" customWidth="1"/>
    <col min="8" max="8" width="7" style="17" customWidth="1"/>
    <col min="9" max="13" width="9.140625" style="17"/>
    <col min="14" max="14" width="7.5703125" style="17" customWidth="1"/>
    <col min="15" max="16384" width="9.140625" style="17"/>
  </cols>
  <sheetData>
    <row r="2" spans="1:14" ht="12.75" customHeight="1" x14ac:dyDescent="0.25">
      <c r="F2" s="536" t="s">
        <v>362</v>
      </c>
    </row>
    <row r="3" spans="1:14" ht="9" hidden="1" customHeight="1" x14ac:dyDescent="0.25">
      <c r="F3" s="226"/>
    </row>
    <row r="4" spans="1:14" hidden="1" x14ac:dyDescent="0.25">
      <c r="C4" s="538" t="s">
        <v>16</v>
      </c>
      <c r="D4" s="538"/>
      <c r="E4" s="538"/>
      <c r="F4" s="538"/>
    </row>
    <row r="5" spans="1:14" ht="3.75" hidden="1" customHeight="1" x14ac:dyDescent="0.25"/>
    <row r="6" spans="1:14" hidden="1" x14ac:dyDescent="0.25">
      <c r="C6" s="539" t="s">
        <v>393</v>
      </c>
      <c r="D6" s="539"/>
      <c r="E6" s="539"/>
      <c r="F6" s="539"/>
    </row>
    <row r="7" spans="1:14" hidden="1" x14ac:dyDescent="0.25"/>
    <row r="8" spans="1:14" s="41" customFormat="1" ht="12.75" customHeight="1" x14ac:dyDescent="0.2">
      <c r="A8" s="540" t="s">
        <v>0</v>
      </c>
      <c r="B8" s="542" t="s">
        <v>1</v>
      </c>
      <c r="C8" s="544" t="s">
        <v>2</v>
      </c>
      <c r="D8" s="546" t="s">
        <v>3</v>
      </c>
      <c r="E8" s="547"/>
      <c r="F8" s="552" t="s">
        <v>4</v>
      </c>
      <c r="G8" s="555"/>
      <c r="H8" s="555"/>
      <c r="I8" s="555"/>
      <c r="J8" s="555"/>
      <c r="K8" s="555"/>
      <c r="L8" s="555"/>
      <c r="M8" s="555"/>
      <c r="N8" s="556"/>
    </row>
    <row r="9" spans="1:14" s="41" customFormat="1" ht="12.75" customHeight="1" x14ac:dyDescent="0.2">
      <c r="A9" s="541"/>
      <c r="B9" s="543"/>
      <c r="C9" s="545"/>
      <c r="D9" s="548"/>
      <c r="E9" s="549"/>
      <c r="F9" s="553"/>
      <c r="G9" s="554" t="s">
        <v>5</v>
      </c>
      <c r="H9" s="555"/>
      <c r="I9" s="555"/>
      <c r="J9" s="555"/>
      <c r="K9" s="555"/>
      <c r="L9" s="555"/>
      <c r="M9" s="555"/>
      <c r="N9" s="556"/>
    </row>
    <row r="10" spans="1:14" s="41" customFormat="1" ht="12.75" customHeight="1" x14ac:dyDescent="0.2">
      <c r="A10" s="541"/>
      <c r="B10" s="543"/>
      <c r="C10" s="545"/>
      <c r="D10" s="550"/>
      <c r="E10" s="551"/>
      <c r="F10" s="553"/>
      <c r="G10" s="559" t="s">
        <v>6</v>
      </c>
      <c r="H10" s="542" t="s">
        <v>7</v>
      </c>
      <c r="I10" s="542" t="s">
        <v>9</v>
      </c>
      <c r="J10" s="554" t="s">
        <v>8</v>
      </c>
      <c r="K10" s="555"/>
      <c r="L10" s="555"/>
      <c r="M10" s="555"/>
      <c r="N10" s="556"/>
    </row>
    <row r="11" spans="1:14" s="41" customFormat="1" ht="12.75" customHeight="1" x14ac:dyDescent="0.2">
      <c r="A11" s="541"/>
      <c r="B11" s="543"/>
      <c r="C11" s="545"/>
      <c r="D11" s="558" t="s">
        <v>328</v>
      </c>
      <c r="E11" s="592" t="s">
        <v>349</v>
      </c>
      <c r="F11" s="553"/>
      <c r="G11" s="560"/>
      <c r="H11" s="557"/>
      <c r="I11" s="557"/>
      <c r="J11" s="554" t="s">
        <v>10</v>
      </c>
      <c r="K11" s="555"/>
      <c r="L11" s="555"/>
      <c r="M11" s="556"/>
      <c r="N11" s="542" t="s">
        <v>11</v>
      </c>
    </row>
    <row r="12" spans="1:14" s="41" customFormat="1" ht="63.75" x14ac:dyDescent="0.2">
      <c r="A12" s="540"/>
      <c r="B12" s="542"/>
      <c r="C12" s="545"/>
      <c r="D12" s="558"/>
      <c r="E12" s="592"/>
      <c r="F12" s="553"/>
      <c r="G12" s="560"/>
      <c r="H12" s="557"/>
      <c r="I12" s="557"/>
      <c r="J12" s="225" t="s">
        <v>12</v>
      </c>
      <c r="K12" s="225" t="s">
        <v>13</v>
      </c>
      <c r="L12" s="225" t="s">
        <v>14</v>
      </c>
      <c r="M12" s="225" t="s">
        <v>15</v>
      </c>
      <c r="N12" s="557"/>
    </row>
    <row r="13" spans="1:14" s="33" customFormat="1" ht="12.75" x14ac:dyDescent="0.25">
      <c r="A13" s="228">
        <v>1</v>
      </c>
      <c r="B13" s="228">
        <v>2</v>
      </c>
      <c r="C13" s="228">
        <v>3</v>
      </c>
      <c r="D13" s="228">
        <v>4</v>
      </c>
      <c r="E13" s="484">
        <v>5</v>
      </c>
      <c r="F13" s="228">
        <v>6</v>
      </c>
      <c r="G13" s="482">
        <v>24</v>
      </c>
      <c r="H13" s="228">
        <v>25</v>
      </c>
      <c r="I13" s="228">
        <v>26</v>
      </c>
      <c r="J13" s="228">
        <v>27</v>
      </c>
      <c r="K13" s="228">
        <v>28</v>
      </c>
      <c r="L13" s="228">
        <v>29</v>
      </c>
      <c r="M13" s="228">
        <v>30</v>
      </c>
      <c r="N13" s="228">
        <v>31</v>
      </c>
    </row>
    <row r="14" spans="1:14" ht="15.75" customHeight="1" x14ac:dyDescent="0.25">
      <c r="A14" s="527" t="s">
        <v>233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9"/>
    </row>
    <row r="15" spans="1:14" x14ac:dyDescent="0.25">
      <c r="A15" s="1" t="s">
        <v>17</v>
      </c>
      <c r="B15" s="2" t="s">
        <v>36</v>
      </c>
      <c r="C15" s="7">
        <v>429.8143</v>
      </c>
      <c r="D15" s="11">
        <v>153</v>
      </c>
      <c r="E15" s="485">
        <v>230</v>
      </c>
      <c r="F15" s="23">
        <f>E15/C15</f>
        <v>0.53511481586350196</v>
      </c>
      <c r="G15" s="87">
        <v>23</v>
      </c>
      <c r="H15" s="22">
        <f>G15*100/E15</f>
        <v>10</v>
      </c>
      <c r="I15" s="11">
        <v>0</v>
      </c>
      <c r="J15" s="11">
        <v>0</v>
      </c>
      <c r="K15" s="11">
        <v>0</v>
      </c>
      <c r="L15" s="11">
        <v>0</v>
      </c>
      <c r="M15" s="11">
        <v>23</v>
      </c>
      <c r="N15" s="11">
        <v>0</v>
      </c>
    </row>
    <row r="16" spans="1:14" ht="30" customHeight="1" x14ac:dyDescent="0.25">
      <c r="A16" s="1" t="s">
        <v>20</v>
      </c>
      <c r="B16" s="2" t="s">
        <v>221</v>
      </c>
      <c r="C16" s="7">
        <v>101.61</v>
      </c>
      <c r="D16" s="11">
        <v>28</v>
      </c>
      <c r="E16" s="485">
        <v>31</v>
      </c>
      <c r="F16" s="23">
        <f>E16/C16</f>
        <v>0.30508808188170455</v>
      </c>
      <c r="G16" s="87">
        <v>3</v>
      </c>
      <c r="H16" s="22">
        <f>G16*100/E16</f>
        <v>9.67741935483871</v>
      </c>
      <c r="I16" s="11"/>
      <c r="J16" s="11"/>
      <c r="K16" s="11"/>
      <c r="L16" s="11"/>
      <c r="M16" s="11"/>
      <c r="N16" s="11"/>
    </row>
    <row r="17" spans="1:14" hidden="1" x14ac:dyDescent="0.25">
      <c r="A17" s="1" t="s">
        <v>22</v>
      </c>
      <c r="B17" s="2" t="s">
        <v>223</v>
      </c>
      <c r="C17" s="3">
        <v>5.5</v>
      </c>
      <c r="D17" s="11">
        <v>0</v>
      </c>
      <c r="E17" s="485">
        <v>0</v>
      </c>
      <c r="F17" s="23">
        <f>E17/C17</f>
        <v>0</v>
      </c>
      <c r="G17" s="87">
        <v>0</v>
      </c>
      <c r="H17" s="22">
        <v>0</v>
      </c>
      <c r="I17" s="11"/>
      <c r="J17" s="11"/>
      <c r="K17" s="11"/>
      <c r="L17" s="11"/>
      <c r="M17" s="11"/>
      <c r="N17" s="11"/>
    </row>
    <row r="18" spans="1:14" ht="15.75" x14ac:dyDescent="0.25">
      <c r="A18" s="526" t="s">
        <v>234</v>
      </c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</row>
    <row r="19" spans="1:14" ht="15.75" x14ac:dyDescent="0.25">
      <c r="A19" s="1" t="s">
        <v>28</v>
      </c>
      <c r="B19" s="2" t="s">
        <v>18</v>
      </c>
      <c r="C19" s="3">
        <v>398.77</v>
      </c>
      <c r="D19" s="12">
        <v>107</v>
      </c>
      <c r="E19" s="486">
        <v>83</v>
      </c>
      <c r="F19" s="13">
        <f>E19/C19</f>
        <v>0.20814003059407679</v>
      </c>
      <c r="G19" s="195">
        <v>8</v>
      </c>
      <c r="H19" s="24">
        <f>G19*100/E19</f>
        <v>9.6385542168674707</v>
      </c>
      <c r="I19" s="20">
        <v>0</v>
      </c>
      <c r="J19" s="20">
        <v>0</v>
      </c>
      <c r="K19" s="20">
        <v>0</v>
      </c>
      <c r="L19" s="20">
        <v>0</v>
      </c>
      <c r="M19" s="20">
        <v>8</v>
      </c>
      <c r="N19" s="20">
        <v>0</v>
      </c>
    </row>
    <row r="20" spans="1:14" ht="38.25" x14ac:dyDescent="0.25">
      <c r="A20" s="1" t="s">
        <v>29</v>
      </c>
      <c r="B20" s="2" t="s">
        <v>21</v>
      </c>
      <c r="C20" s="5">
        <v>77.67</v>
      </c>
      <c r="D20" s="12">
        <v>32</v>
      </c>
      <c r="E20" s="486">
        <v>35</v>
      </c>
      <c r="F20" s="13">
        <f t="shared" ref="F20:F26" si="0">E20/C20</f>
        <v>0.45062443671945407</v>
      </c>
      <c r="G20" s="195">
        <v>1</v>
      </c>
      <c r="H20" s="24">
        <f>G20*100/E20</f>
        <v>2.8571428571428572</v>
      </c>
      <c r="I20" s="20"/>
      <c r="J20" s="20"/>
      <c r="K20" s="20"/>
      <c r="L20" s="20"/>
      <c r="M20" s="20"/>
      <c r="N20" s="20"/>
    </row>
    <row r="21" spans="1:14" ht="15.75" hidden="1" x14ac:dyDescent="0.25">
      <c r="A21" s="1" t="s">
        <v>31</v>
      </c>
      <c r="B21" s="6" t="s">
        <v>23</v>
      </c>
      <c r="C21" s="3">
        <v>24.202999999999999</v>
      </c>
      <c r="D21" s="12">
        <v>0</v>
      </c>
      <c r="E21" s="486">
        <v>0</v>
      </c>
      <c r="F21" s="13">
        <f t="shared" si="0"/>
        <v>0</v>
      </c>
      <c r="G21" s="203">
        <v>0</v>
      </c>
      <c r="H21" s="14">
        <v>0</v>
      </c>
      <c r="I21" s="12"/>
      <c r="J21" s="12"/>
      <c r="K21" s="12"/>
      <c r="L21" s="12"/>
      <c r="M21" s="12"/>
      <c r="N21" s="12"/>
    </row>
    <row r="22" spans="1:14" ht="15.75" hidden="1" x14ac:dyDescent="0.25">
      <c r="A22" s="1" t="s">
        <v>33</v>
      </c>
      <c r="B22" s="2" t="s">
        <v>24</v>
      </c>
      <c r="C22" s="7">
        <v>20.62</v>
      </c>
      <c r="D22" s="12">
        <v>20</v>
      </c>
      <c r="E22" s="486">
        <v>23</v>
      </c>
      <c r="F22" s="13">
        <f t="shared" si="0"/>
        <v>1.1154219204655673</v>
      </c>
      <c r="G22" s="203">
        <v>0</v>
      </c>
      <c r="H22" s="14">
        <v>0</v>
      </c>
      <c r="I22" s="20"/>
      <c r="J22" s="20"/>
      <c r="K22" s="20"/>
      <c r="L22" s="20"/>
      <c r="M22" s="20"/>
      <c r="N22" s="20"/>
    </row>
    <row r="23" spans="1:14" ht="15.75" hidden="1" x14ac:dyDescent="0.25">
      <c r="A23" s="1" t="s">
        <v>236</v>
      </c>
      <c r="B23" s="2" t="s">
        <v>311</v>
      </c>
      <c r="C23" s="7">
        <v>21.3</v>
      </c>
      <c r="D23" s="12">
        <v>4</v>
      </c>
      <c r="E23" s="486">
        <v>3</v>
      </c>
      <c r="F23" s="13">
        <f t="shared" si="0"/>
        <v>0.14084507042253522</v>
      </c>
      <c r="G23" s="203">
        <v>0</v>
      </c>
      <c r="H23" s="14">
        <v>0</v>
      </c>
      <c r="I23" s="12"/>
      <c r="J23" s="12"/>
      <c r="K23" s="12"/>
      <c r="L23" s="12"/>
      <c r="M23" s="12"/>
      <c r="N23" s="12"/>
    </row>
    <row r="24" spans="1:14" ht="38.25" hidden="1" x14ac:dyDescent="0.25">
      <c r="A24" s="1" t="s">
        <v>237</v>
      </c>
      <c r="B24" s="2" t="s">
        <v>25</v>
      </c>
      <c r="C24" s="7">
        <v>50</v>
      </c>
      <c r="D24" s="12">
        <v>0</v>
      </c>
      <c r="E24" s="486">
        <v>0</v>
      </c>
      <c r="F24" s="13">
        <f t="shared" si="0"/>
        <v>0</v>
      </c>
      <c r="G24" s="203">
        <v>0</v>
      </c>
      <c r="H24" s="14">
        <v>0</v>
      </c>
      <c r="I24" s="20"/>
      <c r="J24" s="20"/>
      <c r="K24" s="20"/>
      <c r="L24" s="20"/>
      <c r="M24" s="20"/>
      <c r="N24" s="20"/>
    </row>
    <row r="25" spans="1:14" ht="15.75" hidden="1" x14ac:dyDescent="0.25">
      <c r="A25" s="1" t="s">
        <v>238</v>
      </c>
      <c r="B25" s="2" t="s">
        <v>26</v>
      </c>
      <c r="C25" s="7">
        <v>33.630000000000003</v>
      </c>
      <c r="D25" s="12">
        <v>12</v>
      </c>
      <c r="E25" s="486">
        <v>15</v>
      </c>
      <c r="F25" s="13">
        <f t="shared" si="0"/>
        <v>0.44603033006244419</v>
      </c>
      <c r="G25" s="203">
        <v>0</v>
      </c>
      <c r="H25" s="14">
        <v>0</v>
      </c>
      <c r="I25" s="20"/>
      <c r="J25" s="20"/>
      <c r="K25" s="20"/>
      <c r="L25" s="20"/>
      <c r="M25" s="20"/>
      <c r="N25" s="20"/>
    </row>
    <row r="26" spans="1:14" ht="15.75" x14ac:dyDescent="0.25">
      <c r="A26" s="1" t="s">
        <v>239</v>
      </c>
      <c r="B26" s="2" t="s">
        <v>27</v>
      </c>
      <c r="C26" s="7">
        <v>36.83</v>
      </c>
      <c r="D26" s="12">
        <v>47</v>
      </c>
      <c r="E26" s="486">
        <v>45</v>
      </c>
      <c r="F26" s="13">
        <f t="shared" si="0"/>
        <v>1.2218300298669564</v>
      </c>
      <c r="G26" s="195">
        <v>4</v>
      </c>
      <c r="H26" s="24">
        <f>G26*100/E26</f>
        <v>8.8888888888888893</v>
      </c>
      <c r="I26" s="20"/>
      <c r="J26" s="20"/>
      <c r="K26" s="20"/>
      <c r="L26" s="20"/>
      <c r="M26" s="20"/>
      <c r="N26" s="20"/>
    </row>
    <row r="27" spans="1:14" ht="15.75" customHeight="1" x14ac:dyDescent="0.25">
      <c r="A27" s="494" t="s">
        <v>241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</row>
    <row r="28" spans="1:14" ht="15.75" x14ac:dyDescent="0.25">
      <c r="A28" s="1" t="s">
        <v>35</v>
      </c>
      <c r="B28" s="2" t="s">
        <v>18</v>
      </c>
      <c r="C28" s="7">
        <v>425.3</v>
      </c>
      <c r="D28" s="12">
        <v>70</v>
      </c>
      <c r="E28" s="486">
        <v>83</v>
      </c>
      <c r="F28" s="13">
        <f>E28/C28</f>
        <v>0.19515636021631788</v>
      </c>
      <c r="G28" s="90">
        <v>8</v>
      </c>
      <c r="H28" s="12">
        <v>10</v>
      </c>
      <c r="I28" s="12">
        <v>0</v>
      </c>
      <c r="J28" s="12">
        <v>0</v>
      </c>
      <c r="K28" s="12">
        <v>0</v>
      </c>
      <c r="L28" s="12">
        <v>0</v>
      </c>
      <c r="M28" s="12">
        <v>8</v>
      </c>
      <c r="N28" s="12">
        <v>0</v>
      </c>
    </row>
    <row r="29" spans="1:14" ht="51" hidden="1" x14ac:dyDescent="0.25">
      <c r="A29" s="1" t="s">
        <v>37</v>
      </c>
      <c r="B29" s="2" t="s">
        <v>30</v>
      </c>
      <c r="C29" s="7">
        <v>61.19</v>
      </c>
      <c r="D29" s="12">
        <v>25</v>
      </c>
      <c r="E29" s="486">
        <v>25</v>
      </c>
      <c r="F29" s="13">
        <f>E29/C29</f>
        <v>0.40856349076646514</v>
      </c>
      <c r="G29" s="195"/>
      <c r="H29" s="24">
        <v>3</v>
      </c>
      <c r="I29" s="20"/>
      <c r="J29" s="20"/>
      <c r="K29" s="20"/>
      <c r="L29" s="20"/>
      <c r="M29" s="20"/>
      <c r="N29" s="20"/>
    </row>
    <row r="30" spans="1:14" ht="15.75" hidden="1" x14ac:dyDescent="0.25">
      <c r="A30" s="1" t="s">
        <v>39</v>
      </c>
      <c r="B30" s="2" t="s">
        <v>32</v>
      </c>
      <c r="C30" s="7">
        <v>79.22</v>
      </c>
      <c r="D30" s="12">
        <v>0</v>
      </c>
      <c r="E30" s="486">
        <v>0</v>
      </c>
      <c r="F30" s="13">
        <v>0</v>
      </c>
      <c r="G30" s="130">
        <v>0</v>
      </c>
      <c r="H30" s="16">
        <v>0</v>
      </c>
      <c r="I30" s="16"/>
      <c r="J30" s="16"/>
      <c r="K30" s="16"/>
      <c r="L30" s="16"/>
      <c r="M30" s="16"/>
      <c r="N30" s="16"/>
    </row>
    <row r="31" spans="1:14" ht="15.75" hidden="1" x14ac:dyDescent="0.25">
      <c r="A31" s="1" t="s">
        <v>41</v>
      </c>
      <c r="B31" s="2" t="s">
        <v>34</v>
      </c>
      <c r="C31" s="3">
        <v>80.819999999999993</v>
      </c>
      <c r="D31" s="12">
        <v>0</v>
      </c>
      <c r="E31" s="486">
        <v>0</v>
      </c>
      <c r="F31" s="13">
        <f>E31/C31</f>
        <v>0</v>
      </c>
      <c r="G31" s="130">
        <v>0</v>
      </c>
      <c r="H31" s="16">
        <v>0</v>
      </c>
      <c r="I31" s="16"/>
      <c r="J31" s="16"/>
      <c r="K31" s="16"/>
      <c r="L31" s="16"/>
      <c r="M31" s="16"/>
      <c r="N31" s="16"/>
    </row>
    <row r="32" spans="1:14" ht="15.75" customHeight="1" x14ac:dyDescent="0.25">
      <c r="A32" s="494" t="s">
        <v>302</v>
      </c>
      <c r="B32" s="494"/>
      <c r="C32" s="494"/>
      <c r="D32" s="494"/>
      <c r="E32" s="494"/>
      <c r="F32" s="494"/>
      <c r="G32" s="494"/>
      <c r="H32" s="494"/>
      <c r="I32" s="494"/>
      <c r="J32" s="494"/>
      <c r="K32" s="494"/>
      <c r="L32" s="494"/>
      <c r="M32" s="494"/>
      <c r="N32" s="494"/>
    </row>
    <row r="33" spans="1:14" ht="15.75" x14ac:dyDescent="0.25">
      <c r="A33" s="1" t="s">
        <v>43</v>
      </c>
      <c r="B33" s="2" t="s">
        <v>36</v>
      </c>
      <c r="C33" s="7">
        <v>222.18</v>
      </c>
      <c r="D33" s="12">
        <v>0</v>
      </c>
      <c r="E33" s="486">
        <v>59</v>
      </c>
      <c r="F33" s="13">
        <f>E33/C33</f>
        <v>0.26555045458637139</v>
      </c>
      <c r="G33" s="90">
        <v>5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5</v>
      </c>
      <c r="N33" s="12">
        <v>0</v>
      </c>
    </row>
    <row r="34" spans="1:14" ht="38.25" x14ac:dyDescent="0.25">
      <c r="A34" s="1" t="s">
        <v>44</v>
      </c>
      <c r="B34" s="2" t="s">
        <v>38</v>
      </c>
      <c r="C34" s="7">
        <v>143.47</v>
      </c>
      <c r="D34" s="12">
        <v>60</v>
      </c>
      <c r="E34" s="486">
        <v>55</v>
      </c>
      <c r="F34" s="13">
        <f>E34/C34</f>
        <v>0.38335540531121487</v>
      </c>
      <c r="G34" s="195">
        <v>1</v>
      </c>
      <c r="H34" s="24">
        <f>G34*100/E34</f>
        <v>1.8181818181818181</v>
      </c>
      <c r="I34" s="20"/>
      <c r="J34" s="20"/>
      <c r="K34" s="20"/>
      <c r="L34" s="20"/>
      <c r="M34" s="20"/>
      <c r="N34" s="20"/>
    </row>
    <row r="35" spans="1:14" ht="38.25" hidden="1" x14ac:dyDescent="0.25">
      <c r="A35" s="1" t="s">
        <v>46</v>
      </c>
      <c r="B35" s="2" t="s">
        <v>40</v>
      </c>
      <c r="C35" s="7">
        <v>12.04</v>
      </c>
      <c r="D35" s="12">
        <v>18</v>
      </c>
      <c r="E35" s="486">
        <v>20</v>
      </c>
      <c r="F35" s="13">
        <f>E35/C35</f>
        <v>1.6611295681063125</v>
      </c>
      <c r="G35" s="195">
        <v>0</v>
      </c>
      <c r="H35" s="24">
        <f>G35*100/E35</f>
        <v>0</v>
      </c>
      <c r="I35" s="20"/>
      <c r="J35" s="20"/>
      <c r="K35" s="20"/>
      <c r="L35" s="20"/>
      <c r="M35" s="20"/>
      <c r="N35" s="20"/>
    </row>
    <row r="36" spans="1:14" ht="15.75" hidden="1" x14ac:dyDescent="0.25">
      <c r="A36" s="1" t="s">
        <v>48</v>
      </c>
      <c r="B36" s="43" t="s">
        <v>331</v>
      </c>
      <c r="C36" s="8">
        <v>51.435000000000002</v>
      </c>
      <c r="D36" s="12">
        <v>22</v>
      </c>
      <c r="E36" s="486">
        <v>34</v>
      </c>
      <c r="F36" s="13">
        <f>E36/C36</f>
        <v>0.66102848255079227</v>
      </c>
      <c r="G36" s="195">
        <v>0</v>
      </c>
      <c r="H36" s="24">
        <f>G36*100/E36</f>
        <v>0</v>
      </c>
      <c r="I36" s="20"/>
      <c r="J36" s="20"/>
      <c r="K36" s="20"/>
      <c r="L36" s="20"/>
      <c r="M36" s="20"/>
      <c r="N36" s="20"/>
    </row>
    <row r="37" spans="1:14" ht="15.75" customHeight="1" x14ac:dyDescent="0.25">
      <c r="A37" s="494" t="s">
        <v>385</v>
      </c>
      <c r="B37" s="494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</row>
    <row r="38" spans="1:14" ht="15.75" x14ac:dyDescent="0.25">
      <c r="A38" s="444" t="s">
        <v>50</v>
      </c>
      <c r="B38" s="6" t="s">
        <v>36</v>
      </c>
      <c r="C38" s="44">
        <v>163.22</v>
      </c>
      <c r="D38" s="15">
        <v>0</v>
      </c>
      <c r="E38" s="487">
        <v>108</v>
      </c>
      <c r="F38" s="445">
        <f>E38/C38</f>
        <v>0.661683617203774</v>
      </c>
      <c r="G38" s="194">
        <v>10</v>
      </c>
      <c r="H38" s="446">
        <f>G38*100/E38</f>
        <v>9.2592592592592595</v>
      </c>
      <c r="I38" s="15">
        <v>0</v>
      </c>
      <c r="J38" s="15">
        <v>0</v>
      </c>
      <c r="K38" s="15">
        <v>0</v>
      </c>
      <c r="L38" s="15">
        <v>0</v>
      </c>
      <c r="M38" s="15">
        <v>10</v>
      </c>
      <c r="N38" s="15">
        <v>0</v>
      </c>
    </row>
    <row r="39" spans="1:14" s="30" customFormat="1" ht="38.25" x14ac:dyDescent="0.25">
      <c r="A39" s="444" t="s">
        <v>51</v>
      </c>
      <c r="B39" s="6" t="s">
        <v>45</v>
      </c>
      <c r="C39" s="44">
        <v>279.41699999999997</v>
      </c>
      <c r="D39" s="15">
        <v>139</v>
      </c>
      <c r="E39" s="487">
        <v>111</v>
      </c>
      <c r="F39" s="445">
        <f>E39/C39</f>
        <v>0.39725571457713743</v>
      </c>
      <c r="G39" s="194">
        <v>3</v>
      </c>
      <c r="H39" s="446">
        <f>G39*100/E39</f>
        <v>2.7027027027027026</v>
      </c>
      <c r="I39" s="15"/>
      <c r="J39" s="15"/>
      <c r="K39" s="15"/>
      <c r="L39" s="15"/>
      <c r="M39" s="15"/>
      <c r="N39" s="15"/>
    </row>
    <row r="40" spans="1:14" ht="51" hidden="1" x14ac:dyDescent="0.25">
      <c r="A40" s="444" t="s">
        <v>53</v>
      </c>
      <c r="B40" s="6" t="s">
        <v>47</v>
      </c>
      <c r="C40" s="44">
        <v>65.27</v>
      </c>
      <c r="D40" s="15">
        <v>22</v>
      </c>
      <c r="E40" s="487">
        <v>0</v>
      </c>
      <c r="F40" s="445">
        <f>E40/C40</f>
        <v>0</v>
      </c>
      <c r="G40" s="194">
        <v>0</v>
      </c>
      <c r="H40" s="446">
        <v>0</v>
      </c>
      <c r="I40" s="15"/>
      <c r="J40" s="15"/>
      <c r="K40" s="15"/>
      <c r="L40" s="15"/>
      <c r="M40" s="15"/>
      <c r="N40" s="15"/>
    </row>
    <row r="41" spans="1:14" ht="51" hidden="1" x14ac:dyDescent="0.25">
      <c r="A41" s="444" t="s">
        <v>54</v>
      </c>
      <c r="B41" s="6" t="s">
        <v>49</v>
      </c>
      <c r="C41" s="44">
        <v>33.369999999999997</v>
      </c>
      <c r="D41" s="15">
        <v>10</v>
      </c>
      <c r="E41" s="487">
        <v>0</v>
      </c>
      <c r="F41" s="445">
        <f>E41/C41</f>
        <v>0</v>
      </c>
      <c r="G41" s="194">
        <v>0</v>
      </c>
      <c r="H41" s="446">
        <v>0</v>
      </c>
      <c r="I41" s="15"/>
      <c r="J41" s="15"/>
      <c r="K41" s="15"/>
      <c r="L41" s="15"/>
      <c r="M41" s="15"/>
      <c r="N41" s="15"/>
    </row>
    <row r="42" spans="1:14" ht="15.75" hidden="1" x14ac:dyDescent="0.25">
      <c r="A42" s="444" t="s">
        <v>242</v>
      </c>
      <c r="B42" s="2" t="s">
        <v>323</v>
      </c>
      <c r="C42" s="7">
        <v>64.3</v>
      </c>
      <c r="D42" s="12">
        <v>52</v>
      </c>
      <c r="E42" s="486">
        <v>0</v>
      </c>
      <c r="F42" s="445">
        <f>E42/C42</f>
        <v>0</v>
      </c>
      <c r="G42" s="194">
        <v>0</v>
      </c>
      <c r="H42" s="446">
        <v>0</v>
      </c>
      <c r="I42" s="20"/>
      <c r="J42" s="20"/>
      <c r="K42" s="20"/>
      <c r="L42" s="20"/>
      <c r="M42" s="20"/>
      <c r="N42" s="20"/>
    </row>
    <row r="43" spans="1:14" ht="15.75" customHeight="1" x14ac:dyDescent="0.25">
      <c r="A43" s="494" t="s">
        <v>303</v>
      </c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</row>
    <row r="44" spans="1:14" ht="15.75" x14ac:dyDescent="0.25">
      <c r="A44" s="1" t="s">
        <v>56</v>
      </c>
      <c r="B44" s="6" t="s">
        <v>18</v>
      </c>
      <c r="C44" s="7">
        <v>817.66</v>
      </c>
      <c r="D44" s="12">
        <v>90</v>
      </c>
      <c r="E44" s="90">
        <v>90</v>
      </c>
      <c r="F44" s="13">
        <f>E44/C44</f>
        <v>0.1100702003277646</v>
      </c>
      <c r="G44" s="195">
        <v>9</v>
      </c>
      <c r="H44" s="24">
        <f>G44*100/E44</f>
        <v>10</v>
      </c>
      <c r="I44" s="20">
        <v>0</v>
      </c>
      <c r="J44" s="20">
        <v>0</v>
      </c>
      <c r="K44" s="20">
        <v>0</v>
      </c>
      <c r="L44" s="20">
        <v>0</v>
      </c>
      <c r="M44" s="20">
        <v>9</v>
      </c>
      <c r="N44" s="20">
        <v>0</v>
      </c>
    </row>
    <row r="45" spans="1:14" ht="15.75" hidden="1" x14ac:dyDescent="0.25">
      <c r="A45" s="1" t="s">
        <v>57</v>
      </c>
      <c r="B45" s="6" t="s">
        <v>52</v>
      </c>
      <c r="C45" s="7">
        <v>120.74</v>
      </c>
      <c r="D45" s="12">
        <v>31</v>
      </c>
      <c r="E45" s="486">
        <v>24</v>
      </c>
      <c r="F45" s="13">
        <f>E45/C45</f>
        <v>0.19877422560874608</v>
      </c>
      <c r="G45" s="90">
        <v>0</v>
      </c>
      <c r="H45" s="12">
        <v>0</v>
      </c>
      <c r="I45" s="20"/>
      <c r="J45" s="20"/>
      <c r="K45" s="20"/>
      <c r="L45" s="20"/>
      <c r="M45" s="20"/>
      <c r="N45" s="20"/>
    </row>
    <row r="46" spans="1:14" ht="25.5" hidden="1" x14ac:dyDescent="0.25">
      <c r="A46" s="1" t="s">
        <v>243</v>
      </c>
      <c r="B46" s="2" t="s">
        <v>329</v>
      </c>
      <c r="C46" s="7">
        <v>152.26</v>
      </c>
      <c r="D46" s="12">
        <v>45</v>
      </c>
      <c r="E46" s="486">
        <v>0</v>
      </c>
      <c r="F46" s="13">
        <f>E46/C46</f>
        <v>0</v>
      </c>
      <c r="G46" s="90">
        <v>0</v>
      </c>
      <c r="H46" s="12">
        <v>0</v>
      </c>
      <c r="I46" s="20"/>
      <c r="J46" s="20"/>
      <c r="K46" s="20"/>
      <c r="L46" s="20"/>
      <c r="M46" s="20"/>
      <c r="N46" s="20"/>
    </row>
    <row r="47" spans="1:14" ht="38.25" x14ac:dyDescent="0.25">
      <c r="A47" s="1" t="s">
        <v>244</v>
      </c>
      <c r="B47" s="6" t="s">
        <v>55</v>
      </c>
      <c r="C47" s="8">
        <v>269.19799999999998</v>
      </c>
      <c r="D47" s="12">
        <v>50</v>
      </c>
      <c r="E47" s="486">
        <v>52</v>
      </c>
      <c r="F47" s="13">
        <f>E47/C47</f>
        <v>0.19316636824939265</v>
      </c>
      <c r="G47" s="195">
        <v>1</v>
      </c>
      <c r="H47" s="24">
        <f>G47*100/E47</f>
        <v>1.9230769230769231</v>
      </c>
      <c r="I47" s="20"/>
      <c r="J47" s="20"/>
      <c r="K47" s="20"/>
      <c r="L47" s="20"/>
      <c r="M47" s="20"/>
      <c r="N47" s="20"/>
    </row>
    <row r="48" spans="1:14" ht="15.75" customHeight="1" x14ac:dyDescent="0.25">
      <c r="A48" s="494" t="s">
        <v>394</v>
      </c>
      <c r="B48" s="494"/>
      <c r="C48" s="494"/>
      <c r="D48" s="494"/>
      <c r="E48" s="494"/>
      <c r="F48" s="494"/>
      <c r="G48" s="494"/>
      <c r="H48" s="494"/>
      <c r="I48" s="494"/>
      <c r="J48" s="494"/>
      <c r="K48" s="494"/>
      <c r="L48" s="494"/>
      <c r="M48" s="494"/>
      <c r="N48" s="494"/>
    </row>
    <row r="49" spans="1:14" ht="15.75" x14ac:dyDescent="0.25">
      <c r="A49" s="1" t="s">
        <v>59</v>
      </c>
      <c r="B49" s="2" t="s">
        <v>18</v>
      </c>
      <c r="C49" s="7">
        <v>257.81</v>
      </c>
      <c r="D49" s="12">
        <v>200</v>
      </c>
      <c r="E49" s="90">
        <v>250</v>
      </c>
      <c r="F49" s="13">
        <f t="shared" ref="F49:F54" si="1">E49/C49</f>
        <v>0.96970637291028272</v>
      </c>
      <c r="G49" s="90">
        <v>20</v>
      </c>
      <c r="H49" s="12">
        <v>10</v>
      </c>
      <c r="I49" s="12">
        <v>0</v>
      </c>
      <c r="J49" s="12">
        <v>0</v>
      </c>
      <c r="K49" s="12">
        <v>0</v>
      </c>
      <c r="L49" s="12">
        <v>0</v>
      </c>
      <c r="M49" s="12">
        <v>20</v>
      </c>
      <c r="N49" s="12">
        <v>0</v>
      </c>
    </row>
    <row r="50" spans="1:14" ht="38.25" x14ac:dyDescent="0.25">
      <c r="A50" s="1" t="s">
        <v>60</v>
      </c>
      <c r="B50" s="2" t="s">
        <v>226</v>
      </c>
      <c r="C50" s="3">
        <v>177.816</v>
      </c>
      <c r="D50" s="12">
        <v>150</v>
      </c>
      <c r="E50" s="486">
        <v>137</v>
      </c>
      <c r="F50" s="13">
        <f t="shared" si="1"/>
        <v>0.7704593512394835</v>
      </c>
      <c r="G50" s="195">
        <v>4</v>
      </c>
      <c r="H50" s="24">
        <f>G50*100/E50</f>
        <v>2.9197080291970803</v>
      </c>
      <c r="I50" s="20"/>
      <c r="J50" s="20"/>
      <c r="K50" s="20"/>
      <c r="L50" s="20"/>
      <c r="M50" s="20"/>
      <c r="N50" s="20"/>
    </row>
    <row r="51" spans="1:14" ht="15.75" hidden="1" x14ac:dyDescent="0.25">
      <c r="A51" s="1" t="s">
        <v>245</v>
      </c>
      <c r="B51" s="2" t="s">
        <v>227</v>
      </c>
      <c r="C51" s="7">
        <v>17.88</v>
      </c>
      <c r="D51" s="12">
        <v>106</v>
      </c>
      <c r="E51" s="486">
        <v>0</v>
      </c>
      <c r="F51" s="13">
        <f t="shared" si="1"/>
        <v>0</v>
      </c>
      <c r="G51" s="195">
        <v>0</v>
      </c>
      <c r="H51" s="28">
        <v>0</v>
      </c>
      <c r="I51" s="20"/>
      <c r="J51" s="20"/>
      <c r="K51" s="20"/>
      <c r="L51" s="20"/>
      <c r="M51" s="20"/>
      <c r="N51" s="20"/>
    </row>
    <row r="52" spans="1:14" ht="25.5" hidden="1" x14ac:dyDescent="0.25">
      <c r="A52" s="1" t="s">
        <v>246</v>
      </c>
      <c r="B52" s="2" t="s">
        <v>228</v>
      </c>
      <c r="C52" s="7">
        <v>15.534000000000001</v>
      </c>
      <c r="D52" s="12">
        <v>10</v>
      </c>
      <c r="E52" s="486">
        <v>0</v>
      </c>
      <c r="F52" s="13">
        <f t="shared" si="1"/>
        <v>0</v>
      </c>
      <c r="G52" s="195">
        <v>0</v>
      </c>
      <c r="H52" s="28">
        <v>0</v>
      </c>
      <c r="I52" s="20"/>
      <c r="J52" s="20"/>
      <c r="K52" s="20"/>
      <c r="L52" s="20"/>
      <c r="M52" s="20"/>
      <c r="N52" s="20"/>
    </row>
    <row r="53" spans="1:14" ht="25.5" hidden="1" x14ac:dyDescent="0.25">
      <c r="A53" s="1" t="s">
        <v>247</v>
      </c>
      <c r="B53" s="2" t="s">
        <v>229</v>
      </c>
      <c r="C53" s="7">
        <v>14.592000000000001</v>
      </c>
      <c r="D53" s="12">
        <v>13</v>
      </c>
      <c r="E53" s="486">
        <v>0</v>
      </c>
      <c r="F53" s="13">
        <f t="shared" si="1"/>
        <v>0</v>
      </c>
      <c r="G53" s="195">
        <v>0</v>
      </c>
      <c r="H53" s="28">
        <v>0</v>
      </c>
      <c r="I53" s="20"/>
      <c r="J53" s="20"/>
      <c r="K53" s="20"/>
      <c r="L53" s="20"/>
      <c r="M53" s="20"/>
      <c r="N53" s="20"/>
    </row>
    <row r="54" spans="1:14" ht="32.25" hidden="1" customHeight="1" x14ac:dyDescent="0.25">
      <c r="A54" s="1" t="s">
        <v>248</v>
      </c>
      <c r="B54" s="452" t="s">
        <v>395</v>
      </c>
      <c r="C54" s="5">
        <v>9.7159999999999993</v>
      </c>
      <c r="D54" s="12">
        <v>10</v>
      </c>
      <c r="E54" s="486">
        <v>10</v>
      </c>
      <c r="F54" s="13">
        <f t="shared" si="1"/>
        <v>1.029230135858378</v>
      </c>
      <c r="G54" s="195">
        <v>0</v>
      </c>
      <c r="H54" s="28">
        <v>0</v>
      </c>
      <c r="I54" s="20"/>
      <c r="J54" s="20"/>
      <c r="K54" s="20"/>
      <c r="L54" s="20"/>
      <c r="M54" s="20"/>
      <c r="N54" s="20"/>
    </row>
    <row r="55" spans="1:14" ht="15.75" x14ac:dyDescent="0.25">
      <c r="A55" s="530" t="s">
        <v>304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</row>
    <row r="56" spans="1:14" x14ac:dyDescent="0.25">
      <c r="A56" s="1" t="s">
        <v>62</v>
      </c>
      <c r="B56" s="6" t="s">
        <v>36</v>
      </c>
      <c r="C56" s="8">
        <v>189.94</v>
      </c>
      <c r="D56" s="11">
        <v>0</v>
      </c>
      <c r="E56" s="87">
        <v>16</v>
      </c>
      <c r="F56" s="11">
        <v>0</v>
      </c>
      <c r="G56" s="87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</row>
    <row r="57" spans="1:14" x14ac:dyDescent="0.25">
      <c r="A57" s="1" t="s">
        <v>63</v>
      </c>
      <c r="B57" s="6" t="s">
        <v>58</v>
      </c>
      <c r="C57" s="8">
        <v>203.81</v>
      </c>
      <c r="D57" s="11">
        <v>64</v>
      </c>
      <c r="E57" s="485">
        <v>67</v>
      </c>
      <c r="F57" s="23">
        <f>E57/C57</f>
        <v>0.32873754967862223</v>
      </c>
      <c r="G57" s="87">
        <v>0</v>
      </c>
      <c r="H57" s="11">
        <v>0</v>
      </c>
      <c r="I57" s="21"/>
      <c r="J57" s="21"/>
      <c r="K57" s="21"/>
      <c r="L57" s="21"/>
      <c r="M57" s="21"/>
      <c r="N57" s="21"/>
    </row>
    <row r="58" spans="1:14" ht="15.75" hidden="1" x14ac:dyDescent="0.25">
      <c r="A58" s="591" t="s">
        <v>249</v>
      </c>
      <c r="B58" s="591"/>
      <c r="C58" s="591"/>
      <c r="D58" s="591"/>
      <c r="E58" s="591"/>
      <c r="F58" s="591"/>
      <c r="G58" s="591"/>
      <c r="H58" s="591"/>
      <c r="I58" s="591"/>
      <c r="J58" s="591"/>
      <c r="K58" s="591"/>
      <c r="L58" s="591"/>
      <c r="M58" s="591"/>
      <c r="N58" s="591"/>
    </row>
    <row r="59" spans="1:14" ht="15.75" hidden="1" x14ac:dyDescent="0.25">
      <c r="A59" s="1" t="s">
        <v>65</v>
      </c>
      <c r="B59" s="2" t="s">
        <v>36</v>
      </c>
      <c r="C59" s="7">
        <v>4100.01</v>
      </c>
      <c r="D59" s="12">
        <v>0</v>
      </c>
      <c r="E59" s="486">
        <v>0</v>
      </c>
      <c r="F59" s="12">
        <v>0</v>
      </c>
      <c r="G59" s="90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</row>
    <row r="60" spans="1:14" ht="15.75" hidden="1" x14ac:dyDescent="0.25">
      <c r="A60" s="1" t="s">
        <v>66</v>
      </c>
      <c r="B60" s="2" t="s">
        <v>64</v>
      </c>
      <c r="C60" s="7">
        <v>1069.01</v>
      </c>
      <c r="D60" s="12">
        <v>0</v>
      </c>
      <c r="E60" s="486">
        <v>0</v>
      </c>
      <c r="F60" s="13">
        <f>E60/C60</f>
        <v>0</v>
      </c>
      <c r="G60" s="90">
        <v>0</v>
      </c>
      <c r="H60" s="12">
        <v>0</v>
      </c>
      <c r="I60" s="16"/>
      <c r="J60" s="16"/>
      <c r="K60" s="16"/>
      <c r="L60" s="16"/>
      <c r="M60" s="16"/>
      <c r="N60" s="16"/>
    </row>
    <row r="61" spans="1:14" ht="15.75" customHeight="1" x14ac:dyDescent="0.25">
      <c r="A61" s="494" t="s">
        <v>305</v>
      </c>
      <c r="B61" s="494"/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  <c r="N61" s="494"/>
    </row>
    <row r="62" spans="1:14" x14ac:dyDescent="0.25">
      <c r="A62" s="1" t="s">
        <v>72</v>
      </c>
      <c r="B62" s="2" t="s">
        <v>18</v>
      </c>
      <c r="C62" s="7">
        <v>228.05840000000001</v>
      </c>
      <c r="D62" s="11">
        <v>62</v>
      </c>
      <c r="E62" s="485">
        <v>49</v>
      </c>
      <c r="F62" s="23">
        <f>E62/C62</f>
        <v>0.21485724709109597</v>
      </c>
      <c r="G62" s="87">
        <v>4</v>
      </c>
      <c r="H62" s="11">
        <v>10</v>
      </c>
      <c r="I62" s="11">
        <v>0</v>
      </c>
      <c r="J62" s="11">
        <v>0</v>
      </c>
      <c r="K62" s="11">
        <v>0</v>
      </c>
      <c r="L62" s="11">
        <v>0</v>
      </c>
      <c r="M62" s="11">
        <v>4</v>
      </c>
      <c r="N62" s="11">
        <v>0</v>
      </c>
    </row>
    <row r="63" spans="1:14" ht="38.25" x14ac:dyDescent="0.25">
      <c r="A63" s="1" t="s">
        <v>73</v>
      </c>
      <c r="B63" s="6" t="s">
        <v>61</v>
      </c>
      <c r="C63" s="7">
        <v>80.239999999999995</v>
      </c>
      <c r="D63" s="11">
        <v>116</v>
      </c>
      <c r="E63" s="485">
        <v>58</v>
      </c>
      <c r="F63" s="23">
        <f>E63/C63</f>
        <v>0.72283150548354935</v>
      </c>
      <c r="G63" s="311">
        <v>1</v>
      </c>
      <c r="H63" s="403">
        <f>G63*100/E63</f>
        <v>1.7241379310344827</v>
      </c>
      <c r="I63" s="25"/>
      <c r="J63" s="25"/>
      <c r="K63" s="25"/>
      <c r="L63" s="25"/>
      <c r="M63" s="25"/>
      <c r="N63" s="25"/>
    </row>
    <row r="64" spans="1:14" ht="15.75" customHeight="1" x14ac:dyDescent="0.25">
      <c r="A64" s="494" t="s">
        <v>250</v>
      </c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</row>
    <row r="65" spans="1:14" ht="15.75" x14ac:dyDescent="0.25">
      <c r="A65" s="1" t="s">
        <v>76</v>
      </c>
      <c r="B65" s="2" t="s">
        <v>36</v>
      </c>
      <c r="C65" s="7">
        <v>311.08</v>
      </c>
      <c r="D65" s="12">
        <v>6</v>
      </c>
      <c r="E65" s="486">
        <v>3</v>
      </c>
      <c r="F65" s="13">
        <f>E65/C65</f>
        <v>9.6438215250096437E-3</v>
      </c>
      <c r="G65" s="195">
        <v>0</v>
      </c>
      <c r="H65" s="24">
        <f>G65*100/E65</f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</row>
    <row r="66" spans="1:14" ht="38.25" x14ac:dyDescent="0.25">
      <c r="A66" s="1" t="s">
        <v>77</v>
      </c>
      <c r="B66" s="2" t="s">
        <v>67</v>
      </c>
      <c r="C66" s="7">
        <v>291.77</v>
      </c>
      <c r="D66" s="12">
        <v>46</v>
      </c>
      <c r="E66" s="486">
        <v>47</v>
      </c>
      <c r="F66" s="13">
        <f t="shared" ref="F66:F73" si="2">E66/C66</f>
        <v>0.1610857867498372</v>
      </c>
      <c r="G66" s="195">
        <v>1</v>
      </c>
      <c r="H66" s="24">
        <f>G66*100/E66</f>
        <v>2.1276595744680851</v>
      </c>
      <c r="I66" s="20"/>
      <c r="J66" s="20"/>
      <c r="K66" s="20"/>
      <c r="L66" s="20"/>
      <c r="M66" s="20"/>
      <c r="N66" s="20"/>
    </row>
    <row r="67" spans="1:14" ht="38.25" hidden="1" x14ac:dyDescent="0.25">
      <c r="A67" s="1" t="s">
        <v>79</v>
      </c>
      <c r="B67" s="2" t="s">
        <v>325</v>
      </c>
      <c r="C67" s="7">
        <v>16</v>
      </c>
      <c r="D67" s="12">
        <v>0</v>
      </c>
      <c r="E67" s="486">
        <v>0</v>
      </c>
      <c r="F67" s="13">
        <f t="shared" si="2"/>
        <v>0</v>
      </c>
      <c r="G67" s="195">
        <v>0</v>
      </c>
      <c r="H67" s="24">
        <v>0</v>
      </c>
      <c r="I67" s="20"/>
      <c r="J67" s="20"/>
      <c r="K67" s="20"/>
      <c r="L67" s="20"/>
      <c r="M67" s="20"/>
      <c r="N67" s="20"/>
    </row>
    <row r="68" spans="1:14" ht="38.25" hidden="1" x14ac:dyDescent="0.25">
      <c r="A68" s="1" t="s">
        <v>81</v>
      </c>
      <c r="B68" s="2" t="s">
        <v>68</v>
      </c>
      <c r="C68" s="3">
        <v>25.46</v>
      </c>
      <c r="D68" s="12">
        <v>0</v>
      </c>
      <c r="E68" s="486">
        <v>0</v>
      </c>
      <c r="F68" s="13">
        <f t="shared" si="2"/>
        <v>0</v>
      </c>
      <c r="G68" s="195">
        <v>0</v>
      </c>
      <c r="H68" s="24">
        <v>0</v>
      </c>
      <c r="I68" s="20"/>
      <c r="J68" s="20"/>
      <c r="K68" s="20"/>
      <c r="L68" s="20"/>
      <c r="M68" s="20"/>
      <c r="N68" s="20"/>
    </row>
    <row r="69" spans="1:14" ht="37.5" hidden="1" customHeight="1" x14ac:dyDescent="0.25">
      <c r="A69" s="1" t="s">
        <v>83</v>
      </c>
      <c r="B69" s="2" t="s">
        <v>326</v>
      </c>
      <c r="C69" s="7">
        <v>8.7370000000000001</v>
      </c>
      <c r="D69" s="12">
        <v>0</v>
      </c>
      <c r="E69" s="486">
        <v>0</v>
      </c>
      <c r="F69" s="13">
        <f t="shared" si="2"/>
        <v>0</v>
      </c>
      <c r="G69" s="195">
        <v>0</v>
      </c>
      <c r="H69" s="24">
        <v>0</v>
      </c>
      <c r="I69" s="20"/>
      <c r="J69" s="20"/>
      <c r="K69" s="20"/>
      <c r="L69" s="20"/>
      <c r="M69" s="20"/>
      <c r="N69" s="20"/>
    </row>
    <row r="70" spans="1:14" ht="25.5" hidden="1" x14ac:dyDescent="0.25">
      <c r="A70" s="1" t="s">
        <v>251</v>
      </c>
      <c r="B70" s="2" t="s">
        <v>69</v>
      </c>
      <c r="C70" s="7">
        <v>11.28</v>
      </c>
      <c r="D70" s="12">
        <v>31</v>
      </c>
      <c r="E70" s="486">
        <v>0</v>
      </c>
      <c r="F70" s="13">
        <f t="shared" si="2"/>
        <v>0</v>
      </c>
      <c r="G70" s="195">
        <v>0</v>
      </c>
      <c r="H70" s="24">
        <v>0</v>
      </c>
      <c r="I70" s="20"/>
      <c r="J70" s="20"/>
      <c r="K70" s="20"/>
      <c r="L70" s="20"/>
      <c r="M70" s="20"/>
      <c r="N70" s="20"/>
    </row>
    <row r="71" spans="1:14" ht="15.75" hidden="1" x14ac:dyDescent="0.25">
      <c r="A71" s="1" t="s">
        <v>252</v>
      </c>
      <c r="B71" s="2" t="s">
        <v>70</v>
      </c>
      <c r="C71" s="7">
        <v>16.34</v>
      </c>
      <c r="D71" s="12">
        <v>0</v>
      </c>
      <c r="E71" s="486">
        <v>0</v>
      </c>
      <c r="F71" s="13">
        <f t="shared" si="2"/>
        <v>0</v>
      </c>
      <c r="G71" s="195">
        <v>0</v>
      </c>
      <c r="H71" s="24">
        <v>0</v>
      </c>
      <c r="I71" s="20"/>
      <c r="J71" s="20"/>
      <c r="K71" s="20"/>
      <c r="L71" s="20"/>
      <c r="M71" s="20"/>
      <c r="N71" s="20"/>
    </row>
    <row r="72" spans="1:14" ht="15.75" hidden="1" x14ac:dyDescent="0.25">
      <c r="A72" s="1" t="s">
        <v>253</v>
      </c>
      <c r="B72" s="43" t="s">
        <v>71</v>
      </c>
      <c r="C72" s="7">
        <v>5.34</v>
      </c>
      <c r="D72" s="12">
        <v>0</v>
      </c>
      <c r="E72" s="486">
        <v>0</v>
      </c>
      <c r="F72" s="13">
        <f t="shared" si="2"/>
        <v>0</v>
      </c>
      <c r="G72" s="195">
        <v>0</v>
      </c>
      <c r="H72" s="24">
        <v>0</v>
      </c>
      <c r="I72" s="20"/>
      <c r="J72" s="20"/>
      <c r="K72" s="20"/>
      <c r="L72" s="20"/>
      <c r="M72" s="20"/>
      <c r="N72" s="20"/>
    </row>
    <row r="73" spans="1:14" ht="15.75" hidden="1" x14ac:dyDescent="0.25">
      <c r="A73" s="1" t="s">
        <v>312</v>
      </c>
      <c r="B73" s="43" t="s">
        <v>313</v>
      </c>
      <c r="C73" s="7">
        <v>58.078000000000003</v>
      </c>
      <c r="D73" s="12">
        <v>79</v>
      </c>
      <c r="E73" s="486">
        <v>0</v>
      </c>
      <c r="F73" s="13">
        <f t="shared" si="2"/>
        <v>0</v>
      </c>
      <c r="G73" s="195">
        <v>0</v>
      </c>
      <c r="H73" s="24" t="e">
        <f>G73*100/E73</f>
        <v>#DIV/0!</v>
      </c>
      <c r="I73" s="20"/>
      <c r="J73" s="20"/>
      <c r="K73" s="20"/>
      <c r="L73" s="20"/>
      <c r="M73" s="20"/>
      <c r="N73" s="20"/>
    </row>
    <row r="74" spans="1:14" ht="15.75" x14ac:dyDescent="0.25">
      <c r="A74" s="526" t="s">
        <v>306</v>
      </c>
      <c r="B74" s="526"/>
      <c r="C74" s="526"/>
      <c r="D74" s="526"/>
      <c r="E74" s="526"/>
      <c r="F74" s="526"/>
      <c r="G74" s="526"/>
      <c r="H74" s="526"/>
      <c r="I74" s="526"/>
      <c r="J74" s="526"/>
      <c r="K74" s="526"/>
      <c r="L74" s="526"/>
      <c r="M74" s="526"/>
      <c r="N74" s="526"/>
    </row>
    <row r="75" spans="1:14" x14ac:dyDescent="0.25">
      <c r="A75" s="9" t="s">
        <v>85</v>
      </c>
      <c r="B75" s="6" t="s">
        <v>36</v>
      </c>
      <c r="C75" s="8">
        <v>109.7</v>
      </c>
      <c r="D75" s="11">
        <v>33</v>
      </c>
      <c r="E75" s="87">
        <v>33</v>
      </c>
      <c r="F75" s="23">
        <f>E75/C75</f>
        <v>0.30082041932543296</v>
      </c>
      <c r="G75" s="87">
        <v>3</v>
      </c>
      <c r="H75" s="11">
        <v>10</v>
      </c>
      <c r="I75" s="11">
        <v>0</v>
      </c>
      <c r="J75" s="11">
        <v>0</v>
      </c>
      <c r="K75" s="11">
        <v>0</v>
      </c>
      <c r="L75" s="11">
        <v>0</v>
      </c>
      <c r="M75" s="11">
        <v>3</v>
      </c>
      <c r="N75" s="11">
        <v>0</v>
      </c>
    </row>
    <row r="76" spans="1:14" ht="38.25" x14ac:dyDescent="0.25">
      <c r="A76" s="9" t="s">
        <v>86</v>
      </c>
      <c r="B76" s="6" t="s">
        <v>74</v>
      </c>
      <c r="C76" s="8">
        <v>119.99</v>
      </c>
      <c r="D76" s="11">
        <v>35</v>
      </c>
      <c r="E76" s="485">
        <v>35</v>
      </c>
      <c r="F76" s="23">
        <f>E76/C76</f>
        <v>0.29169097424785401</v>
      </c>
      <c r="G76" s="87">
        <v>1</v>
      </c>
      <c r="H76" s="22">
        <f>G76*100/E76</f>
        <v>2.8571428571428572</v>
      </c>
      <c r="I76" s="11"/>
      <c r="J76" s="11"/>
      <c r="K76" s="11"/>
      <c r="L76" s="11"/>
      <c r="M76" s="11"/>
      <c r="N76" s="11"/>
    </row>
    <row r="77" spans="1:14" ht="15.75" hidden="1" x14ac:dyDescent="0.25">
      <c r="A77" s="591" t="s">
        <v>396</v>
      </c>
      <c r="B77" s="591"/>
      <c r="C77" s="591"/>
      <c r="D77" s="591"/>
      <c r="E77" s="591"/>
      <c r="F77" s="591"/>
      <c r="G77" s="591"/>
      <c r="H77" s="591"/>
      <c r="I77" s="591"/>
      <c r="J77" s="591"/>
      <c r="K77" s="591"/>
      <c r="L77" s="591"/>
      <c r="M77" s="591"/>
      <c r="N77" s="591"/>
    </row>
    <row r="78" spans="1:14" ht="15.75" hidden="1" x14ac:dyDescent="0.25">
      <c r="A78" s="444" t="s">
        <v>94</v>
      </c>
      <c r="B78" s="6" t="s">
        <v>36</v>
      </c>
      <c r="C78" s="7">
        <v>204.64</v>
      </c>
      <c r="D78" s="12">
        <v>0</v>
      </c>
      <c r="E78" s="486">
        <v>0</v>
      </c>
      <c r="F78" s="13">
        <f>E78/C78</f>
        <v>0</v>
      </c>
      <c r="G78" s="90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</row>
    <row r="79" spans="1:14" ht="15.75" hidden="1" x14ac:dyDescent="0.25">
      <c r="A79" s="444" t="s">
        <v>95</v>
      </c>
      <c r="B79" s="2" t="s">
        <v>78</v>
      </c>
      <c r="C79" s="7">
        <v>699.95899999999995</v>
      </c>
      <c r="D79" s="12">
        <v>74</v>
      </c>
      <c r="E79" s="486">
        <v>0</v>
      </c>
      <c r="F79" s="13">
        <f>E79/C79</f>
        <v>0</v>
      </c>
      <c r="G79" s="195">
        <v>0</v>
      </c>
      <c r="H79" s="24" t="e">
        <f>G79*100/E79</f>
        <v>#DIV/0!</v>
      </c>
      <c r="I79" s="20"/>
      <c r="J79" s="20"/>
      <c r="K79" s="20"/>
      <c r="L79" s="20"/>
      <c r="M79" s="20"/>
      <c r="N79" s="20"/>
    </row>
    <row r="80" spans="1:14" ht="25.5" hidden="1" x14ac:dyDescent="0.25">
      <c r="A80" s="444" t="s">
        <v>97</v>
      </c>
      <c r="B80" s="2" t="s">
        <v>80</v>
      </c>
      <c r="C80" s="7">
        <v>354.61</v>
      </c>
      <c r="D80" s="12">
        <v>0</v>
      </c>
      <c r="E80" s="486">
        <v>0</v>
      </c>
      <c r="F80" s="13">
        <f>E80/C80</f>
        <v>0</v>
      </c>
      <c r="G80" s="90">
        <v>0</v>
      </c>
      <c r="H80" s="12">
        <v>0</v>
      </c>
      <c r="I80" s="20"/>
      <c r="J80" s="20"/>
      <c r="K80" s="20"/>
      <c r="L80" s="20"/>
      <c r="M80" s="20"/>
      <c r="N80" s="20"/>
    </row>
    <row r="81" spans="1:14" ht="15.75" hidden="1" x14ac:dyDescent="0.25">
      <c r="A81" s="444" t="s">
        <v>99</v>
      </c>
      <c r="B81" s="2" t="s">
        <v>82</v>
      </c>
      <c r="C81" s="3">
        <v>22.882999999999999</v>
      </c>
      <c r="D81" s="12">
        <v>0</v>
      </c>
      <c r="E81" s="486">
        <v>0</v>
      </c>
      <c r="F81" s="13">
        <f>E81/C81</f>
        <v>0</v>
      </c>
      <c r="G81" s="90">
        <v>0</v>
      </c>
      <c r="H81" s="12">
        <v>0</v>
      </c>
      <c r="I81" s="20"/>
      <c r="J81" s="20"/>
      <c r="K81" s="20"/>
      <c r="L81" s="20"/>
      <c r="M81" s="20"/>
      <c r="N81" s="20"/>
    </row>
    <row r="82" spans="1:14" ht="15.75" hidden="1" x14ac:dyDescent="0.25">
      <c r="A82" s="444" t="s">
        <v>254</v>
      </c>
      <c r="B82" s="2" t="s">
        <v>84</v>
      </c>
      <c r="C82" s="7">
        <v>812.9</v>
      </c>
      <c r="D82" s="12">
        <v>66</v>
      </c>
      <c r="E82" s="486">
        <v>0</v>
      </c>
      <c r="F82" s="13">
        <f>E82/C82</f>
        <v>0</v>
      </c>
      <c r="G82" s="195">
        <v>0</v>
      </c>
      <c r="H82" s="24" t="e">
        <f>G82*100/E82</f>
        <v>#DIV/0!</v>
      </c>
      <c r="I82" s="20"/>
      <c r="J82" s="20"/>
      <c r="K82" s="20"/>
      <c r="L82" s="20"/>
      <c r="M82" s="20"/>
      <c r="N82" s="20"/>
    </row>
    <row r="83" spans="1:14" ht="15.75" customHeight="1" x14ac:dyDescent="0.25">
      <c r="A83" s="494" t="s">
        <v>397</v>
      </c>
      <c r="B83" s="494"/>
      <c r="C83" s="494"/>
      <c r="D83" s="494"/>
      <c r="E83" s="494"/>
      <c r="F83" s="494"/>
      <c r="G83" s="494"/>
      <c r="H83" s="494"/>
      <c r="I83" s="494"/>
      <c r="J83" s="494"/>
      <c r="K83" s="494"/>
      <c r="L83" s="494"/>
      <c r="M83" s="494"/>
      <c r="N83" s="494"/>
    </row>
    <row r="84" spans="1:14" ht="15.75" x14ac:dyDescent="0.25">
      <c r="A84" s="444" t="s">
        <v>101</v>
      </c>
      <c r="B84" s="6" t="s">
        <v>36</v>
      </c>
      <c r="C84" s="7">
        <v>592.41</v>
      </c>
      <c r="D84" s="12">
        <v>92</v>
      </c>
      <c r="E84" s="486">
        <v>84</v>
      </c>
      <c r="F84" s="13">
        <f>E84/C84</f>
        <v>0.14179369018078697</v>
      </c>
      <c r="G84" s="195">
        <v>7</v>
      </c>
      <c r="H84" s="24">
        <f>G84*100/E84</f>
        <v>8.3333333333333339</v>
      </c>
      <c r="I84" s="20">
        <v>0</v>
      </c>
      <c r="J84" s="20">
        <v>0</v>
      </c>
      <c r="K84" s="20">
        <v>0</v>
      </c>
      <c r="L84" s="20">
        <v>0</v>
      </c>
      <c r="M84" s="20">
        <v>7</v>
      </c>
      <c r="N84" s="20">
        <v>0</v>
      </c>
    </row>
    <row r="85" spans="1:14" ht="25.5" hidden="1" x14ac:dyDescent="0.25">
      <c r="A85" s="444" t="s">
        <v>102</v>
      </c>
      <c r="B85" s="6" t="s">
        <v>321</v>
      </c>
      <c r="C85" s="7">
        <v>396.81</v>
      </c>
      <c r="D85" s="12">
        <v>9</v>
      </c>
      <c r="E85" s="486">
        <v>0</v>
      </c>
      <c r="F85" s="13">
        <f t="shared" ref="F85:F91" si="3">E85/C85</f>
        <v>0</v>
      </c>
      <c r="G85" s="195">
        <v>0</v>
      </c>
      <c r="H85" s="24">
        <v>0</v>
      </c>
      <c r="I85" s="20"/>
      <c r="J85" s="20"/>
      <c r="K85" s="20"/>
      <c r="L85" s="20"/>
      <c r="M85" s="20"/>
      <c r="N85" s="20"/>
    </row>
    <row r="86" spans="1:14" ht="15.75" hidden="1" x14ac:dyDescent="0.25">
      <c r="A86" s="444"/>
      <c r="B86" s="6" t="s">
        <v>88</v>
      </c>
      <c r="C86" s="7">
        <v>143.51</v>
      </c>
      <c r="D86" s="12">
        <v>0</v>
      </c>
      <c r="E86" s="486">
        <v>0</v>
      </c>
      <c r="F86" s="13">
        <f t="shared" si="3"/>
        <v>0</v>
      </c>
      <c r="G86" s="195">
        <v>0</v>
      </c>
      <c r="H86" s="24">
        <v>0</v>
      </c>
      <c r="I86" s="20"/>
      <c r="J86" s="20"/>
      <c r="K86" s="20"/>
      <c r="L86" s="20"/>
      <c r="M86" s="20"/>
      <c r="N86" s="20"/>
    </row>
    <row r="87" spans="1:14" ht="15.75" hidden="1" x14ac:dyDescent="0.25">
      <c r="A87" s="444" t="s">
        <v>105</v>
      </c>
      <c r="B87" s="6" t="s">
        <v>89</v>
      </c>
      <c r="C87" s="3">
        <v>29.94</v>
      </c>
      <c r="D87" s="12">
        <v>0</v>
      </c>
      <c r="E87" s="486">
        <v>0</v>
      </c>
      <c r="F87" s="13">
        <f t="shared" si="3"/>
        <v>0</v>
      </c>
      <c r="G87" s="195">
        <v>0</v>
      </c>
      <c r="H87" s="24">
        <v>0</v>
      </c>
      <c r="I87" s="20"/>
      <c r="J87" s="20"/>
      <c r="K87" s="20"/>
      <c r="L87" s="20"/>
      <c r="M87" s="20"/>
      <c r="N87" s="20"/>
    </row>
    <row r="88" spans="1:14" ht="15.75" hidden="1" x14ac:dyDescent="0.25">
      <c r="A88" s="444" t="s">
        <v>107</v>
      </c>
      <c r="B88" s="6" t="s">
        <v>90</v>
      </c>
      <c r="C88" s="3">
        <v>39.04</v>
      </c>
      <c r="D88" s="12">
        <v>0</v>
      </c>
      <c r="E88" s="486">
        <v>0</v>
      </c>
      <c r="F88" s="13">
        <f t="shared" si="3"/>
        <v>0</v>
      </c>
      <c r="G88" s="195">
        <v>0</v>
      </c>
      <c r="H88" s="24">
        <v>0</v>
      </c>
      <c r="I88" s="20"/>
      <c r="J88" s="20"/>
      <c r="K88" s="20"/>
      <c r="L88" s="20"/>
      <c r="M88" s="20"/>
      <c r="N88" s="20"/>
    </row>
    <row r="89" spans="1:14" ht="15.75" hidden="1" x14ac:dyDescent="0.25">
      <c r="A89" s="444" t="s">
        <v>109</v>
      </c>
      <c r="B89" s="6" t="s">
        <v>91</v>
      </c>
      <c r="C89" s="3">
        <v>21.24</v>
      </c>
      <c r="D89" s="12">
        <v>0</v>
      </c>
      <c r="E89" s="486">
        <v>0</v>
      </c>
      <c r="F89" s="13">
        <f t="shared" si="3"/>
        <v>0</v>
      </c>
      <c r="G89" s="195">
        <v>0</v>
      </c>
      <c r="H89" s="24">
        <v>0</v>
      </c>
      <c r="I89" s="20"/>
      <c r="J89" s="20"/>
      <c r="K89" s="20"/>
      <c r="L89" s="20"/>
      <c r="M89" s="20"/>
      <c r="N89" s="20"/>
    </row>
    <row r="90" spans="1:14" ht="15.75" hidden="1" x14ac:dyDescent="0.25">
      <c r="A90" s="444" t="s">
        <v>255</v>
      </c>
      <c r="B90" s="6" t="s">
        <v>92</v>
      </c>
      <c r="C90" s="7">
        <v>95.58</v>
      </c>
      <c r="D90" s="12">
        <v>0</v>
      </c>
      <c r="E90" s="486">
        <v>0</v>
      </c>
      <c r="F90" s="13">
        <f t="shared" si="3"/>
        <v>0</v>
      </c>
      <c r="G90" s="195">
        <v>0</v>
      </c>
      <c r="H90" s="24">
        <v>0</v>
      </c>
      <c r="I90" s="20"/>
      <c r="J90" s="20"/>
      <c r="K90" s="20"/>
      <c r="L90" s="20"/>
      <c r="M90" s="20"/>
      <c r="N90" s="20"/>
    </row>
    <row r="91" spans="1:14" ht="25.5" hidden="1" customHeight="1" x14ac:dyDescent="0.25">
      <c r="A91" s="444" t="s">
        <v>256</v>
      </c>
      <c r="B91" s="6" t="s">
        <v>93</v>
      </c>
      <c r="C91" s="7">
        <v>140.62</v>
      </c>
      <c r="D91" s="12">
        <v>0</v>
      </c>
      <c r="E91" s="486">
        <v>0</v>
      </c>
      <c r="F91" s="13">
        <f t="shared" si="3"/>
        <v>0</v>
      </c>
      <c r="G91" s="195">
        <v>0</v>
      </c>
      <c r="H91" s="24">
        <v>0</v>
      </c>
      <c r="I91" s="20"/>
      <c r="J91" s="20"/>
      <c r="K91" s="20"/>
      <c r="L91" s="20"/>
      <c r="M91" s="20"/>
      <c r="N91" s="20"/>
    </row>
    <row r="92" spans="1:14" ht="15.75" x14ac:dyDescent="0.25">
      <c r="A92" s="526" t="s">
        <v>257</v>
      </c>
      <c r="B92" s="526"/>
      <c r="C92" s="526"/>
      <c r="D92" s="526"/>
      <c r="E92" s="526"/>
      <c r="F92" s="526"/>
      <c r="G92" s="526"/>
      <c r="H92" s="526"/>
      <c r="I92" s="526"/>
      <c r="J92" s="526"/>
      <c r="K92" s="526"/>
      <c r="L92" s="526"/>
      <c r="M92" s="526"/>
      <c r="N92" s="526"/>
    </row>
    <row r="93" spans="1:14" x14ac:dyDescent="0.25">
      <c r="A93" s="9" t="s">
        <v>110</v>
      </c>
      <c r="B93" s="6" t="s">
        <v>36</v>
      </c>
      <c r="C93" s="8">
        <v>572.79</v>
      </c>
      <c r="D93" s="11">
        <v>307</v>
      </c>
      <c r="E93" s="87">
        <v>307</v>
      </c>
      <c r="F93" s="23">
        <f>E93/C93</f>
        <v>0.53597304422214076</v>
      </c>
      <c r="G93" s="481">
        <v>30</v>
      </c>
      <c r="H93" s="453">
        <f>G93*100/E93</f>
        <v>9.7719869706840399</v>
      </c>
      <c r="I93" s="47">
        <v>0</v>
      </c>
      <c r="J93" s="47">
        <v>0</v>
      </c>
      <c r="K93" s="47">
        <v>0</v>
      </c>
      <c r="L93" s="47">
        <v>0</v>
      </c>
      <c r="M93" s="47">
        <v>30</v>
      </c>
      <c r="N93" s="47">
        <v>0</v>
      </c>
    </row>
    <row r="94" spans="1:14" ht="15.75" hidden="1" customHeight="1" x14ac:dyDescent="0.25">
      <c r="A94" s="591" t="s">
        <v>307</v>
      </c>
      <c r="B94" s="591"/>
      <c r="C94" s="591"/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1"/>
    </row>
    <row r="95" spans="1:14" ht="15.75" hidden="1" x14ac:dyDescent="0.25">
      <c r="A95" s="1" t="s">
        <v>113</v>
      </c>
      <c r="B95" s="2" t="s">
        <v>36</v>
      </c>
      <c r="C95" s="371">
        <v>1591.999</v>
      </c>
      <c r="D95" s="12">
        <v>0</v>
      </c>
      <c r="E95" s="486">
        <v>0</v>
      </c>
      <c r="F95" s="13">
        <f>E95/C95</f>
        <v>0</v>
      </c>
      <c r="G95" s="90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</row>
    <row r="96" spans="1:14" ht="25.5" hidden="1" x14ac:dyDescent="0.25">
      <c r="A96" s="1" t="s">
        <v>114</v>
      </c>
      <c r="B96" s="2" t="s">
        <v>96</v>
      </c>
      <c r="C96" s="7">
        <v>400</v>
      </c>
      <c r="D96" s="12">
        <v>0</v>
      </c>
      <c r="E96" s="486">
        <v>0</v>
      </c>
      <c r="F96" s="13">
        <f>E96/C96</f>
        <v>0</v>
      </c>
      <c r="G96" s="90">
        <v>0</v>
      </c>
      <c r="H96" s="12">
        <v>0</v>
      </c>
      <c r="I96" s="20"/>
      <c r="J96" s="20"/>
      <c r="K96" s="20"/>
      <c r="L96" s="20"/>
      <c r="M96" s="20"/>
      <c r="N96" s="20"/>
    </row>
    <row r="97" spans="1:14" ht="15.75" hidden="1" x14ac:dyDescent="0.25">
      <c r="A97" s="1" t="s">
        <v>116</v>
      </c>
      <c r="B97" s="2" t="s">
        <v>98</v>
      </c>
      <c r="C97" s="7">
        <v>17.489000000000001</v>
      </c>
      <c r="D97" s="12">
        <v>0</v>
      </c>
      <c r="E97" s="486">
        <v>0</v>
      </c>
      <c r="F97" s="13">
        <f>E97/C97</f>
        <v>0</v>
      </c>
      <c r="G97" s="90">
        <v>0</v>
      </c>
      <c r="H97" s="12">
        <v>0</v>
      </c>
      <c r="I97" s="20"/>
      <c r="J97" s="20"/>
      <c r="K97" s="20"/>
      <c r="L97" s="20"/>
      <c r="M97" s="20"/>
      <c r="N97" s="20"/>
    </row>
    <row r="98" spans="1:14" ht="15.75" hidden="1" x14ac:dyDescent="0.25">
      <c r="A98" s="1" t="s">
        <v>118</v>
      </c>
      <c r="B98" s="2" t="s">
        <v>100</v>
      </c>
      <c r="C98" s="7">
        <v>210.33</v>
      </c>
      <c r="D98" s="12">
        <v>0</v>
      </c>
      <c r="E98" s="486">
        <v>0</v>
      </c>
      <c r="F98" s="13">
        <f>E98/C98</f>
        <v>0</v>
      </c>
      <c r="G98" s="90">
        <v>0</v>
      </c>
      <c r="H98" s="12">
        <v>0</v>
      </c>
      <c r="I98" s="20"/>
      <c r="J98" s="20"/>
      <c r="K98" s="20"/>
      <c r="L98" s="20"/>
      <c r="M98" s="20"/>
      <c r="N98" s="20"/>
    </row>
    <row r="99" spans="1:14" ht="15.75" customHeight="1" x14ac:dyDescent="0.25">
      <c r="A99" s="494" t="s">
        <v>398</v>
      </c>
      <c r="B99" s="494"/>
      <c r="C99" s="494"/>
      <c r="D99" s="494"/>
      <c r="E99" s="494"/>
      <c r="F99" s="494"/>
      <c r="G99" s="494"/>
      <c r="H99" s="494"/>
      <c r="I99" s="494"/>
      <c r="J99" s="494"/>
      <c r="K99" s="494"/>
      <c r="L99" s="494"/>
      <c r="M99" s="494"/>
      <c r="N99" s="494"/>
    </row>
    <row r="100" spans="1:14" ht="15.75" x14ac:dyDescent="0.25">
      <c r="A100" s="1" t="s">
        <v>120</v>
      </c>
      <c r="B100" s="2" t="s">
        <v>36</v>
      </c>
      <c r="C100" s="7">
        <v>249.48</v>
      </c>
      <c r="D100" s="12">
        <v>12</v>
      </c>
      <c r="E100" s="486">
        <v>14</v>
      </c>
      <c r="F100" s="13">
        <f>E100/C100</f>
        <v>5.6116722783389451E-2</v>
      </c>
      <c r="G100" s="195">
        <v>1</v>
      </c>
      <c r="H100" s="24">
        <f>G100*100/E100</f>
        <v>7.1428571428571432</v>
      </c>
      <c r="I100" s="20">
        <v>0</v>
      </c>
      <c r="J100" s="20">
        <v>0</v>
      </c>
      <c r="K100" s="20">
        <v>0</v>
      </c>
      <c r="L100" s="20">
        <v>0</v>
      </c>
      <c r="M100" s="20">
        <v>1</v>
      </c>
      <c r="N100" s="20">
        <v>0</v>
      </c>
    </row>
    <row r="101" spans="1:14" ht="38.25" x14ac:dyDescent="0.25">
      <c r="A101" s="1" t="s">
        <v>121</v>
      </c>
      <c r="B101" s="2" t="s">
        <v>103</v>
      </c>
      <c r="C101" s="7">
        <v>98.5</v>
      </c>
      <c r="D101" s="12">
        <v>46</v>
      </c>
      <c r="E101" s="486">
        <v>53</v>
      </c>
      <c r="F101" s="13">
        <f>E101/C101</f>
        <v>0.53807106598984766</v>
      </c>
      <c r="G101" s="195">
        <v>1</v>
      </c>
      <c r="H101" s="24">
        <f>G101*100/E101</f>
        <v>1.8867924528301887</v>
      </c>
      <c r="I101" s="20"/>
      <c r="J101" s="20"/>
      <c r="K101" s="20"/>
      <c r="L101" s="20"/>
      <c r="M101" s="20"/>
      <c r="N101" s="20"/>
    </row>
    <row r="102" spans="1:14" ht="38.25" x14ac:dyDescent="0.25">
      <c r="A102" s="1" t="s">
        <v>123</v>
      </c>
      <c r="B102" s="2" t="s">
        <v>104</v>
      </c>
      <c r="C102" s="7">
        <v>164.62899999999999</v>
      </c>
      <c r="D102" s="12">
        <v>47</v>
      </c>
      <c r="E102" s="486">
        <v>50</v>
      </c>
      <c r="F102" s="13">
        <f>E102/C102</f>
        <v>0.30371319755328652</v>
      </c>
      <c r="G102" s="195">
        <v>1</v>
      </c>
      <c r="H102" s="24">
        <f>G102*100/E102</f>
        <v>2</v>
      </c>
      <c r="I102" s="20"/>
      <c r="J102" s="20"/>
      <c r="K102" s="20"/>
      <c r="L102" s="20"/>
      <c r="M102" s="20"/>
      <c r="N102" s="20"/>
    </row>
    <row r="103" spans="1:14" ht="15.75" hidden="1" x14ac:dyDescent="0.25">
      <c r="A103" s="1" t="s">
        <v>258</v>
      </c>
      <c r="B103" s="2" t="s">
        <v>106</v>
      </c>
      <c r="C103" s="7">
        <v>7.07</v>
      </c>
      <c r="D103" s="12">
        <v>0</v>
      </c>
      <c r="E103" s="486">
        <v>0</v>
      </c>
      <c r="F103" s="13">
        <f>E103/C103</f>
        <v>0</v>
      </c>
      <c r="G103" s="90">
        <v>0</v>
      </c>
      <c r="H103" s="12">
        <v>0</v>
      </c>
      <c r="I103" s="20"/>
      <c r="J103" s="20"/>
      <c r="K103" s="20"/>
      <c r="L103" s="20"/>
      <c r="M103" s="20"/>
      <c r="N103" s="20"/>
    </row>
    <row r="104" spans="1:14" ht="15.75" hidden="1" x14ac:dyDescent="0.25">
      <c r="A104" s="1" t="s">
        <v>259</v>
      </c>
      <c r="B104" s="2" t="s">
        <v>108</v>
      </c>
      <c r="C104" s="3">
        <v>11.88</v>
      </c>
      <c r="D104" s="12">
        <v>0</v>
      </c>
      <c r="E104" s="486">
        <v>0</v>
      </c>
      <c r="F104" s="13">
        <f>E104/C104</f>
        <v>0</v>
      </c>
      <c r="G104" s="90">
        <v>0</v>
      </c>
      <c r="H104" s="12">
        <v>0</v>
      </c>
      <c r="I104" s="20"/>
      <c r="J104" s="20"/>
      <c r="K104" s="20"/>
      <c r="L104" s="20"/>
      <c r="M104" s="20"/>
      <c r="N104" s="20"/>
    </row>
    <row r="105" spans="1:14" ht="15.75" customHeight="1" x14ac:dyDescent="0.25">
      <c r="A105" s="494" t="s">
        <v>260</v>
      </c>
      <c r="B105" s="494"/>
      <c r="C105" s="494"/>
      <c r="D105" s="494"/>
      <c r="E105" s="494"/>
      <c r="F105" s="494"/>
      <c r="G105" s="494"/>
      <c r="H105" s="494"/>
      <c r="I105" s="494"/>
      <c r="J105" s="494"/>
      <c r="K105" s="494"/>
      <c r="L105" s="494"/>
      <c r="M105" s="494"/>
      <c r="N105" s="494"/>
    </row>
    <row r="106" spans="1:14" ht="15.75" x14ac:dyDescent="0.25">
      <c r="A106" s="1" t="s">
        <v>125</v>
      </c>
      <c r="B106" s="2" t="s">
        <v>36</v>
      </c>
      <c r="C106" s="7">
        <v>498.62</v>
      </c>
      <c r="D106" s="12">
        <v>113</v>
      </c>
      <c r="E106" s="90">
        <v>113</v>
      </c>
      <c r="F106" s="13">
        <f>E106/C106</f>
        <v>0.22662548634230475</v>
      </c>
      <c r="G106" s="90">
        <v>11</v>
      </c>
      <c r="H106" s="12">
        <v>10</v>
      </c>
      <c r="I106" s="12">
        <v>0</v>
      </c>
      <c r="J106" s="12">
        <v>0</v>
      </c>
      <c r="K106" s="12">
        <v>0</v>
      </c>
      <c r="L106" s="12">
        <v>0</v>
      </c>
      <c r="M106" s="12">
        <v>11</v>
      </c>
      <c r="N106" s="12">
        <v>0</v>
      </c>
    </row>
    <row r="107" spans="1:14" ht="15.75" hidden="1" x14ac:dyDescent="0.25">
      <c r="A107" s="1" t="s">
        <v>126</v>
      </c>
      <c r="B107" s="2" t="s">
        <v>111</v>
      </c>
      <c r="C107" s="7">
        <v>200.97</v>
      </c>
      <c r="D107" s="12">
        <v>29</v>
      </c>
      <c r="E107" s="486">
        <v>0</v>
      </c>
      <c r="F107" s="13">
        <f>E107/C107</f>
        <v>0</v>
      </c>
      <c r="G107" s="90">
        <v>0</v>
      </c>
      <c r="H107" s="12">
        <v>0</v>
      </c>
      <c r="I107" s="20"/>
      <c r="J107" s="20"/>
      <c r="K107" s="20"/>
      <c r="L107" s="20"/>
      <c r="M107" s="20"/>
      <c r="N107" s="20"/>
    </row>
    <row r="108" spans="1:14" ht="25.5" hidden="1" x14ac:dyDescent="0.25">
      <c r="A108" s="1" t="s">
        <v>128</v>
      </c>
      <c r="B108" s="2" t="s">
        <v>112</v>
      </c>
      <c r="C108" s="7">
        <v>177.53</v>
      </c>
      <c r="D108" s="12">
        <v>0</v>
      </c>
      <c r="E108" s="486">
        <v>0</v>
      </c>
      <c r="F108" s="13">
        <f>E108/C108</f>
        <v>0</v>
      </c>
      <c r="G108" s="90">
        <v>0</v>
      </c>
      <c r="H108" s="12">
        <v>0</v>
      </c>
      <c r="I108" s="20"/>
      <c r="J108" s="20"/>
      <c r="K108" s="20"/>
      <c r="L108" s="20"/>
      <c r="M108" s="20"/>
      <c r="N108" s="20"/>
    </row>
    <row r="109" spans="1:14" ht="15.75" customHeight="1" x14ac:dyDescent="0.25">
      <c r="A109" s="494" t="s">
        <v>261</v>
      </c>
      <c r="B109" s="494"/>
      <c r="C109" s="494"/>
      <c r="D109" s="494"/>
      <c r="E109" s="494"/>
      <c r="F109" s="494"/>
      <c r="G109" s="494"/>
      <c r="H109" s="494"/>
      <c r="I109" s="494"/>
      <c r="J109" s="494"/>
      <c r="K109" s="494"/>
      <c r="L109" s="494"/>
      <c r="M109" s="494"/>
      <c r="N109" s="494"/>
    </row>
    <row r="110" spans="1:14" x14ac:dyDescent="0.25">
      <c r="A110" s="1" t="s">
        <v>136</v>
      </c>
      <c r="B110" s="2" t="s">
        <v>18</v>
      </c>
      <c r="C110" s="3">
        <v>186.63</v>
      </c>
      <c r="D110" s="18">
        <v>57</v>
      </c>
      <c r="E110" s="69">
        <v>57</v>
      </c>
      <c r="F110" s="19">
        <f>E110/C110</f>
        <v>0.30541713550876065</v>
      </c>
      <c r="G110" s="69">
        <v>5</v>
      </c>
      <c r="H110" s="18">
        <v>10</v>
      </c>
      <c r="I110" s="18">
        <v>0</v>
      </c>
      <c r="J110" s="18">
        <v>0</v>
      </c>
      <c r="K110" s="18">
        <v>0</v>
      </c>
      <c r="L110" s="18">
        <v>0</v>
      </c>
      <c r="M110" s="18">
        <v>5</v>
      </c>
      <c r="N110" s="18">
        <v>0</v>
      </c>
    </row>
    <row r="111" spans="1:14" ht="38.25" x14ac:dyDescent="0.25">
      <c r="A111" s="1" t="s">
        <v>137</v>
      </c>
      <c r="B111" s="2" t="s">
        <v>115</v>
      </c>
      <c r="C111" s="7">
        <v>332.44099999999997</v>
      </c>
      <c r="D111" s="18">
        <v>40</v>
      </c>
      <c r="E111" s="18">
        <v>39</v>
      </c>
      <c r="F111" s="19">
        <f>E111/C111</f>
        <v>0.11731404971107656</v>
      </c>
      <c r="G111" s="258">
        <v>1</v>
      </c>
      <c r="H111" s="26">
        <f>G111*100/E111</f>
        <v>2.5641025641025643</v>
      </c>
      <c r="I111" s="25"/>
      <c r="J111" s="25"/>
      <c r="K111" s="25"/>
      <c r="L111" s="25"/>
      <c r="M111" s="25"/>
      <c r="N111" s="25"/>
    </row>
    <row r="112" spans="1:14" hidden="1" x14ac:dyDescent="0.25">
      <c r="A112" s="1" t="s">
        <v>139</v>
      </c>
      <c r="B112" s="2" t="s">
        <v>117</v>
      </c>
      <c r="C112" s="7">
        <v>33.372999999999998</v>
      </c>
      <c r="D112" s="18">
        <v>0</v>
      </c>
      <c r="E112" s="488">
        <v>0</v>
      </c>
      <c r="F112" s="19">
        <f>E112/C112</f>
        <v>0</v>
      </c>
      <c r="G112" s="69">
        <v>0</v>
      </c>
      <c r="H112" s="18">
        <v>0</v>
      </c>
      <c r="I112" s="25"/>
      <c r="J112" s="25"/>
      <c r="K112" s="25"/>
      <c r="L112" s="25"/>
      <c r="M112" s="25"/>
      <c r="N112" s="25"/>
    </row>
    <row r="113" spans="1:14" hidden="1" x14ac:dyDescent="0.25">
      <c r="A113" s="1" t="s">
        <v>262</v>
      </c>
      <c r="B113" s="2" t="s">
        <v>119</v>
      </c>
      <c r="C113" s="7">
        <v>20.67</v>
      </c>
      <c r="D113" s="18">
        <v>0</v>
      </c>
      <c r="E113" s="488">
        <v>0</v>
      </c>
      <c r="F113" s="19">
        <f>E113/C113</f>
        <v>0</v>
      </c>
      <c r="G113" s="69">
        <v>0</v>
      </c>
      <c r="H113" s="18">
        <v>0</v>
      </c>
      <c r="I113" s="25"/>
      <c r="J113" s="25"/>
      <c r="K113" s="25"/>
      <c r="L113" s="25"/>
      <c r="M113" s="25"/>
      <c r="N113" s="25"/>
    </row>
    <row r="114" spans="1:14" ht="15.75" x14ac:dyDescent="0.25">
      <c r="A114" s="526" t="s">
        <v>308</v>
      </c>
      <c r="B114" s="526"/>
      <c r="C114" s="526"/>
      <c r="D114" s="526"/>
      <c r="E114" s="526"/>
      <c r="F114" s="526"/>
      <c r="G114" s="526"/>
      <c r="H114" s="526"/>
      <c r="I114" s="526"/>
      <c r="J114" s="526"/>
      <c r="K114" s="526"/>
      <c r="L114" s="526"/>
      <c r="M114" s="526"/>
      <c r="N114" s="526"/>
    </row>
    <row r="115" spans="1:14" ht="15.75" x14ac:dyDescent="0.25">
      <c r="A115" s="9" t="s">
        <v>141</v>
      </c>
      <c r="B115" s="6" t="s">
        <v>36</v>
      </c>
      <c r="C115" s="8">
        <v>347.41</v>
      </c>
      <c r="D115" s="12">
        <v>115</v>
      </c>
      <c r="E115" s="486">
        <v>113</v>
      </c>
      <c r="F115" s="13">
        <f>E115/C115</f>
        <v>0.32526409717624705</v>
      </c>
      <c r="G115" s="195">
        <v>11</v>
      </c>
      <c r="H115" s="24">
        <f>G115*100/E115</f>
        <v>9.7345132743362832</v>
      </c>
      <c r="I115" s="20">
        <v>0</v>
      </c>
      <c r="J115" s="20">
        <v>0</v>
      </c>
      <c r="K115" s="20">
        <v>0</v>
      </c>
      <c r="L115" s="20">
        <v>0</v>
      </c>
      <c r="M115" s="20">
        <v>11</v>
      </c>
      <c r="N115" s="20">
        <v>0</v>
      </c>
    </row>
    <row r="116" spans="1:14" ht="45" hidden="1" customHeight="1" x14ac:dyDescent="0.25">
      <c r="A116" s="9" t="s">
        <v>142</v>
      </c>
      <c r="B116" s="6" t="s">
        <v>399</v>
      </c>
      <c r="C116" s="8">
        <v>36.19</v>
      </c>
      <c r="D116" s="12">
        <v>62</v>
      </c>
      <c r="E116" s="486">
        <v>0</v>
      </c>
      <c r="F116" s="13">
        <f>E116/C116</f>
        <v>0</v>
      </c>
      <c r="G116" s="90">
        <v>0</v>
      </c>
      <c r="H116" s="12">
        <v>0</v>
      </c>
      <c r="I116" s="20"/>
      <c r="J116" s="20"/>
      <c r="K116" s="20"/>
      <c r="L116" s="20"/>
      <c r="M116" s="20"/>
      <c r="N116" s="20"/>
    </row>
    <row r="117" spans="1:14" ht="45" hidden="1" customHeight="1" x14ac:dyDescent="0.25">
      <c r="A117" s="9" t="s">
        <v>144</v>
      </c>
      <c r="B117" s="6" t="s">
        <v>400</v>
      </c>
      <c r="C117" s="8">
        <v>21.42</v>
      </c>
      <c r="D117" s="12">
        <v>23</v>
      </c>
      <c r="E117" s="486">
        <v>0</v>
      </c>
      <c r="F117" s="13">
        <f>E117/C117</f>
        <v>0</v>
      </c>
      <c r="G117" s="90">
        <v>0</v>
      </c>
      <c r="H117" s="12">
        <v>0</v>
      </c>
      <c r="I117" s="20"/>
      <c r="J117" s="20"/>
      <c r="K117" s="20"/>
      <c r="L117" s="20"/>
      <c r="M117" s="20"/>
      <c r="N117" s="20"/>
    </row>
    <row r="118" spans="1:14" ht="15.75" x14ac:dyDescent="0.25">
      <c r="A118" s="494" t="s">
        <v>309</v>
      </c>
      <c r="B118" s="494"/>
      <c r="C118" s="494"/>
      <c r="D118" s="494"/>
      <c r="E118" s="494"/>
      <c r="F118" s="494"/>
      <c r="G118" s="494"/>
      <c r="H118" s="494"/>
      <c r="I118" s="494"/>
      <c r="J118" s="494"/>
      <c r="K118" s="494"/>
      <c r="L118" s="494"/>
      <c r="M118" s="494"/>
      <c r="N118" s="494"/>
    </row>
    <row r="119" spans="1:14" ht="15.75" x14ac:dyDescent="0.25">
      <c r="A119" s="1" t="s">
        <v>148</v>
      </c>
      <c r="B119" s="2" t="s">
        <v>18</v>
      </c>
      <c r="C119" s="7">
        <v>273.83</v>
      </c>
      <c r="D119" s="12">
        <v>66</v>
      </c>
      <c r="E119" s="486">
        <v>83</v>
      </c>
      <c r="F119" s="13">
        <f>E119/C119</f>
        <v>0.30310776759303221</v>
      </c>
      <c r="G119" s="90">
        <v>6</v>
      </c>
      <c r="H119" s="12">
        <v>10</v>
      </c>
      <c r="I119" s="12">
        <v>0</v>
      </c>
      <c r="J119" s="12">
        <v>0</v>
      </c>
      <c r="K119" s="12">
        <v>0</v>
      </c>
      <c r="L119" s="12">
        <v>0</v>
      </c>
      <c r="M119" s="12">
        <v>6</v>
      </c>
      <c r="N119" s="12">
        <v>0</v>
      </c>
    </row>
    <row r="120" spans="1:14" ht="38.25" hidden="1" x14ac:dyDescent="0.25">
      <c r="A120" s="1" t="s">
        <v>149</v>
      </c>
      <c r="B120" s="2" t="s">
        <v>127</v>
      </c>
      <c r="C120" s="3">
        <v>40.784999999999997</v>
      </c>
      <c r="D120" s="12">
        <v>30</v>
      </c>
      <c r="E120" s="486">
        <v>32</v>
      </c>
      <c r="F120" s="13">
        <f t="shared" ref="F120:F129" si="4">E120/C120</f>
        <v>0.78460218217481925</v>
      </c>
      <c r="G120" s="195"/>
      <c r="H120" s="24">
        <v>3</v>
      </c>
      <c r="I120" s="20"/>
      <c r="J120" s="20"/>
      <c r="K120" s="20"/>
      <c r="L120" s="20"/>
      <c r="M120" s="20"/>
      <c r="N120" s="20"/>
    </row>
    <row r="121" spans="1:14" ht="38.25" x14ac:dyDescent="0.25">
      <c r="A121" s="1" t="s">
        <v>151</v>
      </c>
      <c r="B121" s="2" t="s">
        <v>129</v>
      </c>
      <c r="C121" s="7">
        <v>83.35</v>
      </c>
      <c r="D121" s="12">
        <v>38</v>
      </c>
      <c r="E121" s="486">
        <v>39</v>
      </c>
      <c r="F121" s="13">
        <f t="shared" si="4"/>
        <v>0.46790641871625677</v>
      </c>
      <c r="G121" s="195">
        <v>1</v>
      </c>
      <c r="H121" s="24">
        <f>G121*100/E121</f>
        <v>2.5641025641025643</v>
      </c>
      <c r="I121" s="20"/>
      <c r="J121" s="20"/>
      <c r="K121" s="20"/>
      <c r="L121" s="20"/>
      <c r="M121" s="20"/>
      <c r="N121" s="20"/>
    </row>
    <row r="122" spans="1:14" ht="38.25" x14ac:dyDescent="0.25">
      <c r="A122" s="1" t="s">
        <v>153</v>
      </c>
      <c r="B122" s="2" t="s">
        <v>130</v>
      </c>
      <c r="C122" s="7">
        <v>71.564999999999998</v>
      </c>
      <c r="D122" s="12">
        <v>37</v>
      </c>
      <c r="E122" s="486">
        <v>43</v>
      </c>
      <c r="F122" s="13">
        <f t="shared" si="4"/>
        <v>0.60085237196953822</v>
      </c>
      <c r="G122" s="195">
        <v>1</v>
      </c>
      <c r="H122" s="24">
        <f>G122*100/E122</f>
        <v>2.3255813953488373</v>
      </c>
      <c r="I122" s="20"/>
      <c r="J122" s="20"/>
      <c r="K122" s="20"/>
      <c r="L122" s="20"/>
      <c r="M122" s="20"/>
      <c r="N122" s="20"/>
    </row>
    <row r="123" spans="1:14" ht="15.75" hidden="1" x14ac:dyDescent="0.25">
      <c r="A123" s="1" t="s">
        <v>263</v>
      </c>
      <c r="B123" s="2" t="s">
        <v>131</v>
      </c>
      <c r="C123" s="7">
        <v>33.872999999999998</v>
      </c>
      <c r="D123" s="12">
        <v>12</v>
      </c>
      <c r="E123" s="486">
        <v>0</v>
      </c>
      <c r="F123" s="13">
        <f t="shared" si="4"/>
        <v>0</v>
      </c>
      <c r="G123" s="195">
        <v>0</v>
      </c>
      <c r="H123" s="24">
        <v>0</v>
      </c>
      <c r="I123" s="20"/>
      <c r="J123" s="20"/>
      <c r="K123" s="20"/>
      <c r="L123" s="20"/>
      <c r="M123" s="20"/>
      <c r="N123" s="20"/>
    </row>
    <row r="124" spans="1:14" ht="27" hidden="1" customHeight="1" x14ac:dyDescent="0.25">
      <c r="A124" s="1" t="s">
        <v>264</v>
      </c>
      <c r="B124" s="2" t="s">
        <v>132</v>
      </c>
      <c r="C124" s="7">
        <v>35.130000000000003</v>
      </c>
      <c r="D124" s="12">
        <v>0</v>
      </c>
      <c r="E124" s="486">
        <v>0</v>
      </c>
      <c r="F124" s="13">
        <f t="shared" si="4"/>
        <v>0</v>
      </c>
      <c r="G124" s="195">
        <v>0</v>
      </c>
      <c r="H124" s="24">
        <v>0</v>
      </c>
      <c r="I124" s="20"/>
      <c r="J124" s="20"/>
      <c r="K124" s="20"/>
      <c r="L124" s="20"/>
      <c r="M124" s="20"/>
      <c r="N124" s="20"/>
    </row>
    <row r="125" spans="1:14" ht="31.5" hidden="1" customHeight="1" x14ac:dyDescent="0.25">
      <c r="A125" s="1" t="s">
        <v>265</v>
      </c>
      <c r="B125" s="2" t="s">
        <v>133</v>
      </c>
      <c r="C125" s="7">
        <v>119.288</v>
      </c>
      <c r="D125" s="12">
        <v>26</v>
      </c>
      <c r="E125" s="486">
        <v>0</v>
      </c>
      <c r="F125" s="13">
        <f t="shared" si="4"/>
        <v>0</v>
      </c>
      <c r="G125" s="195">
        <v>0</v>
      </c>
      <c r="H125" s="24">
        <v>0</v>
      </c>
      <c r="I125" s="20"/>
      <c r="J125" s="20"/>
      <c r="K125" s="20"/>
      <c r="L125" s="20"/>
      <c r="M125" s="20"/>
      <c r="N125" s="20"/>
    </row>
    <row r="126" spans="1:14" ht="25.5" hidden="1" x14ac:dyDescent="0.25">
      <c r="A126" s="1" t="s">
        <v>266</v>
      </c>
      <c r="B126" s="2" t="s">
        <v>134</v>
      </c>
      <c r="C126" s="3">
        <v>28.207000000000001</v>
      </c>
      <c r="D126" s="12">
        <v>26</v>
      </c>
      <c r="E126" s="486">
        <v>0</v>
      </c>
      <c r="F126" s="13">
        <f t="shared" si="4"/>
        <v>0</v>
      </c>
      <c r="G126" s="195">
        <v>0</v>
      </c>
      <c r="H126" s="24">
        <v>0</v>
      </c>
      <c r="I126" s="20"/>
      <c r="J126" s="20"/>
      <c r="K126" s="20"/>
      <c r="L126" s="20"/>
      <c r="M126" s="20"/>
      <c r="N126" s="20"/>
    </row>
    <row r="127" spans="1:14" ht="25.5" hidden="1" x14ac:dyDescent="0.25">
      <c r="A127" s="1" t="s">
        <v>267</v>
      </c>
      <c r="B127" s="2" t="s">
        <v>135</v>
      </c>
      <c r="C127" s="7">
        <v>24.41</v>
      </c>
      <c r="D127" s="12">
        <v>11</v>
      </c>
      <c r="E127" s="486">
        <v>0</v>
      </c>
      <c r="F127" s="13">
        <f t="shared" si="4"/>
        <v>0</v>
      </c>
      <c r="G127" s="195">
        <v>0</v>
      </c>
      <c r="H127" s="24">
        <v>0</v>
      </c>
      <c r="I127" s="20"/>
      <c r="J127" s="20"/>
      <c r="K127" s="20"/>
      <c r="L127" s="20"/>
      <c r="M127" s="20"/>
      <c r="N127" s="20"/>
    </row>
    <row r="128" spans="1:14" ht="34.5" hidden="1" customHeight="1" x14ac:dyDescent="0.25">
      <c r="A128" s="1" t="s">
        <v>268</v>
      </c>
      <c r="B128" s="6" t="s">
        <v>332</v>
      </c>
      <c r="C128" s="7">
        <v>30.28</v>
      </c>
      <c r="D128" s="12">
        <v>10</v>
      </c>
      <c r="E128" s="486">
        <v>0</v>
      </c>
      <c r="F128" s="13">
        <f t="shared" si="4"/>
        <v>0</v>
      </c>
      <c r="G128" s="195">
        <v>0</v>
      </c>
      <c r="H128" s="24" t="e">
        <f>G128*100/E128</f>
        <v>#DIV/0!</v>
      </c>
      <c r="I128" s="20"/>
      <c r="J128" s="20"/>
      <c r="K128" s="20"/>
      <c r="L128" s="20"/>
      <c r="M128" s="20"/>
      <c r="N128" s="20"/>
    </row>
    <row r="129" spans="1:14" ht="15.75" hidden="1" x14ac:dyDescent="0.25">
      <c r="A129" s="1" t="s">
        <v>269</v>
      </c>
      <c r="B129" s="6" t="s">
        <v>27</v>
      </c>
      <c r="C129" s="7">
        <v>35.409999999999997</v>
      </c>
      <c r="D129" s="12">
        <v>0</v>
      </c>
      <c r="E129" s="486">
        <v>0</v>
      </c>
      <c r="F129" s="13">
        <f t="shared" si="4"/>
        <v>0</v>
      </c>
      <c r="G129" s="195">
        <v>0</v>
      </c>
      <c r="H129" s="24">
        <v>0</v>
      </c>
      <c r="I129" s="20"/>
      <c r="J129" s="20"/>
      <c r="K129" s="20"/>
      <c r="L129" s="20"/>
      <c r="M129" s="20"/>
      <c r="N129" s="20"/>
    </row>
    <row r="130" spans="1:14" ht="15.75" x14ac:dyDescent="0.25">
      <c r="A130" s="526" t="s">
        <v>270</v>
      </c>
      <c r="B130" s="526"/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526"/>
    </row>
    <row r="131" spans="1:14" x14ac:dyDescent="0.25">
      <c r="A131" s="9" t="s">
        <v>155</v>
      </c>
      <c r="B131" s="6" t="s">
        <v>36</v>
      </c>
      <c r="C131" s="8">
        <v>223.19</v>
      </c>
      <c r="D131" s="18">
        <v>50</v>
      </c>
      <c r="E131" s="69">
        <v>50</v>
      </c>
      <c r="F131" s="31">
        <f>E131/C131</f>
        <v>0.2240243738518751</v>
      </c>
      <c r="G131" s="69">
        <v>5</v>
      </c>
      <c r="H131" s="31">
        <f>G131*100/E131</f>
        <v>10</v>
      </c>
      <c r="I131" s="18">
        <v>0</v>
      </c>
      <c r="J131" s="18">
        <v>0</v>
      </c>
      <c r="K131" s="18">
        <v>0</v>
      </c>
      <c r="L131" s="18">
        <v>0</v>
      </c>
      <c r="M131" s="18">
        <v>5</v>
      </c>
      <c r="N131" s="18">
        <v>0</v>
      </c>
    </row>
    <row r="132" spans="1:14" ht="38.25" x14ac:dyDescent="0.25">
      <c r="A132" s="9" t="s">
        <v>271</v>
      </c>
      <c r="B132" s="6" t="s">
        <v>138</v>
      </c>
      <c r="C132" s="8">
        <v>146.21</v>
      </c>
      <c r="D132" s="18">
        <v>95</v>
      </c>
      <c r="E132" s="488">
        <v>113</v>
      </c>
      <c r="F132" s="31">
        <f>E132/C132</f>
        <v>0.77286095342315841</v>
      </c>
      <c r="G132" s="69">
        <v>11</v>
      </c>
      <c r="H132" s="31">
        <f>G132*100/E132</f>
        <v>9.7345132743362832</v>
      </c>
      <c r="I132" s="454"/>
      <c r="J132" s="454"/>
      <c r="K132" s="454"/>
      <c r="L132" s="454"/>
      <c r="M132" s="454"/>
      <c r="N132" s="454"/>
    </row>
    <row r="133" spans="1:14" hidden="1" x14ac:dyDescent="0.25">
      <c r="A133" s="9" t="s">
        <v>272</v>
      </c>
      <c r="B133" s="6" t="s">
        <v>140</v>
      </c>
      <c r="C133" s="8">
        <v>125.91</v>
      </c>
      <c r="D133" s="18">
        <v>86</v>
      </c>
      <c r="E133" s="488">
        <v>0</v>
      </c>
      <c r="F133" s="31">
        <f>E133/C133</f>
        <v>0</v>
      </c>
      <c r="G133" s="69">
        <v>0</v>
      </c>
      <c r="H133" s="18">
        <v>0</v>
      </c>
      <c r="I133" s="454"/>
      <c r="J133" s="454"/>
      <c r="K133" s="454"/>
      <c r="L133" s="454"/>
      <c r="M133" s="454"/>
      <c r="N133" s="454"/>
    </row>
    <row r="134" spans="1:14" ht="15.75" x14ac:dyDescent="0.25">
      <c r="A134" s="494" t="s">
        <v>273</v>
      </c>
      <c r="B134" s="494"/>
      <c r="C134" s="494"/>
      <c r="D134" s="494"/>
      <c r="E134" s="494"/>
      <c r="F134" s="494"/>
      <c r="G134" s="494"/>
      <c r="H134" s="494"/>
      <c r="I134" s="494"/>
      <c r="J134" s="494"/>
      <c r="K134" s="494"/>
      <c r="L134" s="494"/>
      <c r="M134" s="494"/>
      <c r="N134" s="494"/>
    </row>
    <row r="135" spans="1:14" ht="15.75" x14ac:dyDescent="0.25">
      <c r="A135" s="1" t="s">
        <v>156</v>
      </c>
      <c r="B135" s="2" t="s">
        <v>36</v>
      </c>
      <c r="C135" s="7">
        <v>768.25</v>
      </c>
      <c r="D135" s="12">
        <v>4901</v>
      </c>
      <c r="E135" s="486">
        <v>3940</v>
      </c>
      <c r="F135" s="13">
        <f>E135/C135</f>
        <v>5.128538887081028</v>
      </c>
      <c r="G135" s="195">
        <v>50</v>
      </c>
      <c r="H135" s="24">
        <f>G135*100/E135</f>
        <v>1.2690355329949239</v>
      </c>
      <c r="I135" s="20">
        <v>0</v>
      </c>
      <c r="J135" s="20">
        <v>0</v>
      </c>
      <c r="K135" s="20">
        <v>0</v>
      </c>
      <c r="L135" s="20">
        <v>0</v>
      </c>
      <c r="M135" s="20">
        <v>50</v>
      </c>
      <c r="N135" s="20">
        <v>0</v>
      </c>
    </row>
    <row r="136" spans="1:14" ht="38.25" x14ac:dyDescent="0.25">
      <c r="A136" s="1" t="s">
        <v>157</v>
      </c>
      <c r="B136" s="2" t="s">
        <v>143</v>
      </c>
      <c r="C136" s="7">
        <v>191.41800000000001</v>
      </c>
      <c r="D136" s="12">
        <v>35</v>
      </c>
      <c r="E136" s="486">
        <v>38</v>
      </c>
      <c r="F136" s="13">
        <f t="shared" ref="F136:F142" si="5">E136/C136</f>
        <v>0.19851842564440125</v>
      </c>
      <c r="G136" s="195">
        <v>1</v>
      </c>
      <c r="H136" s="24">
        <f>G136*100/E136</f>
        <v>2.6315789473684212</v>
      </c>
      <c r="I136" s="20"/>
      <c r="J136" s="20"/>
      <c r="K136" s="20"/>
      <c r="L136" s="20"/>
      <c r="M136" s="20"/>
      <c r="N136" s="20"/>
    </row>
    <row r="137" spans="1:14" ht="38.25" x14ac:dyDescent="0.25">
      <c r="A137" s="1" t="s">
        <v>159</v>
      </c>
      <c r="B137" s="2" t="s">
        <v>145</v>
      </c>
      <c r="C137" s="7">
        <v>164.13</v>
      </c>
      <c r="D137" s="12">
        <v>50</v>
      </c>
      <c r="E137" s="486">
        <v>53</v>
      </c>
      <c r="F137" s="13">
        <f t="shared" si="5"/>
        <v>0.32291476268811309</v>
      </c>
      <c r="G137" s="195">
        <v>1</v>
      </c>
      <c r="H137" s="24">
        <f>G137*100/E137</f>
        <v>1.8867924528301887</v>
      </c>
      <c r="I137" s="20"/>
      <c r="J137" s="20"/>
      <c r="K137" s="20"/>
      <c r="L137" s="20"/>
      <c r="M137" s="20"/>
      <c r="N137" s="20"/>
    </row>
    <row r="138" spans="1:14" ht="38.25" x14ac:dyDescent="0.25">
      <c r="A138" s="1" t="s">
        <v>161</v>
      </c>
      <c r="B138" s="2" t="s">
        <v>146</v>
      </c>
      <c r="C138" s="3">
        <v>258.22300000000001</v>
      </c>
      <c r="D138" s="12">
        <v>22</v>
      </c>
      <c r="E138" s="486">
        <v>27</v>
      </c>
      <c r="F138" s="13">
        <f t="shared" si="5"/>
        <v>0.10456078660692501</v>
      </c>
      <c r="G138" s="195">
        <v>0</v>
      </c>
      <c r="H138" s="24">
        <f>G138*100/E138</f>
        <v>0</v>
      </c>
      <c r="I138" s="20"/>
      <c r="J138" s="20"/>
      <c r="K138" s="20"/>
      <c r="L138" s="20"/>
      <c r="M138" s="20"/>
      <c r="N138" s="20"/>
    </row>
    <row r="139" spans="1:14" ht="15.75" hidden="1" x14ac:dyDescent="0.25">
      <c r="A139" s="1" t="s">
        <v>162</v>
      </c>
      <c r="B139" s="2" t="s">
        <v>354</v>
      </c>
      <c r="C139" s="7">
        <v>31.01</v>
      </c>
      <c r="D139" s="12">
        <v>1693</v>
      </c>
      <c r="E139" s="486">
        <v>0</v>
      </c>
      <c r="F139" s="13">
        <f t="shared" si="5"/>
        <v>0</v>
      </c>
      <c r="G139" s="195">
        <v>0</v>
      </c>
      <c r="H139" s="24" t="e">
        <f>G139*100/E139</f>
        <v>#DIV/0!</v>
      </c>
      <c r="I139" s="20"/>
      <c r="J139" s="20"/>
      <c r="K139" s="20"/>
      <c r="L139" s="20"/>
      <c r="M139" s="20"/>
      <c r="N139" s="20"/>
    </row>
    <row r="140" spans="1:14" ht="15.75" hidden="1" x14ac:dyDescent="0.25">
      <c r="A140" s="1" t="s">
        <v>164</v>
      </c>
      <c r="B140" s="6" t="s">
        <v>350</v>
      </c>
      <c r="C140" s="7">
        <v>45.381</v>
      </c>
      <c r="D140" s="12">
        <v>0</v>
      </c>
      <c r="E140" s="486">
        <v>0</v>
      </c>
      <c r="F140" s="13">
        <f t="shared" si="5"/>
        <v>0</v>
      </c>
      <c r="G140" s="90">
        <v>0</v>
      </c>
      <c r="H140" s="12">
        <v>0</v>
      </c>
      <c r="I140" s="20"/>
      <c r="J140" s="20"/>
      <c r="K140" s="20"/>
      <c r="L140" s="20"/>
      <c r="M140" s="20"/>
      <c r="N140" s="20"/>
    </row>
    <row r="141" spans="1:14" ht="15.75" hidden="1" x14ac:dyDescent="0.25">
      <c r="A141" s="1" t="s">
        <v>165</v>
      </c>
      <c r="B141" s="6" t="s">
        <v>42</v>
      </c>
      <c r="C141" s="7">
        <v>20.49</v>
      </c>
      <c r="D141" s="12">
        <v>898</v>
      </c>
      <c r="E141" s="486">
        <v>0</v>
      </c>
      <c r="F141" s="13">
        <f t="shared" si="5"/>
        <v>0</v>
      </c>
      <c r="G141" s="195">
        <v>0</v>
      </c>
      <c r="H141" s="24" t="e">
        <f>G141*100/E141</f>
        <v>#DIV/0!</v>
      </c>
      <c r="I141" s="20"/>
      <c r="J141" s="20"/>
      <c r="K141" s="20"/>
      <c r="L141" s="20"/>
      <c r="M141" s="20"/>
      <c r="N141" s="20"/>
    </row>
    <row r="142" spans="1:14" ht="15.75" hidden="1" x14ac:dyDescent="0.25">
      <c r="A142" s="1" t="s">
        <v>167</v>
      </c>
      <c r="B142" s="43" t="s">
        <v>147</v>
      </c>
      <c r="C142" s="7">
        <v>73.016999999999996</v>
      </c>
      <c r="D142" s="12">
        <v>0</v>
      </c>
      <c r="E142" s="486">
        <v>0</v>
      </c>
      <c r="F142" s="13">
        <f t="shared" si="5"/>
        <v>0</v>
      </c>
      <c r="G142" s="90">
        <v>0</v>
      </c>
      <c r="H142" s="12">
        <v>0</v>
      </c>
      <c r="I142" s="20"/>
      <c r="J142" s="20"/>
      <c r="K142" s="20"/>
      <c r="L142" s="20"/>
      <c r="M142" s="20"/>
      <c r="N142" s="20"/>
    </row>
    <row r="143" spans="1:14" ht="15.75" hidden="1" x14ac:dyDescent="0.25">
      <c r="A143" s="591" t="s">
        <v>274</v>
      </c>
      <c r="B143" s="591"/>
      <c r="C143" s="591"/>
      <c r="D143" s="591"/>
      <c r="E143" s="591"/>
      <c r="F143" s="591"/>
      <c r="G143" s="591"/>
      <c r="H143" s="591"/>
      <c r="I143" s="591"/>
      <c r="J143" s="591"/>
      <c r="K143" s="591"/>
      <c r="L143" s="591"/>
      <c r="M143" s="591"/>
      <c r="N143" s="591"/>
    </row>
    <row r="144" spans="1:14" hidden="1" x14ac:dyDescent="0.25">
      <c r="A144" s="1" t="s">
        <v>171</v>
      </c>
      <c r="B144" s="2" t="s">
        <v>18</v>
      </c>
      <c r="C144" s="7">
        <v>4284.8</v>
      </c>
      <c r="D144" s="11">
        <v>0</v>
      </c>
      <c r="E144" s="485">
        <v>0</v>
      </c>
      <c r="F144" s="11">
        <v>0</v>
      </c>
      <c r="G144" s="87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</row>
    <row r="145" spans="1:14" ht="15.75" customHeight="1" x14ac:dyDescent="0.25">
      <c r="A145" s="494" t="s">
        <v>275</v>
      </c>
      <c r="B145" s="494"/>
      <c r="C145" s="494"/>
      <c r="D145" s="494"/>
      <c r="E145" s="494"/>
      <c r="F145" s="494"/>
      <c r="G145" s="494"/>
      <c r="H145" s="494"/>
      <c r="I145" s="494"/>
      <c r="J145" s="494"/>
      <c r="K145" s="494"/>
      <c r="L145" s="494"/>
      <c r="M145" s="494"/>
      <c r="N145" s="494"/>
    </row>
    <row r="146" spans="1:14" x14ac:dyDescent="0.25">
      <c r="A146" s="1" t="s">
        <v>180</v>
      </c>
      <c r="B146" s="2" t="s">
        <v>36</v>
      </c>
      <c r="C146" s="7">
        <v>2410.6999999999998</v>
      </c>
      <c r="D146" s="18">
        <v>27</v>
      </c>
      <c r="E146" s="488">
        <v>15</v>
      </c>
      <c r="F146" s="19">
        <f>E146/C146</f>
        <v>6.2222590948687109E-3</v>
      </c>
      <c r="G146" s="95">
        <v>1</v>
      </c>
      <c r="H146" s="326">
        <f>G146*100/E146</f>
        <v>6.666666666666667</v>
      </c>
      <c r="I146" s="29">
        <v>0</v>
      </c>
      <c r="J146" s="21">
        <v>0</v>
      </c>
      <c r="K146" s="21">
        <v>0</v>
      </c>
      <c r="L146" s="21">
        <v>0</v>
      </c>
      <c r="M146" s="21">
        <v>1</v>
      </c>
      <c r="N146" s="21">
        <v>0</v>
      </c>
    </row>
    <row r="147" spans="1:14" ht="38.25" hidden="1" x14ac:dyDescent="0.25">
      <c r="A147" s="1" t="s">
        <v>181</v>
      </c>
      <c r="B147" s="2" t="s">
        <v>150</v>
      </c>
      <c r="C147" s="7">
        <v>150.298</v>
      </c>
      <c r="D147" s="18">
        <v>12</v>
      </c>
      <c r="E147" s="488">
        <v>12</v>
      </c>
      <c r="F147" s="19">
        <f>E147/C147</f>
        <v>7.9841381788180815E-2</v>
      </c>
      <c r="G147" s="311">
        <v>0</v>
      </c>
      <c r="H147" s="26">
        <v>3</v>
      </c>
      <c r="I147" s="21"/>
      <c r="J147" s="21"/>
      <c r="K147" s="21"/>
      <c r="L147" s="21"/>
      <c r="M147" s="21"/>
      <c r="N147" s="21"/>
    </row>
    <row r="148" spans="1:14" hidden="1" x14ac:dyDescent="0.25">
      <c r="A148" s="1" t="s">
        <v>183</v>
      </c>
      <c r="B148" s="2" t="s">
        <v>152</v>
      </c>
      <c r="C148" s="7">
        <v>1607.29</v>
      </c>
      <c r="D148" s="18">
        <v>0</v>
      </c>
      <c r="E148" s="488">
        <v>0</v>
      </c>
      <c r="F148" s="19">
        <f>E148/C148</f>
        <v>0</v>
      </c>
      <c r="G148" s="69">
        <v>0</v>
      </c>
      <c r="H148" s="18">
        <v>0</v>
      </c>
      <c r="I148" s="21"/>
      <c r="J148" s="21"/>
      <c r="K148" s="21"/>
      <c r="L148" s="21"/>
      <c r="M148" s="21"/>
      <c r="N148" s="21"/>
    </row>
    <row r="149" spans="1:14" s="30" customFormat="1" ht="25.5" hidden="1" x14ac:dyDescent="0.25">
      <c r="A149" s="444" t="s">
        <v>185</v>
      </c>
      <c r="B149" s="6" t="s">
        <v>154</v>
      </c>
      <c r="C149" s="3">
        <v>252.64</v>
      </c>
      <c r="D149" s="18">
        <v>0</v>
      </c>
      <c r="E149" s="488">
        <v>0</v>
      </c>
      <c r="F149" s="19">
        <f>E149/C149</f>
        <v>0</v>
      </c>
      <c r="G149" s="69">
        <v>0</v>
      </c>
      <c r="H149" s="18">
        <v>0</v>
      </c>
      <c r="I149" s="29"/>
      <c r="J149" s="29"/>
      <c r="K149" s="29"/>
      <c r="L149" s="29"/>
      <c r="M149" s="29"/>
      <c r="N149" s="29"/>
    </row>
    <row r="150" spans="1:14" ht="15.75" customHeight="1" x14ac:dyDescent="0.25">
      <c r="A150" s="494" t="s">
        <v>401</v>
      </c>
      <c r="B150" s="494"/>
      <c r="C150" s="494"/>
      <c r="D150" s="494"/>
      <c r="E150" s="494"/>
      <c r="F150" s="494"/>
      <c r="G150" s="494"/>
      <c r="H150" s="494"/>
      <c r="I150" s="494"/>
      <c r="J150" s="494"/>
      <c r="K150" s="494"/>
      <c r="L150" s="494"/>
      <c r="M150" s="494"/>
      <c r="N150" s="494"/>
    </row>
    <row r="151" spans="1:14" ht="15.75" x14ac:dyDescent="0.25">
      <c r="A151" s="1" t="s">
        <v>186</v>
      </c>
      <c r="B151" s="2" t="s">
        <v>36</v>
      </c>
      <c r="C151" s="3">
        <v>466.86</v>
      </c>
      <c r="D151" s="12">
        <v>71</v>
      </c>
      <c r="E151" s="486">
        <v>78</v>
      </c>
      <c r="F151" s="13">
        <f>E151/C151</f>
        <v>0.1670736409201902</v>
      </c>
      <c r="G151" s="130">
        <v>7</v>
      </c>
      <c r="H151" s="28">
        <f>G151*100/E151</f>
        <v>8.9743589743589745</v>
      </c>
      <c r="I151" s="16">
        <v>0</v>
      </c>
      <c r="J151" s="16">
        <v>0</v>
      </c>
      <c r="K151" s="16">
        <v>0</v>
      </c>
      <c r="L151" s="16">
        <v>0</v>
      </c>
      <c r="M151" s="16">
        <v>7</v>
      </c>
      <c r="N151" s="16">
        <v>0</v>
      </c>
    </row>
    <row r="152" spans="1:14" ht="38.25" x14ac:dyDescent="0.25">
      <c r="A152" s="1" t="s">
        <v>187</v>
      </c>
      <c r="B152" s="2" t="s">
        <v>158</v>
      </c>
      <c r="C152" s="7">
        <v>369.51</v>
      </c>
      <c r="D152" s="12">
        <v>70</v>
      </c>
      <c r="E152" s="486">
        <v>85</v>
      </c>
      <c r="F152" s="13">
        <f t="shared" ref="F152:F160" si="6">E152/C152</f>
        <v>0.23003436984114098</v>
      </c>
      <c r="G152" s="195">
        <v>2</v>
      </c>
      <c r="H152" s="24">
        <f>G152*100/E152</f>
        <v>2.3529411764705883</v>
      </c>
      <c r="I152" s="16"/>
      <c r="J152" s="16"/>
      <c r="K152" s="16"/>
      <c r="L152" s="16"/>
      <c r="M152" s="16"/>
      <c r="N152" s="16"/>
    </row>
    <row r="153" spans="1:14" ht="15.75" hidden="1" x14ac:dyDescent="0.25">
      <c r="A153" s="1" t="s">
        <v>189</v>
      </c>
      <c r="B153" s="2" t="s">
        <v>160</v>
      </c>
      <c r="C153" s="7">
        <v>30.57</v>
      </c>
      <c r="D153" s="12">
        <v>12</v>
      </c>
      <c r="E153" s="486">
        <v>0</v>
      </c>
      <c r="F153" s="13">
        <f t="shared" si="6"/>
        <v>0</v>
      </c>
      <c r="G153" s="130">
        <v>0</v>
      </c>
      <c r="H153" s="28">
        <v>0</v>
      </c>
      <c r="I153" s="16"/>
      <c r="J153" s="16"/>
      <c r="K153" s="16"/>
      <c r="L153" s="16"/>
      <c r="M153" s="16"/>
      <c r="N153" s="16"/>
    </row>
    <row r="154" spans="1:14" ht="25.5" hidden="1" x14ac:dyDescent="0.25">
      <c r="A154" s="1" t="s">
        <v>191</v>
      </c>
      <c r="B154" s="2" t="s">
        <v>315</v>
      </c>
      <c r="C154" s="7">
        <v>47.12</v>
      </c>
      <c r="D154" s="12">
        <v>0</v>
      </c>
      <c r="E154" s="486">
        <v>0</v>
      </c>
      <c r="F154" s="13">
        <f t="shared" si="6"/>
        <v>0</v>
      </c>
      <c r="G154" s="130">
        <v>0</v>
      </c>
      <c r="H154" s="28">
        <v>0</v>
      </c>
      <c r="I154" s="16"/>
      <c r="J154" s="16"/>
      <c r="K154" s="16"/>
      <c r="L154" s="16"/>
      <c r="M154" s="16"/>
      <c r="N154" s="16"/>
    </row>
    <row r="155" spans="1:14" ht="25.5" hidden="1" x14ac:dyDescent="0.25">
      <c r="A155" s="1" t="s">
        <v>193</v>
      </c>
      <c r="B155" s="2" t="s">
        <v>163</v>
      </c>
      <c r="C155" s="7">
        <v>299.57100000000003</v>
      </c>
      <c r="D155" s="12">
        <v>0</v>
      </c>
      <c r="E155" s="486">
        <v>0</v>
      </c>
      <c r="F155" s="13">
        <f t="shared" si="6"/>
        <v>0</v>
      </c>
      <c r="G155" s="130">
        <v>0</v>
      </c>
      <c r="H155" s="28">
        <v>0</v>
      </c>
      <c r="I155" s="16"/>
      <c r="J155" s="16"/>
      <c r="K155" s="16"/>
      <c r="L155" s="16"/>
      <c r="M155" s="16"/>
      <c r="N155" s="16"/>
    </row>
    <row r="156" spans="1:14" ht="15.75" hidden="1" x14ac:dyDescent="0.25">
      <c r="A156" s="1" t="s">
        <v>195</v>
      </c>
      <c r="B156" s="2" t="s">
        <v>367</v>
      </c>
      <c r="C156" s="7">
        <v>58.94</v>
      </c>
      <c r="D156" s="12">
        <v>0</v>
      </c>
      <c r="E156" s="486">
        <v>0</v>
      </c>
      <c r="F156" s="13">
        <f t="shared" si="6"/>
        <v>0</v>
      </c>
      <c r="G156" s="130">
        <v>0</v>
      </c>
      <c r="H156" s="28">
        <v>0</v>
      </c>
      <c r="I156" s="16"/>
      <c r="J156" s="16"/>
      <c r="K156" s="16"/>
      <c r="L156" s="16"/>
      <c r="M156" s="16"/>
      <c r="N156" s="16"/>
    </row>
    <row r="157" spans="1:14" ht="15.75" hidden="1" x14ac:dyDescent="0.25">
      <c r="A157" s="1" t="s">
        <v>197</v>
      </c>
      <c r="B157" s="2" t="s">
        <v>166</v>
      </c>
      <c r="C157" s="7">
        <v>54.54</v>
      </c>
      <c r="D157" s="12">
        <v>0</v>
      </c>
      <c r="E157" s="486">
        <v>0</v>
      </c>
      <c r="F157" s="13">
        <f t="shared" si="6"/>
        <v>0</v>
      </c>
      <c r="G157" s="130">
        <v>0</v>
      </c>
      <c r="H157" s="28">
        <v>0</v>
      </c>
      <c r="I157" s="16"/>
      <c r="J157" s="16"/>
      <c r="K157" s="16"/>
      <c r="L157" s="16"/>
      <c r="M157" s="16"/>
      <c r="N157" s="16"/>
    </row>
    <row r="158" spans="1:14" ht="15.75" hidden="1" x14ac:dyDescent="0.25">
      <c r="A158" s="1" t="s">
        <v>199</v>
      </c>
      <c r="B158" s="6" t="s">
        <v>168</v>
      </c>
      <c r="C158" s="3">
        <v>35.200000000000003</v>
      </c>
      <c r="D158" s="12">
        <v>0</v>
      </c>
      <c r="E158" s="486">
        <v>0</v>
      </c>
      <c r="F158" s="13">
        <f t="shared" si="6"/>
        <v>0</v>
      </c>
      <c r="G158" s="130">
        <v>0</v>
      </c>
      <c r="H158" s="28">
        <v>0</v>
      </c>
      <c r="I158" s="16"/>
      <c r="J158" s="16"/>
      <c r="K158" s="16"/>
      <c r="L158" s="16"/>
      <c r="M158" s="16"/>
      <c r="N158" s="16"/>
    </row>
    <row r="159" spans="1:14" ht="15.75" hidden="1" x14ac:dyDescent="0.25">
      <c r="A159" s="1" t="s">
        <v>201</v>
      </c>
      <c r="B159" s="43" t="s">
        <v>169</v>
      </c>
      <c r="C159" s="7">
        <v>27.66</v>
      </c>
      <c r="D159" s="12">
        <v>20</v>
      </c>
      <c r="E159" s="486">
        <v>0</v>
      </c>
      <c r="F159" s="13">
        <f t="shared" si="6"/>
        <v>0</v>
      </c>
      <c r="G159" s="130">
        <v>0</v>
      </c>
      <c r="H159" s="28">
        <v>0</v>
      </c>
      <c r="I159" s="16"/>
      <c r="J159" s="16"/>
      <c r="K159" s="16"/>
      <c r="L159" s="16"/>
      <c r="M159" s="16"/>
      <c r="N159" s="16"/>
    </row>
    <row r="160" spans="1:14" ht="15.75" hidden="1" x14ac:dyDescent="0.25">
      <c r="A160" s="1" t="s">
        <v>203</v>
      </c>
      <c r="B160" s="43" t="s">
        <v>170</v>
      </c>
      <c r="C160" s="7">
        <v>91.3</v>
      </c>
      <c r="D160" s="12">
        <v>0</v>
      </c>
      <c r="E160" s="486">
        <v>0</v>
      </c>
      <c r="F160" s="13">
        <f t="shared" si="6"/>
        <v>0</v>
      </c>
      <c r="G160" s="130">
        <v>0</v>
      </c>
      <c r="H160" s="28">
        <v>0</v>
      </c>
      <c r="I160" s="16"/>
      <c r="J160" s="16"/>
      <c r="K160" s="16"/>
      <c r="L160" s="16"/>
      <c r="M160" s="16"/>
      <c r="N160" s="16"/>
    </row>
    <row r="161" spans="1:14" ht="15.75" hidden="1" x14ac:dyDescent="0.25">
      <c r="A161" s="591" t="s">
        <v>402</v>
      </c>
      <c r="B161" s="591"/>
      <c r="C161" s="591"/>
      <c r="D161" s="591"/>
      <c r="E161" s="591"/>
      <c r="F161" s="591"/>
      <c r="G161" s="591"/>
      <c r="H161" s="591"/>
      <c r="I161" s="591"/>
      <c r="J161" s="591"/>
      <c r="K161" s="591"/>
      <c r="L161" s="591"/>
      <c r="M161" s="591"/>
      <c r="N161" s="591"/>
    </row>
    <row r="162" spans="1:14" hidden="1" x14ac:dyDescent="0.25">
      <c r="A162" s="1" t="s">
        <v>208</v>
      </c>
      <c r="B162" s="2" t="s">
        <v>36</v>
      </c>
      <c r="C162" s="7">
        <v>865.98</v>
      </c>
      <c r="D162" s="18">
        <v>0</v>
      </c>
      <c r="E162" s="488">
        <v>0</v>
      </c>
      <c r="F162" s="19">
        <f>E162/C162</f>
        <v>0</v>
      </c>
      <c r="G162" s="69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</row>
    <row r="163" spans="1:14" ht="25.5" hidden="1" x14ac:dyDescent="0.25">
      <c r="A163" s="1" t="s">
        <v>209</v>
      </c>
      <c r="B163" s="50" t="s">
        <v>172</v>
      </c>
      <c r="C163" s="7">
        <v>40.64</v>
      </c>
      <c r="D163" s="18">
        <v>18</v>
      </c>
      <c r="E163" s="488">
        <v>0</v>
      </c>
      <c r="F163" s="19">
        <f t="shared" ref="F163:F173" si="7">E163/C163</f>
        <v>0</v>
      </c>
      <c r="G163" s="69">
        <v>0</v>
      </c>
      <c r="H163" s="18">
        <v>0</v>
      </c>
      <c r="I163" s="25"/>
      <c r="J163" s="25"/>
      <c r="K163" s="25"/>
      <c r="L163" s="25"/>
      <c r="M163" s="25"/>
      <c r="N163" s="25"/>
    </row>
    <row r="164" spans="1:14" ht="33" hidden="1" customHeight="1" x14ac:dyDescent="0.25">
      <c r="A164" s="1" t="s">
        <v>276</v>
      </c>
      <c r="B164" s="50" t="s">
        <v>173</v>
      </c>
      <c r="C164" s="7">
        <v>54.3</v>
      </c>
      <c r="D164" s="18">
        <v>0</v>
      </c>
      <c r="E164" s="488">
        <v>0</v>
      </c>
      <c r="F164" s="19">
        <f t="shared" si="7"/>
        <v>0</v>
      </c>
      <c r="G164" s="69">
        <v>0</v>
      </c>
      <c r="H164" s="18">
        <v>0</v>
      </c>
      <c r="I164" s="25"/>
      <c r="J164" s="25"/>
      <c r="K164" s="25"/>
      <c r="L164" s="25"/>
      <c r="M164" s="25"/>
      <c r="N164" s="25"/>
    </row>
    <row r="165" spans="1:14" ht="25.5" hidden="1" x14ac:dyDescent="0.25">
      <c r="A165" s="1" t="s">
        <v>277</v>
      </c>
      <c r="B165" s="50" t="s">
        <v>174</v>
      </c>
      <c r="C165" s="7">
        <v>96.99</v>
      </c>
      <c r="D165" s="18">
        <v>21</v>
      </c>
      <c r="E165" s="488">
        <v>0</v>
      </c>
      <c r="F165" s="19">
        <f t="shared" si="7"/>
        <v>0</v>
      </c>
      <c r="G165" s="311">
        <v>0</v>
      </c>
      <c r="H165" s="26" t="e">
        <f>G165*100/E165</f>
        <v>#DIV/0!</v>
      </c>
      <c r="I165" s="25"/>
      <c r="J165" s="25"/>
      <c r="K165" s="25"/>
      <c r="L165" s="25"/>
      <c r="M165" s="25"/>
      <c r="N165" s="25"/>
    </row>
    <row r="166" spans="1:14" ht="25.5" hidden="1" x14ac:dyDescent="0.25">
      <c r="A166" s="1" t="s">
        <v>278</v>
      </c>
      <c r="B166" s="50" t="s">
        <v>335</v>
      </c>
      <c r="C166" s="7">
        <v>31.17</v>
      </c>
      <c r="D166" s="18">
        <v>0</v>
      </c>
      <c r="E166" s="488">
        <v>0</v>
      </c>
      <c r="F166" s="19">
        <f t="shared" si="7"/>
        <v>0</v>
      </c>
      <c r="G166" s="69">
        <v>0</v>
      </c>
      <c r="H166" s="18">
        <v>0</v>
      </c>
      <c r="I166" s="25"/>
      <c r="J166" s="25"/>
      <c r="K166" s="25"/>
      <c r="L166" s="25"/>
      <c r="M166" s="25"/>
      <c r="N166" s="25"/>
    </row>
    <row r="167" spans="1:14" hidden="1" x14ac:dyDescent="0.25">
      <c r="A167" s="1" t="s">
        <v>279</v>
      </c>
      <c r="B167" s="50" t="s">
        <v>175</v>
      </c>
      <c r="C167" s="7">
        <v>15.47</v>
      </c>
      <c r="D167" s="18">
        <v>0</v>
      </c>
      <c r="E167" s="488">
        <v>0</v>
      </c>
      <c r="F167" s="19">
        <f t="shared" si="7"/>
        <v>0</v>
      </c>
      <c r="G167" s="69">
        <v>0</v>
      </c>
      <c r="H167" s="18">
        <v>0</v>
      </c>
      <c r="I167" s="25"/>
      <c r="J167" s="25"/>
      <c r="K167" s="25"/>
      <c r="L167" s="25"/>
      <c r="M167" s="25"/>
      <c r="N167" s="25"/>
    </row>
    <row r="168" spans="1:14" hidden="1" x14ac:dyDescent="0.25">
      <c r="A168" s="1" t="s">
        <v>280</v>
      </c>
      <c r="B168" s="10" t="s">
        <v>176</v>
      </c>
      <c r="C168" s="7">
        <v>52.087000000000003</v>
      </c>
      <c r="D168" s="18">
        <v>22</v>
      </c>
      <c r="E168" s="488">
        <v>0</v>
      </c>
      <c r="F168" s="19">
        <f t="shared" si="7"/>
        <v>0</v>
      </c>
      <c r="G168" s="69">
        <v>0</v>
      </c>
      <c r="H168" s="18">
        <v>0</v>
      </c>
      <c r="I168" s="25"/>
      <c r="J168" s="25"/>
      <c r="K168" s="25"/>
      <c r="L168" s="25"/>
      <c r="M168" s="25"/>
      <c r="N168" s="25"/>
    </row>
    <row r="169" spans="1:14" hidden="1" x14ac:dyDescent="0.25">
      <c r="A169" s="1" t="s">
        <v>281</v>
      </c>
      <c r="B169" s="10" t="s">
        <v>177</v>
      </c>
      <c r="C169" s="5">
        <v>59.41</v>
      </c>
      <c r="D169" s="18">
        <v>0</v>
      </c>
      <c r="E169" s="488">
        <v>0</v>
      </c>
      <c r="F169" s="19">
        <f t="shared" si="7"/>
        <v>0</v>
      </c>
      <c r="G169" s="69">
        <v>0</v>
      </c>
      <c r="H169" s="18">
        <v>0</v>
      </c>
      <c r="I169" s="25"/>
      <c r="J169" s="25"/>
      <c r="K169" s="25"/>
      <c r="L169" s="25"/>
      <c r="M169" s="25"/>
      <c r="N169" s="25"/>
    </row>
    <row r="170" spans="1:14" hidden="1" x14ac:dyDescent="0.25">
      <c r="A170" s="1" t="s">
        <v>282</v>
      </c>
      <c r="B170" s="10" t="s">
        <v>403</v>
      </c>
      <c r="C170" s="7">
        <v>56.618000000000002</v>
      </c>
      <c r="D170" s="18">
        <v>6</v>
      </c>
      <c r="E170" s="488">
        <v>0</v>
      </c>
      <c r="F170" s="19">
        <f t="shared" si="7"/>
        <v>0</v>
      </c>
      <c r="G170" s="69">
        <v>0</v>
      </c>
      <c r="H170" s="18">
        <v>0</v>
      </c>
      <c r="I170" s="25"/>
      <c r="J170" s="25"/>
      <c r="K170" s="25"/>
      <c r="L170" s="25"/>
      <c r="M170" s="25"/>
      <c r="N170" s="25"/>
    </row>
    <row r="171" spans="1:14" ht="29.25" hidden="1" customHeight="1" x14ac:dyDescent="0.25">
      <c r="A171" s="1" t="s">
        <v>283</v>
      </c>
      <c r="B171" s="10" t="s">
        <v>178</v>
      </c>
      <c r="C171" s="3">
        <v>40.75</v>
      </c>
      <c r="D171" s="18">
        <v>0</v>
      </c>
      <c r="E171" s="488">
        <v>14</v>
      </c>
      <c r="F171" s="19">
        <f t="shared" si="7"/>
        <v>0.34355828220858897</v>
      </c>
      <c r="G171" s="69">
        <v>0</v>
      </c>
      <c r="H171" s="18">
        <v>0</v>
      </c>
      <c r="I171" s="25"/>
      <c r="J171" s="25"/>
      <c r="K171" s="25"/>
      <c r="L171" s="25"/>
      <c r="M171" s="25"/>
      <c r="N171" s="25"/>
    </row>
    <row r="172" spans="1:14" hidden="1" x14ac:dyDescent="0.25">
      <c r="A172" s="1" t="s">
        <v>284</v>
      </c>
      <c r="B172" s="51" t="s">
        <v>179</v>
      </c>
      <c r="C172" s="7">
        <v>57.71</v>
      </c>
      <c r="D172" s="18">
        <v>0</v>
      </c>
      <c r="E172" s="488">
        <v>35</v>
      </c>
      <c r="F172" s="19">
        <f t="shared" si="7"/>
        <v>0.6064806792583608</v>
      </c>
      <c r="G172" s="69">
        <v>0</v>
      </c>
      <c r="H172" s="18">
        <v>0</v>
      </c>
      <c r="I172" s="25"/>
      <c r="J172" s="25"/>
      <c r="K172" s="25"/>
      <c r="L172" s="25"/>
      <c r="M172" s="25"/>
      <c r="N172" s="25"/>
    </row>
    <row r="173" spans="1:14" hidden="1" x14ac:dyDescent="0.25">
      <c r="A173" s="1" t="s">
        <v>285</v>
      </c>
      <c r="B173" s="51" t="s">
        <v>336</v>
      </c>
      <c r="C173" s="7">
        <v>69.009</v>
      </c>
      <c r="D173" s="18">
        <v>0</v>
      </c>
      <c r="E173" s="488">
        <v>0</v>
      </c>
      <c r="F173" s="19">
        <f t="shared" si="7"/>
        <v>0</v>
      </c>
      <c r="G173" s="69">
        <v>0</v>
      </c>
      <c r="H173" s="18">
        <v>0</v>
      </c>
      <c r="I173" s="25"/>
      <c r="J173" s="25"/>
      <c r="K173" s="25"/>
      <c r="L173" s="25"/>
      <c r="M173" s="25"/>
      <c r="N173" s="25"/>
    </row>
    <row r="174" spans="1:14" ht="15.75" customHeight="1" x14ac:dyDescent="0.25">
      <c r="A174" s="494" t="s">
        <v>286</v>
      </c>
      <c r="B174" s="494"/>
      <c r="C174" s="494"/>
      <c r="D174" s="494"/>
      <c r="E174" s="494"/>
      <c r="F174" s="494"/>
      <c r="G174" s="494"/>
      <c r="H174" s="494"/>
      <c r="I174" s="494"/>
      <c r="J174" s="494"/>
      <c r="K174" s="494"/>
      <c r="L174" s="494"/>
      <c r="M174" s="494"/>
      <c r="N174" s="494"/>
    </row>
    <row r="175" spans="1:14" x14ac:dyDescent="0.25">
      <c r="A175" s="1" t="s">
        <v>211</v>
      </c>
      <c r="B175" s="2" t="s">
        <v>18</v>
      </c>
      <c r="C175" s="7">
        <v>937.18</v>
      </c>
      <c r="D175" s="18">
        <v>337</v>
      </c>
      <c r="E175" s="69">
        <v>337</v>
      </c>
      <c r="F175" s="19">
        <f>E175/C175</f>
        <v>0.35958940651742466</v>
      </c>
      <c r="G175" s="311">
        <v>33</v>
      </c>
      <c r="H175" s="26">
        <f>G175*100/E175</f>
        <v>9.792284866468842</v>
      </c>
      <c r="I175" s="25">
        <v>0</v>
      </c>
      <c r="J175" s="25">
        <v>0</v>
      </c>
      <c r="K175" s="25">
        <v>0</v>
      </c>
      <c r="L175" s="25">
        <v>0</v>
      </c>
      <c r="M175" s="25">
        <v>33</v>
      </c>
      <c r="N175" s="25">
        <v>0</v>
      </c>
    </row>
    <row r="176" spans="1:14" ht="38.25" x14ac:dyDescent="0.25">
      <c r="A176" s="1" t="s">
        <v>212</v>
      </c>
      <c r="B176" s="2" t="s">
        <v>182</v>
      </c>
      <c r="C176" s="7">
        <v>194.708</v>
      </c>
      <c r="D176" s="18">
        <v>64</v>
      </c>
      <c r="E176" s="488">
        <v>63</v>
      </c>
      <c r="F176" s="19">
        <f>E176/C176</f>
        <v>0.32356143558559486</v>
      </c>
      <c r="G176" s="311">
        <v>1</v>
      </c>
      <c r="H176" s="26">
        <f>G176*100/E176</f>
        <v>1.5873015873015872</v>
      </c>
      <c r="I176" s="25"/>
      <c r="J176" s="25"/>
      <c r="K176" s="25"/>
      <c r="L176" s="25"/>
      <c r="M176" s="25"/>
      <c r="N176" s="25"/>
    </row>
    <row r="177" spans="1:14" ht="38.25" x14ac:dyDescent="0.25">
      <c r="A177" s="1" t="s">
        <v>214</v>
      </c>
      <c r="B177" s="2" t="s">
        <v>184</v>
      </c>
      <c r="C177" s="7">
        <v>79.358000000000004</v>
      </c>
      <c r="D177" s="18">
        <v>69</v>
      </c>
      <c r="E177" s="488">
        <v>67</v>
      </c>
      <c r="F177" s="19">
        <f>E177/C177</f>
        <v>0.84427530935759465</v>
      </c>
      <c r="G177" s="311">
        <v>2</v>
      </c>
      <c r="H177" s="26">
        <f>G177*100/E177</f>
        <v>2.9850746268656718</v>
      </c>
      <c r="I177" s="25"/>
      <c r="J177" s="25"/>
      <c r="K177" s="25"/>
      <c r="L177" s="25"/>
      <c r="M177" s="25"/>
      <c r="N177" s="25"/>
    </row>
    <row r="178" spans="1:14" ht="30" hidden="1" customHeight="1" x14ac:dyDescent="0.25">
      <c r="A178" s="1" t="s">
        <v>216</v>
      </c>
      <c r="B178" s="2" t="s">
        <v>93</v>
      </c>
      <c r="C178" s="7">
        <v>69.006</v>
      </c>
      <c r="D178" s="18">
        <v>985</v>
      </c>
      <c r="E178" s="488">
        <v>0</v>
      </c>
      <c r="F178" s="19">
        <f>E178/C178</f>
        <v>0</v>
      </c>
      <c r="G178" s="311">
        <v>0</v>
      </c>
      <c r="H178" s="26" t="e">
        <f>G178*100/E178</f>
        <v>#DIV/0!</v>
      </c>
      <c r="I178" s="25"/>
      <c r="J178" s="25"/>
      <c r="K178" s="25"/>
      <c r="L178" s="25"/>
      <c r="M178" s="25"/>
      <c r="N178" s="25"/>
    </row>
    <row r="179" spans="1:14" ht="15.75" customHeight="1" x14ac:dyDescent="0.25">
      <c r="A179" s="494" t="s">
        <v>404</v>
      </c>
      <c r="B179" s="494"/>
      <c r="C179" s="494"/>
      <c r="D179" s="494"/>
      <c r="E179" s="494"/>
      <c r="F179" s="494"/>
      <c r="G179" s="494"/>
      <c r="H179" s="494"/>
      <c r="I179" s="494"/>
      <c r="J179" s="494"/>
      <c r="K179" s="494"/>
      <c r="L179" s="494"/>
      <c r="M179" s="494"/>
      <c r="N179" s="494"/>
    </row>
    <row r="180" spans="1:14" ht="15.75" x14ac:dyDescent="0.25">
      <c r="A180" s="1" t="s">
        <v>219</v>
      </c>
      <c r="B180" s="2" t="s">
        <v>36</v>
      </c>
      <c r="C180" s="7">
        <v>191.70400000000001</v>
      </c>
      <c r="D180" s="12">
        <v>7</v>
      </c>
      <c r="E180" s="90">
        <v>7</v>
      </c>
      <c r="F180" s="13">
        <f>E180/C180</f>
        <v>3.6514626716187451E-2</v>
      </c>
      <c r="G180" s="195">
        <v>0</v>
      </c>
      <c r="H180" s="24">
        <f>G180*100/E180</f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</row>
    <row r="181" spans="1:14" ht="38.25" hidden="1" x14ac:dyDescent="0.25">
      <c r="A181" s="1" t="s">
        <v>220</v>
      </c>
      <c r="B181" s="2" t="s">
        <v>188</v>
      </c>
      <c r="C181" s="7">
        <v>89.71</v>
      </c>
      <c r="D181" s="12">
        <v>15</v>
      </c>
      <c r="E181" s="486">
        <v>18</v>
      </c>
      <c r="F181" s="13">
        <f t="shared" ref="F181:F192" si="8">E181/C181</f>
        <v>0.20064652770036787</v>
      </c>
      <c r="G181" s="195">
        <v>0</v>
      </c>
      <c r="H181" s="24">
        <v>3</v>
      </c>
      <c r="I181" s="20"/>
      <c r="J181" s="20"/>
      <c r="K181" s="20"/>
      <c r="L181" s="20"/>
      <c r="M181" s="20"/>
      <c r="N181" s="20"/>
    </row>
    <row r="182" spans="1:14" ht="38.25" hidden="1" x14ac:dyDescent="0.25">
      <c r="A182" s="1" t="s">
        <v>222</v>
      </c>
      <c r="B182" s="2" t="s">
        <v>190</v>
      </c>
      <c r="C182" s="5">
        <v>105.1</v>
      </c>
      <c r="D182" s="12">
        <v>10</v>
      </c>
      <c r="E182" s="486">
        <v>9</v>
      </c>
      <c r="F182" s="13">
        <f t="shared" si="8"/>
        <v>8.5632730732635595E-2</v>
      </c>
      <c r="G182" s="195">
        <v>0</v>
      </c>
      <c r="H182" s="24">
        <f>G182*100/E182</f>
        <v>0</v>
      </c>
      <c r="I182" s="20"/>
      <c r="J182" s="20"/>
      <c r="K182" s="20"/>
      <c r="L182" s="20"/>
      <c r="M182" s="20"/>
      <c r="N182" s="20"/>
    </row>
    <row r="183" spans="1:14" ht="38.25" hidden="1" x14ac:dyDescent="0.25">
      <c r="A183" s="1" t="s">
        <v>287</v>
      </c>
      <c r="B183" s="2" t="s">
        <v>192</v>
      </c>
      <c r="C183" s="5">
        <v>122.196</v>
      </c>
      <c r="D183" s="12">
        <v>16</v>
      </c>
      <c r="E183" s="486">
        <v>18</v>
      </c>
      <c r="F183" s="13">
        <f t="shared" si="8"/>
        <v>0.14730433074732396</v>
      </c>
      <c r="G183" s="195">
        <v>0</v>
      </c>
      <c r="H183" s="24">
        <f>G183*100/E183</f>
        <v>0</v>
      </c>
      <c r="I183" s="20"/>
      <c r="J183" s="20"/>
      <c r="K183" s="20"/>
      <c r="L183" s="20"/>
      <c r="M183" s="20"/>
      <c r="N183" s="20"/>
    </row>
    <row r="184" spans="1:14" ht="38.25" hidden="1" x14ac:dyDescent="0.25">
      <c r="A184" s="1" t="s">
        <v>288</v>
      </c>
      <c r="B184" s="2" t="s">
        <v>194</v>
      </c>
      <c r="C184" s="7">
        <v>78.5</v>
      </c>
      <c r="D184" s="12">
        <v>18</v>
      </c>
      <c r="E184" s="486">
        <v>17</v>
      </c>
      <c r="F184" s="13">
        <f t="shared" si="8"/>
        <v>0.21656050955414013</v>
      </c>
      <c r="G184" s="195">
        <v>0</v>
      </c>
      <c r="H184" s="24">
        <v>3</v>
      </c>
      <c r="I184" s="20"/>
      <c r="J184" s="20"/>
      <c r="K184" s="20"/>
      <c r="L184" s="20"/>
      <c r="M184" s="20"/>
      <c r="N184" s="20"/>
    </row>
    <row r="185" spans="1:14" ht="38.25" hidden="1" x14ac:dyDescent="0.25">
      <c r="A185" s="1" t="s">
        <v>289</v>
      </c>
      <c r="B185" s="2" t="s">
        <v>196</v>
      </c>
      <c r="C185" s="3">
        <v>81</v>
      </c>
      <c r="D185" s="12">
        <v>15</v>
      </c>
      <c r="E185" s="486">
        <v>13</v>
      </c>
      <c r="F185" s="13">
        <f t="shared" si="8"/>
        <v>0.16049382716049382</v>
      </c>
      <c r="G185" s="195">
        <v>0</v>
      </c>
      <c r="H185" s="24">
        <f>G185*100/E185</f>
        <v>0</v>
      </c>
      <c r="I185" s="20"/>
      <c r="J185" s="20"/>
      <c r="K185" s="20"/>
      <c r="L185" s="20"/>
      <c r="M185" s="20"/>
      <c r="N185" s="20"/>
    </row>
    <row r="186" spans="1:14" ht="38.25" hidden="1" x14ac:dyDescent="0.25">
      <c r="A186" s="1" t="s">
        <v>290</v>
      </c>
      <c r="B186" s="2" t="s">
        <v>198</v>
      </c>
      <c r="C186" s="7">
        <v>49.628</v>
      </c>
      <c r="D186" s="12">
        <v>35</v>
      </c>
      <c r="E186" s="486">
        <v>0</v>
      </c>
      <c r="F186" s="13">
        <f t="shared" si="8"/>
        <v>0</v>
      </c>
      <c r="G186" s="195">
        <v>0</v>
      </c>
      <c r="H186" s="24" t="e">
        <f>G186*100/E186</f>
        <v>#DIV/0!</v>
      </c>
      <c r="I186" s="20"/>
      <c r="J186" s="20"/>
      <c r="K186" s="20"/>
      <c r="L186" s="20"/>
      <c r="M186" s="20"/>
      <c r="N186" s="20"/>
    </row>
    <row r="187" spans="1:14" ht="38.25" hidden="1" x14ac:dyDescent="0.25">
      <c r="A187" s="1" t="s">
        <v>291</v>
      </c>
      <c r="B187" s="2" t="s">
        <v>200</v>
      </c>
      <c r="C187" s="7">
        <v>66.254999999999995</v>
      </c>
      <c r="D187" s="12">
        <v>14</v>
      </c>
      <c r="E187" s="486">
        <v>0</v>
      </c>
      <c r="F187" s="13">
        <f t="shared" si="8"/>
        <v>0</v>
      </c>
      <c r="G187" s="195">
        <v>0</v>
      </c>
      <c r="H187" s="24" t="e">
        <f>G187*100/E187</f>
        <v>#DIV/0!</v>
      </c>
      <c r="I187" s="20"/>
      <c r="J187" s="20"/>
      <c r="K187" s="20"/>
      <c r="L187" s="20"/>
      <c r="M187" s="20"/>
      <c r="N187" s="20"/>
    </row>
    <row r="188" spans="1:14" ht="38.25" hidden="1" x14ac:dyDescent="0.25">
      <c r="A188" s="1" t="s">
        <v>292</v>
      </c>
      <c r="B188" s="2" t="s">
        <v>202</v>
      </c>
      <c r="C188" s="7">
        <v>34.526000000000003</v>
      </c>
      <c r="D188" s="12">
        <v>131</v>
      </c>
      <c r="E188" s="486">
        <v>0</v>
      </c>
      <c r="F188" s="13">
        <f t="shared" si="8"/>
        <v>0</v>
      </c>
      <c r="G188" s="90">
        <v>0</v>
      </c>
      <c r="H188" s="12">
        <v>0</v>
      </c>
      <c r="I188" s="20"/>
      <c r="J188" s="20"/>
      <c r="K188" s="20"/>
      <c r="L188" s="20"/>
      <c r="M188" s="20"/>
      <c r="N188" s="20"/>
    </row>
    <row r="189" spans="1:14" ht="15.75" hidden="1" x14ac:dyDescent="0.25">
      <c r="A189" s="1" t="s">
        <v>293</v>
      </c>
      <c r="B189" s="2" t="s">
        <v>204</v>
      </c>
      <c r="C189" s="7">
        <v>12.46</v>
      </c>
      <c r="D189" s="12">
        <v>0</v>
      </c>
      <c r="E189" s="486">
        <v>0</v>
      </c>
      <c r="F189" s="13">
        <f t="shared" si="8"/>
        <v>0</v>
      </c>
      <c r="G189" s="90">
        <v>0</v>
      </c>
      <c r="H189" s="12">
        <v>0</v>
      </c>
      <c r="I189" s="20"/>
      <c r="J189" s="20"/>
      <c r="K189" s="20"/>
      <c r="L189" s="20"/>
      <c r="M189" s="20"/>
      <c r="N189" s="20"/>
    </row>
    <row r="190" spans="1:14" ht="15.75" hidden="1" x14ac:dyDescent="0.25">
      <c r="A190" s="1" t="s">
        <v>294</v>
      </c>
      <c r="B190" s="2" t="s">
        <v>205</v>
      </c>
      <c r="C190" s="7">
        <v>11.24</v>
      </c>
      <c r="D190" s="12">
        <v>0</v>
      </c>
      <c r="E190" s="486">
        <v>0</v>
      </c>
      <c r="F190" s="13">
        <f t="shared" si="8"/>
        <v>0</v>
      </c>
      <c r="G190" s="90">
        <v>0</v>
      </c>
      <c r="H190" s="12">
        <v>0</v>
      </c>
      <c r="I190" s="20"/>
      <c r="J190" s="20"/>
      <c r="K190" s="20"/>
      <c r="L190" s="20"/>
      <c r="M190" s="20"/>
      <c r="N190" s="20"/>
    </row>
    <row r="191" spans="1:14" ht="15.75" hidden="1" x14ac:dyDescent="0.25">
      <c r="A191" s="1" t="s">
        <v>295</v>
      </c>
      <c r="B191" s="2" t="s">
        <v>206</v>
      </c>
      <c r="C191" s="3">
        <v>15.074999999999999</v>
      </c>
      <c r="D191" s="12">
        <v>7</v>
      </c>
      <c r="E191" s="486">
        <v>0</v>
      </c>
      <c r="F191" s="13">
        <f t="shared" si="8"/>
        <v>0</v>
      </c>
      <c r="G191" s="90">
        <v>0</v>
      </c>
      <c r="H191" s="12">
        <v>0</v>
      </c>
      <c r="I191" s="20"/>
      <c r="J191" s="20"/>
      <c r="K191" s="20"/>
      <c r="L191" s="20"/>
      <c r="M191" s="20"/>
      <c r="N191" s="20"/>
    </row>
    <row r="192" spans="1:14" ht="27.75" hidden="1" customHeight="1" x14ac:dyDescent="0.25">
      <c r="A192" s="1" t="s">
        <v>296</v>
      </c>
      <c r="B192" s="2" t="s">
        <v>207</v>
      </c>
      <c r="C192" s="7">
        <v>48.601999999999997</v>
      </c>
      <c r="D192" s="12">
        <v>17</v>
      </c>
      <c r="E192" s="486">
        <v>0</v>
      </c>
      <c r="F192" s="13">
        <f t="shared" si="8"/>
        <v>0</v>
      </c>
      <c r="G192" s="90">
        <v>0</v>
      </c>
      <c r="H192" s="12">
        <v>0</v>
      </c>
      <c r="I192" s="20"/>
      <c r="J192" s="20"/>
      <c r="K192" s="20"/>
      <c r="L192" s="20"/>
      <c r="M192" s="20"/>
      <c r="N192" s="20"/>
    </row>
    <row r="193" spans="1:14" ht="15.75" x14ac:dyDescent="0.25">
      <c r="A193" s="494" t="s">
        <v>382</v>
      </c>
      <c r="B193" s="494"/>
      <c r="C193" s="494"/>
      <c r="D193" s="494"/>
      <c r="E193" s="494"/>
      <c r="F193" s="494"/>
      <c r="G193" s="494"/>
      <c r="H193" s="494"/>
      <c r="I193" s="494"/>
      <c r="J193" s="494"/>
      <c r="K193" s="494"/>
      <c r="L193" s="494"/>
      <c r="M193" s="494"/>
      <c r="N193" s="494"/>
    </row>
    <row r="194" spans="1:14" ht="15.75" hidden="1" x14ac:dyDescent="0.25">
      <c r="A194" s="1" t="s">
        <v>224</v>
      </c>
      <c r="B194" s="2" t="s">
        <v>36</v>
      </c>
      <c r="C194" s="7">
        <v>0</v>
      </c>
      <c r="D194" s="12">
        <v>0</v>
      </c>
      <c r="E194" s="486">
        <v>0</v>
      </c>
      <c r="F194" s="12">
        <v>0</v>
      </c>
      <c r="G194" s="90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</row>
    <row r="195" spans="1:14" ht="38.25" x14ac:dyDescent="0.25">
      <c r="A195" s="1" t="s">
        <v>225</v>
      </c>
      <c r="B195" s="2" t="s">
        <v>210</v>
      </c>
      <c r="C195" s="7">
        <v>384.79300000000001</v>
      </c>
      <c r="D195" s="12">
        <v>41</v>
      </c>
      <c r="E195" s="486">
        <v>54</v>
      </c>
      <c r="F195" s="13">
        <f>E195/C195</f>
        <v>0.14033519320777665</v>
      </c>
      <c r="G195" s="195">
        <v>1</v>
      </c>
      <c r="H195" s="24">
        <f>G195*100/E195</f>
        <v>1.8518518518518519</v>
      </c>
      <c r="I195" s="20"/>
      <c r="J195" s="20"/>
      <c r="K195" s="20"/>
      <c r="L195" s="20"/>
      <c r="M195" s="20"/>
      <c r="N195" s="27"/>
    </row>
    <row r="196" spans="1:14" ht="15.75" customHeight="1" x14ac:dyDescent="0.25">
      <c r="A196" s="494" t="s">
        <v>297</v>
      </c>
      <c r="B196" s="494"/>
      <c r="C196" s="494"/>
      <c r="D196" s="494"/>
      <c r="E196" s="494"/>
      <c r="F196" s="494"/>
      <c r="G196" s="494"/>
      <c r="H196" s="494"/>
      <c r="I196" s="494"/>
      <c r="J196" s="494"/>
      <c r="K196" s="494"/>
      <c r="L196" s="494"/>
      <c r="M196" s="494"/>
      <c r="N196" s="494"/>
    </row>
    <row r="197" spans="1:14" x14ac:dyDescent="0.25">
      <c r="A197" s="1" t="s">
        <v>230</v>
      </c>
      <c r="B197" s="2" t="s">
        <v>18</v>
      </c>
      <c r="C197" s="7">
        <v>247.73150000000001</v>
      </c>
      <c r="D197" s="18">
        <v>80</v>
      </c>
      <c r="E197" s="69">
        <v>80</v>
      </c>
      <c r="F197" s="19">
        <f>E197/C197</f>
        <v>0.3229302692632951</v>
      </c>
      <c r="G197" s="69">
        <v>8</v>
      </c>
      <c r="H197" s="26">
        <f>G197*100/E197</f>
        <v>10</v>
      </c>
      <c r="I197" s="18">
        <v>0</v>
      </c>
      <c r="J197" s="18">
        <v>0</v>
      </c>
      <c r="K197" s="18">
        <v>0</v>
      </c>
      <c r="L197" s="18">
        <v>0</v>
      </c>
      <c r="M197" s="18">
        <v>8</v>
      </c>
      <c r="N197" s="18">
        <v>0</v>
      </c>
    </row>
    <row r="198" spans="1:14" ht="38.25" x14ac:dyDescent="0.25">
      <c r="A198" s="1" t="s">
        <v>298</v>
      </c>
      <c r="B198" s="2" t="s">
        <v>213</v>
      </c>
      <c r="C198" s="7">
        <v>201.547</v>
      </c>
      <c r="D198" s="18">
        <v>69</v>
      </c>
      <c r="E198" s="488">
        <v>94</v>
      </c>
      <c r="F198" s="19">
        <f>E198/C198</f>
        <v>0.46639245436548299</v>
      </c>
      <c r="G198" s="311">
        <v>2</v>
      </c>
      <c r="H198" s="26">
        <f>G198*100/E198</f>
        <v>2.1276595744680851</v>
      </c>
      <c r="I198" s="25"/>
      <c r="J198" s="25"/>
      <c r="K198" s="25"/>
      <c r="L198" s="25"/>
      <c r="M198" s="25"/>
      <c r="N198" s="25"/>
    </row>
    <row r="199" spans="1:14" ht="38.25" x14ac:dyDescent="0.25">
      <c r="A199" s="1" t="s">
        <v>299</v>
      </c>
      <c r="B199" s="2" t="s">
        <v>215</v>
      </c>
      <c r="C199" s="7">
        <v>131.56899999999999</v>
      </c>
      <c r="D199" s="18">
        <v>20</v>
      </c>
      <c r="E199" s="488">
        <v>45</v>
      </c>
      <c r="F199" s="19">
        <f>E199/C199</f>
        <v>0.34202585715480094</v>
      </c>
      <c r="G199" s="311">
        <v>1</v>
      </c>
      <c r="H199" s="26">
        <f>G199*100/E199</f>
        <v>2.2222222222222223</v>
      </c>
      <c r="I199" s="25"/>
      <c r="J199" s="25"/>
      <c r="K199" s="25"/>
      <c r="L199" s="25"/>
      <c r="M199" s="25"/>
      <c r="N199" s="25"/>
    </row>
    <row r="200" spans="1:14" hidden="1" x14ac:dyDescent="0.25">
      <c r="A200" s="1" t="s">
        <v>300</v>
      </c>
      <c r="B200" s="2" t="s">
        <v>217</v>
      </c>
      <c r="C200" s="7">
        <v>7.78</v>
      </c>
      <c r="D200" s="18">
        <v>0</v>
      </c>
      <c r="E200" s="488">
        <v>0</v>
      </c>
      <c r="F200" s="19">
        <f>E200/C200</f>
        <v>0</v>
      </c>
      <c r="G200" s="69">
        <v>0</v>
      </c>
      <c r="H200" s="18">
        <v>0</v>
      </c>
      <c r="I200" s="25"/>
      <c r="J200" s="25"/>
      <c r="K200" s="25"/>
      <c r="L200" s="25"/>
      <c r="M200" s="25"/>
      <c r="N200" s="25"/>
    </row>
    <row r="201" spans="1:14" hidden="1" x14ac:dyDescent="0.25">
      <c r="A201" s="1" t="s">
        <v>301</v>
      </c>
      <c r="B201" s="2" t="s">
        <v>218</v>
      </c>
      <c r="C201" s="7">
        <v>4.37</v>
      </c>
      <c r="D201" s="18">
        <v>17</v>
      </c>
      <c r="E201" s="488">
        <v>0</v>
      </c>
      <c r="F201" s="19">
        <f>E201/C201</f>
        <v>0</v>
      </c>
      <c r="G201" s="311">
        <v>0</v>
      </c>
      <c r="H201" s="26" t="e">
        <f>G201*100/E201</f>
        <v>#DIV/0!</v>
      </c>
      <c r="I201" s="25"/>
      <c r="J201" s="25"/>
      <c r="K201" s="25"/>
      <c r="L201" s="25"/>
      <c r="M201" s="25"/>
      <c r="N201" s="25"/>
    </row>
    <row r="202" spans="1:14" x14ac:dyDescent="0.25">
      <c r="A202" s="561" t="s">
        <v>231</v>
      </c>
      <c r="B202" s="561"/>
      <c r="C202" s="561"/>
      <c r="D202" s="4"/>
      <c r="E202" s="489"/>
      <c r="F202" s="4"/>
      <c r="G202" s="474"/>
      <c r="H202" s="27"/>
      <c r="I202" s="27"/>
      <c r="J202" s="27"/>
      <c r="K202" s="27"/>
      <c r="L202" s="27"/>
      <c r="M202" s="27"/>
      <c r="N202" s="27"/>
    </row>
    <row r="203" spans="1:14" x14ac:dyDescent="0.25">
      <c r="A203" s="331" t="s">
        <v>232</v>
      </c>
      <c r="B203" s="37"/>
      <c r="C203" s="455">
        <f>SUM(C15:C17,C19:C26,C28:C31,C33:C36,C38:C42,C44:C47,C49:C54,C56:C57,C59:C60,C62:C63,C65:C73,C75:C76,C78:C82,C84:C91,C93,C95:C98,C100:C104,C106:C108,C110:C113,C115:C117,C119:C129,C131:C133,C135:C142,C144,C146:C149,C151:C160,C162:C173,C175:C178,C180:C192,C194:C195,C197:C202)</f>
        <v>37927.320199999995</v>
      </c>
      <c r="D203" s="335">
        <v>12358</v>
      </c>
      <c r="E203" s="490">
        <f>SUM(E15:E17,E19:E26,E28:E31,E33:E36,E38:E42,E44:E47,E49:E54,E56:E57,E59:E60,E62:E63,E65:E73,E75:E76,E78:E82,E84:E91,E93,E95:E98,E100:E104,E106:E108,E110:E113,E115:E117,E119:E129,E131:E133,E135:E142,E144,E146:E149,E151:E160,E162:E173,E175:E178,E180:E192,E194:E195,E197:E202)</f>
        <v>8140</v>
      </c>
      <c r="F203" s="336">
        <f>E203/C203</f>
        <v>0.21462101611914045</v>
      </c>
      <c r="G203" s="207">
        <f>SUM(G15:G17,G19:G26,G28:G31,G33:G36,G38:G42,G44:G47,G49:G54,G56:G57,G59:G60,G62:G63,G65:G73,G75:G76,G78:G82,G84:G91,G93,G95:G98,G100:G104,G106:G108,G110:G113,G115:G117,G119:G129,G131:G133,G135:G142,G144,G146:G149,G151:G160,G162:G173,G175:G178,G180:G192,G194:G195,G197:G202)</f>
        <v>312</v>
      </c>
      <c r="H203" s="455">
        <f>G203*100/E203</f>
        <v>3.8329238329238331</v>
      </c>
      <c r="I203" s="335">
        <f t="shared" ref="I203:N203" si="9">SUM(I15:I17,I19:I26,I28:I31,I33:I36,I38:I42,I44:I47,I49:I54,I56:I57,I59:I60,I62:I63,I65:I73,I75:I76,I78:I82,I84:I91,I93,I95:I98,I100:I104,I106:I108,I110:I113,I115:I117,I119:I129,I131:I133,I135:I142,I144,I146:I149,I151:I160,I162:I173,I175:I178,I180:I192,I194:I195,I197:I202)</f>
        <v>0</v>
      </c>
      <c r="J203" s="335">
        <f t="shared" si="9"/>
        <v>0</v>
      </c>
      <c r="K203" s="335">
        <f t="shared" si="9"/>
        <v>0</v>
      </c>
      <c r="L203" s="335">
        <f t="shared" si="9"/>
        <v>0</v>
      </c>
      <c r="M203" s="335">
        <f t="shared" si="9"/>
        <v>265</v>
      </c>
      <c r="N203" s="335">
        <f t="shared" si="9"/>
        <v>0</v>
      </c>
    </row>
    <row r="205" spans="1:14" x14ac:dyDescent="0.25">
      <c r="D205" s="34"/>
      <c r="G205" s="476">
        <f>G197+G194+G180+G175+G162+G151+G146+G144+G135+G131+G119+G115+G110+G106+G100+G95+G93+G84+G78+G75+G65+G62+G59+G56+G49+G44+G38+G33+G28+G19+G15</f>
        <v>265</v>
      </c>
      <c r="H205" s="34"/>
      <c r="I205" s="34">
        <f t="shared" ref="I205:N205" si="10">I197+I194+I180+I175+I162+I151+I146+I144+I135+I131+I119+I115+I110+I106+I100+I95+I93+I84+I78+I75+I65+I62+I59+I56+I49+I44+I38+I33+I28+I19+I15</f>
        <v>0</v>
      </c>
      <c r="J205" s="34">
        <f t="shared" si="10"/>
        <v>0</v>
      </c>
      <c r="K205" s="34">
        <f t="shared" si="10"/>
        <v>0</v>
      </c>
      <c r="L205" s="34">
        <f t="shared" si="10"/>
        <v>0</v>
      </c>
      <c r="M205" s="34">
        <f t="shared" si="10"/>
        <v>265</v>
      </c>
      <c r="N205" s="34">
        <f t="shared" si="10"/>
        <v>0</v>
      </c>
    </row>
    <row r="206" spans="1:14" x14ac:dyDescent="0.25">
      <c r="G206" s="476">
        <f>G16+G26+G34+G39+G47+G50+G63+G66+G76+G101+G102+G111+G121+G122+G132+G136+G137+G152+G176+G177+G195+G198+G199+G20</f>
        <v>47</v>
      </c>
    </row>
    <row r="207" spans="1:14" x14ac:dyDescent="0.25">
      <c r="G207" s="476">
        <f>G205+G206</f>
        <v>312</v>
      </c>
    </row>
  </sheetData>
  <autoFilter ref="B2:B207"/>
  <mergeCells count="23">
    <mergeCell ref="A202:C202"/>
    <mergeCell ref="A143:N143"/>
    <mergeCell ref="A161:N161"/>
    <mergeCell ref="A58:N58"/>
    <mergeCell ref="A77:N77"/>
    <mergeCell ref="A94:N94"/>
    <mergeCell ref="J10:N10"/>
    <mergeCell ref="D11:D12"/>
    <mergeCell ref="E11:E12"/>
    <mergeCell ref="J11:M11"/>
    <mergeCell ref="N11:N12"/>
    <mergeCell ref="G10:G12"/>
    <mergeCell ref="H10:H12"/>
    <mergeCell ref="I10:I12"/>
    <mergeCell ref="G8:N8"/>
    <mergeCell ref="G9:N9"/>
    <mergeCell ref="C4:F4"/>
    <mergeCell ref="C6:F6"/>
    <mergeCell ref="A8:A12"/>
    <mergeCell ref="B8:B12"/>
    <mergeCell ref="C8:C12"/>
    <mergeCell ref="D8:E10"/>
    <mergeCell ref="F8:F12"/>
  </mergeCells>
  <pageMargins left="0.7" right="0.7" top="0.75" bottom="0.75" header="0.3" footer="0.3"/>
  <pageSetup paperSize="9" scale="1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ЛОСЬ</vt:lpstr>
      <vt:lpstr>Благородный олень</vt:lpstr>
      <vt:lpstr>КОСУЛЯ СИБИРСКАЯ</vt:lpstr>
      <vt:lpstr> КАБАРГА 2</vt:lpstr>
      <vt:lpstr>ДСО</vt:lpstr>
      <vt:lpstr>РЫСЬ</vt:lpstr>
      <vt:lpstr>СОБОЛЬ</vt:lpstr>
      <vt:lpstr>медведь 2</vt:lpstr>
      <vt:lpstr>барсук</vt:lpstr>
      <vt:lpstr>ДСО!Область_печати</vt:lpstr>
      <vt:lpstr>'КОСУЛЯ СИБИРСКАЯ'!Область_печати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IvanovSS</dc:creator>
  <cp:lastModifiedBy>IvanovSS</cp:lastModifiedBy>
  <cp:lastPrinted>2026-05-20T03:03:38Z</cp:lastPrinted>
  <dcterms:created xsi:type="dcterms:W3CDTF">2024-04-15T06:06:56Z</dcterms:created>
  <dcterms:modified xsi:type="dcterms:W3CDTF">2026-05-28T02:11:31Z</dcterms:modified>
</cp:coreProperties>
</file>