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k\Документы\Администрация\ПОСТАНОВЛЕНИЯ, РАСПОРЯЖЕНИЯ\2020\ГОСПРОГРАММА АПРЕЛЬ\ДЛЯ ПРОТОКОЛЬНОГО ОТДЕЛА\"/>
    </mc:Choice>
  </mc:AlternateContent>
  <bookViews>
    <workbookView xWindow="0" yWindow="0" windowWidth="14055" windowHeight="11520"/>
  </bookViews>
  <sheets>
    <sheet name="Приложение" sheetId="1" r:id="rId1"/>
  </sheets>
  <definedNames>
    <definedName name="_xlnm._FilterDatabase" localSheetId="0" hidden="1">Приложение!$A$8:$IX$490</definedName>
    <definedName name="_xlnm.Print_Area" localSheetId="0">Приложение!$A$1:$X$492</definedName>
  </definedNames>
  <calcPr calcId="162913" refMode="R1C1"/>
</workbook>
</file>

<file path=xl/calcChain.xml><?xml version="1.0" encoding="utf-8"?>
<calcChain xmlns="http://schemas.openxmlformats.org/spreadsheetml/2006/main">
  <c r="X137" i="1" l="1"/>
  <c r="X201" i="1" l="1"/>
  <c r="X419" i="1"/>
  <c r="X280" i="1"/>
  <c r="X270" i="1"/>
  <c r="X226" i="1"/>
  <c r="X223" i="1"/>
  <c r="X217" i="1"/>
  <c r="X206" i="1"/>
  <c r="X205" i="1"/>
  <c r="X172" i="1"/>
  <c r="X167" i="1"/>
  <c r="X168" i="1"/>
  <c r="X166" i="1"/>
  <c r="X163" i="1"/>
  <c r="X160" i="1"/>
  <c r="X143" i="1"/>
  <c r="X136" i="1"/>
  <c r="X128" i="1"/>
  <c r="X125" i="1"/>
  <c r="X121" i="1"/>
  <c r="X117" i="1"/>
  <c r="X98" i="1"/>
  <c r="X83" i="1"/>
  <c r="X50" i="1"/>
  <c r="X27" i="1"/>
  <c r="W476" i="1"/>
  <c r="R401" i="1"/>
  <c r="S401" i="1"/>
  <c r="T401" i="1"/>
  <c r="U401" i="1"/>
  <c r="V401" i="1"/>
  <c r="W401" i="1"/>
  <c r="Q401" i="1"/>
  <c r="U225" i="1" l="1"/>
  <c r="V225" i="1" s="1"/>
  <c r="U222" i="1"/>
  <c r="V222" i="1" s="1"/>
  <c r="U219" i="1"/>
  <c r="U216" i="1"/>
  <c r="U215" i="1"/>
  <c r="V215" i="1" s="1"/>
  <c r="U214" i="1"/>
  <c r="T213" i="1"/>
  <c r="S213" i="1"/>
  <c r="S211" i="1" s="1"/>
  <c r="R213" i="1"/>
  <c r="R211" i="1" s="1"/>
  <c r="Q213" i="1"/>
  <c r="Q211" i="1" s="1"/>
  <c r="P213" i="1"/>
  <c r="P211" i="1" s="1"/>
  <c r="O213" i="1"/>
  <c r="O211" i="1" s="1"/>
  <c r="N213" i="1"/>
  <c r="N211" i="1" s="1"/>
  <c r="M213" i="1"/>
  <c r="M211" i="1" s="1"/>
  <c r="T211" i="1"/>
  <c r="W215" i="1" l="1"/>
  <c r="X215" i="1" s="1"/>
  <c r="W222" i="1"/>
  <c r="X222" i="1" s="1"/>
  <c r="V214" i="1"/>
  <c r="W214" i="1" s="1"/>
  <c r="W225" i="1"/>
  <c r="X225" i="1" s="1"/>
  <c r="V216" i="1"/>
  <c r="U213" i="1"/>
  <c r="V213" i="1" s="1"/>
  <c r="V219" i="1"/>
  <c r="W219" i="1" s="1"/>
  <c r="U211" i="1"/>
  <c r="V211" i="1" s="1"/>
  <c r="W211" i="1" s="1"/>
  <c r="N447" i="1"/>
  <c r="O447" i="1"/>
  <c r="P447" i="1"/>
  <c r="Q447" i="1"/>
  <c r="R447" i="1"/>
  <c r="S447" i="1"/>
  <c r="T447" i="1"/>
  <c r="U447" i="1"/>
  <c r="V447" i="1"/>
  <c r="W447" i="1"/>
  <c r="N448" i="1"/>
  <c r="O448" i="1"/>
  <c r="P448" i="1"/>
  <c r="Q448" i="1"/>
  <c r="R448" i="1"/>
  <c r="S448" i="1"/>
  <c r="T448" i="1"/>
  <c r="U448" i="1"/>
  <c r="V448" i="1"/>
  <c r="W448" i="1"/>
  <c r="M448" i="1"/>
  <c r="M447" i="1"/>
  <c r="R472" i="1"/>
  <c r="S472" i="1"/>
  <c r="T472" i="1"/>
  <c r="U472" i="1"/>
  <c r="V472" i="1"/>
  <c r="W472" i="1"/>
  <c r="R473" i="1"/>
  <c r="S473" i="1"/>
  <c r="T473" i="1"/>
  <c r="U473" i="1"/>
  <c r="V473" i="1"/>
  <c r="W473" i="1"/>
  <c r="N472" i="1"/>
  <c r="O472" i="1"/>
  <c r="P472" i="1"/>
  <c r="Q472" i="1"/>
  <c r="N473" i="1"/>
  <c r="O473" i="1"/>
  <c r="P473" i="1"/>
  <c r="Q473" i="1"/>
  <c r="M473" i="1"/>
  <c r="M472" i="1"/>
  <c r="R476" i="1"/>
  <c r="S476" i="1"/>
  <c r="T476" i="1"/>
  <c r="U476" i="1"/>
  <c r="V476" i="1"/>
  <c r="Q476" i="1"/>
  <c r="X467" i="1"/>
  <c r="X466" i="1"/>
  <c r="X463" i="1"/>
  <c r="X462" i="1"/>
  <c r="X459" i="1"/>
  <c r="X458" i="1"/>
  <c r="X455" i="1"/>
  <c r="X454" i="1"/>
  <c r="X451" i="1"/>
  <c r="X450" i="1"/>
  <c r="S397" i="1" l="1"/>
  <c r="S398" i="1"/>
  <c r="X214" i="1"/>
  <c r="W213" i="1"/>
  <c r="X213" i="1" s="1"/>
  <c r="X211" i="1"/>
  <c r="X219" i="1"/>
  <c r="W216" i="1"/>
  <c r="X216" i="1" s="1"/>
  <c r="U397" i="1"/>
  <c r="V397" i="1"/>
  <c r="W397" i="1"/>
  <c r="U398" i="1"/>
  <c r="V398" i="1"/>
  <c r="W398" i="1"/>
  <c r="T397" i="1"/>
  <c r="T398" i="1"/>
  <c r="R398" i="1"/>
  <c r="R397" i="1"/>
  <c r="X416" i="1" l="1"/>
  <c r="X415" i="1"/>
  <c r="S373" i="1" l="1"/>
  <c r="T373" i="1"/>
  <c r="U373" i="1"/>
  <c r="V373" i="1"/>
  <c r="W373" i="1"/>
  <c r="R373" i="1"/>
  <c r="S322" i="1"/>
  <c r="T322" i="1"/>
  <c r="U322" i="1"/>
  <c r="V322" i="1"/>
  <c r="W322" i="1"/>
  <c r="S268" i="1"/>
  <c r="T268" i="1"/>
  <c r="U268" i="1"/>
  <c r="V268" i="1"/>
  <c r="W268" i="1"/>
  <c r="R268" i="1"/>
  <c r="S269" i="1"/>
  <c r="T269" i="1"/>
  <c r="U269" i="1"/>
  <c r="V269" i="1"/>
  <c r="W269" i="1"/>
  <c r="S374" i="1"/>
  <c r="T374" i="1"/>
  <c r="U374" i="1"/>
  <c r="V374" i="1"/>
  <c r="W374" i="1"/>
  <c r="R374" i="1"/>
  <c r="S323" i="1"/>
  <c r="T323" i="1"/>
  <c r="U323" i="1"/>
  <c r="V323" i="1"/>
  <c r="W323" i="1"/>
  <c r="R323" i="1"/>
  <c r="R269" i="1"/>
  <c r="S260" i="1" l="1"/>
  <c r="S261" i="1"/>
  <c r="V260" i="1"/>
  <c r="U260" i="1"/>
  <c r="W260" i="1"/>
  <c r="U261" i="1"/>
  <c r="R261" i="1"/>
  <c r="W261" i="1"/>
  <c r="T261" i="1"/>
  <c r="V261" i="1"/>
  <c r="T260" i="1"/>
  <c r="O264" i="1"/>
  <c r="Q324" i="1"/>
  <c r="R324" i="1"/>
  <c r="S395" i="1"/>
  <c r="X267" i="1"/>
  <c r="M268" i="1"/>
  <c r="O268" i="1"/>
  <c r="P268" i="1"/>
  <c r="Q268" i="1"/>
  <c r="N268" i="1"/>
  <c r="T258" i="1" l="1"/>
  <c r="R264" i="1"/>
  <c r="V258" i="1"/>
  <c r="Q264" i="1"/>
  <c r="W258" i="1"/>
  <c r="X268" i="1"/>
  <c r="U258" i="1"/>
  <c r="S258" i="1"/>
  <c r="X448" i="1"/>
  <c r="X447" i="1"/>
  <c r="S35" i="1" l="1"/>
  <c r="R35" i="1"/>
  <c r="S411" i="1" l="1"/>
  <c r="T411" i="1"/>
  <c r="S272" i="1"/>
  <c r="T272" i="1"/>
  <c r="U272" i="1"/>
  <c r="V272" i="1"/>
  <c r="W272" i="1"/>
  <c r="X442" i="1"/>
  <c r="X441" i="1"/>
  <c r="R141" i="1"/>
  <c r="S141" i="1"/>
  <c r="X233" i="1"/>
  <c r="X234" i="1"/>
  <c r="X232" i="1"/>
  <c r="X195" i="1"/>
  <c r="X196" i="1"/>
  <c r="X197" i="1"/>
  <c r="X198" i="1"/>
  <c r="X199" i="1"/>
  <c r="X200" i="1"/>
  <c r="X194" i="1"/>
  <c r="X177" i="1"/>
  <c r="X178" i="1"/>
  <c r="X179" i="1"/>
  <c r="X176" i="1"/>
  <c r="X171" i="1"/>
  <c r="X170" i="1"/>
  <c r="X162" i="1"/>
  <c r="X159" i="1"/>
  <c r="X148" i="1"/>
  <c r="X149" i="1"/>
  <c r="X150" i="1"/>
  <c r="X151" i="1"/>
  <c r="X147" i="1"/>
  <c r="X131" i="1"/>
  <c r="X133" i="1"/>
  <c r="X134" i="1"/>
  <c r="X124" i="1"/>
  <c r="X123" i="1"/>
  <c r="X119" i="1"/>
  <c r="X114" i="1"/>
  <c r="X115" i="1"/>
  <c r="X116" i="1"/>
  <c r="X113" i="1"/>
  <c r="X109" i="1"/>
  <c r="X110" i="1"/>
  <c r="X108" i="1"/>
  <c r="X97" i="1"/>
  <c r="X96" i="1"/>
  <c r="X80" i="1"/>
  <c r="X81" i="1"/>
  <c r="X82" i="1"/>
  <c r="X79" i="1"/>
  <c r="X72" i="1"/>
  <c r="X73" i="1"/>
  <c r="X74" i="1"/>
  <c r="X66" i="1"/>
  <c r="X65" i="1"/>
  <c r="X60" i="1"/>
  <c r="X61" i="1"/>
  <c r="X62" i="1"/>
  <c r="X59" i="1"/>
  <c r="X53" i="1"/>
  <c r="X54" i="1"/>
  <c r="X55" i="1"/>
  <c r="X52" i="1"/>
  <c r="X42" i="1"/>
  <c r="X44" i="1"/>
  <c r="X46" i="1"/>
  <c r="X47" i="1"/>
  <c r="X41" i="1"/>
  <c r="X36" i="1"/>
  <c r="X37" i="1"/>
  <c r="X25" i="1"/>
  <c r="X26" i="1"/>
  <c r="X284" i="1"/>
  <c r="X285" i="1"/>
  <c r="X287" i="1"/>
  <c r="W174" i="1"/>
  <c r="V174" i="1"/>
  <c r="U174" i="1"/>
  <c r="T174" i="1"/>
  <c r="S174" i="1"/>
  <c r="Q174" i="1"/>
  <c r="X174" i="1" l="1"/>
  <c r="R347" i="1"/>
  <c r="R322" i="1" s="1"/>
  <c r="R260" i="1" s="1"/>
  <c r="R258" i="1" s="1"/>
  <c r="U245" i="1"/>
  <c r="V245" i="1"/>
  <c r="W245" i="1"/>
  <c r="T245" i="1"/>
  <c r="S71" i="1"/>
  <c r="S34" i="1" s="1"/>
  <c r="S32" i="1" l="1"/>
  <c r="S23" i="1"/>
  <c r="U439" i="1" l="1"/>
  <c r="V439" i="1"/>
  <c r="W439" i="1"/>
  <c r="U375" i="1"/>
  <c r="V375" i="1"/>
  <c r="W375" i="1"/>
  <c r="U376" i="1"/>
  <c r="V376" i="1"/>
  <c r="W376" i="1"/>
  <c r="T375" i="1"/>
  <c r="T376" i="1"/>
  <c r="U282" i="1"/>
  <c r="V282" i="1"/>
  <c r="W282" i="1"/>
  <c r="U135" i="1"/>
  <c r="V135" i="1"/>
  <c r="W135" i="1"/>
  <c r="U77" i="1"/>
  <c r="V77" i="1"/>
  <c r="W77" i="1"/>
  <c r="U69" i="1"/>
  <c r="V69" i="1"/>
  <c r="W69" i="1"/>
  <c r="U43" i="1"/>
  <c r="V43" i="1"/>
  <c r="W43" i="1"/>
  <c r="U45" i="1"/>
  <c r="V45" i="1"/>
  <c r="W45" i="1"/>
  <c r="U15" i="1"/>
  <c r="V15" i="1"/>
  <c r="W15" i="1"/>
  <c r="U16" i="1"/>
  <c r="V16" i="1"/>
  <c r="W16" i="1"/>
  <c r="T371" i="1" l="1"/>
  <c r="V371" i="1"/>
  <c r="U371" i="1"/>
  <c r="W371" i="1"/>
  <c r="V320" i="1"/>
  <c r="U320" i="1"/>
  <c r="W320" i="1"/>
  <c r="V266" i="1"/>
  <c r="W266" i="1"/>
  <c r="U266" i="1"/>
  <c r="S266" i="1"/>
  <c r="S470" i="1" l="1"/>
  <c r="X475" i="1"/>
  <c r="X474" i="1"/>
  <c r="V470" i="1"/>
  <c r="T470" i="1"/>
  <c r="X472" i="1"/>
  <c r="Q470" i="1"/>
  <c r="N470" i="1"/>
  <c r="W470" i="1"/>
  <c r="U470" i="1"/>
  <c r="P470" i="1"/>
  <c r="O470" i="1"/>
  <c r="M470" i="1"/>
  <c r="X478" i="1" l="1"/>
  <c r="X479" i="1"/>
  <c r="R470" i="1"/>
  <c r="X470" i="1" s="1"/>
  <c r="X473" i="1"/>
  <c r="S85" i="1"/>
  <c r="T439" i="1" l="1"/>
  <c r="U185" i="1" l="1"/>
  <c r="V185" i="1"/>
  <c r="W185" i="1"/>
  <c r="U186" i="1"/>
  <c r="V186" i="1"/>
  <c r="W186" i="1"/>
  <c r="U190" i="1"/>
  <c r="V190" i="1"/>
  <c r="W190" i="1"/>
  <c r="U191" i="1"/>
  <c r="U95" i="1" s="1"/>
  <c r="V191" i="1"/>
  <c r="V95" i="1" s="1"/>
  <c r="W191" i="1"/>
  <c r="W95" i="1" s="1"/>
  <c r="U130" i="1"/>
  <c r="V130" i="1"/>
  <c r="W130" i="1"/>
  <c r="U141" i="1"/>
  <c r="V141" i="1"/>
  <c r="W141" i="1"/>
  <c r="U142" i="1"/>
  <c r="V142" i="1"/>
  <c r="W142" i="1"/>
  <c r="U421" i="1"/>
  <c r="V421" i="1"/>
  <c r="W421" i="1"/>
  <c r="U411" i="1"/>
  <c r="V411" i="1"/>
  <c r="W411" i="1"/>
  <c r="U403" i="1"/>
  <c r="V403" i="1"/>
  <c r="W403" i="1"/>
  <c r="U312" i="1"/>
  <c r="V312" i="1"/>
  <c r="W312" i="1"/>
  <c r="U290" i="1"/>
  <c r="V290" i="1"/>
  <c r="W290" i="1"/>
  <c r="U239" i="1"/>
  <c r="U237" i="1" s="1"/>
  <c r="V239" i="1"/>
  <c r="W239" i="1"/>
  <c r="W231" i="1" s="1"/>
  <c r="W229" i="1" s="1"/>
  <c r="V139" i="1" l="1"/>
  <c r="W139" i="1"/>
  <c r="U139" i="1"/>
  <c r="U395" i="1"/>
  <c r="U182" i="1"/>
  <c r="V237" i="1"/>
  <c r="V231" i="1"/>
  <c r="V229" i="1" s="1"/>
  <c r="W395" i="1"/>
  <c r="V395" i="1"/>
  <c r="V182" i="1"/>
  <c r="W182" i="1"/>
  <c r="W237" i="1"/>
  <c r="U231" i="1"/>
  <c r="U229" i="1" s="1"/>
  <c r="U105" i="1"/>
  <c r="U94" i="1" s="1"/>
  <c r="V105" i="1"/>
  <c r="V94" i="1" s="1"/>
  <c r="W105" i="1"/>
  <c r="W94" i="1" s="1"/>
  <c r="T105" i="1"/>
  <c r="W92" i="1" l="1"/>
  <c r="U92" i="1"/>
  <c r="V92" i="1"/>
  <c r="X436" i="1"/>
  <c r="X435" i="1"/>
  <c r="X434" i="1"/>
  <c r="X433" i="1"/>
  <c r="R132" i="1"/>
  <c r="X132" i="1" s="1"/>
  <c r="U35" i="1" l="1"/>
  <c r="V35" i="1"/>
  <c r="V24" i="1" s="1"/>
  <c r="V14" i="1" s="1"/>
  <c r="W35" i="1"/>
  <c r="W24" i="1" s="1"/>
  <c r="W14" i="1" s="1"/>
  <c r="U34" i="1"/>
  <c r="U23" i="1" s="1"/>
  <c r="U13" i="1" s="1"/>
  <c r="V34" i="1"/>
  <c r="V23" i="1" s="1"/>
  <c r="V13" i="1" s="1"/>
  <c r="W34" i="1"/>
  <c r="W23" i="1" l="1"/>
  <c r="U24" i="1"/>
  <c r="U14" i="1" s="1"/>
  <c r="U32" i="1"/>
  <c r="V32" i="1"/>
  <c r="W32" i="1"/>
  <c r="R105" i="1"/>
  <c r="R142" i="1"/>
  <c r="W13" i="1" l="1"/>
  <c r="W11" i="1" s="1"/>
  <c r="W21" i="1"/>
  <c r="U21" i="1"/>
  <c r="V21" i="1"/>
  <c r="V11" i="1"/>
  <c r="T141" i="1"/>
  <c r="S105" i="1"/>
  <c r="T45" i="1"/>
  <c r="X45" i="1" s="1"/>
  <c r="T43" i="1"/>
  <c r="U11" i="1" l="1"/>
  <c r="R43" i="1"/>
  <c r="X43" i="1" s="1"/>
  <c r="R88" i="1"/>
  <c r="X88" i="1" s="1"/>
  <c r="R87" i="1"/>
  <c r="X87" i="1" s="1"/>
  <c r="R86" i="1"/>
  <c r="X86" i="1" s="1"/>
  <c r="R34" i="1" l="1"/>
  <c r="R85" i="1"/>
  <c r="R191" i="1" l="1"/>
  <c r="R188" i="1"/>
  <c r="R187" i="1"/>
  <c r="U324" i="1" l="1"/>
  <c r="U264" i="1" s="1"/>
  <c r="V324" i="1"/>
  <c r="V264" i="1" s="1"/>
  <c r="W324" i="1"/>
  <c r="W264" i="1" s="1"/>
  <c r="S324" i="1" l="1"/>
  <c r="S264" i="1" s="1"/>
  <c r="T324" i="1"/>
  <c r="T264" i="1" s="1"/>
  <c r="X208" i="1"/>
  <c r="O120" i="1"/>
  <c r="X120" i="1" s="1"/>
  <c r="Q373" i="1"/>
  <c r="S290" i="1"/>
  <c r="T290" i="1"/>
  <c r="R290" i="1"/>
  <c r="S282" i="1"/>
  <c r="T282" i="1"/>
  <c r="R282" i="1"/>
  <c r="R272" i="1"/>
  <c r="Q105" i="1"/>
  <c r="R23" i="1"/>
  <c r="N184" i="1"/>
  <c r="N141" i="1" s="1"/>
  <c r="O184" i="1"/>
  <c r="N185" i="1"/>
  <c r="O185" i="1"/>
  <c r="N186" i="1"/>
  <c r="O186" i="1"/>
  <c r="N187" i="1"/>
  <c r="O187" i="1"/>
  <c r="M187" i="1"/>
  <c r="M186" i="1"/>
  <c r="M185" i="1"/>
  <c r="M184" i="1"/>
  <c r="N130" i="1"/>
  <c r="M130" i="1"/>
  <c r="R135" i="1"/>
  <c r="R130" i="1" s="1"/>
  <c r="T135" i="1"/>
  <c r="S135" i="1"/>
  <c r="S130" i="1" s="1"/>
  <c r="Q135" i="1"/>
  <c r="Q130" i="1" s="1"/>
  <c r="P135" i="1"/>
  <c r="P130" i="1" s="1"/>
  <c r="O135" i="1"/>
  <c r="Q187" i="1"/>
  <c r="P187" i="1"/>
  <c r="T186" i="1"/>
  <c r="S186" i="1"/>
  <c r="Q186" i="1"/>
  <c r="P186" i="1"/>
  <c r="T185" i="1"/>
  <c r="S185" i="1"/>
  <c r="Q185" i="1"/>
  <c r="P185" i="1"/>
  <c r="S184" i="1"/>
  <c r="Q184" i="1"/>
  <c r="Q141" i="1" s="1"/>
  <c r="P184" i="1"/>
  <c r="P141" i="1" s="1"/>
  <c r="T34" i="1"/>
  <c r="T23" i="1" s="1"/>
  <c r="R69" i="1"/>
  <c r="P85" i="1"/>
  <c r="X85" i="1" s="1"/>
  <c r="O85" i="1"/>
  <c r="N85" i="1"/>
  <c r="M85" i="1"/>
  <c r="X426" i="1"/>
  <c r="X425" i="1"/>
  <c r="S431" i="1"/>
  <c r="T431" i="1"/>
  <c r="S421" i="1"/>
  <c r="T421" i="1"/>
  <c r="X427" i="1"/>
  <c r="X384" i="1"/>
  <c r="X382" i="1"/>
  <c r="X383" i="1"/>
  <c r="X299" i="1"/>
  <c r="X298" i="1"/>
  <c r="R189" i="1"/>
  <c r="R95" i="1" s="1"/>
  <c r="R190" i="1"/>
  <c r="T190" i="1"/>
  <c r="S190" i="1"/>
  <c r="Q189" i="1"/>
  <c r="P189" i="1"/>
  <c r="O189" i="1"/>
  <c r="N189" i="1"/>
  <c r="M189" i="1"/>
  <c r="N142" i="1"/>
  <c r="N95" i="1" s="1"/>
  <c r="O142" i="1"/>
  <c r="O95" i="1" s="1"/>
  <c r="P142" i="1"/>
  <c r="P95" i="1" s="1"/>
  <c r="Q142" i="1"/>
  <c r="Q95" i="1" s="1"/>
  <c r="R139" i="1"/>
  <c r="S142" i="1"/>
  <c r="S139" i="1" s="1"/>
  <c r="T142" i="1"/>
  <c r="M142" i="1"/>
  <c r="P324" i="1"/>
  <c r="P264" i="1" s="1"/>
  <c r="N374" i="1"/>
  <c r="M374" i="1"/>
  <c r="Q398" i="1"/>
  <c r="P398" i="1"/>
  <c r="O398" i="1"/>
  <c r="N398" i="1"/>
  <c r="M398" i="1"/>
  <c r="Q397" i="1"/>
  <c r="P397" i="1"/>
  <c r="O397" i="1"/>
  <c r="N397" i="1"/>
  <c r="M397" i="1"/>
  <c r="Q439" i="1"/>
  <c r="P439" i="1"/>
  <c r="O439" i="1"/>
  <c r="N439" i="1"/>
  <c r="M439" i="1"/>
  <c r="R439" i="1"/>
  <c r="Q431" i="1"/>
  <c r="P431" i="1"/>
  <c r="O431" i="1"/>
  <c r="N431" i="1"/>
  <c r="M431" i="1"/>
  <c r="R431" i="1"/>
  <c r="Q421" i="1"/>
  <c r="P421" i="1"/>
  <c r="O421" i="1"/>
  <c r="N421" i="1"/>
  <c r="M421" i="1"/>
  <c r="R421" i="1"/>
  <c r="R411" i="1"/>
  <c r="N403" i="1"/>
  <c r="O403" i="1"/>
  <c r="P403" i="1"/>
  <c r="Q403" i="1"/>
  <c r="R403" i="1"/>
  <c r="S403" i="1"/>
  <c r="T403" i="1"/>
  <c r="M403" i="1"/>
  <c r="O323" i="1"/>
  <c r="N323" i="1"/>
  <c r="O322" i="1"/>
  <c r="N322" i="1"/>
  <c r="M320" i="1"/>
  <c r="X286" i="1"/>
  <c r="M258" i="1"/>
  <c r="P77" i="1"/>
  <c r="O69" i="1"/>
  <c r="N69" i="1"/>
  <c r="M69" i="1"/>
  <c r="Q69" i="1"/>
  <c r="S69" i="1"/>
  <c r="T69" i="1"/>
  <c r="X368" i="1"/>
  <c r="X367" i="1"/>
  <c r="M373" i="1"/>
  <c r="N373" i="1"/>
  <c r="O373" i="1"/>
  <c r="P373" i="1"/>
  <c r="O374" i="1"/>
  <c r="P374" i="1"/>
  <c r="Q374" i="1"/>
  <c r="Q375" i="1"/>
  <c r="Q376" i="1"/>
  <c r="N375" i="1"/>
  <c r="O375" i="1"/>
  <c r="P375" i="1"/>
  <c r="R375" i="1"/>
  <c r="S375" i="1"/>
  <c r="O376" i="1"/>
  <c r="P376" i="1"/>
  <c r="R376" i="1"/>
  <c r="S376" i="1"/>
  <c r="P34" i="1"/>
  <c r="P32" i="1" s="1"/>
  <c r="S24" i="1"/>
  <c r="T35" i="1"/>
  <c r="T24" i="1" s="1"/>
  <c r="R24" i="1"/>
  <c r="Q34" i="1"/>
  <c r="Q32" i="1" s="1"/>
  <c r="Q23" i="1" s="1"/>
  <c r="Q323" i="1"/>
  <c r="P323" i="1"/>
  <c r="Q322" i="1"/>
  <c r="P322" i="1"/>
  <c r="X293" i="1"/>
  <c r="X292" i="1"/>
  <c r="X295" i="1"/>
  <c r="X296" i="1"/>
  <c r="X297" i="1"/>
  <c r="X294" i="1"/>
  <c r="X364" i="1"/>
  <c r="X363" i="1"/>
  <c r="X360" i="1"/>
  <c r="X359" i="1"/>
  <c r="X356" i="1"/>
  <c r="X355" i="1"/>
  <c r="X352" i="1"/>
  <c r="X351" i="1"/>
  <c r="X326" i="1"/>
  <c r="R312" i="1"/>
  <c r="S312" i="1"/>
  <c r="X347" i="1"/>
  <c r="X274" i="1"/>
  <c r="X379" i="1"/>
  <c r="X302" i="1"/>
  <c r="X305" i="1"/>
  <c r="X327" i="1"/>
  <c r="X328" i="1"/>
  <c r="X339" i="1"/>
  <c r="X340" i="1"/>
  <c r="X391" i="1"/>
  <c r="X399" i="1"/>
  <c r="N191" i="1"/>
  <c r="O191" i="1"/>
  <c r="P191" i="1"/>
  <c r="Q191" i="1"/>
  <c r="S191" i="1"/>
  <c r="T191" i="1"/>
  <c r="T95" i="1" s="1"/>
  <c r="M191" i="1"/>
  <c r="P16" i="1"/>
  <c r="P15" i="1"/>
  <c r="X418" i="1"/>
  <c r="X417" i="1"/>
  <c r="X414" i="1"/>
  <c r="X413" i="1"/>
  <c r="X408" i="1"/>
  <c r="X407" i="1"/>
  <c r="X406" i="1"/>
  <c r="X405" i="1"/>
  <c r="X400" i="1"/>
  <c r="X348" i="1"/>
  <c r="X344" i="1"/>
  <c r="X429" i="1"/>
  <c r="X428" i="1"/>
  <c r="X424" i="1"/>
  <c r="X423" i="1"/>
  <c r="X445" i="1"/>
  <c r="X444" i="1"/>
  <c r="X443" i="1"/>
  <c r="X437" i="1"/>
  <c r="X393" i="1"/>
  <c r="X392" i="1"/>
  <c r="X390" i="1"/>
  <c r="X389" i="1"/>
  <c r="X388" i="1"/>
  <c r="X387" i="1"/>
  <c r="X385" i="1"/>
  <c r="X381" i="1"/>
  <c r="X380" i="1"/>
  <c r="S16" i="1"/>
  <c r="S245" i="1"/>
  <c r="S239" i="1" s="1"/>
  <c r="S77" i="1"/>
  <c r="X127" i="1"/>
  <c r="P105" i="1"/>
  <c r="P71" i="1"/>
  <c r="X71" i="1" s="1"/>
  <c r="Q77" i="1"/>
  <c r="T77" i="1"/>
  <c r="P250" i="1"/>
  <c r="P245" i="1" s="1"/>
  <c r="P239" i="1" s="1"/>
  <c r="P237" i="1" s="1"/>
  <c r="N105" i="1"/>
  <c r="M105" i="1"/>
  <c r="M34" i="1"/>
  <c r="Q245" i="1"/>
  <c r="Q239" i="1" s="1"/>
  <c r="R245" i="1"/>
  <c r="R239" i="1" s="1"/>
  <c r="D20" i="1"/>
  <c r="D228" i="1"/>
  <c r="Q16" i="1"/>
  <c r="R16" i="1"/>
  <c r="T16" i="1"/>
  <c r="X263" i="1"/>
  <c r="O34" i="1"/>
  <c r="O245" i="1"/>
  <c r="O239" i="1" s="1"/>
  <c r="N250" i="1"/>
  <c r="M250" i="1"/>
  <c r="M247" i="1"/>
  <c r="X247" i="1" s="1"/>
  <c r="T239" i="1"/>
  <c r="N246" i="1"/>
  <c r="M246" i="1"/>
  <c r="N35" i="1"/>
  <c r="N34" i="1"/>
  <c r="N23" i="1" s="1"/>
  <c r="O35" i="1"/>
  <c r="O24" i="1" s="1"/>
  <c r="X248" i="1"/>
  <c r="X249" i="1"/>
  <c r="X279" i="1"/>
  <c r="X275" i="1"/>
  <c r="T15" i="1"/>
  <c r="Q15" i="1"/>
  <c r="X262" i="1"/>
  <c r="X254" i="1"/>
  <c r="X253" i="1"/>
  <c r="X252" i="1"/>
  <c r="X251" i="1"/>
  <c r="X242" i="1"/>
  <c r="X241" i="1"/>
  <c r="X240" i="1"/>
  <c r="X165" i="1"/>
  <c r="S15" i="1"/>
  <c r="R15" i="1"/>
  <c r="T312" i="1"/>
  <c r="X314" i="1"/>
  <c r="P21" i="1"/>
  <c r="X315" i="1"/>
  <c r="T94" i="1" l="1"/>
  <c r="Q269" i="1"/>
  <c r="Q261" i="1" s="1"/>
  <c r="Q14" i="1" s="1"/>
  <c r="M269" i="1"/>
  <c r="M266" i="1" s="1"/>
  <c r="N269" i="1"/>
  <c r="N266" i="1" s="1"/>
  <c r="P269" i="1"/>
  <c r="P266" i="1" s="1"/>
  <c r="O269" i="1"/>
  <c r="N260" i="1"/>
  <c r="N258" i="1" s="1"/>
  <c r="X185" i="1"/>
  <c r="X186" i="1"/>
  <c r="X187" i="1"/>
  <c r="O130" i="1"/>
  <c r="X135" i="1"/>
  <c r="M141" i="1"/>
  <c r="M139" i="1" s="1"/>
  <c r="X184" i="1"/>
  <c r="X439" i="1"/>
  <c r="X35" i="1"/>
  <c r="X188" i="1"/>
  <c r="M371" i="1"/>
  <c r="M32" i="1"/>
  <c r="X34" i="1"/>
  <c r="X191" i="1"/>
  <c r="M95" i="1"/>
  <c r="X142" i="1"/>
  <c r="X77" i="1"/>
  <c r="X190" i="1"/>
  <c r="R94" i="1"/>
  <c r="R92" i="1" s="1"/>
  <c r="X189" i="1"/>
  <c r="T14" i="1"/>
  <c r="T130" i="1"/>
  <c r="T21" i="1"/>
  <c r="P69" i="1"/>
  <c r="X69" i="1" s="1"/>
  <c r="R182" i="1"/>
  <c r="T395" i="1"/>
  <c r="X398" i="1"/>
  <c r="S95" i="1"/>
  <c r="T139" i="1"/>
  <c r="P260" i="1"/>
  <c r="N139" i="1"/>
  <c r="N94" i="1"/>
  <c r="N92" i="1" s="1"/>
  <c r="O320" i="1"/>
  <c r="N24" i="1"/>
  <c r="X24" i="1" s="1"/>
  <c r="X272" i="1"/>
  <c r="R395" i="1"/>
  <c r="N182" i="1"/>
  <c r="Q182" i="1"/>
  <c r="T32" i="1"/>
  <c r="S21" i="1"/>
  <c r="Q260" i="1"/>
  <c r="X323" i="1"/>
  <c r="X411" i="1"/>
  <c r="X421" i="1"/>
  <c r="N395" i="1"/>
  <c r="P395" i="1"/>
  <c r="O395" i="1"/>
  <c r="Q395" i="1"/>
  <c r="X374" i="1"/>
  <c r="X282" i="1"/>
  <c r="X397" i="1"/>
  <c r="Q237" i="1"/>
  <c r="Q231" i="1"/>
  <c r="Q229" i="1" s="1"/>
  <c r="R231" i="1"/>
  <c r="R229" i="1" s="1"/>
  <c r="R237" i="1"/>
  <c r="Q320" i="1"/>
  <c r="N320" i="1"/>
  <c r="R266" i="1"/>
  <c r="N245" i="1"/>
  <c r="N239" i="1" s="1"/>
  <c r="N231" i="1" s="1"/>
  <c r="X250" i="1"/>
  <c r="R320" i="1"/>
  <c r="X403" i="1"/>
  <c r="N371" i="1"/>
  <c r="N32" i="1"/>
  <c r="P320" i="1"/>
  <c r="O371" i="1"/>
  <c r="O237" i="1"/>
  <c r="O231" i="1"/>
  <c r="O229" i="1" s="1"/>
  <c r="O32" i="1"/>
  <c r="X15" i="1"/>
  <c r="Q371" i="1"/>
  <c r="R21" i="1"/>
  <c r="O182" i="1"/>
  <c r="O23" i="1"/>
  <c r="O21" i="1" s="1"/>
  <c r="X246" i="1"/>
  <c r="X16" i="1"/>
  <c r="X312" i="1"/>
  <c r="R32" i="1"/>
  <c r="R371" i="1"/>
  <c r="P371" i="1"/>
  <c r="R14" i="1"/>
  <c r="X431" i="1"/>
  <c r="M395" i="1"/>
  <c r="S182" i="1"/>
  <c r="T182" i="1"/>
  <c r="T320" i="1"/>
  <c r="S320" i="1"/>
  <c r="X290" i="1"/>
  <c r="T266" i="1"/>
  <c r="S371" i="1"/>
  <c r="P94" i="1"/>
  <c r="P139" i="1"/>
  <c r="T237" i="1"/>
  <c r="T231" i="1"/>
  <c r="T229" i="1" s="1"/>
  <c r="Q139" i="1"/>
  <c r="Q94" i="1"/>
  <c r="Q92" i="1" s="1"/>
  <c r="S231" i="1"/>
  <c r="S229" i="1" s="1"/>
  <c r="S237" i="1"/>
  <c r="Q21" i="1"/>
  <c r="M182" i="1"/>
  <c r="P231" i="1"/>
  <c r="P229" i="1" s="1"/>
  <c r="M245" i="1"/>
  <c r="O141" i="1"/>
  <c r="O139" i="1" s="1"/>
  <c r="O105" i="1"/>
  <c r="X105" i="1" s="1"/>
  <c r="X373" i="1"/>
  <c r="X375" i="1"/>
  <c r="S94" i="1"/>
  <c r="X322" i="1"/>
  <c r="X376" i="1"/>
  <c r="P182" i="1"/>
  <c r="Q266" i="1" l="1"/>
  <c r="S13" i="1"/>
  <c r="P261" i="1"/>
  <c r="P258" i="1" s="1"/>
  <c r="T13" i="1"/>
  <c r="X130" i="1"/>
  <c r="M94" i="1"/>
  <c r="M92" i="1" s="1"/>
  <c r="R13" i="1"/>
  <c r="P92" i="1"/>
  <c r="P13" i="1"/>
  <c r="P11" i="1" s="1"/>
  <c r="O261" i="1"/>
  <c r="O14" i="1" s="1"/>
  <c r="X269" i="1"/>
  <c r="O266" i="1"/>
  <c r="Q13" i="1"/>
  <c r="N13" i="1"/>
  <c r="S14" i="1"/>
  <c r="X95" i="1"/>
  <c r="X139" i="1"/>
  <c r="X182" i="1"/>
  <c r="X141" i="1"/>
  <c r="M14" i="1"/>
  <c r="M23" i="1"/>
  <c r="X32" i="1"/>
  <c r="X395" i="1"/>
  <c r="X260" i="1"/>
  <c r="T92" i="1"/>
  <c r="N14" i="1"/>
  <c r="N21" i="1"/>
  <c r="Q258" i="1"/>
  <c r="N237" i="1"/>
  <c r="X320" i="1"/>
  <c r="X371" i="1"/>
  <c r="S92" i="1"/>
  <c r="O94" i="1"/>
  <c r="N229" i="1"/>
  <c r="M239" i="1"/>
  <c r="X239" i="1" s="1"/>
  <c r="X245" i="1"/>
  <c r="X266" i="1" l="1"/>
  <c r="X94" i="1"/>
  <c r="O258" i="1"/>
  <c r="X258" i="1" s="1"/>
  <c r="X261" i="1"/>
  <c r="N11" i="1"/>
  <c r="X23" i="1"/>
  <c r="M21" i="1"/>
  <c r="X21" i="1" s="1"/>
  <c r="X14" i="1"/>
  <c r="T11" i="1"/>
  <c r="S11" i="1"/>
  <c r="R11" i="1"/>
  <c r="O92" i="1"/>
  <c r="X92" i="1" s="1"/>
  <c r="O13" i="1"/>
  <c r="O11" i="1" s="1"/>
  <c r="M231" i="1"/>
  <c r="X231" i="1" s="1"/>
  <c r="M237" i="1"/>
  <c r="X237" i="1" s="1"/>
  <c r="Q11" i="1"/>
  <c r="M229" i="1" l="1"/>
  <c r="X229" i="1" s="1"/>
  <c r="M13" i="1"/>
  <c r="X13" i="1" s="1"/>
  <c r="M11" i="1" l="1"/>
  <c r="X11" i="1" s="1"/>
</calcChain>
</file>

<file path=xl/sharedStrings.xml><?xml version="1.0" encoding="utf-8"?>
<sst xmlns="http://schemas.openxmlformats.org/spreadsheetml/2006/main" count="6906" uniqueCount="543">
  <si>
    <t>Основное мероприятие 3 «Строительство физкультурно-оздоровительного комплекса за счет внебюджетных источников»</t>
  </si>
  <si>
    <t xml:space="preserve">Основное мероприятие 4 «Строительство горнолыжного комплекса за счет внебюджетных источников». </t>
  </si>
  <si>
    <t>Основное мероприятие 6 «Строительство физкультурно-оздоровительного комплекса с крытой ледовой площадкой и универсальным спортивным залом»</t>
  </si>
  <si>
    <t xml:space="preserve">Основное мероприятие 7 «Осуществление капитальных вложений в объекты капитального строительства государственной (муниципальной) собственности Забайкальского края»  </t>
  </si>
  <si>
    <t>4.7.1</t>
  </si>
  <si>
    <t>4.7.1    ПМ1</t>
  </si>
  <si>
    <t>4.7.2           ПМ1</t>
  </si>
  <si>
    <t>4.7.3</t>
  </si>
  <si>
    <t>Мероприятие 2 «Строительство  мини-футбольного поля за счет внебюджетных источников в г. Чите»</t>
  </si>
  <si>
    <t>Мероприятие 3 «Строительство  мини-футбольного поля за счет внебюджетных источников в г. Чите»</t>
  </si>
  <si>
    <t>4.7.3    ПМ1</t>
  </si>
  <si>
    <t>4.7.4</t>
  </si>
  <si>
    <t>4.7.4    ПМ1</t>
  </si>
  <si>
    <t>4.7.5</t>
  </si>
  <si>
    <t>4.7.5    ПМ1</t>
  </si>
  <si>
    <t>4.7.6</t>
  </si>
  <si>
    <t>4.7.6    ПМ1</t>
  </si>
  <si>
    <t>Мероприятие 7 «Строительство специализированного зала для спортивной гимнастики г.Чита»</t>
  </si>
  <si>
    <t>4.7.7</t>
  </si>
  <si>
    <t>4.7.7                   ПМ1</t>
  </si>
  <si>
    <t xml:space="preserve">Основное мероприятие 8 «Оснащение специализированных детско-юношеских спортивных школ олимпийского резерва, училищ олимпийского резерва, детско-юношеских спортивных школ инвентарем и оборудованием» </t>
  </si>
  <si>
    <t>Мероприятие  1 «Закупка комплектов искусственных покрытий для футбольных полей для спортивных детско-юношеских школ, включая доставку, подготовку основания и сертификацию»</t>
  </si>
  <si>
    <t>Мероприятие 2 «Закупка спортивного оборудования для специализированных детско-юношеских спортивных школ олимпийского резерва и училищ олимпийского резерва»</t>
  </si>
  <si>
    <t>Основное мероприятие 9  «Региональный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край)»</t>
  </si>
  <si>
    <r>
      <t xml:space="preserve">Мероприятие 3 «Оснащение объектов спортивной инфраструктуры спортивно-технологическим  оборудованием: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Создание или модернизация футбольных полей с искусственным покрытием»</t>
    </r>
  </si>
  <si>
    <r>
      <t xml:space="preserve">Мероприятие 4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Закупка спортивного оборудования и инвентаря для приведения организаций спортивной подготовки в нормативное состояние: «Развитие материально-технической базы спортивных школ олимпийского резерва»</t>
    </r>
  </si>
  <si>
    <r>
      <t xml:space="preserve">Мероприятие 5 «Приобретение спортивного оборудования и инвентаря для приведения организаций спортивной подготовки в нормативное состояние: </t>
    </r>
    <r>
      <rPr>
        <b/>
        <sz val="10"/>
        <rFont val="Times New Roman"/>
        <family val="1"/>
        <charset val="204"/>
      </rPr>
      <t>«С</t>
    </r>
    <r>
      <rPr>
        <sz val="10"/>
        <rFont val="Times New Roman"/>
        <family val="1"/>
        <charset val="204"/>
      </rPr>
      <t>овершенствование спортивной подготовки по хоккею»</t>
    </r>
  </si>
  <si>
    <t>4.10</t>
  </si>
  <si>
    <t>1.1.4</t>
  </si>
  <si>
    <t>1.1.4 ПМ 1</t>
  </si>
  <si>
    <t>А/В*100%, где А - численность спортсменов, имеющих спортивные разряды и звания от 1 спортивного до ЗМС, В - общая численность спортсменов-разрядников СШОР и УОР</t>
  </si>
  <si>
    <t>А/В*100%, где А - численность спортсменов-разрядников  спортивных школ олимпийского резерва (далее - СШОР), В - общая численность занимающихся в СШОР</t>
  </si>
  <si>
    <t>Основное мероприятие 1 «Строительство, реконструкция, ремонт и сертификация  спортивной инфраструктуры для подготовки спортивного резерва по видам спорта»</t>
  </si>
  <si>
    <t xml:space="preserve"> финансирование за счет краевого бюджета</t>
  </si>
  <si>
    <t xml:space="preserve"> финансирование за счет федерального бюджета</t>
  </si>
  <si>
    <t>4.7.8</t>
  </si>
  <si>
    <t>4.7.8                   ПМ1</t>
  </si>
  <si>
    <t>4.7.9</t>
  </si>
  <si>
    <t>4.7.9                   ПМ1</t>
  </si>
  <si>
    <t>4.7.10</t>
  </si>
  <si>
    <t>4.7.10                   ПМ1</t>
  </si>
  <si>
    <t>0</t>
  </si>
  <si>
    <t>18101Ц5054</t>
  </si>
  <si>
    <t>18401Ц5055</t>
  </si>
  <si>
    <t>18405Ц5055</t>
  </si>
  <si>
    <t>18407Ц5055</t>
  </si>
  <si>
    <t>18401Ц5052</t>
  </si>
  <si>
    <t>414</t>
  </si>
  <si>
    <t>4.7.11</t>
  </si>
  <si>
    <t>4.7.11                   ПМ1</t>
  </si>
  <si>
    <t>4.7.2</t>
  </si>
  <si>
    <t>2.3.5</t>
  </si>
  <si>
    <t>2.3.5 ПМ1</t>
  </si>
  <si>
    <t>Мероприятие 5 «Осуществление спортивной подготовки в организациях, получивших статус «Детский футбольный центр»</t>
  </si>
  <si>
    <t>Показатель «Численность занимающихся видом спорта «футбол» на спортивно-оздоровительном этапе»</t>
  </si>
  <si>
    <t>Мероприятие 6 «Строительство спортивного комплекса с залом для борьбы в п.Агинское» в рамках реализации Плана социального развития центров экономического роста Забайкальского края</t>
  </si>
  <si>
    <t>Мероприятие 1 «Строительство "Российского центра стрельбы из лука г. Чита»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</si>
  <si>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Мероприятие 5 «Строительство спортивного зала для занятий боксом г.Чита»  в рамках реализации Плана социального развития центров экономического роста Забайкальского края</t>
  </si>
  <si>
    <t>Мероприятие 10 «Разработка проектно-сметной документации центра единоборств в г. Чита»  в рамках реализации Плана социального развития центров экономического роста Забайкальского края</t>
  </si>
  <si>
    <t>Основное мероприятие 5 «Строительство лыжно-биатлонного комплекса г. Чита»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</si>
  <si>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4.1.4</t>
  </si>
  <si>
    <t>4.1.5</t>
  </si>
  <si>
    <t>Показатель «Доля спортсменов, имеющих спортивные разряды и звания (от 1 спортивного разряда до спортивного звания «Заслуженный мастер спорта», в общем количестве спортсменов-разрядников  спортивных школ  (училищ) олимпийского резерва»</t>
  </si>
  <si>
    <t xml:space="preserve">Показатель «Количество приобретенных и установленных тренажерных комплексов»
</t>
  </si>
  <si>
    <t>Показатель «Количество отремонтированных спортивных объектов»</t>
  </si>
  <si>
    <t>Мероприятие 9 «Строительство физкультурно-оздоровительного комплекса в пгт. Чернышевск Чернышевского района»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</si>
  <si>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Мероприятие 10 «Строительство физкультурно-оздоровительного комплекса в г. Могоча Могочинского района»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</si>
  <si>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4.11</t>
  </si>
  <si>
    <t>182Р503512</t>
  </si>
  <si>
    <t>182Р503513</t>
  </si>
  <si>
    <t>18401Ц5053</t>
  </si>
  <si>
    <t>№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</si>
  <si>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</si>
  <si>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</si>
  <si>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Коэффициент значимости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</si>
  <si>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</si>
  <si>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</si>
  <si>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</si>
  <si>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</si>
  <si>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Значения по годам реализации</t>
  </si>
  <si>
    <t>Главный раздел, подраздел</t>
  </si>
  <si>
    <t>Целевая статья</t>
  </si>
  <si>
    <t>Вид расходов</t>
  </si>
  <si>
    <t>Итого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</si>
  <si>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</si>
  <si>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</si>
  <si>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</si>
  <si>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</si>
  <si>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</si>
  <si>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</si>
  <si>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</si>
  <si>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</si>
  <si>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</si>
  <si>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</si>
  <si>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</si>
  <si>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</si>
  <si>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</si>
  <si>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</si>
  <si>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</si>
  <si>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</si>
  <si>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</si>
  <si>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</si>
  <si>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</si>
  <si>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</si>
  <si>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1.</t>
  </si>
  <si>
    <t>Х</t>
  </si>
  <si>
    <t>тыс.рублей</t>
  </si>
  <si>
    <t>0110000</t>
  </si>
  <si>
    <t>000000</t>
  </si>
  <si>
    <t>000</t>
  </si>
  <si>
    <t>в т.ч.</t>
  </si>
  <si>
    <t xml:space="preserve"> - из краевого бюджета</t>
  </si>
  <si>
    <t xml:space="preserve"> - из федерального бюджета</t>
  </si>
  <si>
    <t>-</t>
  </si>
  <si>
    <t xml:space="preserve"> - из местных бюджетов</t>
  </si>
  <si>
    <t xml:space="preserve"> - из внебюджетных источников</t>
  </si>
  <si>
    <t>ПЦ 1</t>
  </si>
  <si>
    <t>%</t>
  </si>
  <si>
    <t>ПЦ 2</t>
  </si>
  <si>
    <t>0111102</t>
  </si>
  <si>
    <t>1. ПП1</t>
  </si>
  <si>
    <t>Министерство физической культуры и спорта Забайкальского края</t>
  </si>
  <si>
    <t>ед.</t>
  </si>
  <si>
    <t>чел.</t>
  </si>
  <si>
    <t>х</t>
  </si>
  <si>
    <t>X</t>
  </si>
  <si>
    <t>2.ПП1</t>
  </si>
  <si>
    <t>2.ПП2</t>
  </si>
  <si>
    <t>0110702</t>
  </si>
  <si>
    <t>611</t>
  </si>
  <si>
    <t>0111103</t>
  </si>
  <si>
    <t>621</t>
  </si>
  <si>
    <t>0110704</t>
  </si>
  <si>
    <t>612</t>
  </si>
  <si>
    <t>1820350810</t>
  </si>
  <si>
    <t>3 ПП1</t>
  </si>
  <si>
    <t>А/В*100%, где А - фактическое количество нормативно-правовых актов, В - требуемое количество нормативно-правовых актов в целях реализации программы</t>
  </si>
  <si>
    <t>0111105</t>
  </si>
  <si>
    <t>244</t>
  </si>
  <si>
    <t>0110113</t>
  </si>
  <si>
    <t>3.1.1 ПМ1</t>
  </si>
  <si>
    <t>А/В*100%, где А - фактически проведенные физкультурно-массовые и спортивные мероприятия, В - запланированные физкультурно-массовые и спортивные мероприятия</t>
  </si>
  <si>
    <t>тыс. рублей</t>
  </si>
  <si>
    <t>Абсолютный показатель, определяется соглашением</t>
  </si>
  <si>
    <t>Абсолютный показатель</t>
  </si>
  <si>
    <t>1820113423</t>
  </si>
  <si>
    <t>1820113482</t>
  </si>
  <si>
    <t>18203R0810</t>
  </si>
  <si>
    <t>1830129400</t>
  </si>
  <si>
    <t>1830149300</t>
  </si>
  <si>
    <t>из внебюджетных источников</t>
  </si>
  <si>
    <t>Министерство физической культуры и спорта Забайкальского края, Департамент государственного имущества и земельных отношений Забайкальского края</t>
  </si>
  <si>
    <t>831</t>
  </si>
  <si>
    <t>18101R1270</t>
  </si>
  <si>
    <t>18401R4950</t>
  </si>
  <si>
    <t>0170113</t>
  </si>
  <si>
    <t>120</t>
  </si>
  <si>
    <t>240</t>
  </si>
  <si>
    <t>850</t>
  </si>
  <si>
    <t>Абсолютный показатель (согласно приказам Минспорта России)</t>
  </si>
  <si>
    <t>Абсолютный показатель (согласно представленным данным Минспорта России)</t>
  </si>
  <si>
    <t>Абсолютный показатель (распоряжение Министерства физической культуры и спорта Забайкальского края)</t>
  </si>
  <si>
    <t>Абсолютный показатель (согласно приказам Министерства физической культуры и спорта Забайкальского края)</t>
  </si>
  <si>
    <t xml:space="preserve">2.1 </t>
  </si>
  <si>
    <t>2.1.1</t>
  </si>
  <si>
    <t>2.1.1 ПМ1</t>
  </si>
  <si>
    <t xml:space="preserve">2.1.2 </t>
  </si>
  <si>
    <t>2.1. 2 ПМ1</t>
  </si>
  <si>
    <t xml:space="preserve">2.2 </t>
  </si>
  <si>
    <t>2.3        ПОМ 1</t>
  </si>
  <si>
    <t>2.3.1 ПМ1</t>
  </si>
  <si>
    <t>3.1 ПОМ1</t>
  </si>
  <si>
    <t>3.1.1</t>
  </si>
  <si>
    <t>2.1. 3</t>
  </si>
  <si>
    <t>2.1. 3   ПМ1</t>
  </si>
  <si>
    <t>2.1. 4</t>
  </si>
  <si>
    <t>2.1. 4    ПМ1</t>
  </si>
  <si>
    <t>2.3</t>
  </si>
  <si>
    <t>2.3.2</t>
  </si>
  <si>
    <t>2.3.3</t>
  </si>
  <si>
    <t>2.4</t>
  </si>
  <si>
    <t>2.4.2</t>
  </si>
  <si>
    <t>3.1</t>
  </si>
  <si>
    <t>4</t>
  </si>
  <si>
    <t>4.1</t>
  </si>
  <si>
    <t>4.1.3</t>
  </si>
  <si>
    <t>4.2</t>
  </si>
  <si>
    <t>3</t>
  </si>
  <si>
    <t>4.6</t>
  </si>
  <si>
    <t>4.5</t>
  </si>
  <si>
    <t>4.8</t>
  </si>
  <si>
    <t>0,05</t>
  </si>
  <si>
    <t>чел./день</t>
  </si>
  <si>
    <t>чел/день</t>
  </si>
  <si>
    <t>4.1          ПОМ1</t>
  </si>
  <si>
    <t>Абсолютный показатель (согласно форме отчетности № 1-ФК)</t>
  </si>
  <si>
    <t>0,025</t>
  </si>
  <si>
    <t>18410R4950</t>
  </si>
  <si>
    <t>2.ПП3</t>
  </si>
  <si>
    <t>2.3                        ПОМ 2</t>
  </si>
  <si>
    <t>2.ПП4</t>
  </si>
  <si>
    <t>4.ПП1</t>
  </si>
  <si>
    <t xml:space="preserve">Абсолютный показатель </t>
  </si>
  <si>
    <t>0,1</t>
  </si>
  <si>
    <t>Абсолютный показатель (согласно статистическим данным по форме 5-ФК)</t>
  </si>
  <si>
    <t>чел./смену</t>
  </si>
  <si>
    <t>2.ПП6</t>
  </si>
  <si>
    <t>2.3                        ПОМ 3</t>
  </si>
  <si>
    <t xml:space="preserve">Абсолютный показатель (согласно приложения № 3 к Соглашению о выделении субсидии из федерального бюджета "Отчет о достижении значений целевых показателей эффективности использования субсидии") </t>
  </si>
  <si>
    <t>1810000000</t>
  </si>
  <si>
    <t>0110703</t>
  </si>
  <si>
    <t>Показатель «Количество официальных физкультурных (физкультурно-оздоровительных) мероприятий, организованных социально ориентированными некоммерческими организациями»</t>
  </si>
  <si>
    <t xml:space="preserve">Абсолютный показатель (согласно приложению № 3 к Соглашению о выделении субсидии из федерального бюджета "Отчет о достижении значений целевых показателей эффективности использования субсидии") </t>
  </si>
  <si>
    <t>А/В*100%, где А - фактически достигнутые целевые показатели государственной программы, В - планируемые  целевые показатели государственной программы</t>
  </si>
  <si>
    <t>финансирование за счет всех источников</t>
  </si>
  <si>
    <t>финансирование за счет краевого бюджета</t>
  </si>
  <si>
    <t>финансирование за счет федерального бюджета</t>
  </si>
  <si>
    <t>финансирование за счет краевого бюджета *</t>
  </si>
  <si>
    <t>финансирование за счет муниципального бюджета</t>
  </si>
  <si>
    <t xml:space="preserve">кв. м. </t>
  </si>
  <si>
    <t xml:space="preserve"> из краевого бюджета</t>
  </si>
  <si>
    <t xml:space="preserve"> из федерального бюджета</t>
  </si>
  <si>
    <t xml:space="preserve"> из местных бюджетов</t>
  </si>
  <si>
    <t xml:space="preserve"> из внебюджетных источников</t>
  </si>
  <si>
    <t>Двн=Чвн/Чуч*100, где Двн - доля населения выполнившего нормативы, Чвн - численность, выполнивших нормативы испытаний (тестов), согласно данным федерального стат.наблюдения 2-ГТО, Чуч - численность населения, принявшего участие в сдаче нормативов испытаний (тестов) согласно данным федерального стат.наблюдения 2-ГТО</t>
  </si>
  <si>
    <t>из них учащихся и студентов</t>
  </si>
  <si>
    <t>Двну=Чус/Чуч*100, где Двну - доля учащихся и студентов, выполнивших нормативы испытаний (тестов) 1-6 ступеней, согласно данным федерального стат.наблюдения 2-ГТО ,  Чуч - численность населения, принявшего участие в сдаче нормативов испытаний (тестов) 1-6 ступеней, согласно данным федерального стат.наблюдения 2-ГТО</t>
  </si>
  <si>
    <t>Досп=Чосп/Чо*100, где Досп - доля организаций, оказывающих услуги по спортивной подготовке, Чосп - численность организаций, оказывающих услуги по спортивной подготовке в соответствии с федеральными стандартами согласно данным формы стат.наблюдения 5-ФК, Чо - общая численность организаций, ведомственной принадлежности в сфере физической культуры и спорта согласно данным федерального стат.наблюдения по форме 5-ФК</t>
  </si>
  <si>
    <t>Дзэвсм=Дз/Окз*100, где Дзэвсм - доля занимающихся на этапе высшего спортивного мастерства в организациях, осуществляющих спортивную подготовку, Дз - численность занимающихся на этапе высшего спортивного мастерства в организациях, осуществляющих спортивную подготовку, согласно данным федерального стат.наблюдения по форме 5-ФК, Окз -  численность занимающихся на этапе совершенствования спортивного мастерства в организациях, осуществляющих спортивную подготовку, согласно данным федерального стат.наблюдения по форме 5-ФК</t>
  </si>
  <si>
    <t>Показатель «Удельный вес социально ориентированных некоммерческих организаций, оказывающих услуги в области физической культуры и спорта, от общего количества организаций, оказывающих услуги в области физической культуры и спорта»</t>
  </si>
  <si>
    <t>Основное мероприятие 2 «Поддержка создания и деятельности социально ориентированных некоммерческих организаций, оказывающих услуги в области физической культуры и спорта»</t>
  </si>
  <si>
    <t>Мероприятие 1 «Предоставление субсидий из бюджета Забайкальского края на оказание финансовой поддержки социально ориентированным некоммерческим организациям, оказывающим услуги в области физической культуры и спорта»</t>
  </si>
  <si>
    <t>1.1</t>
  </si>
  <si>
    <t>1.1 ПОМ 1</t>
  </si>
  <si>
    <t>1.1.1</t>
  </si>
  <si>
    <t>1.1.1 ПМ 1</t>
  </si>
  <si>
    <t>1.1.1 ПМ 2</t>
  </si>
  <si>
    <t>1.1.2</t>
  </si>
  <si>
    <t>1.1.2 ПМ 1</t>
  </si>
  <si>
    <t>1.1.3</t>
  </si>
  <si>
    <t>1.1.3 ПМ 1</t>
  </si>
  <si>
    <t>1.2</t>
  </si>
  <si>
    <t>1.2 ПОМ 1</t>
  </si>
  <si>
    <t>1.2.1</t>
  </si>
  <si>
    <t>1.2.1 ПМ 1</t>
  </si>
  <si>
    <t>1820303810</t>
  </si>
  <si>
    <t>853</t>
  </si>
  <si>
    <t>622</t>
  </si>
  <si>
    <t>1. ПП2</t>
  </si>
  <si>
    <t>Абсолютный показатель (согласно представленным данным от телевизионных СМИ)</t>
  </si>
  <si>
    <t>1.1.1 ПМ 3</t>
  </si>
  <si>
    <t>2.ПП5</t>
  </si>
  <si>
    <t>2.1. 5</t>
  </si>
  <si>
    <t>2.1. 5    ПМ1</t>
  </si>
  <si>
    <t>Абсолютный показатель (согласно данным из реестра муниципальных районов)</t>
  </si>
  <si>
    <t>2019 - 2021</t>
  </si>
  <si>
    <t>Дс=Чз/Чн*100, где Дс - доля учащихся и студентов, Чз - численность занимающихся физической культурой и спортом в возрасте 6-29 лет, согласно данным федерального стат.наблюдения по форме 1-ФК, Чн - численность населения в возрасте от 6 до 29 лет по данным Забайкалкрайстата</t>
  </si>
  <si>
    <t>Абсолютный показатель (согласно государственному заданию)</t>
  </si>
  <si>
    <t>Абсолютный показатель (согласно данным госзадания)</t>
  </si>
  <si>
    <t>гр.21</t>
  </si>
  <si>
    <t>Показатель «Доля занимающихся по программам спортивной подготовки в организациях ведомственной принадлежности физической культуры и спорта»</t>
  </si>
  <si>
    <t>Показатель «Количество организаций спортивной подготовки в которые поставлено новое спортивное оборудование и инвентарь по хоккею»</t>
  </si>
  <si>
    <t>4.1.1</t>
  </si>
  <si>
    <t>4.1.1     ПМ1</t>
  </si>
  <si>
    <t>4.1.2</t>
  </si>
  <si>
    <t>4.3</t>
  </si>
  <si>
    <t>4.4</t>
  </si>
  <si>
    <t>4.7</t>
  </si>
  <si>
    <t>Показатель «Количество созданных физкультурно-оздоровительных комплексов открытого типа»</t>
  </si>
  <si>
    <t>184Р552280</t>
  </si>
  <si>
    <t>184Р552290</t>
  </si>
  <si>
    <t>182Р550810</t>
  </si>
  <si>
    <t>610</t>
  </si>
  <si>
    <t>4.8.1</t>
  </si>
  <si>
    <t>4.8.2</t>
  </si>
  <si>
    <t>4.9.1</t>
  </si>
  <si>
    <t>4.9.1      ПМ1</t>
  </si>
  <si>
    <t>4.9.2</t>
  </si>
  <si>
    <t>4.8.1        ПМ1</t>
  </si>
  <si>
    <t>4.9</t>
  </si>
  <si>
    <t>4.9.3</t>
  </si>
  <si>
    <t>4.9.4</t>
  </si>
  <si>
    <t xml:space="preserve">2.3.1 </t>
  </si>
  <si>
    <t>2.3.2 ПМ1</t>
  </si>
  <si>
    <t>2.3.3 ПМ1</t>
  </si>
  <si>
    <t>2.3.4</t>
  </si>
  <si>
    <t>2.2 ПОМ 1</t>
  </si>
  <si>
    <t>2.2 ПОМ 2</t>
  </si>
  <si>
    <t>2.1 ПОМ1</t>
  </si>
  <si>
    <t>2.3.1 ПМ2</t>
  </si>
  <si>
    <t>2.3.1 ПМ3</t>
  </si>
  <si>
    <t>2.3.1 ПМ4</t>
  </si>
  <si>
    <t>2.3.1 ПМ5</t>
  </si>
  <si>
    <t>2.3.1 ПМ6</t>
  </si>
  <si>
    <t>2.3.4     ПМ1</t>
  </si>
  <si>
    <t>2.3.4     ПМ2</t>
  </si>
  <si>
    <t>2.3.4    ПМ3</t>
  </si>
  <si>
    <t>4.1.1                  ПМ2</t>
  </si>
  <si>
    <t>4.1.2     ПМ1</t>
  </si>
  <si>
    <t>4.4    ПОМ1</t>
  </si>
  <si>
    <t>4.5    ПОМ1</t>
  </si>
  <si>
    <t>4.6    ПОМ1</t>
  </si>
  <si>
    <t>4.7    ПОМ1</t>
  </si>
  <si>
    <t>4.8         ПОМ1</t>
  </si>
  <si>
    <t>4.8.2     ПМ1</t>
  </si>
  <si>
    <t>4.9 ПОМ 1</t>
  </si>
  <si>
    <t>4.9.2      ПМ1</t>
  </si>
  <si>
    <t>4.9.3      ПМ1</t>
  </si>
  <si>
    <t>4.9.4    ПМ1</t>
  </si>
  <si>
    <t>4.9.5      ПМ1</t>
  </si>
  <si>
    <t>Показатель «Количество поставленных искусственных покрытий для футбольных полей, созданных при организациях спортивной подготовки»</t>
  </si>
  <si>
    <t>Показатель «Количество спортивных школ олимпийского резерва в которые поставлены новые спортивные оборудование и инвентарь для приведения организаций спортивной подготовки в нормативное состояние»</t>
  </si>
  <si>
    <t>Подпрограмма «Развитие массового спорта в Забайкальском крае»</t>
  </si>
  <si>
    <t>Показатель «Количество организованных и проведенных физкультурных мероприятий и массовых спортивных мероприятий в Забайкальском крае»</t>
  </si>
  <si>
    <t>Показатель «Доля детей и молодежи (возраст 3-29 лет), систематически занимающихся физической культурой и спортом, в общей численности детей и молодежи»</t>
  </si>
  <si>
    <t>Показатель «Доля граждан среднего возраста (женщины: 30-54 года; мужчины: 30-59 лет), систематически занимающихся физической культурой и спортом, в общей численности граждан среднего возраста»</t>
  </si>
  <si>
    <t>Показатель «Доля граждан старшего возраста (женщины: 55-79 лет; мужчины: 60-79 лет), систематически занимающихся физической культурой и спортом в общей численности граждан старшего возраста»</t>
  </si>
  <si>
    <t>Основное мероприятие 1 «Физическое воспитание и обеспечение организации и проведения физкультурных и массовых спортивных  мероприятий»</t>
  </si>
  <si>
    <t>Показатель «Доля потребителей, удовлетворенных качеством проведенных физкультурно-массовых мероприятий»</t>
  </si>
  <si>
    <t>Мероприятие 1 «Вовлечение населения в занятия физической культурой и массовым спортом»</t>
  </si>
  <si>
    <t>Показатель «Доля сельского населения, систематически занимающегося физической культурой и спортом, в общей численности сельского населения Забайкальского края в возрасте от 3 до 79 лет»</t>
  </si>
  <si>
    <t>Показатель «Количество информационных сюжетов, направленных на пропаганду физической культуры и спорта»</t>
  </si>
  <si>
    <t>Мероприятие 2 «Внедрение и реализация Всероссийского физкультурно-спортивного комплекса "Готов к труду и обороне» (ГТО)»</t>
  </si>
  <si>
    <t>Мероприятие 3 «Развитие студенческого спорта»</t>
  </si>
  <si>
    <t>Показатель «Степень выполнения государственного задания краевыми государственными учреждениями, координация и регулирование деятельности которых возложены на Министерство физической культуры и спорта, в части показателей объема»</t>
  </si>
  <si>
    <t>Показатель: «Доля граждан, занимающихся в спортивных организациях, в общей численности детей и молодежи в возрасте 6-15 лет»</t>
  </si>
  <si>
    <t>Показатель «Количество квалифицированных тренеров и тренеров-преподавателей физкультурно-спортивных организаций, работающих по специальности»</t>
  </si>
  <si>
    <t>Показатель: «Доля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инвалидов»</t>
  </si>
  <si>
    <t>Показатель: «Доля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подготовку»</t>
  </si>
  <si>
    <t>Показатель «Количество краевых государственных учреждений, координация и регулирование деятельности которых возложены на Министерство физической культуры и спорта Забайкальского края»</t>
  </si>
  <si>
    <t>Мероприятие 1 «Оказание ГБУ «СШОР № 3» Забайкальского края государственной услуги по предоставлению дополнительного образования в области физической культуры и спорта»</t>
  </si>
  <si>
    <t>Показатель «Совокупный объем предоставления услуги «Предоставление дополнительного образования в области физической культуры и спорта»</t>
  </si>
  <si>
    <t>Показатель «Совокупный объем предоставления услуги «Спортивная подготовка по видам спорта»</t>
  </si>
  <si>
    <t>Мероприятие 3 «Оказание государственными учреждениями Забайкальского края работы по организации и обеспечению подготовки спортивного резерва (ГУ «РЦСП» Забайкальского края, ГБУ «СШОР по адаптивным и национальным видам спорта» Забайкальского края)</t>
  </si>
  <si>
    <t>Показатель «Организация и обеспечение подготовки спортивного резерва»</t>
  </si>
  <si>
    <t>Мероприятие 4 «Оказание ГПОУ "ССУ(т)ОР»Забайкальского края государственной услуги 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49.00.00 «Физическая культура и спорт» углубленной подготовки в училищах олимпийского резерва»</t>
  </si>
  <si>
    <t>Мероприятие 5 «Медико-биологическое обеспечение спортивных сборных команд Забайкальского края (ГУ «РЦСП» Забайкальского края)»</t>
  </si>
  <si>
    <t>Показатель «Количество членов спортивных сборных команд Забайкальского края, прошедших углубленное медицинское обследование»</t>
  </si>
  <si>
    <t>Основное мероприятие 2 «Выполнение работ по организации и проведению в соответствии с календарным планом спортивных мероприятий   межмуниципального, регионального, всероссийского, международного уровней, подготовка спортивных сборных команд Забайкальского края по видам спорта к спортивным соревнованиям, обеспечение участия спортсменов в соревнованиях регионального, межрегионального, всероссийского и международного уровней»</t>
  </si>
  <si>
    <t>Показатель «Количество организованных и проведенных спортивных мероприятий межмуниципального, регионального, межрегионального, всероссийского уровня»</t>
  </si>
  <si>
    <t>Показатель «Обеспечение участия спортсменов в соревнованиях регионального, межрегионального, всероссийского и международного уровней»</t>
  </si>
  <si>
    <t>Основное мероприятие 3 «Спортивная подготовка по видам спорта»</t>
  </si>
  <si>
    <t>Показатель «Число спортсменов, зачисленных кандидатами в спортивные сборные команды Российской Федерации»</t>
  </si>
  <si>
    <t>Показатель «Доля спортсменов-разрядников в общем количестве лиц, занимающихся в системе специализированных детско-юношеских спортивных школ олимпийского резерва»</t>
  </si>
  <si>
    <t>Мероприятие 1 «Оказание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Федерации»</t>
  </si>
  <si>
    <t>Показатель: «Приобретение автомобилей, не являющихся легковыми, массой более 3500 кг и с числом посадочных мест (без учета водительского места) более 8»</t>
  </si>
  <si>
    <t>Показатель: «Приобретение спортивно-технологического оборудования, инвентаря и экипировки»</t>
  </si>
  <si>
    <t>Мероприятие 2 «Предоставление субсидий из регионального бюджета бюджетам муниципальных районов (городских округов) 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подготовки»</t>
  </si>
  <si>
    <t>Показатель «Количество организаций, осуществляющих спортивную подготовку  и получивших субсидию из регионального бюджета»</t>
  </si>
  <si>
    <t>Мероприятие 3 «Стимулирование членов спортивных сборных команд Забайкальского края за высокие спортивные результаты»</t>
  </si>
  <si>
    <t>Показатель «Число членов спортивных сборных команд Забайкальского края, получивших денежное вознаграждение»</t>
  </si>
  <si>
    <t>Мероприятие 4 «Предоставление государственной услуги по присвоению спортивных разрядов Министерством физической культуры и спорта Забайкальского края»</t>
  </si>
  <si>
    <t>Показатель «Число спортсменов, которым присвоен I спортивный разряд»</t>
  </si>
  <si>
    <t>Показатель «Число спортивных судей, которым присвоена I судейская категория»</t>
  </si>
  <si>
    <t>Мероприятие 1 «Государственная поддержка спортивных организаций, осуществляющих подготовку спортивного резерва для сборных команд Российской Федерации»</t>
  </si>
  <si>
    <t>Задача «Создание организационно-управленческих, нормативно-правовых, материально-технических, социально-педагогических и медико-биологических условий для реализации государственной программы с целью вовлечения различных категорий и групп населения в регулярные занятия физической культурой и спортом»</t>
  </si>
  <si>
    <t>Подпрограмма «Обеспечивающая подпрограмма»</t>
  </si>
  <si>
    <t>Показатель «Обеспеченность нормативно-правовыми актами в рамках выполнения государственных функций Министерства физической культуры и спорта Забайкальского края»</t>
  </si>
  <si>
    <t>Основное мероприятие 1 «Обеспечение деятельности Министерства физической культуры и спорта Забайкальского края»</t>
  </si>
  <si>
    <t>Мероприятие 1 «Исполнение государственных функций Министерством физической культуры и спорта Забайкальского края»</t>
  </si>
  <si>
    <t>Показатель «Степень выполнения календарного плана официальных физкультурных мероприятий и спортивных мероприятий»</t>
  </si>
  <si>
    <t>Подпрограмма «Развитие материально-технической базы отрасли «Физическая культура и спорт»</t>
  </si>
  <si>
    <t>Показатель «Единовременная пропускная способность объектов спорта, введенных в эксплуатацию в рамках программы для развития массового спорта»</t>
  </si>
  <si>
    <t>Показатель «Общее количество объектов, на которых проводилась реконструкция, ремонт и сертификация»</t>
  </si>
  <si>
    <t>Показатель «Единовременная пропускная способность»</t>
  </si>
  <si>
    <t>Показатель: «Количество спортивных региональных центров, введенных в эксплуатацию в рамках программы»</t>
  </si>
  <si>
    <t>Мероприятие 2 «Строительство малобюджетных физкультурно-спортивных объектов шаговой доступности в поселках городского типа, городах Забайкальского края»</t>
  </si>
  <si>
    <t>Показатель «Количество малобюджетных физкультурно-спортивных объектов, введенных в эксплуатацию»</t>
  </si>
  <si>
    <t>Показатель «Количество муниципальных районов (городских округов) Забайкальского края, получивших спортивный инвентарь»</t>
  </si>
  <si>
    <t xml:space="preserve">Показатель «Единовременная пропускная способность» </t>
  </si>
  <si>
    <t>Показатель «Количество занимающихся»</t>
  </si>
  <si>
    <t>Показатель «Площадь объекта»</t>
  </si>
  <si>
    <t>Показатель «Количество специализированных детско-юношеских спортивных школ олимпийского резерва, училищ олимпийского резерва и детско-юношеских спортивных школ, получивших спортивное оборудование и поля с искусственным футбольным покрытием»</t>
  </si>
  <si>
    <t>Показатель «Количество приобретенных и уложенных комплектов искусственного покрытия для футбольных полей»</t>
  </si>
  <si>
    <t>Показатель «Количество специализированных детско-юношеских спортивных школ олимпийского резерва и училищ олимпийского резерва, получивших спортивное оборудование»</t>
  </si>
  <si>
    <t>Показатель: «Уровень обеспеченности граждан спортивными сооружениями исходя из единовременной пропускной способности объектов спорта»</t>
  </si>
  <si>
    <t>«Развитие физической культуры и спорта</t>
  </si>
  <si>
    <t>в Забайкальском крае»</t>
  </si>
  <si>
    <t xml:space="preserve">Абсолютный показатель (согласно отчету об исполнении Соглашению о выделении субсидии из федерального бюджета") </t>
  </si>
  <si>
    <t>Мероприятие 1 «Бассейн в г.п. «Борзинское» Забайкальского края»</t>
  </si>
  <si>
    <r>
      <t xml:space="preserve">Мероприятие 1 «Оснащение объектов спортивной инфраструктуры спортивно-технологическим  оборудованием: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Создание или модернизация физкультурно-оздоровительных комплексов открытого типа и (или) физкультурно-оздоровительных комплексов для центров развития  внешкольного спорта»</t>
    </r>
  </si>
  <si>
    <t>Основное мероприятие 2 «Приобретение спортивного зала в собственность Забайкальского края»</t>
  </si>
  <si>
    <t>4.2         ПОМ1</t>
  </si>
  <si>
    <t>4.3           ПОМ1</t>
  </si>
  <si>
    <t>181Р503512</t>
  </si>
  <si>
    <t>1840755055</t>
  </si>
  <si>
    <t>0981102</t>
  </si>
  <si>
    <t>1.3</t>
  </si>
  <si>
    <t>Основное мероприятие 3 «Региональный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край)»</t>
  </si>
  <si>
    <t>1.3 ПОМ 1</t>
  </si>
  <si>
    <t>Мероприятие 2 «Проведение спортивных соревнований в системе подготовки спортивного резерва»</t>
  </si>
  <si>
    <t>Показатель "Реализация мероприятий календарного плана официальных спортивных соревнований"</t>
  </si>
  <si>
    <t>1810155054</t>
  </si>
  <si>
    <t>Подпрограмма «Подготовка спортивного резерва в Забайкальском крае»</t>
  </si>
  <si>
    <t>Основное мероприятие 1 «Организация деятельности краевых государственных учреждений, координация и регулирование деятельности которых возложены на Министерство физической культуры и спорта Забайкальского края»</t>
  </si>
  <si>
    <t xml:space="preserve"> </t>
  </si>
  <si>
    <t>2016-2018</t>
  </si>
  <si>
    <t>Показатель «Доля населения, выполнившего нормативы испытаний (тестов)  ВФСК «Готов к труду и обороне» (ГТО), в общей численности населения, принявшего участие в выполнении нормативов испытаний (тестов) ВФСК «Готов к труду и обороне» (ГТО)»</t>
  </si>
  <si>
    <t>Показатель «Количество присвоенных званий «Мастер спорта России», «Мастер спорта России международного класса», «Заслуженный мастер спорта»</t>
  </si>
  <si>
    <t>Показатель «Проведение физкультурных и комплексных физкультурных мероприятий для всех категорий и групп населения»</t>
  </si>
  <si>
    <t>Показатель «Проведение тренировочных мероприятий по базовым олимпийским, паралимпийским и сурдлимпийским видам спорта»</t>
  </si>
  <si>
    <t>Показатель «Обеспечение питания и проживания спортсменов при проведении первенств России»</t>
  </si>
  <si>
    <t>Показатель «Осуществление в соответствии с порядком, утвержденным Министерством спорта Российской Федерации, поддержки одаренных спортсменов, занимающихся в организациях, осуществляющих спортивную подготовку, и образовательных организациях, реализующих федеральные стандарты спортивной подготовки»</t>
  </si>
  <si>
    <t>Показатель «Повышение квалификации и переподготовки специалистов в сфере физической культуры и спорта»</t>
  </si>
  <si>
    <t>Показатель «Финансовое обеспечение организаций, осуществляющих спортивную подготовку на реализацию программ по спортивной подготовке в соответствии с федеральными стандартами спортивной подготовки по базовым олимпийским, паралимпийским и сурдолимпийским видам спорта»</t>
  </si>
  <si>
    <t>Показатель «Приобретение автомобилей, не являющихся легковыми, массой более 3500 кг и с числом посадочных мест (без учета водительского места) более 8»</t>
  </si>
  <si>
    <t>Показатель «Приобретение спортивно-технологического оборудования, инвентаря и экипировки»</t>
  </si>
  <si>
    <t>Показатель «Степень достижения установленных значений целевых показателей государственной программы и входящих в нее подпрограмм»</t>
  </si>
  <si>
    <t>Мероприятие 4 «Корректировка проектно-сметной документации по объекту "Спортивный центр с универсальным игровым залом и плавательным бассейном г. Краснокаменск" под объект  "Универсальный спортивный зал в г. Краснокаменск"»</t>
  </si>
  <si>
    <t>Мероприятие 8 «Строительство физкультурно-оздоровительного комплекса в г. Хилок Хилокского района»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</si>
  <si>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Мероприятие 2 «Оснащение объектов спортивной инфраструктуры спортивно-технологическим  оборудованием: «Создание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со Всероссийским физкультурно-спортивным комплексом «Готов к труду и обороне» (ГТО)»</t>
  </si>
  <si>
    <t>Показатель «Количество муниципальных районов (образований), где для центров тестирования ВФСК «Готов к труду и обороне» созданы малые спортивные площадки»</t>
  </si>
  <si>
    <t>кв. м</t>
  </si>
  <si>
    <t>Показатель «Число спортсменов, которым присвоен спортивный  разряд «кандидат в мастера спорта»</t>
  </si>
  <si>
    <t xml:space="preserve">Дз = Чзсп/Чз х 100, где, Дз - доля занимающихся по программам спортивной подготовки в организациях ведомственной принадлежности физической культуры и спорта; Чзсп – численность занимающихся по программам спортивной подготовки в организациях ведомственной принадлежности физической культуры и спорта, в соответствии с данными федерального статистического наблюдения по форме №5-ФК ; Чз – численность занимающихся в организациях ведомственной принадлежности физической культуры и спорта, в соответствии с данными федерального статистического наблюдения по форме №5-ФК 
</t>
  </si>
  <si>
    <t>Показатель «Доля граждан, систематически занимающихся физической культурой и спортом»</t>
  </si>
  <si>
    <t>А/В х 100 %, где А - количество опрошенных потребителей, удовлетворенных качеством проведенных физкультурно-массовых мероприятий, В - общее количество опрошенных граждан, принявших участие в физкультурно-массовых мероприятиях</t>
  </si>
  <si>
    <t>Ди=Чзи/(Чни-Чнп) х 100, где Ди - доля лиц с ограниченными возможностями здоровья и инвалидов, систематически занимающихся физической культурой и спортом, Чзи -  численность лиц с ограниченными возможностями здоровья и инвалидов согласно данным федерального стат.наблюдения по форме 3-АФК, Чни - численность населения с ограниченными возможностями здоровья и инвалидов, по данным отделения ПФР по Забайкальскому краю, Чнп - численность инвалидов, которые имеют противопоказания для занятий физической культурой и спортом (форма №30)</t>
  </si>
  <si>
    <t>Дс=Чзс/Чс х 100, где Дс - доля сельского населения, занимающегося физической культурой и спортом, Чзс - численность сельского населения, занимающегося физической культурой и спортом согласно данным федерального стат.наблюдения по форме 1-ФК, Чс - численность сельского населения Забайкальского края в возрасте от 3 до 79 лет  по данным Забайкалкрайстата</t>
  </si>
  <si>
    <t xml:space="preserve">Показатель «Доля учащихся и студентов, систематически занимающихся физической культурой и спортом, в общей численности учащихся и студентов» (2014-2018 гг.)
</t>
  </si>
  <si>
    <t>Показатель «Доля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населения» (2014 - 2020 гг.)</t>
  </si>
  <si>
    <t>Мероприятие 4 «Приобретение и установка уличных тренажерных комплексов (в рамках Плана социального развития центров экономического роста Забайкальского края)»</t>
  </si>
  <si>
    <t>УВнкофкс=Чнкофкс х 100%/Чобщ где Увнкофкс - удельный вес социально-ориентированных некоммерческих организаций, оказывающих услуги в области физической культуры и спорта, Чнкофкс - численность социально-ориентированных некоммерческих организаций, оказывающих услуги в области физической культуры и спорта, Чобщ - общее количество организаций, оказывающих услуги в области физической культуры и спорта</t>
  </si>
  <si>
    <t>2019-2024</t>
  </si>
  <si>
    <t>2014 - 2024</t>
  </si>
  <si>
    <t>(∑А/∑В) х 100%, где ∑А - сумма фактических значений показателей объема по всем подведомственным учреждениям за отчетный год,  ∑В - сумма плановых значений показателей объема по всем подведомственным учреждениям на отчетный год</t>
  </si>
  <si>
    <t>А/В х 100%, где А - численность занимающихся в организациях физкультурно-спортивной направленности в возрасте от 6 до 15 лет, В - общая численность населения края в возрасте от 6 до 15 лет.</t>
  </si>
  <si>
    <t>2018 - 2024</t>
  </si>
  <si>
    <t>2014-2024</t>
  </si>
  <si>
    <t>2016-2024</t>
  </si>
  <si>
    <t>2019 - 2024</t>
  </si>
  <si>
    <t>2016 - 2024</t>
  </si>
  <si>
    <t>2018-2024</t>
  </si>
  <si>
    <t>Министерство физической культуры и спорта Забайкальского края, Министерство строительства, дорожного хозяйства и транспорта Забайкальского края</t>
  </si>
  <si>
    <t>2014-2017</t>
  </si>
  <si>
    <t>Основное мероприятие 4  «Региональный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край)»</t>
  </si>
  <si>
    <t>гр.22</t>
  </si>
  <si>
    <t>гр.23</t>
  </si>
  <si>
    <t>гр.24</t>
  </si>
  <si>
    <t>2.4. ПОМ 1</t>
  </si>
  <si>
    <t xml:space="preserve">2.4.1 </t>
  </si>
  <si>
    <t>2.4.1 ПМ1</t>
  </si>
  <si>
    <t>2.4.1 ПМ2</t>
  </si>
  <si>
    <t>2.4.1 ПМ3</t>
  </si>
  <si>
    <t>2.4.1 ПМ4</t>
  </si>
  <si>
    <t>2.4.1 ПМ5</t>
  </si>
  <si>
    <t>2.4.1 ПМ6</t>
  </si>
  <si>
    <t>2.4.2 ПМ1</t>
  </si>
  <si>
    <t>4.9.5</t>
  </si>
  <si>
    <t>18203R3830</t>
  </si>
  <si>
    <t>184015505М</t>
  </si>
  <si>
    <t>18401Ц505М</t>
  </si>
  <si>
    <t>Мероприятие 2 «Оказание государственными учреждениями Забайкальского края государственной услуги «Спортивная подготовка по видам спорта» (ГБУ «СШОР №1» Забайкальского края, ГБУ «СШОР №2» Забайкальского края, ГБУ «СШОР №3» Забайкальского края, ГБУ «СШОР по биатлону» Забайкальского края, ГБУ «СШОР по боксу» Забайкальского края, ГАУ ФК «Чита», ГБУ «СШОР по адаптивным и национальным видам спорта» Забайкальского края)</t>
  </si>
  <si>
    <t>4.10.1</t>
  </si>
  <si>
    <t>4.10.1    ПМ1</t>
  </si>
  <si>
    <t>4.12</t>
  </si>
  <si>
    <t>4.12             ПОМ1</t>
  </si>
  <si>
    <t>184Р554950</t>
  </si>
  <si>
    <t>4.9.6</t>
  </si>
  <si>
    <t>2.3.6</t>
  </si>
  <si>
    <t>2020 - 2024</t>
  </si>
  <si>
    <t>Показатель «Количество человек, осваивающих основные профессиональные образовательные программы среднего профессионального образования по направлению подготовки 49.00.00 «Физическая культура и спорт»</t>
  </si>
  <si>
    <t>2.3.6 ПМ1</t>
  </si>
  <si>
    <t>Показатель «Доля проведенных домашних матчей в общем количестве запланированных игр в сезоне»</t>
  </si>
  <si>
    <t>А/В*100%, где А - количество домашних матчей, В - общая численность игр в сезоне</t>
  </si>
  <si>
    <t>Основное мероприятие 10 «Строительство в муниципальных районах и городских округах Забайкальского края (в том числе в образовательных организациях, реализующих основные общеобразовательные программы) плоскостных сооружений, стоимость строительства каждого из которых составляет не более 25 млн. руб., по проектам, рекомендованным Министерством спорта Российской Федерации для повторного применения,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инвалидов» в рамках реализации федеральной целевой программы «Развитие физической культуры и спорта в Российской Федерации на 2016-2020 годы»</t>
  </si>
  <si>
    <t>4.1.3    ПМ1</t>
  </si>
  <si>
    <t>4.1.4                   ПМ1</t>
  </si>
  <si>
    <t>Мероприятие 3 «Строительство универсальных спортивных площадок с искусственным покрытием (в рамках реализации Плана социального развития центров экономического роста Забайкальского края)»</t>
  </si>
  <si>
    <t>Мероприятие 4 «Капитальный ремонт спортивных объектов государственной и муниципальной собственности (в рамках реализации Плана социального развития центров экономического роста Забайкальского края)»</t>
  </si>
  <si>
    <t>Мероприятие 5 «Закупка спортивного инвентаря для муниципальных районов (городских округов) Забайкальского края»</t>
  </si>
  <si>
    <t>4.1.5          ПМ1</t>
  </si>
  <si>
    <t>2019-2021</t>
  </si>
  <si>
    <t>2016 - 2019</t>
  </si>
  <si>
    <t>2019-2020</t>
  </si>
  <si>
    <t>2019 - 2020</t>
  </si>
  <si>
    <t xml:space="preserve">Показатель «Количество закупленных комплектов искусственных футбольных полей» </t>
  </si>
  <si>
    <t>Основное мероприятие 11 «Строительство  спортивных объектов Экопарка за счет внебюджетных источников в г. Чите»</t>
  </si>
  <si>
    <t>4.11             ПОМ1</t>
  </si>
  <si>
    <t>Основное мероприятие 12 «Строительство  картодрома "МАСМА" за счет внебюджетных источников в  г. Чите»</t>
  </si>
  <si>
    <t>4.10.1    ПОМ1</t>
  </si>
  <si>
    <t>Цель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и подготовка спортивного резерва»</t>
  </si>
  <si>
    <t>Задача «Повышение мотивации граждан к регулярным занятиям физической культурой и спортом и ведению здорового образа жизни"</t>
  </si>
  <si>
    <t>Задача «Обеспечение успешного выступления забайкальских спортсменов на спортивных соревнованиях всероссийского и международного уровней и совершенствование системы подготовки спортивного резерва"</t>
  </si>
  <si>
    <t>Задача «Развитие инфраструктуры физической культуры и спорта, в том числе для лиц с ограниченными возможностями здоровья и инвалидов»</t>
  </si>
  <si>
    <t>1820000000</t>
  </si>
  <si>
    <t>184Р503280</t>
  </si>
  <si>
    <t>1830100000</t>
  </si>
  <si>
    <t>1840100000</t>
  </si>
  <si>
    <t>184Р500000</t>
  </si>
  <si>
    <t>Мероприятие 1 «Закупка комплектов искусственных футбольных полей для спортивных школ в рамках федеральной целевой программы «Развитие физической культуры и спорта в Российской Федерации на 2016-2020 годы»</t>
  </si>
  <si>
    <t>4.10.1 ПМ2</t>
  </si>
  <si>
    <t>4.9.6.1</t>
  </si>
  <si>
    <t>4.9.6.1    ПМ1</t>
  </si>
  <si>
    <t>4.9.6.2</t>
  </si>
  <si>
    <t>4.9.6.2    ПМ1</t>
  </si>
  <si>
    <t>4.9.6.3</t>
  </si>
  <si>
    <t>4.9.6.3    ПМ1</t>
  </si>
  <si>
    <t>4.9.6.4</t>
  </si>
  <si>
    <t>4.9.6.4    ПМ1</t>
  </si>
  <si>
    <t>4.9.6.5</t>
  </si>
  <si>
    <t>4.9.6.5    ПМ1</t>
  </si>
  <si>
    <t>1. «Строительство универсальной спортивной площадки с искусственным покрытием в с. Ундино-Поселье Балейского района»</t>
  </si>
  <si>
    <t>2. «Строительство универсальной спортивной площадки с искусственным покрытием в с. Ивановка  Нерчинско-Заводского района»</t>
  </si>
  <si>
    <t>3. «Строительство универсальной спортивной площадки с искусственным покрытием в с. Хара-Шибирь  Могойтуйского района»</t>
  </si>
  <si>
    <t>4. «Строительство универсальной спортивной площадки с искусственным покрытием в с. Урейск  Акшинского района»</t>
  </si>
  <si>
    <t>5. «Строительство универсальной спортивной площадки с искусственным покрытием в с. Хада-Булак  Борзинского района»</t>
  </si>
  <si>
    <t>Мероприятие 6 «Предоставление субсидий за счет средств бюджета Забайкальского края некоммерческим организациям, не являющимся государственными (муниципальными) учреждениями, осуществляющими развитие командных игровых видов спорта в Забайкальском крае»</t>
  </si>
  <si>
    <t>Показатель «Количество подписанных соглашений государственно-частного партнерства между Правительством Забайкальского края и частными компаниями с целью развития сферы физической культуры и спорта в Забайкальском крае»</t>
  </si>
  <si>
    <t>Мероприятие 1 «Организация работы с целью привлечения частных инвесторов к поддержке спортивных школ и команд»</t>
  </si>
  <si>
    <t>Показатель «Количество договоров спонсорской помощи в сфере физической культуры и спорта с организациями негосударственного сектора»</t>
  </si>
  <si>
    <t>Абсолютный показатель (по информации СЭД "Дело")</t>
  </si>
  <si>
    <t>Мероприятие 2 «Выявление и поддержка деятельности организаций, осуществляющих инновационные проекты и программы по вовлечению детей, подростков и молодежи в систему физического воспитания»</t>
  </si>
  <si>
    <t>Показатель «Количество организаций, осуществляющих инновационные проекты и программы по вовлечению детей, подростков и молодежи в систему физического воспитания, деятельности которых была оказана поддержка»</t>
  </si>
  <si>
    <t>Мероприятие 3 «Взаимодействие с региональными предпринимателями по реализации бизнес-проектов по производству спортивного инвентаря»</t>
  </si>
  <si>
    <t>Показатель «Количество региональных предпринимателей, оказавших содействие в реализации бизнес-проектов в производстве спортивного инвентаря»</t>
  </si>
  <si>
    <t>2.5</t>
  </si>
  <si>
    <t>Основное мероприятие 5 «Организация работы с негосударственным сектором с целью развития сферы физической культуры и спорта в Забайкальском крае»</t>
  </si>
  <si>
    <t>2.5        ПОМ 1</t>
  </si>
  <si>
    <t>2.5.1</t>
  </si>
  <si>
    <t>2.5.1    ПМ1</t>
  </si>
  <si>
    <t>2.5.2</t>
  </si>
  <si>
    <t>2.5.2    ПМ1</t>
  </si>
  <si>
    <t>2.5.3</t>
  </si>
  <si>
    <t>2.5.3    ПМ1</t>
  </si>
  <si>
    <t>1.1 ПОМ 2</t>
  </si>
  <si>
    <t>Показатель «Доля населения, занятого в экономике, занимающегося физической культурой и спортом, в общей численности населения, занятого в экономике»</t>
  </si>
  <si>
    <t>Дт=Чзт/Чнт*100, где Дт - доля населения, занятого в экономике, Чзт - численность населения, занятого в экономике, занимающегося физической культурой и спортом, согласно данным федерального стат.наблюдения по форме 1-ФК, Чнт - численность населения, занятого в экономике, по данным Забайкалкрайстата</t>
  </si>
  <si>
    <t>1. ПП3</t>
  </si>
  <si>
    <t>1.ПП4</t>
  </si>
  <si>
    <t>857</t>
  </si>
  <si>
    <t>40</t>
  </si>
  <si>
    <t>1820100000</t>
  </si>
  <si>
    <t>«Приложение №1</t>
  </si>
  <si>
    <t xml:space="preserve"> Показатель «Уровень обеспеченности граждан спортивными сооружениями исходя из единовременной пропускной способности объектов спорта» </t>
  </si>
  <si>
    <t>Основные мероприятия, мероприятия, показатели и объемы финансирования государственной программы Забайкальского края «Развитие физической культуры и спорта в Забайкальском крае»</t>
  </si>
  <si>
    <t xml:space="preserve"> к государственной программе Забайкальского края</t>
  </si>
  <si>
    <t>ЕПС = ЕПСфакт/ЕПСнорм х 100 , где: ЕПСфакт –единовременная пропускная способность имеющихся спортивных сооружений, в соответствии с данными федерального статистического наблюдения по форме №1-ФК "Сведения о физической культуре и спорте"; ЕПСнорм – нормативная потребность в объектах спортивной инфраструктуры, исходя из единовременной пропускной способности спортивных сооружений, рассчитанная в соответствии с методическими рекомендациями о применении нормативов и норм при определении потребности субъектов Российской Федерации в объектах физической культуры и спорта, утвержденными приказами Минспорта России от 21 марта 2018 г. № 244</t>
  </si>
  <si>
    <t>Дз=(Чзс+Чзо)/Чн х 100, где: Чзс - численность населения в возрасте 3-79 лет, занимающегося физической культурой и спортом в организованной форме занятий, в соответствии с данными федерального статистического наблюдения по форме № 1-ФК "Сведения о физической культуре и спорте"; Чзо - численность населения в возрасте 3-79 лет, самостоятельно занимающегося физической культурой и спортом, в соответствии с данными выборочного наблюдения состояния здоровья; Чн - численность населения в возрасте 3-79 лет по административной информации Федеральной службы государственной статистики *</t>
  </si>
  <si>
    <t xml:space="preserve">Дзд = (Чздс+Чздо)/Чнд х 100, где: Чздс – численность населения в возрасте 3-29 лет, занимающегося физической культурой и спортом в организованной форме занятий, в соответствии с данными федерального статистического наблюдения по форме № 1-ФК "Сведения о физической культуре и спорте"; Чздо - численность населения в возрасте 3-29 лет, самостоятельно занимающегося физической культурой и спортом, в соответствии с данными выборочного наблюдения состояния здоровья; Чнд - численность населения в возрасте 3-29 лет по административной информации Федеральной службы государственной статистики *
</t>
  </si>
  <si>
    <t>Дзс = (Чзсс+Чзсо)/Чнс х 100, где: Чзсс - численность населения в возрасте: женщины: 30-54 года; мужчины: 30-59 лет, занимающегося физической культурой и спортом в организованной форме занятий, в соответствии с данными федерального статистического наблюдения по форме № 1-ФК "Сведения о физической культуре и спорте"; Чзсо - численность населения в возрасте: женщины: 30-54 года; мужчины: 30-59 лет, самостоятельно занимающегося физической культурой и спортом, в соответствии с данными выборочного наблюдения состояния здоровья; Чнс - численность населения в возрасте:  женщины: 30-54 года; мужчины: 30-59 лет по административной информации Федеральной службы государственной статистики *</t>
  </si>
  <si>
    <t>Дзп = (Чзпс+Чзпо)/Чнп х 100, где Чзпс - численность населения в возрасте: женщины: 55-79 лет; мужчины: 60-79 лет, занимающегося физической культурой и спортом в организованной форме занятий, в соответствии с данными федерального статистического наблюдения по форме № 1-ФК "Сведения о физической культуре и спорте"; Чзпо - численность населения в возрасте: женщины: 55-79 лет; мужчины: 60-79 лет, самостоятельно занимающегося физической культурой и спортом, в соответствии с данными выборочного наблюдения состояния здоровья; Чнп - численность населения в возрасте: женщины: 55-79 лет; мужчины: 60-79 лет по административной информации Федеральной службы государственной статистики *</t>
  </si>
  <si>
    <t>Мероприятие 6 «Строительство (реконструкция, техническое перевооружение, приобретение) объектов спорта, универсальных спортивных площадок в рамках реализации федеральной целевой программы «Развитие физической культуры и спорта в Российской Федерации на 2016-2020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</si>
</sst>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0.0"/>
    <numFmt numFmtId="167" formatCode="#,##0.0"/>
    <numFmt numFmtId="168" formatCode="_-* #,##0.0\ _р_._-;\-* #,##0.0\ _р_._-;_-* &quot;-&quot;?\ _р_._-;_-@_-"/>
    <numFmt numFmtId="169" formatCode="_-* #,##0.0\ _₽_-;\-* #,##0.0\ _₽_-;_-* &quot;-&quot;?\ _₽_-;_-@_-"/>
    <numFmt numFmtId="170" formatCode="#,##0.0\ _₽"/>
    <numFmt numFmtId="171" formatCode="#,##0.0\ _₽;\-#,##0.0\ _₽"/>
    <numFmt numFmtId="172" formatCode="#,##0.0_ ;\-#,##0.0\ "/>
  </numFmts>
  <fonts count="16" x14ac:knownFonts="1"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14" fillId="0" borderId="7">
      <alignment horizontal="center" vertical="top" shrinkToFit="1"/>
    </xf>
  </cellStyleXfs>
  <cellXfs count="183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3" borderId="1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7" fontId="6" fillId="0" borderId="2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67" fontId="6" fillId="0" borderId="1" xfId="0" applyNumberFormat="1" applyFont="1" applyFill="1" applyBorder="1"/>
    <xf numFmtId="167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169" fontId="3" fillId="0" borderId="1" xfId="1" applyNumberFormat="1" applyFont="1" applyFill="1" applyBorder="1" applyAlignment="1">
      <alignment horizontal="center" vertical="center"/>
    </xf>
    <xf numFmtId="171" fontId="3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8" fontId="3" fillId="0" borderId="1" xfId="1" applyNumberFormat="1" applyFont="1" applyFill="1" applyBorder="1" applyAlignment="1">
      <alignment horizontal="center" vertical="center"/>
    </xf>
    <xf numFmtId="172" fontId="3" fillId="0" borderId="1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70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4" borderId="1" xfId="0" applyFont="1" applyFill="1" applyBorder="1"/>
    <xf numFmtId="0" fontId="3" fillId="0" borderId="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0" fontId="3" fillId="5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4" fillId="0" borderId="7" xfId="2" applyNumberFormat="1" applyProtection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2" fontId="5" fillId="5" borderId="1" xfId="0" applyNumberFormat="1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/>
    <xf numFmtId="49" fontId="3" fillId="5" borderId="1" xfId="0" applyNumberFormat="1" applyFont="1" applyFill="1" applyBorder="1" applyAlignment="1">
      <alignment horizontal="center" vertical="center"/>
    </xf>
    <xf numFmtId="170" fontId="3" fillId="5" borderId="1" xfId="0" applyNumberFormat="1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167" fontId="3" fillId="5" borderId="1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171" fontId="3" fillId="5" borderId="1" xfId="1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165" fontId="3" fillId="5" borderId="1" xfId="0" applyNumberFormat="1" applyFont="1" applyFill="1" applyBorder="1" applyAlignment="1">
      <alignment horizontal="center" vertical="center"/>
    </xf>
    <xf numFmtId="170" fontId="3" fillId="5" borderId="1" xfId="0" applyNumberFormat="1" applyFont="1" applyFill="1" applyBorder="1" applyAlignment="1">
      <alignment horizontal="center" vertical="center"/>
    </xf>
    <xf numFmtId="170" fontId="3" fillId="5" borderId="1" xfId="1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166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167" fontId="3" fillId="5" borderId="1" xfId="1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left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7" fontId="6" fillId="5" borderId="1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167" fontId="6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15" fillId="5" borderId="1" xfId="0" applyNumberFormat="1" applyFont="1" applyFill="1" applyBorder="1" applyAlignment="1">
      <alignment horizontal="center" vertical="center"/>
    </xf>
    <xf numFmtId="171" fontId="15" fillId="0" borderId="1" xfId="1" applyNumberFormat="1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/>
    </xf>
    <xf numFmtId="167" fontId="15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7" fontId="15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6" fillId="0" borderId="2" xfId="0" applyFont="1" applyFill="1" applyBorder="1"/>
    <xf numFmtId="0" fontId="3" fillId="5" borderId="1" xfId="0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3">
    <cellStyle name="xl3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X572"/>
  <sheetViews>
    <sheetView tabSelected="1" view="pageBreakPreview" zoomScale="68" zoomScaleNormal="68" zoomScaleSheetLayoutView="68" zoomScalePageLayoutView="70" workbookViewId="0">
      <selection activeCell="B486" sqref="B486"/>
    </sheetView>
  </sheetViews>
  <sheetFormatPr defaultColWidth="9.140625" defaultRowHeight="12.75" x14ac:dyDescent="0.2"/>
  <cols>
    <col min="1" max="1" width="8.42578125" style="24" customWidth="1"/>
    <col min="2" max="2" width="101.28515625" style="46" customWidth="1"/>
    <col min="3" max="7" width="14.28515625" style="17" customWidth="1"/>
    <col min="8" max="8" width="12.42578125" style="17" customWidth="1"/>
    <col min="9" max="9" width="17.7109375" style="17" customWidth="1"/>
    <col min="10" max="10" width="15.85546875" style="17" customWidth="1"/>
    <col min="11" max="12" width="14.140625" style="17" hidden="1" customWidth="1"/>
    <col min="13" max="13" width="13.42578125" style="17" customWidth="1"/>
    <col min="14" max="14" width="13.7109375" style="17" customWidth="1"/>
    <col min="15" max="16" width="13.85546875" style="17" customWidth="1"/>
    <col min="17" max="17" width="13.85546875" style="47" customWidth="1"/>
    <col min="18" max="23" width="14.140625" style="17" customWidth="1"/>
    <col min="24" max="24" width="14.140625" style="27" customWidth="1"/>
    <col min="25" max="16384" width="9.140625" style="17"/>
  </cols>
  <sheetData>
    <row r="1" spans="1:24" ht="18.75" x14ac:dyDescent="0.2">
      <c r="A1" s="19"/>
      <c r="B1" s="20"/>
      <c r="C1" s="21"/>
      <c r="D1" s="21"/>
      <c r="E1" s="21"/>
      <c r="F1" s="21"/>
      <c r="G1" s="21"/>
      <c r="H1" s="22"/>
      <c r="I1" s="21"/>
      <c r="J1" s="21"/>
      <c r="K1" s="21"/>
      <c r="L1" s="21"/>
      <c r="M1" s="21"/>
      <c r="N1" s="21"/>
      <c r="O1" s="21"/>
      <c r="P1" s="21"/>
      <c r="Q1" s="172" t="s">
        <v>533</v>
      </c>
      <c r="R1" s="172"/>
      <c r="S1" s="172"/>
      <c r="T1" s="172"/>
      <c r="U1" s="172"/>
      <c r="V1" s="172"/>
      <c r="W1" s="172"/>
      <c r="X1" s="172"/>
    </row>
    <row r="2" spans="1:24" ht="15.75" x14ac:dyDescent="0.2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72" t="s">
        <v>536</v>
      </c>
      <c r="R2" s="172"/>
      <c r="S2" s="172"/>
      <c r="T2" s="172"/>
      <c r="U2" s="172"/>
      <c r="V2" s="172"/>
      <c r="W2" s="172"/>
      <c r="X2" s="172"/>
    </row>
    <row r="3" spans="1:24" ht="15.75" x14ac:dyDescent="0.2">
      <c r="A3" s="19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72" t="s">
        <v>376</v>
      </c>
      <c r="R3" s="172"/>
      <c r="S3" s="172"/>
      <c r="T3" s="172"/>
      <c r="U3" s="172"/>
      <c r="V3" s="172"/>
      <c r="W3" s="172"/>
      <c r="X3" s="172"/>
    </row>
    <row r="4" spans="1:24" ht="15.75" x14ac:dyDescent="0.2">
      <c r="A4" s="19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172" t="s">
        <v>377</v>
      </c>
      <c r="R4" s="172"/>
      <c r="S4" s="172"/>
      <c r="T4" s="172"/>
      <c r="U4" s="172"/>
      <c r="V4" s="172"/>
      <c r="W4" s="172"/>
      <c r="X4" s="172"/>
    </row>
    <row r="5" spans="1:24" ht="20.25" x14ac:dyDescent="0.2">
      <c r="A5" s="14"/>
      <c r="B5" s="173" t="s">
        <v>535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54"/>
      <c r="V5" s="54"/>
      <c r="W5" s="54"/>
      <c r="X5" s="23"/>
    </row>
    <row r="6" spans="1:24" x14ac:dyDescent="0.2">
      <c r="B6" s="25"/>
      <c r="C6" s="25"/>
      <c r="D6" s="26"/>
      <c r="Q6" s="17"/>
    </row>
    <row r="7" spans="1:24" x14ac:dyDescent="0.2">
      <c r="A7" s="163" t="s">
        <v>71</v>
      </c>
      <c r="B7" s="163" t="s">
        <v>72</v>
      </c>
      <c r="C7" s="163" t="s">
        <v>73</v>
      </c>
      <c r="D7" s="163" t="s">
        <v>74</v>
      </c>
      <c r="E7" s="163" t="s">
        <v>75</v>
      </c>
      <c r="F7" s="163" t="s">
        <v>76</v>
      </c>
      <c r="G7" s="163" t="s">
        <v>77</v>
      </c>
      <c r="H7" s="163" t="s">
        <v>78</v>
      </c>
      <c r="I7" s="163"/>
      <c r="J7" s="163"/>
      <c r="K7" s="168" t="s">
        <v>79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</row>
    <row r="8" spans="1:24" ht="38.25" x14ac:dyDescent="0.2">
      <c r="A8" s="163"/>
      <c r="B8" s="163"/>
      <c r="C8" s="163"/>
      <c r="D8" s="163"/>
      <c r="E8" s="163"/>
      <c r="F8" s="163"/>
      <c r="G8" s="163"/>
      <c r="H8" s="12" t="s">
        <v>80</v>
      </c>
      <c r="I8" s="12" t="s">
        <v>81</v>
      </c>
      <c r="J8" s="12" t="s">
        <v>82</v>
      </c>
      <c r="K8" s="2">
        <v>2012</v>
      </c>
      <c r="L8" s="2">
        <v>2013</v>
      </c>
      <c r="M8" s="2">
        <v>2014</v>
      </c>
      <c r="N8" s="2">
        <v>2015</v>
      </c>
      <c r="O8" s="2">
        <v>2016</v>
      </c>
      <c r="P8" s="2">
        <v>2017</v>
      </c>
      <c r="Q8" s="2">
        <v>2018</v>
      </c>
      <c r="R8" s="2">
        <v>2019</v>
      </c>
      <c r="S8" s="2">
        <v>2020</v>
      </c>
      <c r="T8" s="2">
        <v>2021</v>
      </c>
      <c r="U8" s="53">
        <v>2022</v>
      </c>
      <c r="V8" s="53">
        <v>2023</v>
      </c>
      <c r="W8" s="53">
        <v>2024</v>
      </c>
      <c r="X8" s="3" t="s">
        <v>83</v>
      </c>
    </row>
    <row r="9" spans="1:24" x14ac:dyDescent="0.2">
      <c r="A9" s="12" t="s">
        <v>84</v>
      </c>
      <c r="B9" s="12" t="s">
        <v>85</v>
      </c>
      <c r="C9" s="12" t="s">
        <v>86</v>
      </c>
      <c r="D9" s="12" t="s">
        <v>87</v>
      </c>
      <c r="E9" s="12" t="s">
        <v>88</v>
      </c>
      <c r="F9" s="12" t="s">
        <v>89</v>
      </c>
      <c r="G9" s="12" t="s">
        <v>90</v>
      </c>
      <c r="H9" s="12" t="s">
        <v>91</v>
      </c>
      <c r="I9" s="12" t="s">
        <v>92</v>
      </c>
      <c r="J9" s="12" t="s">
        <v>93</v>
      </c>
      <c r="K9" s="2" t="s">
        <v>94</v>
      </c>
      <c r="L9" s="2" t="s">
        <v>95</v>
      </c>
      <c r="M9" s="2" t="s">
        <v>96</v>
      </c>
      <c r="N9" s="2" t="s">
        <v>97</v>
      </c>
      <c r="O9" s="2" t="s">
        <v>98</v>
      </c>
      <c r="P9" s="2" t="s">
        <v>99</v>
      </c>
      <c r="Q9" s="2" t="s">
        <v>100</v>
      </c>
      <c r="R9" s="2" t="s">
        <v>101</v>
      </c>
      <c r="S9" s="2" t="s">
        <v>102</v>
      </c>
      <c r="T9" s="2" t="s">
        <v>103</v>
      </c>
      <c r="U9" s="53" t="s">
        <v>259</v>
      </c>
      <c r="V9" s="53" t="s">
        <v>436</v>
      </c>
      <c r="W9" s="53" t="s">
        <v>437</v>
      </c>
      <c r="X9" s="28" t="s">
        <v>438</v>
      </c>
    </row>
    <row r="10" spans="1:24" s="29" customFormat="1" ht="39.75" customHeight="1" x14ac:dyDescent="0.25">
      <c r="A10" s="158" t="s">
        <v>104</v>
      </c>
      <c r="B10" s="63" t="s">
        <v>481</v>
      </c>
      <c r="C10" s="2" t="s">
        <v>105</v>
      </c>
      <c r="D10" s="2" t="s">
        <v>105</v>
      </c>
      <c r="E10" s="2" t="s">
        <v>105</v>
      </c>
      <c r="F10" s="2" t="s">
        <v>105</v>
      </c>
      <c r="G10" s="2" t="s">
        <v>105</v>
      </c>
      <c r="H10" s="2" t="s">
        <v>105</v>
      </c>
      <c r="I10" s="2" t="s">
        <v>105</v>
      </c>
      <c r="J10" s="2" t="s">
        <v>105</v>
      </c>
      <c r="K10" s="2" t="s">
        <v>105</v>
      </c>
      <c r="L10" s="2" t="s">
        <v>105</v>
      </c>
      <c r="M10" s="2" t="s">
        <v>105</v>
      </c>
      <c r="N10" s="2" t="s">
        <v>105</v>
      </c>
      <c r="O10" s="2" t="s">
        <v>105</v>
      </c>
      <c r="P10" s="66" t="s">
        <v>105</v>
      </c>
      <c r="Q10" s="66" t="s">
        <v>105</v>
      </c>
      <c r="R10" s="66" t="s">
        <v>105</v>
      </c>
      <c r="S10" s="66" t="s">
        <v>105</v>
      </c>
      <c r="T10" s="66" t="s">
        <v>105</v>
      </c>
      <c r="U10" s="66" t="s">
        <v>105</v>
      </c>
      <c r="V10" s="66" t="s">
        <v>105</v>
      </c>
      <c r="W10" s="66" t="s">
        <v>105</v>
      </c>
      <c r="X10" s="3" t="s">
        <v>105</v>
      </c>
    </row>
    <row r="11" spans="1:24" x14ac:dyDescent="0.2">
      <c r="A11" s="158"/>
      <c r="B11" s="1" t="s">
        <v>214</v>
      </c>
      <c r="C11" s="2" t="s">
        <v>106</v>
      </c>
      <c r="D11" s="2" t="s">
        <v>105</v>
      </c>
      <c r="E11" s="2" t="s">
        <v>105</v>
      </c>
      <c r="F11" s="2" t="s">
        <v>105</v>
      </c>
      <c r="G11" s="2" t="s">
        <v>105</v>
      </c>
      <c r="H11" s="30" t="s">
        <v>107</v>
      </c>
      <c r="I11" s="30" t="s">
        <v>108</v>
      </c>
      <c r="J11" s="30" t="s">
        <v>109</v>
      </c>
      <c r="K11" s="30" t="s">
        <v>105</v>
      </c>
      <c r="L11" s="30" t="s">
        <v>105</v>
      </c>
      <c r="M11" s="31">
        <f>M13+M14+M15+M16</f>
        <v>383924.80000000005</v>
      </c>
      <c r="N11" s="31">
        <f>N13+N14+N15+N16</f>
        <v>347678.17299999995</v>
      </c>
      <c r="O11" s="31">
        <f t="shared" ref="O11:V11" si="0">O13+O14+O15+O16</f>
        <v>327616.81899999996</v>
      </c>
      <c r="P11" s="31">
        <f t="shared" si="0"/>
        <v>345838.60100000002</v>
      </c>
      <c r="Q11" s="31">
        <f t="shared" si="0"/>
        <v>412883.06600000005</v>
      </c>
      <c r="R11" s="31">
        <f t="shared" si="0"/>
        <v>855726.69000000006</v>
      </c>
      <c r="S11" s="31">
        <f t="shared" si="0"/>
        <v>821333.20899999992</v>
      </c>
      <c r="T11" s="31">
        <f t="shared" si="0"/>
        <v>869288.5</v>
      </c>
      <c r="U11" s="31">
        <f t="shared" si="0"/>
        <v>593428.4</v>
      </c>
      <c r="V11" s="31">
        <f t="shared" si="0"/>
        <v>387970.80000000005</v>
      </c>
      <c r="W11" s="31">
        <f>W13+W14+W15+W16</f>
        <v>387970.80000000005</v>
      </c>
      <c r="X11" s="7">
        <f>SUM(M11:W11)</f>
        <v>5733659.858</v>
      </c>
    </row>
    <row r="12" spans="1:24" x14ac:dyDescent="0.2">
      <c r="A12" s="158"/>
      <c r="B12" s="1" t="s">
        <v>110</v>
      </c>
      <c r="C12" s="2" t="s">
        <v>105</v>
      </c>
      <c r="D12" s="2" t="s">
        <v>105</v>
      </c>
      <c r="E12" s="2" t="s">
        <v>105</v>
      </c>
      <c r="F12" s="2" t="s">
        <v>105</v>
      </c>
      <c r="G12" s="2" t="s">
        <v>105</v>
      </c>
      <c r="H12" s="2" t="s">
        <v>105</v>
      </c>
      <c r="I12" s="2" t="s">
        <v>105</v>
      </c>
      <c r="J12" s="2" t="s">
        <v>105</v>
      </c>
      <c r="K12" s="2" t="s">
        <v>105</v>
      </c>
      <c r="L12" s="2" t="s">
        <v>105</v>
      </c>
      <c r="M12" s="2" t="s">
        <v>105</v>
      </c>
      <c r="N12" s="2" t="s">
        <v>105</v>
      </c>
      <c r="O12" s="2" t="s">
        <v>105</v>
      </c>
      <c r="P12" s="66" t="s">
        <v>105</v>
      </c>
      <c r="Q12" s="66" t="s">
        <v>105</v>
      </c>
      <c r="R12" s="66" t="s">
        <v>105</v>
      </c>
      <c r="S12" s="66" t="s">
        <v>105</v>
      </c>
      <c r="T12" s="66" t="s">
        <v>105</v>
      </c>
      <c r="U12" s="66"/>
      <c r="V12" s="66"/>
      <c r="W12" s="66"/>
      <c r="X12" s="7" t="s">
        <v>105</v>
      </c>
    </row>
    <row r="13" spans="1:24" x14ac:dyDescent="0.2">
      <c r="A13" s="158"/>
      <c r="B13" s="1" t="s">
        <v>111</v>
      </c>
      <c r="C13" s="2" t="s">
        <v>106</v>
      </c>
      <c r="D13" s="2" t="s">
        <v>105</v>
      </c>
      <c r="E13" s="2" t="s">
        <v>105</v>
      </c>
      <c r="F13" s="2" t="s">
        <v>105</v>
      </c>
      <c r="G13" s="2" t="s">
        <v>105</v>
      </c>
      <c r="H13" s="30" t="s">
        <v>107</v>
      </c>
      <c r="I13" s="30" t="s">
        <v>108</v>
      </c>
      <c r="J13" s="30" t="s">
        <v>109</v>
      </c>
      <c r="K13" s="2" t="s">
        <v>105</v>
      </c>
      <c r="L13" s="2" t="s">
        <v>105</v>
      </c>
      <c r="M13" s="32">
        <f t="shared" ref="M13:W13" si="1">M23+M94+M231+M260</f>
        <v>376443.9</v>
      </c>
      <c r="N13" s="32">
        <f t="shared" si="1"/>
        <v>338703.23</v>
      </c>
      <c r="O13" s="32">
        <f t="shared" si="1"/>
        <v>295526.21899999998</v>
      </c>
      <c r="P13" s="32">
        <f t="shared" si="1"/>
        <v>345838.60100000002</v>
      </c>
      <c r="Q13" s="32">
        <f t="shared" si="1"/>
        <v>389718.86600000004</v>
      </c>
      <c r="R13" s="32">
        <f t="shared" si="1"/>
        <v>472138.69</v>
      </c>
      <c r="S13" s="32">
        <f t="shared" si="1"/>
        <v>544933.19999999995</v>
      </c>
      <c r="T13" s="32">
        <f t="shared" si="1"/>
        <v>547391.89999999991</v>
      </c>
      <c r="U13" s="32">
        <f t="shared" si="1"/>
        <v>562817.30000000005</v>
      </c>
      <c r="V13" s="32">
        <f t="shared" si="1"/>
        <v>357359.70000000007</v>
      </c>
      <c r="W13" s="32">
        <f t="shared" si="1"/>
        <v>357359.70000000007</v>
      </c>
      <c r="X13" s="7">
        <f>SUM(M13:W13)</f>
        <v>4588231.3060000008</v>
      </c>
    </row>
    <row r="14" spans="1:24" x14ac:dyDescent="0.2">
      <c r="A14" s="158"/>
      <c r="B14" s="1" t="s">
        <v>112</v>
      </c>
      <c r="C14" s="2" t="s">
        <v>106</v>
      </c>
      <c r="D14" s="2" t="s">
        <v>105</v>
      </c>
      <c r="E14" s="2" t="s">
        <v>105</v>
      </c>
      <c r="F14" s="2" t="s">
        <v>105</v>
      </c>
      <c r="G14" s="2" t="s">
        <v>105</v>
      </c>
      <c r="H14" s="30" t="s">
        <v>113</v>
      </c>
      <c r="I14" s="30" t="s">
        <v>113</v>
      </c>
      <c r="J14" s="30" t="s">
        <v>113</v>
      </c>
      <c r="K14" s="2" t="s">
        <v>105</v>
      </c>
      <c r="L14" s="2" t="s">
        <v>105</v>
      </c>
      <c r="M14" s="31">
        <f>M24+M95+M232+M261</f>
        <v>7480.9</v>
      </c>
      <c r="N14" s="31">
        <f>N24+N95+N232+N261</f>
        <v>8974.9429999999993</v>
      </c>
      <c r="O14" s="31">
        <f>O24+O95+O232+O261</f>
        <v>32090.6</v>
      </c>
      <c r="P14" s="31">
        <v>0</v>
      </c>
      <c r="Q14" s="31">
        <f t="shared" ref="Q14:W16" si="2">Q24+Q95+Q232+Q261</f>
        <v>23164.2</v>
      </c>
      <c r="R14" s="31">
        <f t="shared" si="2"/>
        <v>383588.00000000006</v>
      </c>
      <c r="S14" s="31">
        <f t="shared" si="2"/>
        <v>276400.00899999996</v>
      </c>
      <c r="T14" s="31">
        <f t="shared" si="2"/>
        <v>321896.60000000003</v>
      </c>
      <c r="U14" s="31">
        <f t="shared" si="2"/>
        <v>30611.100000000002</v>
      </c>
      <c r="V14" s="31">
        <f t="shared" si="2"/>
        <v>30611.100000000002</v>
      </c>
      <c r="W14" s="31">
        <f t="shared" si="2"/>
        <v>30611.100000000002</v>
      </c>
      <c r="X14" s="7">
        <f>SUM(M14:W14)</f>
        <v>1145428.5520000004</v>
      </c>
    </row>
    <row r="15" spans="1:24" x14ac:dyDescent="0.2">
      <c r="A15" s="158"/>
      <c r="B15" s="1" t="s">
        <v>114</v>
      </c>
      <c r="C15" s="2" t="s">
        <v>106</v>
      </c>
      <c r="D15" s="2" t="s">
        <v>105</v>
      </c>
      <c r="E15" s="2" t="s">
        <v>105</v>
      </c>
      <c r="F15" s="2" t="s">
        <v>105</v>
      </c>
      <c r="G15" s="2" t="s">
        <v>105</v>
      </c>
      <c r="H15" s="30" t="s">
        <v>113</v>
      </c>
      <c r="I15" s="30" t="s">
        <v>113</v>
      </c>
      <c r="J15" s="30" t="s">
        <v>113</v>
      </c>
      <c r="K15" s="6" t="s">
        <v>105</v>
      </c>
      <c r="L15" s="6" t="s">
        <v>105</v>
      </c>
      <c r="M15" s="33">
        <v>0</v>
      </c>
      <c r="N15" s="33">
        <v>0</v>
      </c>
      <c r="O15" s="33">
        <v>0</v>
      </c>
      <c r="P15" s="33">
        <f>P25+P96+P233</f>
        <v>0</v>
      </c>
      <c r="Q15" s="33">
        <f t="shared" si="2"/>
        <v>0</v>
      </c>
      <c r="R15" s="33">
        <f t="shared" si="2"/>
        <v>0</v>
      </c>
      <c r="S15" s="33">
        <f t="shared" si="2"/>
        <v>0</v>
      </c>
      <c r="T15" s="33">
        <f t="shared" si="2"/>
        <v>0</v>
      </c>
      <c r="U15" s="33">
        <f t="shared" si="2"/>
        <v>0</v>
      </c>
      <c r="V15" s="33">
        <f t="shared" si="2"/>
        <v>0</v>
      </c>
      <c r="W15" s="33">
        <f t="shared" si="2"/>
        <v>0</v>
      </c>
      <c r="X15" s="13">
        <f>SUM(M15:T15)</f>
        <v>0</v>
      </c>
    </row>
    <row r="16" spans="1:24" x14ac:dyDescent="0.2">
      <c r="A16" s="158"/>
      <c r="B16" s="1" t="s">
        <v>115</v>
      </c>
      <c r="C16" s="2" t="s">
        <v>106</v>
      </c>
      <c r="D16" s="2" t="s">
        <v>105</v>
      </c>
      <c r="E16" s="2" t="s">
        <v>105</v>
      </c>
      <c r="F16" s="2" t="s">
        <v>105</v>
      </c>
      <c r="G16" s="2" t="s">
        <v>105</v>
      </c>
      <c r="H16" s="30" t="s">
        <v>107</v>
      </c>
      <c r="I16" s="30" t="s">
        <v>108</v>
      </c>
      <c r="J16" s="30" t="s">
        <v>109</v>
      </c>
      <c r="K16" s="6" t="s">
        <v>105</v>
      </c>
      <c r="L16" s="6" t="s">
        <v>105</v>
      </c>
      <c r="M16" s="33">
        <v>0</v>
      </c>
      <c r="N16" s="33">
        <v>0</v>
      </c>
      <c r="O16" s="33">
        <v>0</v>
      </c>
      <c r="P16" s="33">
        <f>P26+P97+P234</f>
        <v>0</v>
      </c>
      <c r="Q16" s="33">
        <f t="shared" si="2"/>
        <v>0</v>
      </c>
      <c r="R16" s="33">
        <f t="shared" si="2"/>
        <v>0</v>
      </c>
      <c r="S16" s="33">
        <f t="shared" si="2"/>
        <v>0</v>
      </c>
      <c r="T16" s="33">
        <f t="shared" si="2"/>
        <v>0</v>
      </c>
      <c r="U16" s="33">
        <f t="shared" si="2"/>
        <v>0</v>
      </c>
      <c r="V16" s="33">
        <f t="shared" si="2"/>
        <v>0</v>
      </c>
      <c r="W16" s="33">
        <f t="shared" si="2"/>
        <v>0</v>
      </c>
      <c r="X16" s="13">
        <f>SUM(M16:T16)</f>
        <v>0</v>
      </c>
    </row>
    <row r="17" spans="1:24" ht="43.5" customHeight="1" x14ac:dyDescent="0.2">
      <c r="A17" s="6" t="s">
        <v>116</v>
      </c>
      <c r="B17" s="5" t="s">
        <v>534</v>
      </c>
      <c r="C17" s="2" t="s">
        <v>117</v>
      </c>
      <c r="D17" s="2" t="s">
        <v>105</v>
      </c>
      <c r="E17" s="34" t="s">
        <v>537</v>
      </c>
      <c r="F17" s="2" t="s">
        <v>105</v>
      </c>
      <c r="G17" s="2" t="s">
        <v>105</v>
      </c>
      <c r="H17" s="2" t="s">
        <v>105</v>
      </c>
      <c r="I17" s="2" t="s">
        <v>105</v>
      </c>
      <c r="J17" s="2" t="s">
        <v>105</v>
      </c>
      <c r="K17" s="6" t="s">
        <v>105</v>
      </c>
      <c r="L17" s="6" t="s">
        <v>105</v>
      </c>
      <c r="M17" s="2">
        <v>40.1</v>
      </c>
      <c r="N17" s="2">
        <v>38.4</v>
      </c>
      <c r="O17" s="9">
        <v>36</v>
      </c>
      <c r="P17" s="9">
        <v>36.5</v>
      </c>
      <c r="Q17" s="9">
        <v>36.5</v>
      </c>
      <c r="R17" s="9">
        <v>40</v>
      </c>
      <c r="S17" s="9">
        <v>44</v>
      </c>
      <c r="T17" s="9">
        <v>48</v>
      </c>
      <c r="U17" s="9">
        <v>52</v>
      </c>
      <c r="V17" s="9">
        <v>56</v>
      </c>
      <c r="W17" s="9">
        <v>60.1</v>
      </c>
      <c r="X17" s="3" t="s">
        <v>105</v>
      </c>
    </row>
    <row r="18" spans="1:24" ht="41.25" customHeight="1" x14ac:dyDescent="0.2">
      <c r="A18" s="6" t="s">
        <v>118</v>
      </c>
      <c r="B18" s="5" t="s">
        <v>415</v>
      </c>
      <c r="C18" s="2" t="s">
        <v>117</v>
      </c>
      <c r="D18" s="2" t="s">
        <v>105</v>
      </c>
      <c r="E18" s="34" t="s">
        <v>538</v>
      </c>
      <c r="F18" s="2" t="s">
        <v>105</v>
      </c>
      <c r="G18" s="2" t="s">
        <v>105</v>
      </c>
      <c r="H18" s="2" t="s">
        <v>105</v>
      </c>
      <c r="I18" s="2" t="s">
        <v>105</v>
      </c>
      <c r="J18" s="2" t="s">
        <v>105</v>
      </c>
      <c r="K18" s="6" t="s">
        <v>105</v>
      </c>
      <c r="L18" s="6" t="s">
        <v>105</v>
      </c>
      <c r="M18" s="9">
        <v>24</v>
      </c>
      <c r="N18" s="2">
        <v>27.2</v>
      </c>
      <c r="O18" s="9">
        <v>28.3</v>
      </c>
      <c r="P18" s="9">
        <v>30</v>
      </c>
      <c r="Q18" s="9">
        <v>31.2</v>
      </c>
      <c r="R18" s="9">
        <v>34.9</v>
      </c>
      <c r="S18" s="9">
        <v>38</v>
      </c>
      <c r="T18" s="9">
        <v>41.3</v>
      </c>
      <c r="U18" s="9">
        <v>45.1</v>
      </c>
      <c r="V18" s="9">
        <v>49.4</v>
      </c>
      <c r="W18" s="9">
        <v>55.1</v>
      </c>
      <c r="X18" s="3" t="s">
        <v>105</v>
      </c>
    </row>
    <row r="19" spans="1:24" ht="34.5" customHeight="1" x14ac:dyDescent="0.2">
      <c r="A19" s="6"/>
      <c r="B19" s="1" t="s">
        <v>482</v>
      </c>
      <c r="C19" s="2" t="s">
        <v>105</v>
      </c>
      <c r="D19" s="2" t="s">
        <v>105</v>
      </c>
      <c r="E19" s="2" t="s">
        <v>105</v>
      </c>
      <c r="F19" s="2" t="s">
        <v>105</v>
      </c>
      <c r="G19" s="2" t="s">
        <v>105</v>
      </c>
      <c r="H19" s="2" t="s">
        <v>105</v>
      </c>
      <c r="I19" s="2" t="s">
        <v>105</v>
      </c>
      <c r="J19" s="2" t="s">
        <v>105</v>
      </c>
      <c r="K19" s="6" t="s">
        <v>105</v>
      </c>
      <c r="L19" s="6" t="s">
        <v>105</v>
      </c>
      <c r="M19" s="2" t="s">
        <v>105</v>
      </c>
      <c r="N19" s="2" t="s">
        <v>105</v>
      </c>
      <c r="O19" s="2" t="s">
        <v>105</v>
      </c>
      <c r="P19" s="66" t="s">
        <v>105</v>
      </c>
      <c r="Q19" s="66" t="s">
        <v>105</v>
      </c>
      <c r="R19" s="66" t="s">
        <v>105</v>
      </c>
      <c r="S19" s="66" t="s">
        <v>105</v>
      </c>
      <c r="T19" s="66" t="s">
        <v>105</v>
      </c>
      <c r="U19" s="66" t="s">
        <v>105</v>
      </c>
      <c r="V19" s="66" t="s">
        <v>105</v>
      </c>
      <c r="W19" s="66" t="s">
        <v>105</v>
      </c>
      <c r="X19" s="3" t="s">
        <v>105</v>
      </c>
    </row>
    <row r="20" spans="1:24" x14ac:dyDescent="0.2">
      <c r="A20" s="158">
        <v>1</v>
      </c>
      <c r="B20" s="48" t="s">
        <v>312</v>
      </c>
      <c r="C20" s="2" t="s">
        <v>105</v>
      </c>
      <c r="D20" s="49">
        <f>D31</f>
        <v>1</v>
      </c>
      <c r="E20" s="2" t="s">
        <v>105</v>
      </c>
      <c r="F20" s="2" t="s">
        <v>105</v>
      </c>
      <c r="G20" s="2" t="s">
        <v>105</v>
      </c>
      <c r="H20" s="2" t="s">
        <v>105</v>
      </c>
      <c r="I20" s="2" t="s">
        <v>105</v>
      </c>
      <c r="J20" s="2" t="s">
        <v>105</v>
      </c>
      <c r="K20" s="6" t="s">
        <v>105</v>
      </c>
      <c r="L20" s="6" t="s">
        <v>105</v>
      </c>
      <c r="M20" s="2" t="s">
        <v>105</v>
      </c>
      <c r="N20" s="2" t="s">
        <v>105</v>
      </c>
      <c r="O20" s="2" t="s">
        <v>105</v>
      </c>
      <c r="P20" s="66" t="s">
        <v>105</v>
      </c>
      <c r="Q20" s="66" t="s">
        <v>105</v>
      </c>
      <c r="R20" s="66" t="s">
        <v>105</v>
      </c>
      <c r="S20" s="66" t="s">
        <v>105</v>
      </c>
      <c r="T20" s="66" t="s">
        <v>105</v>
      </c>
      <c r="U20" s="66"/>
      <c r="V20" s="66"/>
      <c r="W20" s="66"/>
      <c r="X20" s="3" t="s">
        <v>105</v>
      </c>
    </row>
    <row r="21" spans="1:24" x14ac:dyDescent="0.2">
      <c r="A21" s="158"/>
      <c r="B21" s="1" t="s">
        <v>214</v>
      </c>
      <c r="C21" s="2" t="s">
        <v>106</v>
      </c>
      <c r="D21" s="2" t="s">
        <v>105</v>
      </c>
      <c r="E21" s="2" t="s">
        <v>105</v>
      </c>
      <c r="F21" s="2" t="s">
        <v>105</v>
      </c>
      <c r="G21" s="2" t="s">
        <v>105</v>
      </c>
      <c r="H21" s="30" t="s">
        <v>119</v>
      </c>
      <c r="I21" s="30" t="s">
        <v>209</v>
      </c>
      <c r="J21" s="35" t="s">
        <v>109</v>
      </c>
      <c r="K21" s="6" t="s">
        <v>105</v>
      </c>
      <c r="L21" s="6" t="s">
        <v>105</v>
      </c>
      <c r="M21" s="31">
        <f>M23+M24+M25+M26</f>
        <v>5954.9</v>
      </c>
      <c r="N21" s="31">
        <f>N23+N24+N25+N26</f>
        <v>8343.2999999999993</v>
      </c>
      <c r="O21" s="31">
        <f>O23+O25+O26+O24</f>
        <v>6403.6850000000004</v>
      </c>
      <c r="P21" s="31">
        <f>P23+P24+P25+P26</f>
        <v>5722.7</v>
      </c>
      <c r="Q21" s="31">
        <f>Q23+Q24+Q25+Q26</f>
        <v>10599</v>
      </c>
      <c r="R21" s="31">
        <f>R23+R24+R25+R26</f>
        <v>29527.7</v>
      </c>
      <c r="S21" s="31">
        <f>S23+S24+S25+S26</f>
        <v>26344.1</v>
      </c>
      <c r="T21" s="31">
        <f t="shared" ref="T21:V21" si="3">T23+T24+T25+T26</f>
        <v>14400</v>
      </c>
      <c r="U21" s="37">
        <f t="shared" si="3"/>
        <v>0</v>
      </c>
      <c r="V21" s="37">
        <f t="shared" si="3"/>
        <v>0</v>
      </c>
      <c r="W21" s="37">
        <f>W23+W24+W25+W26</f>
        <v>0</v>
      </c>
      <c r="X21" s="13">
        <f>SUM(M21:W21)</f>
        <v>107295.38500000001</v>
      </c>
    </row>
    <row r="22" spans="1:24" x14ac:dyDescent="0.2">
      <c r="A22" s="158"/>
      <c r="B22" s="1" t="s">
        <v>110</v>
      </c>
      <c r="C22" s="2" t="s">
        <v>105</v>
      </c>
      <c r="D22" s="2" t="s">
        <v>105</v>
      </c>
      <c r="E22" s="2" t="s">
        <v>105</v>
      </c>
      <c r="F22" s="2" t="s">
        <v>105</v>
      </c>
      <c r="G22" s="2" t="s">
        <v>105</v>
      </c>
      <c r="H22" s="2" t="s">
        <v>105</v>
      </c>
      <c r="I22" s="2" t="s">
        <v>105</v>
      </c>
      <c r="J22" s="2" t="s">
        <v>105</v>
      </c>
      <c r="K22" s="6" t="s">
        <v>105</v>
      </c>
      <c r="L22" s="6" t="s">
        <v>105</v>
      </c>
      <c r="M22" s="2" t="s">
        <v>105</v>
      </c>
      <c r="N22" s="2" t="s">
        <v>105</v>
      </c>
      <c r="O22" s="2" t="s">
        <v>105</v>
      </c>
      <c r="P22" s="66" t="s">
        <v>105</v>
      </c>
      <c r="Q22" s="66" t="s">
        <v>105</v>
      </c>
      <c r="R22" s="66" t="s">
        <v>105</v>
      </c>
      <c r="S22" s="66" t="s">
        <v>105</v>
      </c>
      <c r="T22" s="66" t="s">
        <v>105</v>
      </c>
      <c r="U22" s="110" t="s">
        <v>105</v>
      </c>
      <c r="V22" s="110" t="s">
        <v>105</v>
      </c>
      <c r="W22" s="110" t="s">
        <v>105</v>
      </c>
      <c r="X22" s="3" t="s">
        <v>105</v>
      </c>
    </row>
    <row r="23" spans="1:24" x14ac:dyDescent="0.2">
      <c r="A23" s="158"/>
      <c r="B23" s="1" t="s">
        <v>111</v>
      </c>
      <c r="C23" s="2" t="s">
        <v>106</v>
      </c>
      <c r="D23" s="2" t="s">
        <v>105</v>
      </c>
      <c r="E23" s="2" t="s">
        <v>105</v>
      </c>
      <c r="F23" s="2" t="s">
        <v>105</v>
      </c>
      <c r="G23" s="2" t="s">
        <v>105</v>
      </c>
      <c r="H23" s="30" t="s">
        <v>119</v>
      </c>
      <c r="I23" s="30" t="s">
        <v>209</v>
      </c>
      <c r="J23" s="35" t="s">
        <v>109</v>
      </c>
      <c r="K23" s="6" t="s">
        <v>105</v>
      </c>
      <c r="L23" s="6" t="s">
        <v>105</v>
      </c>
      <c r="M23" s="31">
        <f>M32</f>
        <v>5954.9</v>
      </c>
      <c r="N23" s="31">
        <f>N34</f>
        <v>6066.8</v>
      </c>
      <c r="O23" s="31">
        <f>O34</f>
        <v>4582.4850000000006</v>
      </c>
      <c r="P23" s="31">
        <v>5722.7</v>
      </c>
      <c r="Q23" s="31">
        <f>Q32</f>
        <v>10599</v>
      </c>
      <c r="R23" s="31">
        <f t="shared" ref="R23:W23" si="4">R34+R71+R86+R87+R88</f>
        <v>13794.5</v>
      </c>
      <c r="S23" s="31">
        <f>S34+S86+S87+S88</f>
        <v>11153</v>
      </c>
      <c r="T23" s="31">
        <f t="shared" si="4"/>
        <v>144</v>
      </c>
      <c r="U23" s="37">
        <f t="shared" si="4"/>
        <v>0</v>
      </c>
      <c r="V23" s="37">
        <f t="shared" si="4"/>
        <v>0</v>
      </c>
      <c r="W23" s="37">
        <f t="shared" si="4"/>
        <v>0</v>
      </c>
      <c r="X23" s="13">
        <f>SUM(M23:W23)</f>
        <v>58017.385000000002</v>
      </c>
    </row>
    <row r="24" spans="1:24" x14ac:dyDescent="0.2">
      <c r="A24" s="158"/>
      <c r="B24" s="1" t="s">
        <v>112</v>
      </c>
      <c r="C24" s="2" t="s">
        <v>106</v>
      </c>
      <c r="D24" s="2" t="s">
        <v>105</v>
      </c>
      <c r="E24" s="2" t="s">
        <v>105</v>
      </c>
      <c r="F24" s="2" t="s">
        <v>105</v>
      </c>
      <c r="G24" s="2" t="s">
        <v>105</v>
      </c>
      <c r="H24" s="30" t="s">
        <v>119</v>
      </c>
      <c r="I24" s="30" t="s">
        <v>209</v>
      </c>
      <c r="J24" s="2" t="s">
        <v>113</v>
      </c>
      <c r="K24" s="6" t="s">
        <v>105</v>
      </c>
      <c r="L24" s="6" t="s">
        <v>105</v>
      </c>
      <c r="M24" s="33">
        <v>0</v>
      </c>
      <c r="N24" s="33">
        <f>N35</f>
        <v>2276.5</v>
      </c>
      <c r="O24" s="33">
        <f>O35</f>
        <v>1821.2</v>
      </c>
      <c r="P24" s="33">
        <v>0</v>
      </c>
      <c r="Q24" s="33">
        <v>0</v>
      </c>
      <c r="R24" s="33">
        <f>R35</f>
        <v>15733.2</v>
      </c>
      <c r="S24" s="33">
        <f>S35</f>
        <v>15191.1</v>
      </c>
      <c r="T24" s="33">
        <f>T35</f>
        <v>14256</v>
      </c>
      <c r="U24" s="33">
        <f t="shared" ref="U24:W24" si="5">U35</f>
        <v>0</v>
      </c>
      <c r="V24" s="33">
        <f t="shared" si="5"/>
        <v>0</v>
      </c>
      <c r="W24" s="33">
        <f t="shared" si="5"/>
        <v>0</v>
      </c>
      <c r="X24" s="13">
        <f>SUM(M24:W24)</f>
        <v>49278</v>
      </c>
    </row>
    <row r="25" spans="1:24" x14ac:dyDescent="0.2">
      <c r="A25" s="158"/>
      <c r="B25" s="1" t="s">
        <v>114</v>
      </c>
      <c r="C25" s="2" t="s">
        <v>106</v>
      </c>
      <c r="D25" s="2" t="s">
        <v>105</v>
      </c>
      <c r="E25" s="2" t="s">
        <v>105</v>
      </c>
      <c r="F25" s="2" t="s">
        <v>105</v>
      </c>
      <c r="G25" s="2" t="s">
        <v>105</v>
      </c>
      <c r="H25" s="30" t="s">
        <v>119</v>
      </c>
      <c r="I25" s="30" t="s">
        <v>209</v>
      </c>
      <c r="J25" s="31" t="s">
        <v>113</v>
      </c>
      <c r="K25" s="6" t="s">
        <v>105</v>
      </c>
      <c r="L25" s="6" t="s">
        <v>105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13">
        <f t="shared" ref="X25:X26" si="6">SUM(M25:W25)</f>
        <v>0</v>
      </c>
    </row>
    <row r="26" spans="1:24" x14ac:dyDescent="0.2">
      <c r="A26" s="158"/>
      <c r="B26" s="1" t="s">
        <v>115</v>
      </c>
      <c r="C26" s="2" t="s">
        <v>106</v>
      </c>
      <c r="D26" s="2" t="s">
        <v>105</v>
      </c>
      <c r="E26" s="2" t="s">
        <v>105</v>
      </c>
      <c r="F26" s="2" t="s">
        <v>105</v>
      </c>
      <c r="G26" s="2" t="s">
        <v>105</v>
      </c>
      <c r="H26" s="30" t="s">
        <v>119</v>
      </c>
      <c r="I26" s="30" t="s">
        <v>209</v>
      </c>
      <c r="J26" s="2" t="s">
        <v>113</v>
      </c>
      <c r="K26" s="6" t="s">
        <v>105</v>
      </c>
      <c r="L26" s="6" t="s">
        <v>105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13">
        <f t="shared" si="6"/>
        <v>0</v>
      </c>
    </row>
    <row r="27" spans="1:24" ht="33.75" customHeight="1" x14ac:dyDescent="0.2">
      <c r="A27" s="6" t="s">
        <v>120</v>
      </c>
      <c r="B27" s="5" t="s">
        <v>313</v>
      </c>
      <c r="C27" s="12" t="s">
        <v>122</v>
      </c>
      <c r="D27" s="2" t="s">
        <v>105</v>
      </c>
      <c r="E27" s="34" t="s">
        <v>144</v>
      </c>
      <c r="F27" s="2" t="s">
        <v>105</v>
      </c>
      <c r="G27" s="2" t="s">
        <v>105</v>
      </c>
      <c r="H27" s="2" t="s">
        <v>105</v>
      </c>
      <c r="I27" s="2" t="s">
        <v>105</v>
      </c>
      <c r="J27" s="2" t="s">
        <v>105</v>
      </c>
      <c r="K27" s="6" t="s">
        <v>105</v>
      </c>
      <c r="L27" s="6" t="s">
        <v>105</v>
      </c>
      <c r="M27" s="2" t="s">
        <v>105</v>
      </c>
      <c r="N27" s="2" t="s">
        <v>105</v>
      </c>
      <c r="O27" s="2" t="s">
        <v>105</v>
      </c>
      <c r="P27" s="66" t="s">
        <v>105</v>
      </c>
      <c r="Q27" s="66">
        <v>32</v>
      </c>
      <c r="R27" s="66">
        <v>32</v>
      </c>
      <c r="S27" s="66">
        <v>32</v>
      </c>
      <c r="T27" s="66">
        <v>32</v>
      </c>
      <c r="U27" s="66">
        <v>32</v>
      </c>
      <c r="V27" s="66">
        <v>32</v>
      </c>
      <c r="W27" s="66">
        <v>32</v>
      </c>
      <c r="X27" s="15">
        <f>SUM(Q27:W27)</f>
        <v>224</v>
      </c>
    </row>
    <row r="28" spans="1:24" ht="58.5" customHeight="1" x14ac:dyDescent="0.2">
      <c r="A28" s="6" t="s">
        <v>248</v>
      </c>
      <c r="B28" s="5" t="s">
        <v>314</v>
      </c>
      <c r="C28" s="12" t="s">
        <v>117</v>
      </c>
      <c r="D28" s="2" t="s">
        <v>105</v>
      </c>
      <c r="E28" s="34" t="s">
        <v>539</v>
      </c>
      <c r="F28" s="2" t="s">
        <v>105</v>
      </c>
      <c r="G28" s="2" t="s">
        <v>105</v>
      </c>
      <c r="H28" s="2" t="s">
        <v>105</v>
      </c>
      <c r="I28" s="2" t="s">
        <v>105</v>
      </c>
      <c r="J28" s="2" t="s">
        <v>105</v>
      </c>
      <c r="K28" s="6" t="s">
        <v>105</v>
      </c>
      <c r="L28" s="6" t="s">
        <v>105</v>
      </c>
      <c r="M28" s="2" t="s">
        <v>105</v>
      </c>
      <c r="N28" s="2" t="s">
        <v>105</v>
      </c>
      <c r="O28" s="2" t="s">
        <v>105</v>
      </c>
      <c r="P28" s="66" t="s">
        <v>105</v>
      </c>
      <c r="Q28" s="9">
        <v>66</v>
      </c>
      <c r="R28" s="66">
        <v>68.5</v>
      </c>
      <c r="S28" s="9">
        <v>71</v>
      </c>
      <c r="T28" s="9">
        <v>74</v>
      </c>
      <c r="U28" s="9">
        <v>78</v>
      </c>
      <c r="V28" s="9">
        <v>81</v>
      </c>
      <c r="W28" s="9">
        <v>86</v>
      </c>
      <c r="X28" s="3" t="s">
        <v>105</v>
      </c>
    </row>
    <row r="29" spans="1:24" ht="52.5" customHeight="1" x14ac:dyDescent="0.2">
      <c r="A29" s="6" t="s">
        <v>528</v>
      </c>
      <c r="B29" s="5" t="s">
        <v>315</v>
      </c>
      <c r="C29" s="12" t="s">
        <v>117</v>
      </c>
      <c r="D29" s="2" t="s">
        <v>105</v>
      </c>
      <c r="E29" s="34" t="s">
        <v>540</v>
      </c>
      <c r="F29" s="2" t="s">
        <v>105</v>
      </c>
      <c r="G29" s="2" t="s">
        <v>105</v>
      </c>
      <c r="H29" s="2" t="s">
        <v>105</v>
      </c>
      <c r="I29" s="2" t="s">
        <v>105</v>
      </c>
      <c r="J29" s="2" t="s">
        <v>105</v>
      </c>
      <c r="K29" s="6" t="s">
        <v>105</v>
      </c>
      <c r="L29" s="6" t="s">
        <v>105</v>
      </c>
      <c r="M29" s="2" t="s">
        <v>105</v>
      </c>
      <c r="N29" s="2" t="s">
        <v>105</v>
      </c>
      <c r="O29" s="2" t="s">
        <v>105</v>
      </c>
      <c r="P29" s="66" t="s">
        <v>105</v>
      </c>
      <c r="Q29" s="66">
        <v>13.5</v>
      </c>
      <c r="R29" s="66">
        <v>17.5</v>
      </c>
      <c r="S29" s="66">
        <v>22.5</v>
      </c>
      <c r="T29" s="66">
        <v>27.5</v>
      </c>
      <c r="U29" s="66">
        <v>32.5</v>
      </c>
      <c r="V29" s="66">
        <v>39.5</v>
      </c>
      <c r="W29" s="66">
        <v>47.5</v>
      </c>
      <c r="X29" s="3" t="s">
        <v>105</v>
      </c>
    </row>
    <row r="30" spans="1:24" ht="54.75" customHeight="1" x14ac:dyDescent="0.2">
      <c r="A30" s="6" t="s">
        <v>529</v>
      </c>
      <c r="B30" s="5" t="s">
        <v>316</v>
      </c>
      <c r="C30" s="12" t="s">
        <v>117</v>
      </c>
      <c r="D30" s="2" t="s">
        <v>105</v>
      </c>
      <c r="E30" s="34" t="s">
        <v>541</v>
      </c>
      <c r="F30" s="2" t="s">
        <v>105</v>
      </c>
      <c r="G30" s="2" t="s">
        <v>105</v>
      </c>
      <c r="H30" s="2" t="s">
        <v>105</v>
      </c>
      <c r="I30" s="2" t="s">
        <v>105</v>
      </c>
      <c r="J30" s="2" t="s">
        <v>105</v>
      </c>
      <c r="K30" s="6" t="s">
        <v>105</v>
      </c>
      <c r="L30" s="6" t="s">
        <v>105</v>
      </c>
      <c r="M30" s="2" t="s">
        <v>105</v>
      </c>
      <c r="N30" s="2" t="s">
        <v>105</v>
      </c>
      <c r="O30" s="2" t="s">
        <v>105</v>
      </c>
      <c r="P30" s="66" t="s">
        <v>105</v>
      </c>
      <c r="Q30" s="9">
        <v>2</v>
      </c>
      <c r="R30" s="9">
        <v>3.5</v>
      </c>
      <c r="S30" s="9">
        <v>5</v>
      </c>
      <c r="T30" s="9">
        <v>6.5</v>
      </c>
      <c r="U30" s="9">
        <v>8</v>
      </c>
      <c r="V30" s="9">
        <v>10</v>
      </c>
      <c r="W30" s="9">
        <v>13</v>
      </c>
      <c r="X30" s="3" t="s">
        <v>105</v>
      </c>
    </row>
    <row r="31" spans="1:24" ht="56.25" x14ac:dyDescent="0.2">
      <c r="A31" s="158" t="s">
        <v>232</v>
      </c>
      <c r="B31" s="48" t="s">
        <v>317</v>
      </c>
      <c r="C31" s="2" t="s">
        <v>105</v>
      </c>
      <c r="D31" s="2">
        <v>1</v>
      </c>
      <c r="E31" s="2" t="s">
        <v>105</v>
      </c>
      <c r="F31" s="15" t="s">
        <v>424</v>
      </c>
      <c r="G31" s="16" t="s">
        <v>121</v>
      </c>
      <c r="H31" s="2" t="s">
        <v>105</v>
      </c>
      <c r="I31" s="2" t="s">
        <v>105</v>
      </c>
      <c r="J31" s="2" t="s">
        <v>105</v>
      </c>
      <c r="K31" s="6" t="s">
        <v>105</v>
      </c>
      <c r="L31" s="6" t="s">
        <v>105</v>
      </c>
      <c r="M31" s="2" t="s">
        <v>105</v>
      </c>
      <c r="N31" s="2" t="s">
        <v>105</v>
      </c>
      <c r="O31" s="2" t="s">
        <v>105</v>
      </c>
      <c r="P31" s="66" t="s">
        <v>105</v>
      </c>
      <c r="Q31" s="66" t="s">
        <v>105</v>
      </c>
      <c r="R31" s="66" t="s">
        <v>105</v>
      </c>
      <c r="S31" s="33" t="s">
        <v>105</v>
      </c>
      <c r="T31" s="66" t="s">
        <v>105</v>
      </c>
      <c r="U31" s="66" t="s">
        <v>105</v>
      </c>
      <c r="V31" s="66" t="s">
        <v>105</v>
      </c>
      <c r="W31" s="66" t="s">
        <v>105</v>
      </c>
      <c r="X31" s="3" t="s">
        <v>105</v>
      </c>
    </row>
    <row r="32" spans="1:24" x14ac:dyDescent="0.2">
      <c r="A32" s="158"/>
      <c r="B32" s="1" t="s">
        <v>214</v>
      </c>
      <c r="C32" s="2" t="s">
        <v>106</v>
      </c>
      <c r="D32" s="2" t="s">
        <v>105</v>
      </c>
      <c r="E32" s="2" t="s">
        <v>105</v>
      </c>
      <c r="F32" s="2" t="s">
        <v>105</v>
      </c>
      <c r="G32" s="2" t="s">
        <v>105</v>
      </c>
      <c r="H32" s="30" t="s">
        <v>119</v>
      </c>
      <c r="I32" s="2">
        <v>1810100000</v>
      </c>
      <c r="J32" s="35" t="s">
        <v>109</v>
      </c>
      <c r="K32" s="6" t="s">
        <v>105</v>
      </c>
      <c r="L32" s="6" t="s">
        <v>105</v>
      </c>
      <c r="M32" s="31">
        <f>SUM(M33:M37)</f>
        <v>5954.9</v>
      </c>
      <c r="N32" s="31">
        <f>SUM(N33:N37)</f>
        <v>8343.2999999999993</v>
      </c>
      <c r="O32" s="31">
        <f t="shared" ref="O32:W32" si="7">SUM(O33:O35)</f>
        <v>6403.6850000000004</v>
      </c>
      <c r="P32" s="31">
        <f t="shared" si="7"/>
        <v>3726.5</v>
      </c>
      <c r="Q32" s="31">
        <f>SUM(Q33:Q35)</f>
        <v>10599</v>
      </c>
      <c r="R32" s="31">
        <f>SUM(R33:R35)</f>
        <v>15892.1</v>
      </c>
      <c r="S32" s="31">
        <f>SUM(S33:S35)</f>
        <v>26344.1</v>
      </c>
      <c r="T32" s="31">
        <f t="shared" si="7"/>
        <v>14400</v>
      </c>
      <c r="U32" s="37">
        <f t="shared" si="7"/>
        <v>0</v>
      </c>
      <c r="V32" s="37">
        <f t="shared" si="7"/>
        <v>0</v>
      </c>
      <c r="W32" s="37">
        <f t="shared" si="7"/>
        <v>0</v>
      </c>
      <c r="X32" s="7">
        <f>SUM(M32:W32)</f>
        <v>91663.584999999992</v>
      </c>
    </row>
    <row r="33" spans="1:24" x14ac:dyDescent="0.2">
      <c r="A33" s="158"/>
      <c r="B33" s="1" t="s">
        <v>110</v>
      </c>
      <c r="C33" s="2" t="s">
        <v>105</v>
      </c>
      <c r="D33" s="2" t="s">
        <v>105</v>
      </c>
      <c r="E33" s="2" t="s">
        <v>105</v>
      </c>
      <c r="F33" s="2" t="s">
        <v>105</v>
      </c>
      <c r="G33" s="2" t="s">
        <v>105</v>
      </c>
      <c r="H33" s="2" t="s">
        <v>105</v>
      </c>
      <c r="I33" s="2" t="s">
        <v>105</v>
      </c>
      <c r="J33" s="2" t="s">
        <v>105</v>
      </c>
      <c r="K33" s="6" t="s">
        <v>105</v>
      </c>
      <c r="L33" s="6" t="s">
        <v>105</v>
      </c>
      <c r="M33" s="2" t="s">
        <v>105</v>
      </c>
      <c r="N33" s="2" t="s">
        <v>105</v>
      </c>
      <c r="O33" s="2" t="s">
        <v>105</v>
      </c>
      <c r="P33" s="66" t="s">
        <v>105</v>
      </c>
      <c r="Q33" s="66" t="s">
        <v>105</v>
      </c>
      <c r="R33" s="66" t="s">
        <v>105</v>
      </c>
      <c r="S33" s="66" t="s">
        <v>105</v>
      </c>
      <c r="T33" s="66" t="s">
        <v>105</v>
      </c>
      <c r="U33" s="66" t="s">
        <v>105</v>
      </c>
      <c r="V33" s="66" t="s">
        <v>105</v>
      </c>
      <c r="W33" s="66" t="s">
        <v>105</v>
      </c>
      <c r="X33" s="7" t="s">
        <v>105</v>
      </c>
    </row>
    <row r="34" spans="1:24" x14ac:dyDescent="0.2">
      <c r="A34" s="158"/>
      <c r="B34" s="1" t="s">
        <v>111</v>
      </c>
      <c r="C34" s="2" t="s">
        <v>106</v>
      </c>
      <c r="D34" s="2" t="s">
        <v>105</v>
      </c>
      <c r="E34" s="2" t="s">
        <v>105</v>
      </c>
      <c r="F34" s="2" t="s">
        <v>105</v>
      </c>
      <c r="G34" s="2" t="s">
        <v>105</v>
      </c>
      <c r="H34" s="30" t="s">
        <v>119</v>
      </c>
      <c r="I34" s="2">
        <v>1810100000</v>
      </c>
      <c r="J34" s="35" t="s">
        <v>109</v>
      </c>
      <c r="K34" s="6" t="s">
        <v>105</v>
      </c>
      <c r="L34" s="6" t="s">
        <v>105</v>
      </c>
      <c r="M34" s="31">
        <f>M41</f>
        <v>5954.9</v>
      </c>
      <c r="N34" s="31">
        <f>N41</f>
        <v>6066.8</v>
      </c>
      <c r="O34" s="31">
        <f>O41+O47</f>
        <v>4582.4850000000006</v>
      </c>
      <c r="P34" s="36">
        <f>P43+P41+P52+P59</f>
        <v>3726.5</v>
      </c>
      <c r="Q34" s="36">
        <f>Q41+Q43+Q45</f>
        <v>10599</v>
      </c>
      <c r="R34" s="36">
        <f>R41+R43+R45+R66</f>
        <v>158.9</v>
      </c>
      <c r="S34" s="36">
        <f>S41+S43+S45+S66+S42+S44+S71</f>
        <v>11153</v>
      </c>
      <c r="T34" s="36">
        <f>T41+T43+T45+T66</f>
        <v>144</v>
      </c>
      <c r="U34" s="37">
        <f>U41+U43+U45+U66</f>
        <v>0</v>
      </c>
      <c r="V34" s="37">
        <f>V41+V43+V45+V66</f>
        <v>0</v>
      </c>
      <c r="W34" s="37">
        <f>W41+W43+W45+W66</f>
        <v>0</v>
      </c>
      <c r="X34" s="7">
        <f>SUM(M34:W34)</f>
        <v>42385.585000000006</v>
      </c>
    </row>
    <row r="35" spans="1:24" x14ac:dyDescent="0.2">
      <c r="A35" s="158"/>
      <c r="B35" s="1" t="s">
        <v>112</v>
      </c>
      <c r="C35" s="2" t="s">
        <v>106</v>
      </c>
      <c r="D35" s="2" t="s">
        <v>105</v>
      </c>
      <c r="E35" s="2" t="s">
        <v>105</v>
      </c>
      <c r="F35" s="2" t="s">
        <v>105</v>
      </c>
      <c r="G35" s="2" t="s">
        <v>105</v>
      </c>
      <c r="H35" s="30" t="s">
        <v>119</v>
      </c>
      <c r="I35" s="2">
        <v>1810100000</v>
      </c>
      <c r="J35" s="35" t="s">
        <v>109</v>
      </c>
      <c r="K35" s="6" t="s">
        <v>105</v>
      </c>
      <c r="L35" s="6" t="s">
        <v>105</v>
      </c>
      <c r="M35" s="37">
        <v>0</v>
      </c>
      <c r="N35" s="31">
        <f>N46</f>
        <v>2276.5</v>
      </c>
      <c r="O35" s="31">
        <f>O46</f>
        <v>1821.2</v>
      </c>
      <c r="P35" s="33">
        <v>0</v>
      </c>
      <c r="Q35" s="33">
        <v>0</v>
      </c>
      <c r="R35" s="33">
        <f>R46+R54+R61+R65</f>
        <v>15733.2</v>
      </c>
      <c r="S35" s="33">
        <f>S46+S54+S61+S65</f>
        <v>15191.1</v>
      </c>
      <c r="T35" s="33">
        <f>T46+T54+T61+T65</f>
        <v>14256</v>
      </c>
      <c r="U35" s="33">
        <f t="shared" ref="U35:W35" si="8">U46+U54+U61+U65</f>
        <v>0</v>
      </c>
      <c r="V35" s="33">
        <f t="shared" si="8"/>
        <v>0</v>
      </c>
      <c r="W35" s="33">
        <f t="shared" si="8"/>
        <v>0</v>
      </c>
      <c r="X35" s="7">
        <f t="shared" ref="X35:X37" si="9">SUM(M35:W35)</f>
        <v>49278</v>
      </c>
    </row>
    <row r="36" spans="1:24" x14ac:dyDescent="0.2">
      <c r="A36" s="158"/>
      <c r="B36" s="1" t="s">
        <v>114</v>
      </c>
      <c r="C36" s="2" t="s">
        <v>106</v>
      </c>
      <c r="D36" s="2" t="s">
        <v>105</v>
      </c>
      <c r="E36" s="2" t="s">
        <v>105</v>
      </c>
      <c r="F36" s="2" t="s">
        <v>105</v>
      </c>
      <c r="G36" s="2" t="s">
        <v>105</v>
      </c>
      <c r="H36" s="2" t="s">
        <v>113</v>
      </c>
      <c r="I36" s="2" t="s">
        <v>113</v>
      </c>
      <c r="J36" s="2" t="s">
        <v>113</v>
      </c>
      <c r="K36" s="6" t="s">
        <v>105</v>
      </c>
      <c r="L36" s="6" t="s">
        <v>105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7">
        <f t="shared" si="9"/>
        <v>0</v>
      </c>
    </row>
    <row r="37" spans="1:24" x14ac:dyDescent="0.2">
      <c r="A37" s="158"/>
      <c r="B37" s="1" t="s">
        <v>115</v>
      </c>
      <c r="C37" s="2" t="s">
        <v>106</v>
      </c>
      <c r="D37" s="2" t="s">
        <v>105</v>
      </c>
      <c r="E37" s="2" t="s">
        <v>105</v>
      </c>
      <c r="F37" s="2" t="s">
        <v>105</v>
      </c>
      <c r="G37" s="2" t="s">
        <v>105</v>
      </c>
      <c r="H37" s="2" t="s">
        <v>113</v>
      </c>
      <c r="I37" s="2" t="s">
        <v>113</v>
      </c>
      <c r="J37" s="2" t="s">
        <v>113</v>
      </c>
      <c r="K37" s="6" t="s">
        <v>105</v>
      </c>
      <c r="L37" s="6" t="s">
        <v>105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7">
        <f t="shared" si="9"/>
        <v>0</v>
      </c>
    </row>
    <row r="38" spans="1:24" ht="72.75" customHeight="1" x14ac:dyDescent="0.2">
      <c r="A38" s="6" t="s">
        <v>233</v>
      </c>
      <c r="B38" s="5" t="s">
        <v>318</v>
      </c>
      <c r="C38" s="2" t="s">
        <v>117</v>
      </c>
      <c r="D38" s="2" t="s">
        <v>105</v>
      </c>
      <c r="E38" s="34" t="s">
        <v>416</v>
      </c>
      <c r="F38" s="9" t="s">
        <v>124</v>
      </c>
      <c r="G38" s="9" t="s">
        <v>124</v>
      </c>
      <c r="H38" s="9" t="s">
        <v>124</v>
      </c>
      <c r="I38" s="9" t="s">
        <v>124</v>
      </c>
      <c r="J38" s="9" t="s">
        <v>124</v>
      </c>
      <c r="K38" s="9" t="s">
        <v>124</v>
      </c>
      <c r="L38" s="9" t="s">
        <v>124</v>
      </c>
      <c r="M38" s="9">
        <v>65</v>
      </c>
      <c r="N38" s="9">
        <v>70</v>
      </c>
      <c r="O38" s="9">
        <v>72</v>
      </c>
      <c r="P38" s="9">
        <v>74</v>
      </c>
      <c r="Q38" s="9">
        <v>77</v>
      </c>
      <c r="R38" s="9">
        <v>80</v>
      </c>
      <c r="S38" s="9">
        <v>85</v>
      </c>
      <c r="T38" s="9">
        <v>85</v>
      </c>
      <c r="U38" s="9">
        <v>90</v>
      </c>
      <c r="V38" s="9">
        <v>90</v>
      </c>
      <c r="W38" s="9">
        <v>93</v>
      </c>
      <c r="X38" s="9" t="s">
        <v>124</v>
      </c>
    </row>
    <row r="39" spans="1:24" ht="62.25" customHeight="1" x14ac:dyDescent="0.2">
      <c r="A39" s="144" t="s">
        <v>525</v>
      </c>
      <c r="B39" s="5" t="s">
        <v>526</v>
      </c>
      <c r="C39" s="145" t="s">
        <v>117</v>
      </c>
      <c r="D39" s="145" t="s">
        <v>105</v>
      </c>
      <c r="E39" s="34" t="s">
        <v>527</v>
      </c>
      <c r="F39" s="145" t="s">
        <v>105</v>
      </c>
      <c r="G39" s="145" t="s">
        <v>105</v>
      </c>
      <c r="H39" s="145" t="s">
        <v>105</v>
      </c>
      <c r="I39" s="145" t="s">
        <v>105</v>
      </c>
      <c r="J39" s="145" t="s">
        <v>105</v>
      </c>
      <c r="K39" s="144" t="s">
        <v>105</v>
      </c>
      <c r="L39" s="144" t="s">
        <v>105</v>
      </c>
      <c r="M39" s="145">
        <v>13.5</v>
      </c>
      <c r="N39" s="145">
        <v>15.8</v>
      </c>
      <c r="O39" s="145">
        <v>16.5</v>
      </c>
      <c r="P39" s="145">
        <v>18.5</v>
      </c>
      <c r="Q39" s="9">
        <v>18</v>
      </c>
      <c r="R39" s="145">
        <v>18.600000000000001</v>
      </c>
      <c r="S39" s="9">
        <v>19</v>
      </c>
      <c r="T39" s="9" t="s">
        <v>124</v>
      </c>
      <c r="U39" s="3" t="s">
        <v>124</v>
      </c>
      <c r="V39" s="143" t="s">
        <v>124</v>
      </c>
      <c r="W39" s="143" t="s">
        <v>124</v>
      </c>
      <c r="X39" s="143" t="s">
        <v>124</v>
      </c>
    </row>
    <row r="40" spans="1:24" ht="72" x14ac:dyDescent="0.2">
      <c r="A40" s="158" t="s">
        <v>234</v>
      </c>
      <c r="B40" s="1" t="s">
        <v>319</v>
      </c>
      <c r="C40" s="2" t="s">
        <v>105</v>
      </c>
      <c r="D40" s="2" t="s">
        <v>105</v>
      </c>
      <c r="E40" s="2" t="s">
        <v>105</v>
      </c>
      <c r="F40" s="2" t="s">
        <v>424</v>
      </c>
      <c r="G40" s="34" t="s">
        <v>121</v>
      </c>
      <c r="H40" s="9" t="s">
        <v>124</v>
      </c>
      <c r="I40" s="9" t="s">
        <v>124</v>
      </c>
      <c r="J40" s="9" t="s">
        <v>124</v>
      </c>
      <c r="K40" s="9" t="s">
        <v>124</v>
      </c>
      <c r="L40" s="9" t="s">
        <v>124</v>
      </c>
      <c r="M40" s="9" t="s">
        <v>124</v>
      </c>
      <c r="N40" s="9" t="s">
        <v>124</v>
      </c>
      <c r="O40" s="9" t="s">
        <v>124</v>
      </c>
      <c r="P40" s="9" t="s">
        <v>124</v>
      </c>
      <c r="Q40" s="9" t="s">
        <v>124</v>
      </c>
      <c r="R40" s="9" t="s">
        <v>124</v>
      </c>
      <c r="S40" s="9" t="s">
        <v>124</v>
      </c>
      <c r="T40" s="9" t="s">
        <v>124</v>
      </c>
      <c r="U40" s="9" t="s">
        <v>124</v>
      </c>
      <c r="V40" s="9" t="s">
        <v>124</v>
      </c>
      <c r="W40" s="9" t="s">
        <v>124</v>
      </c>
      <c r="X40" s="9" t="s">
        <v>124</v>
      </c>
    </row>
    <row r="41" spans="1:24" x14ac:dyDescent="0.2">
      <c r="A41" s="158"/>
      <c r="B41" s="1" t="s">
        <v>215</v>
      </c>
      <c r="C41" s="2" t="s">
        <v>106</v>
      </c>
      <c r="D41" s="2" t="s">
        <v>105</v>
      </c>
      <c r="E41" s="2" t="s">
        <v>105</v>
      </c>
      <c r="F41" s="2" t="s">
        <v>105</v>
      </c>
      <c r="G41" s="2" t="s">
        <v>105</v>
      </c>
      <c r="H41" s="30" t="s">
        <v>119</v>
      </c>
      <c r="I41" s="2">
        <v>1810103512</v>
      </c>
      <c r="J41" s="2">
        <v>240</v>
      </c>
      <c r="K41" s="6" t="s">
        <v>105</v>
      </c>
      <c r="L41" s="6" t="s">
        <v>105</v>
      </c>
      <c r="M41" s="31">
        <v>5954.9</v>
      </c>
      <c r="N41" s="31">
        <v>6066.8</v>
      </c>
      <c r="O41" s="31">
        <v>4486.6850000000004</v>
      </c>
      <c r="P41" s="31">
        <v>1050</v>
      </c>
      <c r="Q41" s="31">
        <v>6475</v>
      </c>
      <c r="R41" s="37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7">
        <f>SUM(M41:W41)</f>
        <v>24033.385000000002</v>
      </c>
    </row>
    <row r="42" spans="1:24" x14ac:dyDescent="0.2">
      <c r="A42" s="158"/>
      <c r="B42" s="68" t="s">
        <v>215</v>
      </c>
      <c r="C42" s="69"/>
      <c r="D42" s="69"/>
      <c r="E42" s="69"/>
      <c r="F42" s="69"/>
      <c r="G42" s="69"/>
      <c r="H42" s="30" t="s">
        <v>119</v>
      </c>
      <c r="I42" s="69">
        <v>1810103512</v>
      </c>
      <c r="J42" s="69">
        <v>244</v>
      </c>
      <c r="K42" s="67" t="s">
        <v>105</v>
      </c>
      <c r="L42" s="67" t="s">
        <v>105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8">
        <v>2650</v>
      </c>
      <c r="T42" s="38">
        <v>0</v>
      </c>
      <c r="U42" s="38">
        <v>0</v>
      </c>
      <c r="V42" s="38">
        <v>0</v>
      </c>
      <c r="W42" s="38">
        <v>0</v>
      </c>
      <c r="X42" s="7">
        <f t="shared" ref="X42:X47" si="10">SUM(M42:W42)</f>
        <v>2650</v>
      </c>
    </row>
    <row r="43" spans="1:24" x14ac:dyDescent="0.2">
      <c r="A43" s="158"/>
      <c r="B43" s="1" t="s">
        <v>215</v>
      </c>
      <c r="C43" s="2" t="s">
        <v>106</v>
      </c>
      <c r="D43" s="2" t="s">
        <v>105</v>
      </c>
      <c r="E43" s="2" t="s">
        <v>105</v>
      </c>
      <c r="F43" s="2" t="s">
        <v>105</v>
      </c>
      <c r="G43" s="2" t="s">
        <v>105</v>
      </c>
      <c r="H43" s="30" t="s">
        <v>119</v>
      </c>
      <c r="I43" s="2">
        <v>1810103512</v>
      </c>
      <c r="J43" s="2">
        <v>610</v>
      </c>
      <c r="K43" s="67" t="s">
        <v>105</v>
      </c>
      <c r="L43" s="67" t="s">
        <v>105</v>
      </c>
      <c r="M43" s="33">
        <v>0</v>
      </c>
      <c r="N43" s="33">
        <v>0</v>
      </c>
      <c r="O43" s="33">
        <v>0</v>
      </c>
      <c r="P43" s="31">
        <v>1695.5</v>
      </c>
      <c r="Q43" s="31">
        <v>3124</v>
      </c>
      <c r="R43" s="38">
        <f>1579-1579</f>
        <v>0</v>
      </c>
      <c r="S43" s="38">
        <v>0</v>
      </c>
      <c r="T43" s="38">
        <f>2742-2742</f>
        <v>0</v>
      </c>
      <c r="U43" s="38">
        <f t="shared" ref="U43:W43" si="11">2742-2742</f>
        <v>0</v>
      </c>
      <c r="V43" s="38">
        <f t="shared" si="11"/>
        <v>0</v>
      </c>
      <c r="W43" s="38">
        <f t="shared" si="11"/>
        <v>0</v>
      </c>
      <c r="X43" s="7">
        <f t="shared" si="10"/>
        <v>4819.5</v>
      </c>
    </row>
    <row r="44" spans="1:24" x14ac:dyDescent="0.2">
      <c r="A44" s="158"/>
      <c r="B44" s="68" t="s">
        <v>215</v>
      </c>
      <c r="C44" s="69"/>
      <c r="D44" s="69"/>
      <c r="E44" s="69"/>
      <c r="F44" s="69"/>
      <c r="G44" s="69"/>
      <c r="H44" s="30" t="s">
        <v>119</v>
      </c>
      <c r="I44" s="69">
        <v>1810103512</v>
      </c>
      <c r="J44" s="69">
        <v>612</v>
      </c>
      <c r="K44" s="67" t="s">
        <v>105</v>
      </c>
      <c r="L44" s="67" t="s">
        <v>105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2850</v>
      </c>
      <c r="T44" s="38">
        <v>0</v>
      </c>
      <c r="U44" s="38">
        <v>0</v>
      </c>
      <c r="V44" s="38">
        <v>0</v>
      </c>
      <c r="W44" s="38">
        <v>0</v>
      </c>
      <c r="X44" s="7">
        <f t="shared" si="10"/>
        <v>2850</v>
      </c>
    </row>
    <row r="45" spans="1:24" x14ac:dyDescent="0.2">
      <c r="A45" s="158"/>
      <c r="B45" s="1" t="s">
        <v>215</v>
      </c>
      <c r="C45" s="2" t="s">
        <v>106</v>
      </c>
      <c r="D45" s="2" t="s">
        <v>105</v>
      </c>
      <c r="E45" s="2" t="s">
        <v>105</v>
      </c>
      <c r="F45" s="2" t="s">
        <v>105</v>
      </c>
      <c r="G45" s="2" t="s">
        <v>105</v>
      </c>
      <c r="H45" s="30" t="s">
        <v>119</v>
      </c>
      <c r="I45" s="2">
        <v>1810103512</v>
      </c>
      <c r="J45" s="2">
        <v>630</v>
      </c>
      <c r="K45" s="67" t="s">
        <v>105</v>
      </c>
      <c r="L45" s="67" t="s">
        <v>105</v>
      </c>
      <c r="M45" s="33">
        <v>0</v>
      </c>
      <c r="N45" s="33">
        <v>0</v>
      </c>
      <c r="O45" s="33">
        <v>0</v>
      </c>
      <c r="P45" s="33">
        <v>0</v>
      </c>
      <c r="Q45" s="31">
        <v>1000</v>
      </c>
      <c r="R45" s="38">
        <v>0</v>
      </c>
      <c r="S45" s="38">
        <v>0</v>
      </c>
      <c r="T45" s="38">
        <f>1000-1000</f>
        <v>0</v>
      </c>
      <c r="U45" s="38">
        <f t="shared" ref="U45:W45" si="12">1000-1000</f>
        <v>0</v>
      </c>
      <c r="V45" s="38">
        <f t="shared" si="12"/>
        <v>0</v>
      </c>
      <c r="W45" s="38">
        <f t="shared" si="12"/>
        <v>0</v>
      </c>
      <c r="X45" s="7">
        <f t="shared" si="10"/>
        <v>1000</v>
      </c>
    </row>
    <row r="46" spans="1:24" x14ac:dyDescent="0.2">
      <c r="A46" s="158"/>
      <c r="B46" s="1" t="s">
        <v>216</v>
      </c>
      <c r="C46" s="2" t="s">
        <v>106</v>
      </c>
      <c r="D46" s="2" t="s">
        <v>105</v>
      </c>
      <c r="E46" s="2" t="s">
        <v>105</v>
      </c>
      <c r="F46" s="2" t="s">
        <v>105</v>
      </c>
      <c r="G46" s="2" t="s">
        <v>105</v>
      </c>
      <c r="H46" s="30" t="s">
        <v>119</v>
      </c>
      <c r="I46" s="2">
        <v>1810151270</v>
      </c>
      <c r="J46" s="2">
        <v>240</v>
      </c>
      <c r="K46" s="67" t="s">
        <v>105</v>
      </c>
      <c r="L46" s="67" t="s">
        <v>105</v>
      </c>
      <c r="M46" s="33">
        <v>0</v>
      </c>
      <c r="N46" s="31">
        <v>2276.5</v>
      </c>
      <c r="O46" s="31">
        <v>1821.2</v>
      </c>
      <c r="P46" s="33">
        <v>0</v>
      </c>
      <c r="Q46" s="33">
        <v>0</v>
      </c>
      <c r="R46" s="33">
        <v>0</v>
      </c>
      <c r="S46" s="33">
        <v>0</v>
      </c>
      <c r="T46" s="38">
        <v>0</v>
      </c>
      <c r="U46" s="38">
        <v>0</v>
      </c>
      <c r="V46" s="38">
        <v>0</v>
      </c>
      <c r="W46" s="38">
        <v>0</v>
      </c>
      <c r="X46" s="7">
        <f t="shared" si="10"/>
        <v>4097.7</v>
      </c>
    </row>
    <row r="47" spans="1:24" x14ac:dyDescent="0.2">
      <c r="A47" s="158"/>
      <c r="B47" s="1" t="s">
        <v>215</v>
      </c>
      <c r="C47" s="2" t="s">
        <v>106</v>
      </c>
      <c r="D47" s="2" t="s">
        <v>105</v>
      </c>
      <c r="E47" s="2" t="s">
        <v>105</v>
      </c>
      <c r="F47" s="2" t="s">
        <v>105</v>
      </c>
      <c r="G47" s="2" t="s">
        <v>105</v>
      </c>
      <c r="H47" s="30" t="s">
        <v>119</v>
      </c>
      <c r="I47" s="2" t="s">
        <v>153</v>
      </c>
      <c r="J47" s="2">
        <v>240</v>
      </c>
      <c r="K47" s="6" t="s">
        <v>105</v>
      </c>
      <c r="L47" s="6" t="s">
        <v>105</v>
      </c>
      <c r="M47" s="33">
        <v>0</v>
      </c>
      <c r="N47" s="33">
        <v>0</v>
      </c>
      <c r="O47" s="31">
        <v>95.8</v>
      </c>
      <c r="P47" s="33">
        <v>0</v>
      </c>
      <c r="Q47" s="33">
        <v>0</v>
      </c>
      <c r="R47" s="33">
        <v>0</v>
      </c>
      <c r="S47" s="33">
        <v>0</v>
      </c>
      <c r="T47" s="38">
        <v>0</v>
      </c>
      <c r="U47" s="38">
        <v>0</v>
      </c>
      <c r="V47" s="38">
        <v>0</v>
      </c>
      <c r="W47" s="38">
        <v>0</v>
      </c>
      <c r="X47" s="7">
        <f t="shared" si="10"/>
        <v>95.8</v>
      </c>
    </row>
    <row r="48" spans="1:24" ht="58.5" customHeight="1" x14ac:dyDescent="0.2">
      <c r="A48" s="6" t="s">
        <v>235</v>
      </c>
      <c r="B48" s="5" t="s">
        <v>420</v>
      </c>
      <c r="C48" s="2" t="s">
        <v>117</v>
      </c>
      <c r="D48" s="2" t="s">
        <v>105</v>
      </c>
      <c r="E48" s="34" t="s">
        <v>417</v>
      </c>
      <c r="F48" s="9" t="s">
        <v>124</v>
      </c>
      <c r="G48" s="9" t="s">
        <v>124</v>
      </c>
      <c r="H48" s="9" t="s">
        <v>124</v>
      </c>
      <c r="I48" s="9" t="s">
        <v>124</v>
      </c>
      <c r="J48" s="9" t="s">
        <v>124</v>
      </c>
      <c r="K48" s="9" t="s">
        <v>124</v>
      </c>
      <c r="L48" s="9" t="s">
        <v>124</v>
      </c>
      <c r="M48" s="2">
        <v>6.7</v>
      </c>
      <c r="N48" s="2">
        <v>7.2</v>
      </c>
      <c r="O48" s="2">
        <v>7.3</v>
      </c>
      <c r="P48" s="66">
        <v>8.5</v>
      </c>
      <c r="Q48" s="9">
        <v>11.8</v>
      </c>
      <c r="R48" s="9">
        <v>12.9</v>
      </c>
      <c r="S48" s="38">
        <v>17.100000000000001</v>
      </c>
      <c r="T48" s="9" t="s">
        <v>124</v>
      </c>
      <c r="U48" s="9" t="s">
        <v>124</v>
      </c>
      <c r="V48" s="9" t="s">
        <v>124</v>
      </c>
      <c r="W48" s="9" t="s">
        <v>124</v>
      </c>
      <c r="X48" s="9" t="s">
        <v>124</v>
      </c>
    </row>
    <row r="49" spans="1:24" ht="45.75" customHeight="1" x14ac:dyDescent="0.2">
      <c r="A49" s="6" t="s">
        <v>236</v>
      </c>
      <c r="B49" s="5" t="s">
        <v>320</v>
      </c>
      <c r="C49" s="2" t="s">
        <v>117</v>
      </c>
      <c r="D49" s="2" t="s">
        <v>105</v>
      </c>
      <c r="E49" s="34" t="s">
        <v>418</v>
      </c>
      <c r="F49" s="2" t="s">
        <v>105</v>
      </c>
      <c r="G49" s="2" t="s">
        <v>105</v>
      </c>
      <c r="H49" s="2" t="s">
        <v>105</v>
      </c>
      <c r="I49" s="2" t="s">
        <v>105</v>
      </c>
      <c r="J49" s="2" t="s">
        <v>105</v>
      </c>
      <c r="K49" s="6" t="s">
        <v>105</v>
      </c>
      <c r="L49" s="6" t="s">
        <v>105</v>
      </c>
      <c r="M49" s="2" t="s">
        <v>105</v>
      </c>
      <c r="N49" s="2" t="s">
        <v>105</v>
      </c>
      <c r="O49" s="2" t="s">
        <v>105</v>
      </c>
      <c r="P49" s="66" t="s">
        <v>105</v>
      </c>
      <c r="Q49" s="9">
        <v>22.6</v>
      </c>
      <c r="R49" s="9">
        <v>22.7</v>
      </c>
      <c r="S49" s="9">
        <v>23</v>
      </c>
      <c r="T49" s="9">
        <v>23.5</v>
      </c>
      <c r="U49" s="9">
        <v>23.8</v>
      </c>
      <c r="V49" s="9">
        <v>24.1</v>
      </c>
      <c r="W49" s="9">
        <v>24.7</v>
      </c>
      <c r="X49" s="3" t="s">
        <v>105</v>
      </c>
    </row>
    <row r="50" spans="1:24" ht="48" customHeight="1" x14ac:dyDescent="0.2">
      <c r="A50" s="6" t="s">
        <v>250</v>
      </c>
      <c r="B50" s="5" t="s">
        <v>321</v>
      </c>
      <c r="C50" s="2" t="s">
        <v>122</v>
      </c>
      <c r="D50" s="2" t="s">
        <v>105</v>
      </c>
      <c r="E50" s="34" t="s">
        <v>249</v>
      </c>
      <c r="F50" s="2" t="s">
        <v>105</v>
      </c>
      <c r="G50" s="2" t="s">
        <v>105</v>
      </c>
      <c r="H50" s="2" t="s">
        <v>105</v>
      </c>
      <c r="I50" s="2" t="s">
        <v>105</v>
      </c>
      <c r="J50" s="2" t="s">
        <v>105</v>
      </c>
      <c r="K50" s="6" t="s">
        <v>105</v>
      </c>
      <c r="L50" s="6" t="s">
        <v>105</v>
      </c>
      <c r="M50" s="2">
        <v>70</v>
      </c>
      <c r="N50" s="2">
        <v>80</v>
      </c>
      <c r="O50" s="2">
        <v>90</v>
      </c>
      <c r="P50" s="66">
        <v>100</v>
      </c>
      <c r="Q50" s="66">
        <v>110</v>
      </c>
      <c r="R50" s="66">
        <v>115</v>
      </c>
      <c r="S50" s="66">
        <v>120</v>
      </c>
      <c r="T50" s="66">
        <v>125</v>
      </c>
      <c r="U50" s="66">
        <v>130</v>
      </c>
      <c r="V50" s="66">
        <v>135</v>
      </c>
      <c r="W50" s="66">
        <v>140</v>
      </c>
      <c r="X50" s="15">
        <f>SUM(M50:W50)</f>
        <v>1215</v>
      </c>
    </row>
    <row r="51" spans="1:24" ht="72" x14ac:dyDescent="0.2">
      <c r="A51" s="158" t="s">
        <v>237</v>
      </c>
      <c r="B51" s="1" t="s">
        <v>322</v>
      </c>
      <c r="C51" s="2" t="s">
        <v>105</v>
      </c>
      <c r="D51" s="2" t="s">
        <v>105</v>
      </c>
      <c r="E51" s="2" t="s">
        <v>105</v>
      </c>
      <c r="F51" s="2" t="s">
        <v>424</v>
      </c>
      <c r="G51" s="34" t="s">
        <v>121</v>
      </c>
      <c r="H51" s="2" t="s">
        <v>105</v>
      </c>
      <c r="I51" s="2" t="s">
        <v>105</v>
      </c>
      <c r="J51" s="2" t="s">
        <v>105</v>
      </c>
      <c r="K51" s="6" t="s">
        <v>105</v>
      </c>
      <c r="L51" s="6" t="s">
        <v>105</v>
      </c>
      <c r="M51" s="2" t="s">
        <v>105</v>
      </c>
      <c r="N51" s="2" t="s">
        <v>105</v>
      </c>
      <c r="O51" s="2" t="s">
        <v>105</v>
      </c>
      <c r="P51" s="66" t="s">
        <v>105</v>
      </c>
      <c r="Q51" s="66" t="s">
        <v>105</v>
      </c>
      <c r="R51" s="66" t="s">
        <v>105</v>
      </c>
      <c r="S51" s="66" t="s">
        <v>105</v>
      </c>
      <c r="T51" s="66" t="s">
        <v>105</v>
      </c>
      <c r="U51" s="66" t="s">
        <v>105</v>
      </c>
      <c r="V51" s="66" t="s">
        <v>105</v>
      </c>
      <c r="W51" s="66" t="s">
        <v>105</v>
      </c>
      <c r="X51" s="3" t="s">
        <v>105</v>
      </c>
    </row>
    <row r="52" spans="1:24" x14ac:dyDescent="0.2">
      <c r="A52" s="158"/>
      <c r="B52" s="1" t="s">
        <v>215</v>
      </c>
      <c r="C52" s="2" t="s">
        <v>106</v>
      </c>
      <c r="D52" s="2" t="s">
        <v>105</v>
      </c>
      <c r="E52" s="2" t="s">
        <v>105</v>
      </c>
      <c r="F52" s="2" t="s">
        <v>105</v>
      </c>
      <c r="G52" s="2" t="s">
        <v>105</v>
      </c>
      <c r="H52" s="30" t="s">
        <v>119</v>
      </c>
      <c r="I52" s="2">
        <v>1810103512</v>
      </c>
      <c r="J52" s="2">
        <v>244</v>
      </c>
      <c r="K52" s="6" t="s">
        <v>105</v>
      </c>
      <c r="L52" s="6" t="s">
        <v>105</v>
      </c>
      <c r="M52" s="11">
        <v>0</v>
      </c>
      <c r="N52" s="39">
        <v>6066.8</v>
      </c>
      <c r="O52" s="39">
        <v>4486.6850000000004</v>
      </c>
      <c r="P52" s="39">
        <v>860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7">
        <f>SUM(M52:W52)</f>
        <v>11413.485000000001</v>
      </c>
    </row>
    <row r="53" spans="1:24" x14ac:dyDescent="0.2">
      <c r="A53" s="158"/>
      <c r="B53" s="1" t="s">
        <v>215</v>
      </c>
      <c r="C53" s="2"/>
      <c r="D53" s="2"/>
      <c r="E53" s="2"/>
      <c r="F53" s="2"/>
      <c r="G53" s="2" t="s">
        <v>105</v>
      </c>
      <c r="H53" s="30" t="s">
        <v>119</v>
      </c>
      <c r="I53" s="2">
        <v>1810103512</v>
      </c>
      <c r="J53" s="2">
        <v>612</v>
      </c>
      <c r="K53" s="6" t="s">
        <v>105</v>
      </c>
      <c r="L53" s="6" t="s">
        <v>105</v>
      </c>
      <c r="M53" s="11">
        <v>0</v>
      </c>
      <c r="N53" s="39">
        <v>0</v>
      </c>
      <c r="O53" s="39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7">
        <f t="shared" ref="X53:X55" si="13">SUM(M53:W53)</f>
        <v>0</v>
      </c>
    </row>
    <row r="54" spans="1:24" x14ac:dyDescent="0.2">
      <c r="A54" s="158"/>
      <c r="B54" s="1" t="s">
        <v>216</v>
      </c>
      <c r="C54" s="2"/>
      <c r="D54" s="2" t="s">
        <v>105</v>
      </c>
      <c r="E54" s="2" t="s">
        <v>105</v>
      </c>
      <c r="F54" s="2" t="s">
        <v>105</v>
      </c>
      <c r="G54" s="2" t="s">
        <v>105</v>
      </c>
      <c r="H54" s="30" t="s">
        <v>119</v>
      </c>
      <c r="I54" s="2">
        <v>1810151270</v>
      </c>
      <c r="J54" s="2">
        <v>244</v>
      </c>
      <c r="K54" s="6" t="s">
        <v>105</v>
      </c>
      <c r="L54" s="6" t="s">
        <v>105</v>
      </c>
      <c r="M54" s="11">
        <v>0</v>
      </c>
      <c r="N54" s="39">
        <v>2276.5</v>
      </c>
      <c r="O54" s="39">
        <v>1821.2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7">
        <f t="shared" si="13"/>
        <v>4097.7</v>
      </c>
    </row>
    <row r="55" spans="1:24" x14ac:dyDescent="0.2">
      <c r="A55" s="158"/>
      <c r="B55" s="1" t="s">
        <v>215</v>
      </c>
      <c r="C55" s="2"/>
      <c r="D55" s="2" t="s">
        <v>105</v>
      </c>
      <c r="E55" s="2" t="s">
        <v>105</v>
      </c>
      <c r="F55" s="2" t="s">
        <v>105</v>
      </c>
      <c r="G55" s="2" t="s">
        <v>105</v>
      </c>
      <c r="H55" s="30" t="s">
        <v>119</v>
      </c>
      <c r="I55" s="2" t="s">
        <v>153</v>
      </c>
      <c r="J55" s="2">
        <v>244</v>
      </c>
      <c r="K55" s="6" t="s">
        <v>105</v>
      </c>
      <c r="L55" s="6" t="s">
        <v>105</v>
      </c>
      <c r="M55" s="11">
        <v>0</v>
      </c>
      <c r="N55" s="11">
        <v>0</v>
      </c>
      <c r="O55" s="39">
        <v>95.8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7">
        <f t="shared" si="13"/>
        <v>95.8</v>
      </c>
    </row>
    <row r="56" spans="1:24" ht="49.5" customHeight="1" x14ac:dyDescent="0.2">
      <c r="A56" s="6" t="s">
        <v>238</v>
      </c>
      <c r="B56" s="5" t="s">
        <v>397</v>
      </c>
      <c r="C56" s="2" t="s">
        <v>117</v>
      </c>
      <c r="D56" s="2" t="s">
        <v>105</v>
      </c>
      <c r="E56" s="34" t="s">
        <v>224</v>
      </c>
      <c r="F56" s="9" t="s">
        <v>124</v>
      </c>
      <c r="G56" s="9" t="s">
        <v>124</v>
      </c>
      <c r="H56" s="9" t="s">
        <v>124</v>
      </c>
      <c r="I56" s="9" t="s">
        <v>124</v>
      </c>
      <c r="J56" s="9" t="s">
        <v>124</v>
      </c>
      <c r="K56" s="9" t="s">
        <v>124</v>
      </c>
      <c r="L56" s="9" t="s">
        <v>124</v>
      </c>
      <c r="M56" s="9" t="s">
        <v>124</v>
      </c>
      <c r="N56" s="9" t="s">
        <v>124</v>
      </c>
      <c r="O56" s="9" t="s">
        <v>124</v>
      </c>
      <c r="P56" s="9">
        <v>31</v>
      </c>
      <c r="Q56" s="9">
        <v>71.2</v>
      </c>
      <c r="R56" s="9">
        <v>72</v>
      </c>
      <c r="S56" s="9">
        <v>73</v>
      </c>
      <c r="T56" s="9">
        <v>74</v>
      </c>
      <c r="U56" s="9">
        <v>75</v>
      </c>
      <c r="V56" s="9">
        <v>76</v>
      </c>
      <c r="W56" s="9">
        <v>77</v>
      </c>
      <c r="X56" s="9" t="s">
        <v>124</v>
      </c>
    </row>
    <row r="57" spans="1:24" ht="50.25" customHeight="1" x14ac:dyDescent="0.2">
      <c r="A57" s="6"/>
      <c r="B57" s="5" t="s">
        <v>225</v>
      </c>
      <c r="C57" s="2" t="s">
        <v>117</v>
      </c>
      <c r="D57" s="2" t="s">
        <v>105</v>
      </c>
      <c r="E57" s="34" t="s">
        <v>226</v>
      </c>
      <c r="F57" s="9" t="s">
        <v>124</v>
      </c>
      <c r="G57" s="9" t="s">
        <v>124</v>
      </c>
      <c r="H57" s="9" t="s">
        <v>124</v>
      </c>
      <c r="I57" s="9" t="s">
        <v>124</v>
      </c>
      <c r="J57" s="9" t="s">
        <v>124</v>
      </c>
      <c r="K57" s="9" t="s">
        <v>124</v>
      </c>
      <c r="L57" s="9" t="s">
        <v>124</v>
      </c>
      <c r="M57" s="9" t="s">
        <v>124</v>
      </c>
      <c r="N57" s="9" t="s">
        <v>124</v>
      </c>
      <c r="O57" s="9" t="s">
        <v>124</v>
      </c>
      <c r="P57" s="9" t="s">
        <v>124</v>
      </c>
      <c r="Q57" s="9">
        <v>71.3</v>
      </c>
      <c r="R57" s="9">
        <v>71.5</v>
      </c>
      <c r="S57" s="9">
        <v>72</v>
      </c>
      <c r="T57" s="9">
        <v>72.5</v>
      </c>
      <c r="U57" s="9">
        <v>73</v>
      </c>
      <c r="V57" s="9">
        <v>73.5</v>
      </c>
      <c r="W57" s="9">
        <v>74</v>
      </c>
      <c r="X57" s="9" t="s">
        <v>124</v>
      </c>
    </row>
    <row r="58" spans="1:24" ht="72" x14ac:dyDescent="0.2">
      <c r="A58" s="158" t="s">
        <v>239</v>
      </c>
      <c r="B58" s="1" t="s">
        <v>323</v>
      </c>
      <c r="C58" s="2" t="s">
        <v>105</v>
      </c>
      <c r="D58" s="2" t="s">
        <v>105</v>
      </c>
      <c r="E58" s="9" t="s">
        <v>124</v>
      </c>
      <c r="F58" s="2" t="s">
        <v>424</v>
      </c>
      <c r="G58" s="34" t="s">
        <v>121</v>
      </c>
      <c r="H58" s="9" t="s">
        <v>124</v>
      </c>
      <c r="I58" s="9" t="s">
        <v>124</v>
      </c>
      <c r="J58" s="9" t="s">
        <v>124</v>
      </c>
      <c r="K58" s="9" t="s">
        <v>124</v>
      </c>
      <c r="L58" s="9" t="s">
        <v>124</v>
      </c>
      <c r="M58" s="9" t="s">
        <v>124</v>
      </c>
      <c r="N58" s="9" t="s">
        <v>124</v>
      </c>
      <c r="O58" s="9" t="s">
        <v>124</v>
      </c>
      <c r="P58" s="9" t="s">
        <v>124</v>
      </c>
      <c r="Q58" s="9" t="s">
        <v>124</v>
      </c>
      <c r="R58" s="9" t="s">
        <v>124</v>
      </c>
      <c r="S58" s="9" t="s">
        <v>124</v>
      </c>
      <c r="T58" s="9" t="s">
        <v>124</v>
      </c>
      <c r="U58" s="9" t="s">
        <v>124</v>
      </c>
      <c r="V58" s="9" t="s">
        <v>124</v>
      </c>
      <c r="W58" s="9" t="s">
        <v>124</v>
      </c>
      <c r="X58" s="9" t="s">
        <v>124</v>
      </c>
    </row>
    <row r="59" spans="1:24" x14ac:dyDescent="0.2">
      <c r="A59" s="158"/>
      <c r="B59" s="1" t="s">
        <v>215</v>
      </c>
      <c r="C59" s="2" t="s">
        <v>106</v>
      </c>
      <c r="D59" s="2" t="s">
        <v>105</v>
      </c>
      <c r="E59" s="2" t="s">
        <v>105</v>
      </c>
      <c r="F59" s="2" t="s">
        <v>105</v>
      </c>
      <c r="G59" s="2" t="s">
        <v>105</v>
      </c>
      <c r="H59" s="30" t="s">
        <v>119</v>
      </c>
      <c r="I59" s="2">
        <v>1810103512</v>
      </c>
      <c r="J59" s="2">
        <v>244</v>
      </c>
      <c r="K59" s="6" t="s">
        <v>105</v>
      </c>
      <c r="L59" s="6" t="s">
        <v>105</v>
      </c>
      <c r="M59" s="31">
        <v>5954.9</v>
      </c>
      <c r="N59" s="31">
        <v>6066.8</v>
      </c>
      <c r="O59" s="31">
        <v>4486.6850000000004</v>
      </c>
      <c r="P59" s="31">
        <v>121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7">
        <f>SUM(M59:W59)</f>
        <v>16629.385000000002</v>
      </c>
    </row>
    <row r="60" spans="1:24" x14ac:dyDescent="0.2">
      <c r="A60" s="158"/>
      <c r="B60" s="1" t="s">
        <v>215</v>
      </c>
      <c r="C60" s="2"/>
      <c r="D60" s="2"/>
      <c r="E60" s="2"/>
      <c r="F60" s="2"/>
      <c r="G60" s="2" t="s">
        <v>105</v>
      </c>
      <c r="H60" s="30" t="s">
        <v>119</v>
      </c>
      <c r="I60" s="2">
        <v>1810103512</v>
      </c>
      <c r="J60" s="2">
        <v>612</v>
      </c>
      <c r="K60" s="6" t="s">
        <v>105</v>
      </c>
      <c r="L60" s="6" t="s">
        <v>105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7">
        <f t="shared" ref="X60:X62" si="14">SUM(M60:W60)</f>
        <v>0</v>
      </c>
    </row>
    <row r="61" spans="1:24" x14ac:dyDescent="0.2">
      <c r="A61" s="158"/>
      <c r="B61" s="1" t="s">
        <v>216</v>
      </c>
      <c r="C61" s="2"/>
      <c r="D61" s="2" t="s">
        <v>105</v>
      </c>
      <c r="E61" s="2" t="s">
        <v>105</v>
      </c>
      <c r="F61" s="2" t="s">
        <v>105</v>
      </c>
      <c r="G61" s="2" t="s">
        <v>105</v>
      </c>
      <c r="H61" s="30" t="s">
        <v>119</v>
      </c>
      <c r="I61" s="2">
        <v>1810151270</v>
      </c>
      <c r="J61" s="2">
        <v>244</v>
      </c>
      <c r="K61" s="6" t="s">
        <v>105</v>
      </c>
      <c r="L61" s="6" t="s">
        <v>105</v>
      </c>
      <c r="M61" s="33">
        <v>0</v>
      </c>
      <c r="N61" s="31">
        <v>2276.5</v>
      </c>
      <c r="O61" s="31">
        <v>1821.2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7">
        <f t="shared" si="14"/>
        <v>4097.7</v>
      </c>
    </row>
    <row r="62" spans="1:24" x14ac:dyDescent="0.2">
      <c r="A62" s="158"/>
      <c r="B62" s="1" t="s">
        <v>215</v>
      </c>
      <c r="C62" s="2"/>
      <c r="D62" s="2" t="s">
        <v>105</v>
      </c>
      <c r="E62" s="2" t="s">
        <v>105</v>
      </c>
      <c r="F62" s="2" t="s">
        <v>105</v>
      </c>
      <c r="G62" s="2" t="s">
        <v>105</v>
      </c>
      <c r="H62" s="30" t="s">
        <v>119</v>
      </c>
      <c r="I62" s="2" t="s">
        <v>153</v>
      </c>
      <c r="J62" s="2">
        <v>244</v>
      </c>
      <c r="K62" s="6" t="s">
        <v>105</v>
      </c>
      <c r="L62" s="6" t="s">
        <v>105</v>
      </c>
      <c r="M62" s="33">
        <v>0</v>
      </c>
      <c r="N62" s="33">
        <v>0</v>
      </c>
      <c r="O62" s="31">
        <v>95.8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7">
        <f t="shared" si="14"/>
        <v>95.8</v>
      </c>
    </row>
    <row r="63" spans="1:24" ht="71.25" customHeight="1" x14ac:dyDescent="0.2">
      <c r="A63" s="6" t="s">
        <v>240</v>
      </c>
      <c r="B63" s="5" t="s">
        <v>419</v>
      </c>
      <c r="C63" s="2" t="s">
        <v>117</v>
      </c>
      <c r="D63" s="2" t="s">
        <v>105</v>
      </c>
      <c r="E63" s="34" t="s">
        <v>256</v>
      </c>
      <c r="F63" s="2" t="s">
        <v>105</v>
      </c>
      <c r="G63" s="2" t="s">
        <v>105</v>
      </c>
      <c r="H63" s="2" t="s">
        <v>105</v>
      </c>
      <c r="I63" s="2" t="s">
        <v>105</v>
      </c>
      <c r="J63" s="2" t="s">
        <v>105</v>
      </c>
      <c r="K63" s="6" t="s">
        <v>105</v>
      </c>
      <c r="L63" s="6" t="s">
        <v>105</v>
      </c>
      <c r="M63" s="2">
        <v>55.2</v>
      </c>
      <c r="N63" s="9">
        <v>60</v>
      </c>
      <c r="O63" s="9">
        <v>79.7</v>
      </c>
      <c r="P63" s="9">
        <v>68</v>
      </c>
      <c r="Q63" s="9">
        <v>70</v>
      </c>
      <c r="R63" s="9" t="s">
        <v>124</v>
      </c>
      <c r="S63" s="9" t="s">
        <v>124</v>
      </c>
      <c r="T63" s="9" t="s">
        <v>124</v>
      </c>
      <c r="U63" s="9" t="s">
        <v>124</v>
      </c>
      <c r="V63" s="9" t="s">
        <v>124</v>
      </c>
      <c r="W63" s="9" t="s">
        <v>124</v>
      </c>
      <c r="X63" s="3" t="s">
        <v>124</v>
      </c>
    </row>
    <row r="64" spans="1:24" ht="72" x14ac:dyDescent="0.2">
      <c r="A64" s="158" t="s">
        <v>28</v>
      </c>
      <c r="B64" s="1" t="s">
        <v>421</v>
      </c>
      <c r="C64" s="2" t="s">
        <v>105</v>
      </c>
      <c r="D64" s="2" t="s">
        <v>105</v>
      </c>
      <c r="E64" s="2" t="s">
        <v>105</v>
      </c>
      <c r="F64" s="2" t="s">
        <v>255</v>
      </c>
      <c r="G64" s="34" t="s">
        <v>121</v>
      </c>
      <c r="H64" s="2" t="s">
        <v>105</v>
      </c>
      <c r="I64" s="2" t="s">
        <v>105</v>
      </c>
      <c r="J64" s="2" t="s">
        <v>105</v>
      </c>
      <c r="K64" s="6" t="s">
        <v>105</v>
      </c>
      <c r="L64" s="6" t="s">
        <v>105</v>
      </c>
      <c r="M64" s="2" t="s">
        <v>105</v>
      </c>
      <c r="N64" s="2" t="s">
        <v>105</v>
      </c>
      <c r="O64" s="2" t="s">
        <v>105</v>
      </c>
      <c r="P64" s="66" t="s">
        <v>105</v>
      </c>
      <c r="Q64" s="66" t="s">
        <v>105</v>
      </c>
      <c r="R64" s="66" t="s">
        <v>105</v>
      </c>
      <c r="S64" s="66" t="s">
        <v>105</v>
      </c>
      <c r="T64" s="66" t="s">
        <v>105</v>
      </c>
      <c r="U64" s="66" t="s">
        <v>105</v>
      </c>
      <c r="V64" s="66" t="s">
        <v>105</v>
      </c>
      <c r="W64" s="66" t="s">
        <v>105</v>
      </c>
      <c r="X64" s="3" t="s">
        <v>124</v>
      </c>
    </row>
    <row r="65" spans="1:24" x14ac:dyDescent="0.2">
      <c r="A65" s="158"/>
      <c r="B65" s="1" t="s">
        <v>216</v>
      </c>
      <c r="C65" s="2" t="s">
        <v>106</v>
      </c>
      <c r="D65" s="2" t="s">
        <v>105</v>
      </c>
      <c r="E65" s="2" t="s">
        <v>105</v>
      </c>
      <c r="F65" s="2" t="s">
        <v>105</v>
      </c>
      <c r="G65" s="2" t="s">
        <v>105</v>
      </c>
      <c r="H65" s="30" t="s">
        <v>119</v>
      </c>
      <c r="I65" s="60" t="s">
        <v>392</v>
      </c>
      <c r="J65" s="2">
        <v>244</v>
      </c>
      <c r="K65" s="6" t="s">
        <v>105</v>
      </c>
      <c r="L65" s="6" t="s">
        <v>105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112">
        <v>15733.2</v>
      </c>
      <c r="S65" s="33">
        <v>15191.1</v>
      </c>
      <c r="T65" s="33">
        <v>14256</v>
      </c>
      <c r="U65" s="33">
        <v>0</v>
      </c>
      <c r="V65" s="33">
        <v>0</v>
      </c>
      <c r="W65" s="33">
        <v>0</v>
      </c>
      <c r="X65" s="7">
        <f>SUM(M65:W65)</f>
        <v>45180.3</v>
      </c>
    </row>
    <row r="66" spans="1:24" s="18" customFormat="1" x14ac:dyDescent="0.2">
      <c r="A66" s="158"/>
      <c r="B66" s="1" t="s">
        <v>215</v>
      </c>
      <c r="C66" s="2" t="s">
        <v>106</v>
      </c>
      <c r="D66" s="2" t="s">
        <v>105</v>
      </c>
      <c r="E66" s="2" t="s">
        <v>105</v>
      </c>
      <c r="F66" s="2" t="s">
        <v>105</v>
      </c>
      <c r="G66" s="2" t="s">
        <v>105</v>
      </c>
      <c r="H66" s="30" t="s">
        <v>119</v>
      </c>
      <c r="I66" s="59" t="s">
        <v>42</v>
      </c>
      <c r="J66" s="2">
        <v>244</v>
      </c>
      <c r="K66" s="6" t="s">
        <v>105</v>
      </c>
      <c r="L66" s="6" t="s">
        <v>105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112">
        <v>158.9</v>
      </c>
      <c r="S66" s="33">
        <v>153</v>
      </c>
      <c r="T66" s="33">
        <v>144</v>
      </c>
      <c r="U66" s="33">
        <v>0</v>
      </c>
      <c r="V66" s="33">
        <v>0</v>
      </c>
      <c r="W66" s="33">
        <v>0</v>
      </c>
      <c r="X66" s="7">
        <f>SUM(M66:W66)</f>
        <v>455.9</v>
      </c>
    </row>
    <row r="67" spans="1:24" ht="48" customHeight="1" x14ac:dyDescent="0.2">
      <c r="A67" s="6" t="s">
        <v>29</v>
      </c>
      <c r="B67" s="5" t="s">
        <v>63</v>
      </c>
      <c r="C67" s="2" t="s">
        <v>122</v>
      </c>
      <c r="D67" s="2" t="s">
        <v>105</v>
      </c>
      <c r="E67" s="34" t="s">
        <v>144</v>
      </c>
      <c r="F67" s="9" t="s">
        <v>124</v>
      </c>
      <c r="G67" s="9" t="s">
        <v>124</v>
      </c>
      <c r="H67" s="9" t="s">
        <v>124</v>
      </c>
      <c r="I67" s="9" t="s">
        <v>124</v>
      </c>
      <c r="J67" s="9" t="s">
        <v>124</v>
      </c>
      <c r="K67" s="9" t="s">
        <v>124</v>
      </c>
      <c r="L67" s="9" t="s">
        <v>124</v>
      </c>
      <c r="M67" s="9" t="s">
        <v>124</v>
      </c>
      <c r="N67" s="9" t="s">
        <v>124</v>
      </c>
      <c r="O67" s="9" t="s">
        <v>124</v>
      </c>
      <c r="P67" s="9" t="s">
        <v>124</v>
      </c>
      <c r="Q67" s="9" t="s">
        <v>124</v>
      </c>
      <c r="R67" s="9">
        <v>34</v>
      </c>
      <c r="S67" s="9">
        <v>34</v>
      </c>
      <c r="T67" s="9">
        <v>32</v>
      </c>
      <c r="U67" s="9" t="s">
        <v>124</v>
      </c>
      <c r="V67" s="9" t="s">
        <v>124</v>
      </c>
      <c r="W67" s="9" t="s">
        <v>124</v>
      </c>
      <c r="X67" s="3" t="s">
        <v>124</v>
      </c>
    </row>
    <row r="68" spans="1:24" ht="72" x14ac:dyDescent="0.2">
      <c r="A68" s="158" t="s">
        <v>241</v>
      </c>
      <c r="B68" s="48" t="s">
        <v>230</v>
      </c>
      <c r="C68" s="2" t="s">
        <v>105</v>
      </c>
      <c r="D68" s="2" t="s">
        <v>105</v>
      </c>
      <c r="E68" s="2" t="s">
        <v>105</v>
      </c>
      <c r="F68" s="15" t="s">
        <v>424</v>
      </c>
      <c r="G68" s="34" t="s">
        <v>121</v>
      </c>
      <c r="H68" s="9" t="s">
        <v>124</v>
      </c>
      <c r="I68" s="9" t="s">
        <v>124</v>
      </c>
      <c r="J68" s="9" t="s">
        <v>124</v>
      </c>
      <c r="K68" s="9" t="s">
        <v>124</v>
      </c>
      <c r="L68" s="9" t="s">
        <v>124</v>
      </c>
      <c r="M68" s="9" t="s">
        <v>124</v>
      </c>
      <c r="N68" s="9" t="s">
        <v>124</v>
      </c>
      <c r="O68" s="9" t="s">
        <v>124</v>
      </c>
      <c r="P68" s="9" t="s">
        <v>124</v>
      </c>
      <c r="Q68" s="9" t="s">
        <v>124</v>
      </c>
      <c r="R68" s="9" t="s">
        <v>124</v>
      </c>
      <c r="S68" s="9" t="s">
        <v>124</v>
      </c>
      <c r="T68" s="9" t="s">
        <v>124</v>
      </c>
      <c r="U68" s="9" t="s">
        <v>124</v>
      </c>
      <c r="V68" s="9" t="s">
        <v>124</v>
      </c>
      <c r="W68" s="9" t="s">
        <v>124</v>
      </c>
      <c r="X68" s="9" t="s">
        <v>124</v>
      </c>
    </row>
    <row r="69" spans="1:24" x14ac:dyDescent="0.2">
      <c r="A69" s="158"/>
      <c r="B69" s="1" t="s">
        <v>214</v>
      </c>
      <c r="C69" s="2" t="s">
        <v>106</v>
      </c>
      <c r="D69" s="2" t="s">
        <v>105</v>
      </c>
      <c r="E69" s="2" t="s">
        <v>105</v>
      </c>
      <c r="F69" s="2" t="s">
        <v>105</v>
      </c>
      <c r="G69" s="2" t="s">
        <v>105</v>
      </c>
      <c r="H69" s="30" t="s">
        <v>119</v>
      </c>
      <c r="I69" s="2">
        <v>1810103512</v>
      </c>
      <c r="J69" s="2">
        <v>630</v>
      </c>
      <c r="K69" s="6" t="s">
        <v>105</v>
      </c>
      <c r="L69" s="6" t="s">
        <v>105</v>
      </c>
      <c r="M69" s="33">
        <f t="shared" ref="M69:T69" si="15">SUM(M71:M74)</f>
        <v>0</v>
      </c>
      <c r="N69" s="33">
        <f t="shared" si="15"/>
        <v>0</v>
      </c>
      <c r="O69" s="33">
        <f t="shared" si="15"/>
        <v>0</v>
      </c>
      <c r="P69" s="33">
        <f t="shared" si="15"/>
        <v>510</v>
      </c>
      <c r="Q69" s="33">
        <f t="shared" si="15"/>
        <v>0</v>
      </c>
      <c r="R69" s="33">
        <f>SUM(R71:R74)</f>
        <v>0</v>
      </c>
      <c r="S69" s="33">
        <f t="shared" si="15"/>
        <v>5500</v>
      </c>
      <c r="T69" s="33">
        <f t="shared" si="15"/>
        <v>0</v>
      </c>
      <c r="U69" s="33">
        <f t="shared" ref="U69:W69" si="16">SUM(U71:U74)</f>
        <v>0</v>
      </c>
      <c r="V69" s="33">
        <f t="shared" si="16"/>
        <v>0</v>
      </c>
      <c r="W69" s="33">
        <f t="shared" si="16"/>
        <v>0</v>
      </c>
      <c r="X69" s="7">
        <f>SUM(P69:W69)</f>
        <v>6010</v>
      </c>
    </row>
    <row r="70" spans="1:24" x14ac:dyDescent="0.2">
      <c r="A70" s="158"/>
      <c r="B70" s="1" t="s">
        <v>110</v>
      </c>
      <c r="C70" s="2" t="s">
        <v>105</v>
      </c>
      <c r="D70" s="2" t="s">
        <v>105</v>
      </c>
      <c r="E70" s="2" t="s">
        <v>105</v>
      </c>
      <c r="F70" s="2" t="s">
        <v>105</v>
      </c>
      <c r="G70" s="2" t="s">
        <v>105</v>
      </c>
      <c r="H70" s="2" t="s">
        <v>105</v>
      </c>
      <c r="I70" s="2" t="s">
        <v>105</v>
      </c>
      <c r="J70" s="2" t="s">
        <v>105</v>
      </c>
      <c r="K70" s="6" t="s">
        <v>105</v>
      </c>
      <c r="L70" s="6" t="s">
        <v>105</v>
      </c>
      <c r="M70" s="2" t="s">
        <v>105</v>
      </c>
      <c r="N70" s="2" t="s">
        <v>105</v>
      </c>
      <c r="O70" s="2" t="s">
        <v>105</v>
      </c>
      <c r="P70" s="66" t="s">
        <v>105</v>
      </c>
      <c r="Q70" s="66" t="s">
        <v>105</v>
      </c>
      <c r="R70" s="66" t="s">
        <v>105</v>
      </c>
      <c r="S70" s="66" t="s">
        <v>105</v>
      </c>
      <c r="T70" s="66" t="s">
        <v>105</v>
      </c>
      <c r="U70" s="66" t="s">
        <v>105</v>
      </c>
      <c r="V70" s="66" t="s">
        <v>105</v>
      </c>
      <c r="W70" s="66" t="s">
        <v>105</v>
      </c>
      <c r="X70" s="3" t="s">
        <v>105</v>
      </c>
    </row>
    <row r="71" spans="1:24" x14ac:dyDescent="0.2">
      <c r="A71" s="158"/>
      <c r="B71" s="1" t="s">
        <v>111</v>
      </c>
      <c r="C71" s="2" t="s">
        <v>106</v>
      </c>
      <c r="D71" s="2" t="s">
        <v>105</v>
      </c>
      <c r="E71" s="2" t="s">
        <v>105</v>
      </c>
      <c r="F71" s="2" t="s">
        <v>105</v>
      </c>
      <c r="G71" s="2" t="s">
        <v>105</v>
      </c>
      <c r="H71" s="30" t="s">
        <v>119</v>
      </c>
      <c r="I71" s="2">
        <v>1810103512</v>
      </c>
      <c r="J71" s="2">
        <v>630</v>
      </c>
      <c r="K71" s="6" t="s">
        <v>105</v>
      </c>
      <c r="L71" s="6" t="s">
        <v>105</v>
      </c>
      <c r="M71" s="33">
        <v>0</v>
      </c>
      <c r="N71" s="33">
        <v>0</v>
      </c>
      <c r="O71" s="33">
        <v>0</v>
      </c>
      <c r="P71" s="31">
        <f>P79</f>
        <v>510</v>
      </c>
      <c r="Q71" s="31">
        <v>0</v>
      </c>
      <c r="R71" s="38">
        <v>0</v>
      </c>
      <c r="S71" s="38">
        <f>S79</f>
        <v>5500</v>
      </c>
      <c r="T71" s="38">
        <v>0</v>
      </c>
      <c r="U71" s="38">
        <v>0</v>
      </c>
      <c r="V71" s="38">
        <v>0</v>
      </c>
      <c r="W71" s="38">
        <v>0</v>
      </c>
      <c r="X71" s="7">
        <f>SUM(P71:W71)</f>
        <v>6010</v>
      </c>
    </row>
    <row r="72" spans="1:24" x14ac:dyDescent="0.2">
      <c r="A72" s="158"/>
      <c r="B72" s="1" t="s">
        <v>112</v>
      </c>
      <c r="C72" s="2" t="s">
        <v>106</v>
      </c>
      <c r="D72" s="2"/>
      <c r="E72" s="2" t="s">
        <v>105</v>
      </c>
      <c r="F72" s="2" t="s">
        <v>105</v>
      </c>
      <c r="G72" s="2" t="s">
        <v>105</v>
      </c>
      <c r="H72" s="6" t="s">
        <v>105</v>
      </c>
      <c r="I72" s="6" t="s">
        <v>105</v>
      </c>
      <c r="J72" s="6" t="s">
        <v>105</v>
      </c>
      <c r="K72" s="6" t="s">
        <v>105</v>
      </c>
      <c r="L72" s="6" t="s">
        <v>105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7">
        <f t="shared" ref="X72:X74" si="17">SUM(P72:W72)</f>
        <v>0</v>
      </c>
    </row>
    <row r="73" spans="1:24" x14ac:dyDescent="0.2">
      <c r="A73" s="158"/>
      <c r="B73" s="1" t="s">
        <v>114</v>
      </c>
      <c r="C73" s="2" t="s">
        <v>106</v>
      </c>
      <c r="D73" s="2" t="s">
        <v>105</v>
      </c>
      <c r="E73" s="2" t="s">
        <v>105</v>
      </c>
      <c r="F73" s="2" t="s">
        <v>105</v>
      </c>
      <c r="G73" s="2" t="s">
        <v>105</v>
      </c>
      <c r="H73" s="6" t="s">
        <v>105</v>
      </c>
      <c r="I73" s="6" t="s">
        <v>105</v>
      </c>
      <c r="J73" s="6" t="s">
        <v>105</v>
      </c>
      <c r="K73" s="6" t="s">
        <v>105</v>
      </c>
      <c r="L73" s="6" t="s">
        <v>105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7">
        <f t="shared" si="17"/>
        <v>0</v>
      </c>
    </row>
    <row r="74" spans="1:24" x14ac:dyDescent="0.2">
      <c r="A74" s="158"/>
      <c r="B74" s="1" t="s">
        <v>115</v>
      </c>
      <c r="C74" s="2" t="s">
        <v>106</v>
      </c>
      <c r="D74" s="2" t="s">
        <v>105</v>
      </c>
      <c r="E74" s="40"/>
      <c r="F74" s="2" t="s">
        <v>105</v>
      </c>
      <c r="G74" s="2" t="s">
        <v>105</v>
      </c>
      <c r="H74" s="6" t="s">
        <v>105</v>
      </c>
      <c r="I74" s="6" t="s">
        <v>105</v>
      </c>
      <c r="J74" s="6" t="s">
        <v>105</v>
      </c>
      <c r="K74" s="6" t="s">
        <v>105</v>
      </c>
      <c r="L74" s="6" t="s">
        <v>105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7">
        <f t="shared" si="17"/>
        <v>0</v>
      </c>
    </row>
    <row r="75" spans="1:24" ht="48" customHeight="1" x14ac:dyDescent="0.2">
      <c r="A75" s="6" t="s">
        <v>242</v>
      </c>
      <c r="B75" s="5" t="s">
        <v>229</v>
      </c>
      <c r="C75" s="2" t="s">
        <v>117</v>
      </c>
      <c r="D75" s="2" t="s">
        <v>105</v>
      </c>
      <c r="E75" s="34" t="s">
        <v>422</v>
      </c>
      <c r="F75" s="2" t="s">
        <v>105</v>
      </c>
      <c r="G75" s="34" t="s">
        <v>121</v>
      </c>
      <c r="H75" s="2" t="s">
        <v>105</v>
      </c>
      <c r="I75" s="2" t="s">
        <v>105</v>
      </c>
      <c r="J75" s="2" t="s">
        <v>105</v>
      </c>
      <c r="K75" s="6" t="s">
        <v>105</v>
      </c>
      <c r="L75" s="6" t="s">
        <v>105</v>
      </c>
      <c r="M75" s="31" t="s">
        <v>105</v>
      </c>
      <c r="N75" s="2" t="s">
        <v>105</v>
      </c>
      <c r="O75" s="2" t="s">
        <v>105</v>
      </c>
      <c r="P75" s="66" t="s">
        <v>105</v>
      </c>
      <c r="Q75" s="66">
        <v>2.5</v>
      </c>
      <c r="R75" s="9">
        <v>3</v>
      </c>
      <c r="S75" s="9">
        <v>3.1</v>
      </c>
      <c r="T75" s="9">
        <v>3.2</v>
      </c>
      <c r="U75" s="9">
        <v>3.3</v>
      </c>
      <c r="V75" s="9">
        <v>3.4</v>
      </c>
      <c r="W75" s="9">
        <v>3.5</v>
      </c>
      <c r="X75" s="66" t="s">
        <v>124</v>
      </c>
    </row>
    <row r="76" spans="1:24" s="72" customFormat="1" ht="72" x14ac:dyDescent="0.2">
      <c r="A76" s="154" t="s">
        <v>243</v>
      </c>
      <c r="B76" s="119" t="s">
        <v>231</v>
      </c>
      <c r="C76" s="118" t="s">
        <v>105</v>
      </c>
      <c r="D76" s="118" t="s">
        <v>105</v>
      </c>
      <c r="E76" s="118" t="s">
        <v>105</v>
      </c>
      <c r="F76" s="70" t="s">
        <v>424</v>
      </c>
      <c r="G76" s="65" t="s">
        <v>121</v>
      </c>
      <c r="H76" s="118" t="s">
        <v>124</v>
      </c>
      <c r="I76" s="118" t="s">
        <v>124</v>
      </c>
      <c r="J76" s="118" t="s">
        <v>124</v>
      </c>
      <c r="K76" s="118" t="s">
        <v>124</v>
      </c>
      <c r="L76" s="118" t="s">
        <v>124</v>
      </c>
      <c r="M76" s="118" t="s">
        <v>124</v>
      </c>
      <c r="N76" s="118" t="s">
        <v>124</v>
      </c>
      <c r="O76" s="118" t="s">
        <v>124</v>
      </c>
      <c r="P76" s="118" t="s">
        <v>124</v>
      </c>
      <c r="Q76" s="118" t="s">
        <v>124</v>
      </c>
      <c r="R76" s="118" t="s">
        <v>124</v>
      </c>
      <c r="S76" s="118" t="s">
        <v>124</v>
      </c>
      <c r="T76" s="118" t="s">
        <v>124</v>
      </c>
      <c r="U76" s="118" t="s">
        <v>124</v>
      </c>
      <c r="V76" s="118" t="s">
        <v>124</v>
      </c>
      <c r="W76" s="118" t="s">
        <v>124</v>
      </c>
      <c r="X76" s="118" t="s">
        <v>124</v>
      </c>
    </row>
    <row r="77" spans="1:24" s="72" customFormat="1" x14ac:dyDescent="0.2">
      <c r="A77" s="154"/>
      <c r="B77" s="119" t="s">
        <v>214</v>
      </c>
      <c r="C77" s="118" t="s">
        <v>106</v>
      </c>
      <c r="D77" s="118" t="s">
        <v>105</v>
      </c>
      <c r="E77" s="118" t="s">
        <v>105</v>
      </c>
      <c r="F77" s="118" t="s">
        <v>105</v>
      </c>
      <c r="G77" s="118" t="s">
        <v>105</v>
      </c>
      <c r="H77" s="104" t="s">
        <v>119</v>
      </c>
      <c r="I77" s="118">
        <v>1810103512</v>
      </c>
      <c r="J77" s="118">
        <v>630</v>
      </c>
      <c r="K77" s="117" t="s">
        <v>105</v>
      </c>
      <c r="L77" s="117" t="s">
        <v>105</v>
      </c>
      <c r="M77" s="74">
        <v>0</v>
      </c>
      <c r="N77" s="74">
        <v>0</v>
      </c>
      <c r="O77" s="74">
        <v>0</v>
      </c>
      <c r="P77" s="90">
        <f>SUM(P79:P82)</f>
        <v>510</v>
      </c>
      <c r="Q77" s="90">
        <f>Q79+Q80+Q81+Q82</f>
        <v>0</v>
      </c>
      <c r="R77" s="90">
        <v>0</v>
      </c>
      <c r="S77" s="90">
        <f>S79+S80+S81+S82</f>
        <v>5500</v>
      </c>
      <c r="T77" s="90">
        <f>T79+T80+T81+T82</f>
        <v>0</v>
      </c>
      <c r="U77" s="90">
        <f t="shared" ref="U77:W77" si="18">U79+U80+U81+U82</f>
        <v>0</v>
      </c>
      <c r="V77" s="90">
        <f t="shared" si="18"/>
        <v>0</v>
      </c>
      <c r="W77" s="90">
        <f t="shared" si="18"/>
        <v>0</v>
      </c>
      <c r="X77" s="75">
        <f>SUM(P77:W77)</f>
        <v>6010</v>
      </c>
    </row>
    <row r="78" spans="1:24" s="72" customFormat="1" x14ac:dyDescent="0.2">
      <c r="A78" s="154"/>
      <c r="B78" s="119" t="s">
        <v>110</v>
      </c>
      <c r="C78" s="118" t="s">
        <v>105</v>
      </c>
      <c r="D78" s="118" t="s">
        <v>105</v>
      </c>
      <c r="E78" s="118" t="s">
        <v>105</v>
      </c>
      <c r="F78" s="118" t="s">
        <v>105</v>
      </c>
      <c r="G78" s="118" t="s">
        <v>105</v>
      </c>
      <c r="H78" s="118" t="s">
        <v>105</v>
      </c>
      <c r="I78" s="118" t="s">
        <v>105</v>
      </c>
      <c r="J78" s="118" t="s">
        <v>105</v>
      </c>
      <c r="K78" s="117" t="s">
        <v>105</v>
      </c>
      <c r="L78" s="117" t="s">
        <v>105</v>
      </c>
      <c r="M78" s="118" t="s">
        <v>105</v>
      </c>
      <c r="N78" s="118" t="s">
        <v>105</v>
      </c>
      <c r="O78" s="118" t="s">
        <v>105</v>
      </c>
      <c r="P78" s="118" t="s">
        <v>105</v>
      </c>
      <c r="Q78" s="118" t="s">
        <v>105</v>
      </c>
      <c r="R78" s="118" t="s">
        <v>105</v>
      </c>
      <c r="S78" s="118" t="s">
        <v>105</v>
      </c>
      <c r="T78" s="118" t="s">
        <v>105</v>
      </c>
      <c r="U78" s="118" t="s">
        <v>105</v>
      </c>
      <c r="V78" s="118" t="s">
        <v>105</v>
      </c>
      <c r="W78" s="118" t="s">
        <v>105</v>
      </c>
      <c r="X78" s="71" t="s">
        <v>105</v>
      </c>
    </row>
    <row r="79" spans="1:24" s="72" customFormat="1" x14ac:dyDescent="0.2">
      <c r="A79" s="154"/>
      <c r="B79" s="119" t="s">
        <v>111</v>
      </c>
      <c r="C79" s="118" t="s">
        <v>106</v>
      </c>
      <c r="D79" s="118" t="s">
        <v>105</v>
      </c>
      <c r="E79" s="118" t="s">
        <v>105</v>
      </c>
      <c r="F79" s="118" t="s">
        <v>105</v>
      </c>
      <c r="G79" s="118" t="s">
        <v>105</v>
      </c>
      <c r="H79" s="104" t="s">
        <v>119</v>
      </c>
      <c r="I79" s="118">
        <v>1810103512</v>
      </c>
      <c r="J79" s="118">
        <v>633</v>
      </c>
      <c r="K79" s="117" t="s">
        <v>105</v>
      </c>
      <c r="L79" s="117" t="s">
        <v>105</v>
      </c>
      <c r="M79" s="86">
        <v>0</v>
      </c>
      <c r="N79" s="86">
        <v>0</v>
      </c>
      <c r="O79" s="86">
        <v>0</v>
      </c>
      <c r="P79" s="86">
        <v>510</v>
      </c>
      <c r="Q79" s="86">
        <v>0</v>
      </c>
      <c r="R79" s="86">
        <v>0</v>
      </c>
      <c r="S79" s="86">
        <v>5500</v>
      </c>
      <c r="T79" s="86">
        <v>0</v>
      </c>
      <c r="U79" s="86">
        <v>0</v>
      </c>
      <c r="V79" s="86">
        <v>0</v>
      </c>
      <c r="W79" s="86">
        <v>0</v>
      </c>
      <c r="X79" s="75">
        <f>SUM(M79:W79)</f>
        <v>6010</v>
      </c>
    </row>
    <row r="80" spans="1:24" s="72" customFormat="1" ht="15" x14ac:dyDescent="0.2">
      <c r="A80" s="154"/>
      <c r="B80" s="119" t="s">
        <v>111</v>
      </c>
      <c r="C80" s="118" t="s">
        <v>106</v>
      </c>
      <c r="D80" s="76" t="s">
        <v>124</v>
      </c>
      <c r="E80" s="118" t="s">
        <v>105</v>
      </c>
      <c r="F80" s="118" t="s">
        <v>105</v>
      </c>
      <c r="G80" s="118" t="s">
        <v>105</v>
      </c>
      <c r="H80" s="118" t="s">
        <v>105</v>
      </c>
      <c r="I80" s="118">
        <v>1810103512</v>
      </c>
      <c r="J80" s="118" t="s">
        <v>105</v>
      </c>
      <c r="K80" s="117" t="s">
        <v>105</v>
      </c>
      <c r="L80" s="117" t="s">
        <v>105</v>
      </c>
      <c r="M80" s="86">
        <v>0</v>
      </c>
      <c r="N80" s="86">
        <v>0</v>
      </c>
      <c r="O80" s="86">
        <v>0</v>
      </c>
      <c r="P80" s="86">
        <v>0</v>
      </c>
      <c r="Q80" s="86">
        <v>0</v>
      </c>
      <c r="R80" s="86">
        <v>0</v>
      </c>
      <c r="S80" s="86">
        <v>0</v>
      </c>
      <c r="T80" s="86">
        <v>0</v>
      </c>
      <c r="U80" s="86">
        <v>0</v>
      </c>
      <c r="V80" s="86">
        <v>0</v>
      </c>
      <c r="W80" s="86">
        <v>0</v>
      </c>
      <c r="X80" s="75">
        <f t="shared" ref="X80:X82" si="19">SUM(M80:W80)</f>
        <v>0</v>
      </c>
    </row>
    <row r="81" spans="1:24" s="72" customFormat="1" x14ac:dyDescent="0.2">
      <c r="A81" s="154"/>
      <c r="B81" s="119" t="s">
        <v>111</v>
      </c>
      <c r="C81" s="118" t="s">
        <v>106</v>
      </c>
      <c r="D81" s="118" t="s">
        <v>105</v>
      </c>
      <c r="E81" s="118" t="s">
        <v>105</v>
      </c>
      <c r="F81" s="118" t="s">
        <v>105</v>
      </c>
      <c r="G81" s="118" t="s">
        <v>105</v>
      </c>
      <c r="H81" s="118" t="s">
        <v>105</v>
      </c>
      <c r="I81" s="118">
        <v>1810103512</v>
      </c>
      <c r="J81" s="118" t="s">
        <v>105</v>
      </c>
      <c r="K81" s="117" t="s">
        <v>105</v>
      </c>
      <c r="L81" s="117" t="s">
        <v>105</v>
      </c>
      <c r="M81" s="86">
        <v>0</v>
      </c>
      <c r="N81" s="86">
        <v>0</v>
      </c>
      <c r="O81" s="86">
        <v>0</v>
      </c>
      <c r="P81" s="86">
        <v>0</v>
      </c>
      <c r="Q81" s="86">
        <v>0</v>
      </c>
      <c r="R81" s="86">
        <v>0</v>
      </c>
      <c r="S81" s="86">
        <v>0</v>
      </c>
      <c r="T81" s="86">
        <v>0</v>
      </c>
      <c r="U81" s="86">
        <v>0</v>
      </c>
      <c r="V81" s="86">
        <v>0</v>
      </c>
      <c r="W81" s="86">
        <v>0</v>
      </c>
      <c r="X81" s="75">
        <f t="shared" si="19"/>
        <v>0</v>
      </c>
    </row>
    <row r="82" spans="1:24" s="72" customFormat="1" x14ac:dyDescent="0.2">
      <c r="A82" s="154"/>
      <c r="B82" s="119" t="s">
        <v>111</v>
      </c>
      <c r="C82" s="118" t="s">
        <v>106</v>
      </c>
      <c r="D82" s="118" t="s">
        <v>105</v>
      </c>
      <c r="E82" s="120" t="s">
        <v>105</v>
      </c>
      <c r="F82" s="118" t="s">
        <v>105</v>
      </c>
      <c r="G82" s="118" t="s">
        <v>105</v>
      </c>
      <c r="H82" s="118" t="s">
        <v>105</v>
      </c>
      <c r="I82" s="118">
        <v>1810103512</v>
      </c>
      <c r="J82" s="118" t="s">
        <v>105</v>
      </c>
      <c r="K82" s="117" t="s">
        <v>105</v>
      </c>
      <c r="L82" s="117" t="s">
        <v>105</v>
      </c>
      <c r="M82" s="86">
        <v>0</v>
      </c>
      <c r="N82" s="86">
        <v>0</v>
      </c>
      <c r="O82" s="86">
        <v>0</v>
      </c>
      <c r="P82" s="86">
        <v>0</v>
      </c>
      <c r="Q82" s="86">
        <v>0</v>
      </c>
      <c r="R82" s="86">
        <v>0</v>
      </c>
      <c r="S82" s="86">
        <v>0</v>
      </c>
      <c r="T82" s="86">
        <v>0</v>
      </c>
      <c r="U82" s="86">
        <v>0</v>
      </c>
      <c r="V82" s="86">
        <v>0</v>
      </c>
      <c r="W82" s="86">
        <v>0</v>
      </c>
      <c r="X82" s="75">
        <f t="shared" si="19"/>
        <v>0</v>
      </c>
    </row>
    <row r="83" spans="1:24" ht="47.25" customHeight="1" x14ac:dyDescent="0.2">
      <c r="A83" s="6" t="s">
        <v>244</v>
      </c>
      <c r="B83" s="5" t="s">
        <v>211</v>
      </c>
      <c r="C83" s="2" t="s">
        <v>122</v>
      </c>
      <c r="D83" s="2" t="s">
        <v>105</v>
      </c>
      <c r="E83" s="34" t="s">
        <v>144</v>
      </c>
      <c r="F83" s="2" t="s">
        <v>105</v>
      </c>
      <c r="G83" s="34" t="s">
        <v>121</v>
      </c>
      <c r="H83" s="2" t="s">
        <v>124</v>
      </c>
      <c r="I83" s="55" t="s">
        <v>124</v>
      </c>
      <c r="J83" s="55" t="s">
        <v>124</v>
      </c>
      <c r="K83" s="55" t="s">
        <v>124</v>
      </c>
      <c r="L83" s="55" t="s">
        <v>124</v>
      </c>
      <c r="M83" s="55" t="s">
        <v>124</v>
      </c>
      <c r="N83" s="55" t="s">
        <v>124</v>
      </c>
      <c r="O83" s="55" t="s">
        <v>124</v>
      </c>
      <c r="P83" s="66">
        <v>6</v>
      </c>
      <c r="Q83" s="66">
        <v>6</v>
      </c>
      <c r="R83" s="66">
        <v>7</v>
      </c>
      <c r="S83" s="66">
        <v>10</v>
      </c>
      <c r="T83" s="66">
        <v>12</v>
      </c>
      <c r="U83" s="66">
        <v>15</v>
      </c>
      <c r="V83" s="66">
        <v>17</v>
      </c>
      <c r="W83" s="66">
        <v>20</v>
      </c>
      <c r="X83" s="146">
        <f>SUM(P83:W83)</f>
        <v>93</v>
      </c>
    </row>
    <row r="84" spans="1:24" ht="72" x14ac:dyDescent="0.2">
      <c r="A84" s="6" t="s">
        <v>387</v>
      </c>
      <c r="B84" s="48" t="s">
        <v>388</v>
      </c>
      <c r="C84" s="2" t="s">
        <v>105</v>
      </c>
      <c r="D84" s="2" t="s">
        <v>105</v>
      </c>
      <c r="E84" s="2" t="s">
        <v>105</v>
      </c>
      <c r="F84" s="15" t="s">
        <v>423</v>
      </c>
      <c r="G84" s="34" t="s">
        <v>121</v>
      </c>
      <c r="H84" s="55" t="s">
        <v>124</v>
      </c>
      <c r="I84" s="55" t="s">
        <v>124</v>
      </c>
      <c r="J84" s="55" t="s">
        <v>124</v>
      </c>
      <c r="K84" s="55" t="s">
        <v>124</v>
      </c>
      <c r="L84" s="55" t="s">
        <v>124</v>
      </c>
      <c r="M84" s="55" t="s">
        <v>124</v>
      </c>
      <c r="N84" s="55" t="s">
        <v>124</v>
      </c>
      <c r="O84" s="55" t="s">
        <v>124</v>
      </c>
      <c r="P84" s="66" t="s">
        <v>124</v>
      </c>
      <c r="Q84" s="66" t="s">
        <v>124</v>
      </c>
      <c r="R84" s="66" t="s">
        <v>124</v>
      </c>
      <c r="S84" s="66" t="s">
        <v>124</v>
      </c>
      <c r="T84" s="66" t="s">
        <v>124</v>
      </c>
      <c r="U84" s="66" t="s">
        <v>124</v>
      </c>
      <c r="V84" s="66" t="s">
        <v>124</v>
      </c>
      <c r="W84" s="66" t="s">
        <v>124</v>
      </c>
      <c r="X84" s="66" t="s">
        <v>124</v>
      </c>
    </row>
    <row r="85" spans="1:24" x14ac:dyDescent="0.2">
      <c r="A85" s="6"/>
      <c r="B85" s="1" t="s">
        <v>214</v>
      </c>
      <c r="C85" s="2" t="s">
        <v>106</v>
      </c>
      <c r="D85" s="2" t="s">
        <v>105</v>
      </c>
      <c r="E85" s="2" t="s">
        <v>105</v>
      </c>
      <c r="F85" s="2" t="s">
        <v>105</v>
      </c>
      <c r="G85" s="2" t="s">
        <v>105</v>
      </c>
      <c r="H85" s="30" t="s">
        <v>119</v>
      </c>
      <c r="I85" s="2" t="s">
        <v>384</v>
      </c>
      <c r="J85" s="35" t="s">
        <v>109</v>
      </c>
      <c r="K85" s="6" t="s">
        <v>105</v>
      </c>
      <c r="L85" s="6" t="s">
        <v>105</v>
      </c>
      <c r="M85" s="33">
        <f>SUM(M86:M89)</f>
        <v>0</v>
      </c>
      <c r="N85" s="33">
        <f>SUM(N86:N89)</f>
        <v>0</v>
      </c>
      <c r="O85" s="33">
        <f>SUM(O86:O89)</f>
        <v>0</v>
      </c>
      <c r="P85" s="33">
        <f>SUM(P86:P89)</f>
        <v>0</v>
      </c>
      <c r="Q85" s="33"/>
      <c r="R85" s="33">
        <f>SUM(R86:R88)</f>
        <v>13635.6</v>
      </c>
      <c r="S85" s="33">
        <f t="shared" ref="S85" si="20">SUM(S86:S88)</f>
        <v>0</v>
      </c>
      <c r="T85" s="33">
        <v>0</v>
      </c>
      <c r="U85" s="33">
        <v>0</v>
      </c>
      <c r="V85" s="33">
        <v>0</v>
      </c>
      <c r="W85" s="33">
        <v>0</v>
      </c>
      <c r="X85" s="7">
        <f>SUM(P85:W85)</f>
        <v>13635.6</v>
      </c>
    </row>
    <row r="86" spans="1:24" x14ac:dyDescent="0.2">
      <c r="A86" s="6"/>
      <c r="B86" s="1" t="s">
        <v>111</v>
      </c>
      <c r="C86" s="2" t="s">
        <v>106</v>
      </c>
      <c r="D86" s="2" t="s">
        <v>105</v>
      </c>
      <c r="E86" s="2" t="s">
        <v>105</v>
      </c>
      <c r="F86" s="2" t="s">
        <v>105</v>
      </c>
      <c r="G86" s="2" t="s">
        <v>105</v>
      </c>
      <c r="H86" s="35" t="s">
        <v>119</v>
      </c>
      <c r="I86" s="2" t="s">
        <v>384</v>
      </c>
      <c r="J86" s="2">
        <v>244</v>
      </c>
      <c r="K86" s="6"/>
      <c r="L86" s="6"/>
      <c r="M86" s="2"/>
      <c r="N86" s="2"/>
      <c r="O86" s="2"/>
      <c r="P86" s="66"/>
      <c r="Q86" s="66"/>
      <c r="R86" s="8">
        <f>3350</f>
        <v>3350</v>
      </c>
      <c r="S86" s="9">
        <v>0</v>
      </c>
      <c r="T86" s="33">
        <v>0</v>
      </c>
      <c r="U86" s="33">
        <v>0</v>
      </c>
      <c r="V86" s="33">
        <v>0</v>
      </c>
      <c r="W86" s="33">
        <v>0</v>
      </c>
      <c r="X86" s="7">
        <f t="shared" ref="X86:X88" si="21">SUM(P86:W86)</f>
        <v>3350</v>
      </c>
    </row>
    <row r="87" spans="1:24" x14ac:dyDescent="0.2">
      <c r="A87" s="6"/>
      <c r="B87" s="1" t="s">
        <v>111</v>
      </c>
      <c r="C87" s="2" t="s">
        <v>106</v>
      </c>
      <c r="D87" s="2" t="s">
        <v>105</v>
      </c>
      <c r="E87" s="2" t="s">
        <v>105</v>
      </c>
      <c r="F87" s="2" t="s">
        <v>105</v>
      </c>
      <c r="G87" s="2" t="s">
        <v>105</v>
      </c>
      <c r="H87" s="35" t="s">
        <v>119</v>
      </c>
      <c r="I87" s="2" t="s">
        <v>384</v>
      </c>
      <c r="J87" s="2">
        <v>612</v>
      </c>
      <c r="K87" s="6"/>
      <c r="L87" s="6"/>
      <c r="M87" s="2"/>
      <c r="N87" s="2"/>
      <c r="O87" s="2"/>
      <c r="P87" s="66"/>
      <c r="Q87" s="66"/>
      <c r="R87" s="8">
        <f>1163-1163+5377.6</f>
        <v>5377.6</v>
      </c>
      <c r="S87" s="9">
        <v>0</v>
      </c>
      <c r="T87" s="33">
        <v>0</v>
      </c>
      <c r="U87" s="33">
        <v>0</v>
      </c>
      <c r="V87" s="33">
        <v>0</v>
      </c>
      <c r="W87" s="33">
        <v>0</v>
      </c>
      <c r="X87" s="7">
        <f t="shared" si="21"/>
        <v>5377.6</v>
      </c>
    </row>
    <row r="88" spans="1:24" x14ac:dyDescent="0.2">
      <c r="A88" s="6"/>
      <c r="B88" s="1" t="s">
        <v>111</v>
      </c>
      <c r="C88" s="2" t="s">
        <v>106</v>
      </c>
      <c r="D88" s="2" t="s">
        <v>105</v>
      </c>
      <c r="E88" s="2" t="s">
        <v>105</v>
      </c>
      <c r="F88" s="2" t="s">
        <v>105</v>
      </c>
      <c r="G88" s="2" t="s">
        <v>105</v>
      </c>
      <c r="H88" s="35" t="s">
        <v>119</v>
      </c>
      <c r="I88" s="2" t="s">
        <v>384</v>
      </c>
      <c r="J88" s="2">
        <v>632</v>
      </c>
      <c r="K88" s="6"/>
      <c r="L88" s="6"/>
      <c r="M88" s="2"/>
      <c r="N88" s="2"/>
      <c r="O88" s="2"/>
      <c r="P88" s="66"/>
      <c r="Q88" s="66"/>
      <c r="R88" s="8">
        <f>4908</f>
        <v>4908</v>
      </c>
      <c r="S88" s="9">
        <v>0</v>
      </c>
      <c r="T88" s="33">
        <v>0</v>
      </c>
      <c r="U88" s="33">
        <v>0</v>
      </c>
      <c r="V88" s="33">
        <v>0</v>
      </c>
      <c r="W88" s="33">
        <v>0</v>
      </c>
      <c r="X88" s="7">
        <f t="shared" si="21"/>
        <v>4908</v>
      </c>
    </row>
    <row r="89" spans="1:24" ht="33.75" customHeight="1" x14ac:dyDescent="0.2">
      <c r="A89" s="6" t="s">
        <v>389</v>
      </c>
      <c r="B89" s="5" t="s">
        <v>399</v>
      </c>
      <c r="C89" s="2" t="s">
        <v>122</v>
      </c>
      <c r="D89" s="2" t="s">
        <v>105</v>
      </c>
      <c r="E89" s="34" t="s">
        <v>144</v>
      </c>
      <c r="F89" s="2" t="s">
        <v>105</v>
      </c>
      <c r="G89" s="34" t="s">
        <v>121</v>
      </c>
      <c r="H89" s="2" t="s">
        <v>105</v>
      </c>
      <c r="I89" s="2" t="s">
        <v>105</v>
      </c>
      <c r="J89" s="2" t="s">
        <v>105</v>
      </c>
      <c r="K89" s="2" t="s">
        <v>105</v>
      </c>
      <c r="L89" s="2" t="s">
        <v>105</v>
      </c>
      <c r="M89" s="2" t="s">
        <v>105</v>
      </c>
      <c r="N89" s="2" t="s">
        <v>105</v>
      </c>
      <c r="O89" s="2" t="s">
        <v>105</v>
      </c>
      <c r="P89" s="66" t="s">
        <v>105</v>
      </c>
      <c r="Q89" s="66" t="s">
        <v>105</v>
      </c>
      <c r="R89" s="66">
        <v>28</v>
      </c>
      <c r="S89" s="66">
        <v>28</v>
      </c>
      <c r="T89" s="66">
        <v>28</v>
      </c>
      <c r="U89" s="66">
        <v>28</v>
      </c>
      <c r="V89" s="66">
        <v>28</v>
      </c>
      <c r="W89" s="66">
        <v>28</v>
      </c>
      <c r="X89" s="3" t="s">
        <v>105</v>
      </c>
    </row>
    <row r="90" spans="1:24" ht="34.5" customHeight="1" x14ac:dyDescent="0.2">
      <c r="A90" s="158">
        <v>2</v>
      </c>
      <c r="B90" s="1" t="s">
        <v>483</v>
      </c>
      <c r="C90" s="2" t="s">
        <v>105</v>
      </c>
      <c r="D90" s="2" t="s">
        <v>105</v>
      </c>
      <c r="E90" s="2" t="s">
        <v>105</v>
      </c>
      <c r="F90" s="2" t="s">
        <v>105</v>
      </c>
      <c r="G90" s="2" t="s">
        <v>105</v>
      </c>
      <c r="H90" s="2" t="s">
        <v>105</v>
      </c>
      <c r="I90" s="2" t="s">
        <v>105</v>
      </c>
      <c r="J90" s="2" t="s">
        <v>105</v>
      </c>
      <c r="K90" s="6" t="s">
        <v>105</v>
      </c>
      <c r="L90" s="6" t="s">
        <v>105</v>
      </c>
      <c r="M90" s="2" t="s">
        <v>105</v>
      </c>
      <c r="N90" s="2" t="s">
        <v>105</v>
      </c>
      <c r="O90" s="2" t="s">
        <v>105</v>
      </c>
      <c r="P90" s="66" t="s">
        <v>105</v>
      </c>
      <c r="Q90" s="66" t="s">
        <v>105</v>
      </c>
      <c r="R90" s="66" t="s">
        <v>105</v>
      </c>
      <c r="S90" s="66" t="s">
        <v>105</v>
      </c>
      <c r="T90" s="66" t="s">
        <v>105</v>
      </c>
      <c r="U90" s="66" t="s">
        <v>105</v>
      </c>
      <c r="V90" s="66" t="s">
        <v>105</v>
      </c>
      <c r="W90" s="66" t="s">
        <v>105</v>
      </c>
      <c r="X90" s="3" t="s">
        <v>105</v>
      </c>
    </row>
    <row r="91" spans="1:24" s="41" customFormat="1" x14ac:dyDescent="0.2">
      <c r="A91" s="158"/>
      <c r="B91" s="48" t="s">
        <v>393</v>
      </c>
      <c r="C91" s="2" t="s">
        <v>105</v>
      </c>
      <c r="D91" s="49">
        <v>1</v>
      </c>
      <c r="E91" s="2" t="s">
        <v>105</v>
      </c>
      <c r="F91" s="2" t="s">
        <v>105</v>
      </c>
      <c r="G91" s="2" t="s">
        <v>105</v>
      </c>
      <c r="H91" s="2" t="s">
        <v>105</v>
      </c>
      <c r="I91" s="2" t="s">
        <v>105</v>
      </c>
      <c r="J91" s="2" t="s">
        <v>105</v>
      </c>
      <c r="K91" s="2" t="s">
        <v>105</v>
      </c>
      <c r="L91" s="2" t="s">
        <v>105</v>
      </c>
      <c r="M91" s="2" t="s">
        <v>105</v>
      </c>
      <c r="N91" s="2" t="s">
        <v>105</v>
      </c>
      <c r="O91" s="2" t="s">
        <v>105</v>
      </c>
      <c r="P91" s="66" t="s">
        <v>105</v>
      </c>
      <c r="Q91" s="66" t="s">
        <v>105</v>
      </c>
      <c r="R91" s="66" t="s">
        <v>105</v>
      </c>
      <c r="S91" s="66" t="s">
        <v>105</v>
      </c>
      <c r="T91" s="66" t="s">
        <v>105</v>
      </c>
      <c r="U91" s="66" t="s">
        <v>105</v>
      </c>
      <c r="V91" s="66" t="s">
        <v>105</v>
      </c>
      <c r="W91" s="66" t="s">
        <v>105</v>
      </c>
      <c r="X91" s="66" t="s">
        <v>105</v>
      </c>
    </row>
    <row r="92" spans="1:24" x14ac:dyDescent="0.2">
      <c r="A92" s="158"/>
      <c r="B92" s="1" t="s">
        <v>214</v>
      </c>
      <c r="C92" s="2" t="s">
        <v>106</v>
      </c>
      <c r="D92" s="2" t="s">
        <v>105</v>
      </c>
      <c r="E92" s="2" t="s">
        <v>105</v>
      </c>
      <c r="F92" s="2" t="s">
        <v>105</v>
      </c>
      <c r="G92" s="2" t="s">
        <v>105</v>
      </c>
      <c r="H92" s="30" t="s">
        <v>107</v>
      </c>
      <c r="I92" s="30" t="s">
        <v>485</v>
      </c>
      <c r="J92" s="2" t="s">
        <v>105</v>
      </c>
      <c r="K92" s="6" t="s">
        <v>105</v>
      </c>
      <c r="L92" s="6" t="s">
        <v>105</v>
      </c>
      <c r="M92" s="31">
        <f>SUM(M94:M97)</f>
        <v>359856.7</v>
      </c>
      <c r="N92" s="31">
        <f t="shared" ref="N92:T92" si="22">SUM(N94:N97)</f>
        <v>320181.67300000001</v>
      </c>
      <c r="O92" s="31">
        <f t="shared" si="22"/>
        <v>270981.46900000004</v>
      </c>
      <c r="P92" s="31">
        <f t="shared" si="22"/>
        <v>299548.37300000002</v>
      </c>
      <c r="Q92" s="31">
        <f t="shared" si="22"/>
        <v>339249</v>
      </c>
      <c r="R92" s="31">
        <f>SUM(R94:R97)</f>
        <v>408873.58999999997</v>
      </c>
      <c r="S92" s="31">
        <f t="shared" si="22"/>
        <v>402014.69999999995</v>
      </c>
      <c r="T92" s="31">
        <f t="shared" si="22"/>
        <v>338577.49999999994</v>
      </c>
      <c r="U92" s="31">
        <f t="shared" ref="U92:W92" si="23">SUM(U94:U97)</f>
        <v>349927.50000000006</v>
      </c>
      <c r="V92" s="31">
        <f t="shared" si="23"/>
        <v>349927.50000000006</v>
      </c>
      <c r="W92" s="31">
        <f t="shared" si="23"/>
        <v>349927.50000000006</v>
      </c>
      <c r="X92" s="7">
        <f>SUM(M92:W92)</f>
        <v>3789065.5049999999</v>
      </c>
    </row>
    <row r="93" spans="1:24" x14ac:dyDescent="0.2">
      <c r="A93" s="158"/>
      <c r="B93" s="1" t="s">
        <v>110</v>
      </c>
      <c r="C93" s="2" t="s">
        <v>105</v>
      </c>
      <c r="D93" s="2" t="s">
        <v>105</v>
      </c>
      <c r="E93" s="2" t="s">
        <v>105</v>
      </c>
      <c r="F93" s="2" t="s">
        <v>105</v>
      </c>
      <c r="G93" s="2" t="s">
        <v>105</v>
      </c>
      <c r="H93" s="2" t="s">
        <v>105</v>
      </c>
      <c r="I93" s="2" t="s">
        <v>105</v>
      </c>
      <c r="J93" s="2" t="s">
        <v>105</v>
      </c>
      <c r="K93" s="6" t="s">
        <v>105</v>
      </c>
      <c r="L93" s="6" t="s">
        <v>105</v>
      </c>
      <c r="M93" s="2" t="s">
        <v>105</v>
      </c>
      <c r="N93" s="2" t="s">
        <v>105</v>
      </c>
      <c r="O93" s="2" t="s">
        <v>105</v>
      </c>
      <c r="P93" s="66" t="s">
        <v>105</v>
      </c>
      <c r="Q93" s="66" t="s">
        <v>105</v>
      </c>
      <c r="R93" s="66" t="s">
        <v>105</v>
      </c>
      <c r="S93" s="66" t="s">
        <v>105</v>
      </c>
      <c r="T93" s="66" t="s">
        <v>105</v>
      </c>
      <c r="U93" s="66" t="s">
        <v>105</v>
      </c>
      <c r="V93" s="66" t="s">
        <v>105</v>
      </c>
      <c r="W93" s="66" t="s">
        <v>105</v>
      </c>
      <c r="X93" s="3" t="s">
        <v>105</v>
      </c>
    </row>
    <row r="94" spans="1:24" x14ac:dyDescent="0.2">
      <c r="A94" s="158"/>
      <c r="B94" s="1" t="s">
        <v>111</v>
      </c>
      <c r="C94" s="2" t="s">
        <v>106</v>
      </c>
      <c r="D94" s="2" t="s">
        <v>105</v>
      </c>
      <c r="E94" s="2" t="s">
        <v>105</v>
      </c>
      <c r="F94" s="2" t="s">
        <v>105</v>
      </c>
      <c r="G94" s="2" t="s">
        <v>105</v>
      </c>
      <c r="H94" s="30" t="s">
        <v>107</v>
      </c>
      <c r="I94" s="30" t="s">
        <v>485</v>
      </c>
      <c r="J94" s="2" t="s">
        <v>105</v>
      </c>
      <c r="K94" s="6" t="s">
        <v>105</v>
      </c>
      <c r="L94" s="6" t="s">
        <v>105</v>
      </c>
      <c r="M94" s="31">
        <f>M105+M131+M132+M133+M134+M135+M141</f>
        <v>352375.8</v>
      </c>
      <c r="N94" s="31">
        <f>N105+N131+N132+N133+N134+N135+N141</f>
        <v>313483.23</v>
      </c>
      <c r="O94" s="31">
        <f>O105+O131+O132+O133+O134+O135+O141</f>
        <v>264841.06900000002</v>
      </c>
      <c r="P94" s="31">
        <f>P105+P131+P132+P133+P134+P135+P141</f>
        <v>299548.37300000002</v>
      </c>
      <c r="Q94" s="31">
        <f>Q105+Q131+Q132+Q133+Q134+Q135+Q141</f>
        <v>339249</v>
      </c>
      <c r="R94" s="31">
        <f t="shared" ref="R94:W94" si="24">R105+R131+R132+R133+R134+R135+R141+R184+R185+R186+R187+R188+R190</f>
        <v>401952.58999999997</v>
      </c>
      <c r="S94" s="31">
        <f t="shared" si="24"/>
        <v>394228.19999999995</v>
      </c>
      <c r="T94" s="31">
        <f t="shared" si="24"/>
        <v>330790.99999999994</v>
      </c>
      <c r="U94" s="31">
        <f t="shared" si="24"/>
        <v>342405.30000000005</v>
      </c>
      <c r="V94" s="31">
        <f t="shared" si="24"/>
        <v>342405.30000000005</v>
      </c>
      <c r="W94" s="31">
        <f t="shared" si="24"/>
        <v>342405.30000000005</v>
      </c>
      <c r="X94" s="7">
        <f>SUM(M94:W94)</f>
        <v>3723685.1619999995</v>
      </c>
    </row>
    <row r="95" spans="1:24" x14ac:dyDescent="0.2">
      <c r="A95" s="158"/>
      <c r="B95" s="1" t="s">
        <v>112</v>
      </c>
      <c r="C95" s="2" t="s">
        <v>106</v>
      </c>
      <c r="D95" s="2" t="s">
        <v>105</v>
      </c>
      <c r="E95" s="2" t="s">
        <v>105</v>
      </c>
      <c r="F95" s="2" t="s">
        <v>105</v>
      </c>
      <c r="G95" s="2" t="s">
        <v>105</v>
      </c>
      <c r="H95" s="30" t="s">
        <v>107</v>
      </c>
      <c r="I95" s="30" t="s">
        <v>485</v>
      </c>
      <c r="J95" s="2" t="s">
        <v>105</v>
      </c>
      <c r="K95" s="6" t="s">
        <v>105</v>
      </c>
      <c r="L95" s="6" t="s">
        <v>105</v>
      </c>
      <c r="M95" s="33">
        <f>M142</f>
        <v>7480.9</v>
      </c>
      <c r="N95" s="33">
        <f>N142</f>
        <v>6698.4430000000002</v>
      </c>
      <c r="O95" s="33">
        <f>O142</f>
        <v>6140.4</v>
      </c>
      <c r="P95" s="33">
        <f>P142</f>
        <v>0</v>
      </c>
      <c r="Q95" s="33">
        <f>Q142</f>
        <v>0</v>
      </c>
      <c r="R95" s="33">
        <f>R191+R189+R142</f>
        <v>6921</v>
      </c>
      <c r="S95" s="33">
        <f>S191+S189</f>
        <v>7786.5</v>
      </c>
      <c r="T95" s="33">
        <f>T191+T189</f>
        <v>7786.5</v>
      </c>
      <c r="U95" s="33">
        <f>U191+U189</f>
        <v>7522.2</v>
      </c>
      <c r="V95" s="33">
        <f>V191+V189</f>
        <v>7522.2</v>
      </c>
      <c r="W95" s="33">
        <f>W191+W189</f>
        <v>7522.2</v>
      </c>
      <c r="X95" s="7">
        <f>SUM(M95:W95)</f>
        <v>65380.342999999993</v>
      </c>
    </row>
    <row r="96" spans="1:24" x14ac:dyDescent="0.2">
      <c r="A96" s="158"/>
      <c r="B96" s="1" t="s">
        <v>114</v>
      </c>
      <c r="C96" s="2" t="s">
        <v>106</v>
      </c>
      <c r="D96" s="2" t="s">
        <v>105</v>
      </c>
      <c r="E96" s="2" t="s">
        <v>105</v>
      </c>
      <c r="F96" s="2" t="s">
        <v>105</v>
      </c>
      <c r="G96" s="2" t="s">
        <v>105</v>
      </c>
      <c r="H96" s="30" t="s">
        <v>107</v>
      </c>
      <c r="I96" s="30" t="s">
        <v>485</v>
      </c>
      <c r="J96" s="2" t="s">
        <v>105</v>
      </c>
      <c r="K96" s="6" t="s">
        <v>105</v>
      </c>
      <c r="L96" s="6" t="s">
        <v>105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13">
        <f>SUM(M96:W96)</f>
        <v>0</v>
      </c>
    </row>
    <row r="97" spans="1:24" x14ac:dyDescent="0.2">
      <c r="A97" s="158"/>
      <c r="B97" s="1" t="s">
        <v>115</v>
      </c>
      <c r="C97" s="2" t="s">
        <v>106</v>
      </c>
      <c r="D97" s="2" t="s">
        <v>105</v>
      </c>
      <c r="E97" s="2" t="s">
        <v>105</v>
      </c>
      <c r="F97" s="2" t="s">
        <v>105</v>
      </c>
      <c r="G97" s="2" t="s">
        <v>105</v>
      </c>
      <c r="H97" s="30" t="s">
        <v>107</v>
      </c>
      <c r="I97" s="30" t="s">
        <v>485</v>
      </c>
      <c r="J97" s="2" t="s">
        <v>105</v>
      </c>
      <c r="K97" s="6" t="s">
        <v>105</v>
      </c>
      <c r="L97" s="6" t="s">
        <v>105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13">
        <f>SUM(M97:W97)</f>
        <v>0</v>
      </c>
    </row>
    <row r="98" spans="1:24" ht="45.75" customHeight="1" x14ac:dyDescent="0.2">
      <c r="A98" s="6" t="s">
        <v>126</v>
      </c>
      <c r="B98" s="5" t="s">
        <v>398</v>
      </c>
      <c r="C98" s="2" t="s">
        <v>123</v>
      </c>
      <c r="D98" s="2" t="s">
        <v>105</v>
      </c>
      <c r="E98" s="34" t="s">
        <v>159</v>
      </c>
      <c r="F98" s="2" t="s">
        <v>105</v>
      </c>
      <c r="G98" s="2" t="s">
        <v>105</v>
      </c>
      <c r="H98" s="2" t="s">
        <v>105</v>
      </c>
      <c r="I98" s="2" t="s">
        <v>105</v>
      </c>
      <c r="J98" s="2" t="s">
        <v>105</v>
      </c>
      <c r="K98" s="6" t="s">
        <v>105</v>
      </c>
      <c r="L98" s="6" t="s">
        <v>105</v>
      </c>
      <c r="M98" s="2">
        <v>30</v>
      </c>
      <c r="N98" s="2">
        <v>30</v>
      </c>
      <c r="O98" s="2">
        <v>24</v>
      </c>
      <c r="P98" s="66">
        <v>23</v>
      </c>
      <c r="Q98" s="66">
        <v>40</v>
      </c>
      <c r="R98" s="66">
        <v>20</v>
      </c>
      <c r="S98" s="66">
        <v>20</v>
      </c>
      <c r="T98" s="66">
        <v>20</v>
      </c>
      <c r="U98" s="66">
        <v>20</v>
      </c>
      <c r="V98" s="66">
        <v>20</v>
      </c>
      <c r="W98" s="66">
        <v>20</v>
      </c>
      <c r="X98" s="15">
        <f>SUM(M98:W98)</f>
        <v>267</v>
      </c>
    </row>
    <row r="99" spans="1:24" ht="45.75" customHeight="1" x14ac:dyDescent="0.2">
      <c r="A99" s="6" t="s">
        <v>127</v>
      </c>
      <c r="B99" s="5" t="s">
        <v>324</v>
      </c>
      <c r="C99" s="2" t="s">
        <v>117</v>
      </c>
      <c r="D99" s="2" t="s">
        <v>105</v>
      </c>
      <c r="E99" s="34" t="s">
        <v>425</v>
      </c>
      <c r="F99" s="2" t="s">
        <v>105</v>
      </c>
      <c r="G99" s="2" t="s">
        <v>105</v>
      </c>
      <c r="H99" s="2" t="s">
        <v>105</v>
      </c>
      <c r="I99" s="2" t="s">
        <v>105</v>
      </c>
      <c r="J99" s="2" t="s">
        <v>105</v>
      </c>
      <c r="K99" s="6" t="s">
        <v>105</v>
      </c>
      <c r="L99" s="6" t="s">
        <v>105</v>
      </c>
      <c r="M99" s="2">
        <v>100</v>
      </c>
      <c r="N99" s="2">
        <v>100</v>
      </c>
      <c r="O99" s="2">
        <v>80</v>
      </c>
      <c r="P99" s="66">
        <v>81</v>
      </c>
      <c r="Q99" s="66">
        <v>82</v>
      </c>
      <c r="R99" s="66">
        <v>83</v>
      </c>
      <c r="S99" s="66">
        <v>85</v>
      </c>
      <c r="T99" s="66">
        <v>85</v>
      </c>
      <c r="U99" s="66">
        <v>85</v>
      </c>
      <c r="V99" s="66">
        <v>85</v>
      </c>
      <c r="W99" s="66">
        <v>85</v>
      </c>
      <c r="X99" s="3" t="s">
        <v>105</v>
      </c>
    </row>
    <row r="100" spans="1:24" ht="46.5" customHeight="1" x14ac:dyDescent="0.2">
      <c r="A100" s="6" t="s">
        <v>198</v>
      </c>
      <c r="B100" s="5" t="s">
        <v>325</v>
      </c>
      <c r="C100" s="2" t="s">
        <v>117</v>
      </c>
      <c r="D100" s="2" t="s">
        <v>105</v>
      </c>
      <c r="E100" s="34" t="s">
        <v>426</v>
      </c>
      <c r="F100" s="2" t="s">
        <v>105</v>
      </c>
      <c r="G100" s="2" t="s">
        <v>105</v>
      </c>
      <c r="H100" s="2" t="s">
        <v>105</v>
      </c>
      <c r="I100" s="2" t="s">
        <v>105</v>
      </c>
      <c r="J100" s="2" t="s">
        <v>105</v>
      </c>
      <c r="K100" s="6" t="s">
        <v>105</v>
      </c>
      <c r="L100" s="6" t="s">
        <v>105</v>
      </c>
      <c r="M100" s="2" t="s">
        <v>105</v>
      </c>
      <c r="N100" s="2" t="s">
        <v>105</v>
      </c>
      <c r="O100" s="2">
        <v>16</v>
      </c>
      <c r="P100" s="66">
        <v>17</v>
      </c>
      <c r="Q100" s="66">
        <v>18</v>
      </c>
      <c r="R100" s="66">
        <v>19</v>
      </c>
      <c r="S100" s="66">
        <v>19.5</v>
      </c>
      <c r="T100" s="66" t="s">
        <v>124</v>
      </c>
      <c r="U100" s="66" t="s">
        <v>124</v>
      </c>
      <c r="V100" s="66" t="s">
        <v>124</v>
      </c>
      <c r="W100" s="66" t="s">
        <v>124</v>
      </c>
      <c r="X100" s="3" t="s">
        <v>124</v>
      </c>
    </row>
    <row r="101" spans="1:24" ht="47.25" customHeight="1" x14ac:dyDescent="0.2">
      <c r="A101" s="6" t="s">
        <v>200</v>
      </c>
      <c r="B101" s="5" t="s">
        <v>326</v>
      </c>
      <c r="C101" s="2" t="s">
        <v>123</v>
      </c>
      <c r="D101" s="2" t="s">
        <v>105</v>
      </c>
      <c r="E101" s="34" t="s">
        <v>204</v>
      </c>
      <c r="F101" s="2" t="s">
        <v>105</v>
      </c>
      <c r="G101" s="2" t="s">
        <v>105</v>
      </c>
      <c r="H101" s="2" t="s">
        <v>105</v>
      </c>
      <c r="I101" s="2" t="s">
        <v>105</v>
      </c>
      <c r="J101" s="2" t="s">
        <v>105</v>
      </c>
      <c r="K101" s="6" t="s">
        <v>105</v>
      </c>
      <c r="L101" s="6" t="s">
        <v>105</v>
      </c>
      <c r="M101" s="2" t="s">
        <v>105</v>
      </c>
      <c r="N101" s="2" t="s">
        <v>105</v>
      </c>
      <c r="O101" s="2">
        <v>500</v>
      </c>
      <c r="P101" s="66">
        <v>505</v>
      </c>
      <c r="Q101" s="66">
        <v>510</v>
      </c>
      <c r="R101" s="66">
        <v>515</v>
      </c>
      <c r="S101" s="66">
        <v>517</v>
      </c>
      <c r="T101" s="66" t="s">
        <v>124</v>
      </c>
      <c r="U101" s="66" t="s">
        <v>124</v>
      </c>
      <c r="V101" s="66" t="s">
        <v>124</v>
      </c>
      <c r="W101" s="66" t="s">
        <v>124</v>
      </c>
      <c r="X101" s="3" t="s">
        <v>124</v>
      </c>
    </row>
    <row r="102" spans="1:24" ht="48" customHeight="1" x14ac:dyDescent="0.2">
      <c r="A102" s="6" t="s">
        <v>251</v>
      </c>
      <c r="B102" s="5" t="s">
        <v>327</v>
      </c>
      <c r="C102" s="2" t="s">
        <v>117</v>
      </c>
      <c r="D102" s="2" t="s">
        <v>105</v>
      </c>
      <c r="E102" s="34" t="s">
        <v>227</v>
      </c>
      <c r="F102" s="2" t="s">
        <v>105</v>
      </c>
      <c r="G102" s="2" t="s">
        <v>105</v>
      </c>
      <c r="H102" s="2" t="s">
        <v>105</v>
      </c>
      <c r="I102" s="2" t="s">
        <v>105</v>
      </c>
      <c r="J102" s="2" t="s">
        <v>105</v>
      </c>
      <c r="K102" s="6" t="s">
        <v>105</v>
      </c>
      <c r="L102" s="6" t="s">
        <v>105</v>
      </c>
      <c r="M102" s="2" t="s">
        <v>105</v>
      </c>
      <c r="N102" s="2" t="s">
        <v>105</v>
      </c>
      <c r="O102" s="2">
        <v>47</v>
      </c>
      <c r="P102" s="66">
        <v>35</v>
      </c>
      <c r="Q102" s="66">
        <v>90</v>
      </c>
      <c r="R102" s="66">
        <v>95</v>
      </c>
      <c r="S102" s="66">
        <v>96</v>
      </c>
      <c r="T102" s="66" t="s">
        <v>124</v>
      </c>
      <c r="U102" s="66" t="s">
        <v>124</v>
      </c>
      <c r="V102" s="66" t="s">
        <v>124</v>
      </c>
      <c r="W102" s="66" t="s">
        <v>124</v>
      </c>
      <c r="X102" s="3" t="s">
        <v>124</v>
      </c>
    </row>
    <row r="103" spans="1:24" ht="49.5" customHeight="1" x14ac:dyDescent="0.2">
      <c r="A103" s="6" t="s">
        <v>206</v>
      </c>
      <c r="B103" s="5" t="s">
        <v>328</v>
      </c>
      <c r="C103" s="2" t="s">
        <v>117</v>
      </c>
      <c r="D103" s="2" t="s">
        <v>105</v>
      </c>
      <c r="E103" s="34" t="s">
        <v>228</v>
      </c>
      <c r="F103" s="2" t="s">
        <v>105</v>
      </c>
      <c r="G103" s="2" t="s">
        <v>105</v>
      </c>
      <c r="H103" s="2" t="s">
        <v>105</v>
      </c>
      <c r="I103" s="2" t="s">
        <v>105</v>
      </c>
      <c r="J103" s="2" t="s">
        <v>105</v>
      </c>
      <c r="K103" s="6" t="s">
        <v>105</v>
      </c>
      <c r="L103" s="6" t="s">
        <v>105</v>
      </c>
      <c r="M103" s="2" t="s">
        <v>105</v>
      </c>
      <c r="N103" s="2" t="s">
        <v>105</v>
      </c>
      <c r="O103" s="2">
        <v>33.9</v>
      </c>
      <c r="P103" s="9">
        <v>23</v>
      </c>
      <c r="Q103" s="9">
        <v>37</v>
      </c>
      <c r="R103" s="66">
        <v>37.5</v>
      </c>
      <c r="S103" s="9">
        <v>38</v>
      </c>
      <c r="T103" s="9" t="s">
        <v>124</v>
      </c>
      <c r="U103" s="9" t="s">
        <v>124</v>
      </c>
      <c r="V103" s="9" t="s">
        <v>124</v>
      </c>
      <c r="W103" s="9" t="s">
        <v>124</v>
      </c>
      <c r="X103" s="3" t="s">
        <v>124</v>
      </c>
    </row>
    <row r="104" spans="1:24" ht="72" x14ac:dyDescent="0.2">
      <c r="A104" s="158" t="s">
        <v>163</v>
      </c>
      <c r="B104" s="48" t="s">
        <v>394</v>
      </c>
      <c r="C104" s="2" t="s">
        <v>105</v>
      </c>
      <c r="D104" s="2">
        <v>0.3</v>
      </c>
      <c r="E104" s="2" t="s">
        <v>105</v>
      </c>
      <c r="F104" s="15" t="s">
        <v>424</v>
      </c>
      <c r="G104" s="34" t="s">
        <v>121</v>
      </c>
      <c r="H104" s="2" t="s">
        <v>105</v>
      </c>
      <c r="I104" s="2" t="s">
        <v>105</v>
      </c>
      <c r="J104" s="2" t="s">
        <v>105</v>
      </c>
      <c r="K104" s="6" t="s">
        <v>105</v>
      </c>
      <c r="L104" s="6" t="s">
        <v>105</v>
      </c>
      <c r="M104" s="2" t="s">
        <v>105</v>
      </c>
      <c r="N104" s="2" t="s">
        <v>105</v>
      </c>
      <c r="O104" s="9" t="s">
        <v>124</v>
      </c>
      <c r="P104" s="9" t="s">
        <v>124</v>
      </c>
      <c r="Q104" s="9" t="s">
        <v>124</v>
      </c>
      <c r="R104" s="9" t="s">
        <v>124</v>
      </c>
      <c r="S104" s="9" t="s">
        <v>124</v>
      </c>
      <c r="T104" s="9" t="s">
        <v>124</v>
      </c>
      <c r="U104" s="9" t="s">
        <v>124</v>
      </c>
      <c r="V104" s="9" t="s">
        <v>124</v>
      </c>
      <c r="W104" s="9" t="s">
        <v>124</v>
      </c>
      <c r="X104" s="9" t="s">
        <v>124</v>
      </c>
    </row>
    <row r="105" spans="1:24" x14ac:dyDescent="0.2">
      <c r="A105" s="158"/>
      <c r="B105" s="1" t="s">
        <v>215</v>
      </c>
      <c r="C105" s="2" t="s">
        <v>106</v>
      </c>
      <c r="D105" s="2" t="s">
        <v>105</v>
      </c>
      <c r="E105" s="2" t="s">
        <v>105</v>
      </c>
      <c r="F105" s="2" t="s">
        <v>105</v>
      </c>
      <c r="G105" s="2" t="s">
        <v>105</v>
      </c>
      <c r="H105" s="30" t="s">
        <v>107</v>
      </c>
      <c r="I105" s="30" t="s">
        <v>532</v>
      </c>
      <c r="J105" s="2" t="s">
        <v>105</v>
      </c>
      <c r="K105" s="6" t="s">
        <v>105</v>
      </c>
      <c r="L105" s="6" t="s">
        <v>105</v>
      </c>
      <c r="M105" s="8">
        <f>M108+M119+M115+M123+M124</f>
        <v>316401.10000000003</v>
      </c>
      <c r="N105" s="8">
        <f>N108+N119+N115+N123+N124+N120+N110</f>
        <v>283800.93</v>
      </c>
      <c r="O105" s="3">
        <f>O108+O119+O115+O123+O124+O113+O120</f>
        <v>248531.13900000002</v>
      </c>
      <c r="P105" s="3">
        <f>P109+P119+P115+P123+P124+P113+P120+P116+P114</f>
        <v>270361.96500000003</v>
      </c>
      <c r="Q105" s="3">
        <f>Q113+Q115+Q116+Q114+Q119+Q120+Q123+Q124</f>
        <v>309009.60000000003</v>
      </c>
      <c r="R105" s="3">
        <f>R113+R115+R116+R114+R119+R120+R123+R124</f>
        <v>354800.39999999997</v>
      </c>
      <c r="S105" s="3">
        <f>S113+S115+S116+S114+S119+S120+S123+S124</f>
        <v>329697.69999999995</v>
      </c>
      <c r="T105" s="3">
        <f>T113+T115+T116+T114+T119+T120+T123+T124</f>
        <v>330293.89999999997</v>
      </c>
      <c r="U105" s="3">
        <f t="shared" ref="U105:W105" si="25">U113+U115+U116+U114+U119+U120+U123+U124</f>
        <v>341661.30000000005</v>
      </c>
      <c r="V105" s="3">
        <f t="shared" si="25"/>
        <v>341661.30000000005</v>
      </c>
      <c r="W105" s="3">
        <f t="shared" si="25"/>
        <v>341661.30000000005</v>
      </c>
      <c r="X105" s="13">
        <f>SUM(M105:W105)</f>
        <v>3467880.6339999996</v>
      </c>
    </row>
    <row r="106" spans="1:24" ht="47.25" customHeight="1" x14ac:dyDescent="0.2">
      <c r="A106" s="6" t="s">
        <v>288</v>
      </c>
      <c r="B106" s="5" t="s">
        <v>329</v>
      </c>
      <c r="C106" s="2" t="s">
        <v>122</v>
      </c>
      <c r="D106" s="2" t="s">
        <v>124</v>
      </c>
      <c r="E106" s="34" t="s">
        <v>144</v>
      </c>
      <c r="F106" s="2" t="s">
        <v>105</v>
      </c>
      <c r="G106" s="2" t="s">
        <v>105</v>
      </c>
      <c r="H106" s="2" t="s">
        <v>125</v>
      </c>
      <c r="I106" s="2" t="s">
        <v>105</v>
      </c>
      <c r="J106" s="2" t="s">
        <v>105</v>
      </c>
      <c r="K106" s="6" t="s">
        <v>105</v>
      </c>
      <c r="L106" s="6" t="s">
        <v>105</v>
      </c>
      <c r="M106" s="4">
        <v>9</v>
      </c>
      <c r="N106" s="4">
        <v>9</v>
      </c>
      <c r="O106" s="4">
        <v>9</v>
      </c>
      <c r="P106" s="4">
        <v>9</v>
      </c>
      <c r="Q106" s="4">
        <v>9</v>
      </c>
      <c r="R106" s="4">
        <v>9</v>
      </c>
      <c r="S106" s="4">
        <v>9</v>
      </c>
      <c r="T106" s="4">
        <v>9</v>
      </c>
      <c r="U106" s="4">
        <v>9</v>
      </c>
      <c r="V106" s="4">
        <v>9</v>
      </c>
      <c r="W106" s="4">
        <v>9</v>
      </c>
      <c r="X106" s="9" t="s">
        <v>124</v>
      </c>
    </row>
    <row r="107" spans="1:24" ht="72" x14ac:dyDescent="0.2">
      <c r="A107" s="158" t="s">
        <v>164</v>
      </c>
      <c r="B107" s="1" t="s">
        <v>330</v>
      </c>
      <c r="C107" s="2" t="s">
        <v>105</v>
      </c>
      <c r="D107" s="2" t="s">
        <v>124</v>
      </c>
      <c r="E107" s="2" t="s">
        <v>105</v>
      </c>
      <c r="F107" s="15" t="s">
        <v>434</v>
      </c>
      <c r="G107" s="34" t="s">
        <v>121</v>
      </c>
      <c r="H107" s="2" t="s">
        <v>105</v>
      </c>
      <c r="I107" s="2" t="s">
        <v>105</v>
      </c>
      <c r="J107" s="2" t="s">
        <v>105</v>
      </c>
      <c r="K107" s="6" t="s">
        <v>105</v>
      </c>
      <c r="L107" s="6" t="s">
        <v>105</v>
      </c>
      <c r="M107" s="2" t="s">
        <v>105</v>
      </c>
      <c r="N107" s="2" t="s">
        <v>105</v>
      </c>
      <c r="O107" s="9" t="s">
        <v>124</v>
      </c>
      <c r="P107" s="9" t="s">
        <v>124</v>
      </c>
      <c r="Q107" s="9" t="s">
        <v>124</v>
      </c>
      <c r="R107" s="9" t="s">
        <v>124</v>
      </c>
      <c r="S107" s="9" t="s">
        <v>124</v>
      </c>
      <c r="T107" s="9" t="s">
        <v>124</v>
      </c>
      <c r="U107" s="9" t="s">
        <v>124</v>
      </c>
      <c r="V107" s="9" t="s">
        <v>124</v>
      </c>
      <c r="W107" s="9" t="s">
        <v>124</v>
      </c>
      <c r="X107" s="9" t="s">
        <v>124</v>
      </c>
    </row>
    <row r="108" spans="1:24" x14ac:dyDescent="0.2">
      <c r="A108" s="158"/>
      <c r="B108" s="164" t="s">
        <v>217</v>
      </c>
      <c r="C108" s="168" t="s">
        <v>106</v>
      </c>
      <c r="D108" s="168" t="s">
        <v>124</v>
      </c>
      <c r="E108" s="168" t="s">
        <v>124</v>
      </c>
      <c r="F108" s="168" t="s">
        <v>124</v>
      </c>
      <c r="G108" s="168" t="s">
        <v>124</v>
      </c>
      <c r="H108" s="35" t="s">
        <v>128</v>
      </c>
      <c r="I108" s="35" t="s">
        <v>145</v>
      </c>
      <c r="J108" s="35" t="s">
        <v>129</v>
      </c>
      <c r="K108" s="6" t="s">
        <v>105</v>
      </c>
      <c r="L108" s="6" t="s">
        <v>105</v>
      </c>
      <c r="M108" s="10">
        <v>191636.5</v>
      </c>
      <c r="N108" s="10">
        <v>164041.82999999999</v>
      </c>
      <c r="O108" s="10">
        <v>72497.039000000004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7">
        <f>SUM(M108:W108)</f>
        <v>428175.36899999995</v>
      </c>
    </row>
    <row r="109" spans="1:24" hidden="1" x14ac:dyDescent="0.2">
      <c r="A109" s="158"/>
      <c r="B109" s="164"/>
      <c r="C109" s="168"/>
      <c r="D109" s="168"/>
      <c r="E109" s="168"/>
      <c r="F109" s="168"/>
      <c r="G109" s="168"/>
      <c r="H109" s="35" t="s">
        <v>210</v>
      </c>
      <c r="I109" s="35" t="s">
        <v>145</v>
      </c>
      <c r="J109" s="35" t="s">
        <v>129</v>
      </c>
      <c r="K109" s="6" t="s">
        <v>105</v>
      </c>
      <c r="L109" s="6" t="s">
        <v>105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7">
        <f t="shared" ref="X109:X110" si="26">SUM(M109:W109)</f>
        <v>0</v>
      </c>
    </row>
    <row r="110" spans="1:24" hidden="1" x14ac:dyDescent="0.2">
      <c r="A110" s="158"/>
      <c r="B110" s="164"/>
      <c r="C110" s="168"/>
      <c r="D110" s="168"/>
      <c r="E110" s="168"/>
      <c r="F110" s="168"/>
      <c r="G110" s="168"/>
      <c r="H110" s="35" t="s">
        <v>128</v>
      </c>
      <c r="I110" s="35" t="s">
        <v>145</v>
      </c>
      <c r="J110" s="35" t="s">
        <v>133</v>
      </c>
      <c r="K110" s="6" t="s">
        <v>105</v>
      </c>
      <c r="L110" s="6" t="s">
        <v>105</v>
      </c>
      <c r="M110" s="33">
        <v>0</v>
      </c>
      <c r="N110" s="33">
        <v>51.8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7">
        <f t="shared" si="26"/>
        <v>51.8</v>
      </c>
    </row>
    <row r="111" spans="1:24" ht="51" customHeight="1" x14ac:dyDescent="0.2">
      <c r="A111" s="6" t="s">
        <v>165</v>
      </c>
      <c r="B111" s="5" t="s">
        <v>331</v>
      </c>
      <c r="C111" s="2" t="s">
        <v>123</v>
      </c>
      <c r="D111" s="2" t="s">
        <v>105</v>
      </c>
      <c r="E111" s="34" t="s">
        <v>257</v>
      </c>
      <c r="F111" s="2" t="s">
        <v>105</v>
      </c>
      <c r="G111" s="2" t="s">
        <v>105</v>
      </c>
      <c r="H111" s="2" t="s">
        <v>105</v>
      </c>
      <c r="I111" s="2" t="s">
        <v>105</v>
      </c>
      <c r="J111" s="2" t="s">
        <v>105</v>
      </c>
      <c r="K111" s="6" t="s">
        <v>105</v>
      </c>
      <c r="L111" s="6" t="s">
        <v>105</v>
      </c>
      <c r="M111" s="10" t="s">
        <v>105</v>
      </c>
      <c r="N111" s="10" t="s">
        <v>105</v>
      </c>
      <c r="O111" s="10">
        <v>180</v>
      </c>
      <c r="P111" s="10">
        <v>180</v>
      </c>
      <c r="Q111" s="9" t="s">
        <v>124</v>
      </c>
      <c r="R111" s="9" t="s">
        <v>124</v>
      </c>
      <c r="S111" s="9" t="s">
        <v>124</v>
      </c>
      <c r="T111" s="9" t="s">
        <v>124</v>
      </c>
      <c r="U111" s="9" t="s">
        <v>124</v>
      </c>
      <c r="V111" s="9" t="s">
        <v>124</v>
      </c>
      <c r="W111" s="9" t="s">
        <v>124</v>
      </c>
      <c r="X111" s="9" t="s">
        <v>124</v>
      </c>
    </row>
    <row r="112" spans="1:24" ht="72" x14ac:dyDescent="0.2">
      <c r="A112" s="158" t="s">
        <v>166</v>
      </c>
      <c r="B112" s="1" t="s">
        <v>452</v>
      </c>
      <c r="C112" s="2" t="s">
        <v>105</v>
      </c>
      <c r="D112" s="2" t="s">
        <v>124</v>
      </c>
      <c r="E112" s="2" t="s">
        <v>105</v>
      </c>
      <c r="F112" s="15" t="s">
        <v>424</v>
      </c>
      <c r="G112" s="34" t="s">
        <v>121</v>
      </c>
      <c r="H112" s="2" t="s">
        <v>105</v>
      </c>
      <c r="I112" s="2" t="s">
        <v>105</v>
      </c>
      <c r="J112" s="2" t="s">
        <v>105</v>
      </c>
      <c r="K112" s="6" t="s">
        <v>105</v>
      </c>
      <c r="L112" s="6" t="s">
        <v>105</v>
      </c>
      <c r="M112" s="10" t="s">
        <v>105</v>
      </c>
      <c r="N112" s="10" t="s">
        <v>105</v>
      </c>
      <c r="O112" s="9" t="s">
        <v>124</v>
      </c>
      <c r="P112" s="9" t="s">
        <v>124</v>
      </c>
      <c r="Q112" s="9" t="s">
        <v>124</v>
      </c>
      <c r="R112" s="9" t="s">
        <v>124</v>
      </c>
      <c r="S112" s="9" t="s">
        <v>124</v>
      </c>
      <c r="T112" s="9" t="s">
        <v>124</v>
      </c>
      <c r="U112" s="9" t="s">
        <v>124</v>
      </c>
      <c r="V112" s="9" t="s">
        <v>124</v>
      </c>
      <c r="W112" s="9" t="s">
        <v>124</v>
      </c>
      <c r="X112" s="9" t="s">
        <v>124</v>
      </c>
    </row>
    <row r="113" spans="1:24" x14ac:dyDescent="0.2">
      <c r="A113" s="158"/>
      <c r="B113" s="1" t="s">
        <v>215</v>
      </c>
      <c r="C113" s="2" t="s">
        <v>106</v>
      </c>
      <c r="D113" s="2" t="s">
        <v>124</v>
      </c>
      <c r="E113" s="2" t="s">
        <v>105</v>
      </c>
      <c r="F113" s="2" t="s">
        <v>105</v>
      </c>
      <c r="G113" s="2" t="s">
        <v>105</v>
      </c>
      <c r="H113" s="35" t="s">
        <v>130</v>
      </c>
      <c r="I113" s="35" t="s">
        <v>146</v>
      </c>
      <c r="J113" s="35" t="s">
        <v>129</v>
      </c>
      <c r="K113" s="6" t="s">
        <v>105</v>
      </c>
      <c r="L113" s="6" t="s">
        <v>105</v>
      </c>
      <c r="M113" s="11">
        <v>0</v>
      </c>
      <c r="N113" s="11">
        <v>0</v>
      </c>
      <c r="O113" s="10">
        <v>77250.7</v>
      </c>
      <c r="P113" s="10">
        <v>162901.38500000001</v>
      </c>
      <c r="Q113" s="10">
        <v>237649.16</v>
      </c>
      <c r="R113" s="10">
        <v>271022.5</v>
      </c>
      <c r="S113" s="10">
        <v>268398.09999999998</v>
      </c>
      <c r="T113" s="10">
        <v>268510.7</v>
      </c>
      <c r="U113" s="10">
        <v>279172.90000000002</v>
      </c>
      <c r="V113" s="10">
        <v>279172.90000000002</v>
      </c>
      <c r="W113" s="10">
        <v>279172.90000000002</v>
      </c>
      <c r="X113" s="7">
        <f>SUM(M113:W113)</f>
        <v>2123251.2449999996</v>
      </c>
    </row>
    <row r="114" spans="1:24" x14ac:dyDescent="0.2">
      <c r="A114" s="158"/>
      <c r="B114" s="1" t="s">
        <v>215</v>
      </c>
      <c r="C114" s="2" t="s">
        <v>106</v>
      </c>
      <c r="D114" s="2"/>
      <c r="E114" s="2" t="s">
        <v>105</v>
      </c>
      <c r="F114" s="2" t="s">
        <v>105</v>
      </c>
      <c r="G114" s="2" t="s">
        <v>105</v>
      </c>
      <c r="H114" s="35" t="s">
        <v>130</v>
      </c>
      <c r="I114" s="35" t="s">
        <v>146</v>
      </c>
      <c r="J114" s="35" t="s">
        <v>133</v>
      </c>
      <c r="K114" s="6" t="s">
        <v>105</v>
      </c>
      <c r="L114" s="6" t="s">
        <v>105</v>
      </c>
      <c r="M114" s="11">
        <v>0</v>
      </c>
      <c r="N114" s="11">
        <v>0</v>
      </c>
      <c r="O114" s="11">
        <v>0</v>
      </c>
      <c r="P114" s="10">
        <v>5703.68</v>
      </c>
      <c r="Q114" s="10">
        <v>3406.94</v>
      </c>
      <c r="R114" s="11">
        <v>10000.6</v>
      </c>
      <c r="S114" s="11">
        <v>5510.7</v>
      </c>
      <c r="T114" s="11">
        <v>0</v>
      </c>
      <c r="U114" s="11">
        <v>0</v>
      </c>
      <c r="V114" s="11">
        <v>0</v>
      </c>
      <c r="W114" s="11">
        <v>0</v>
      </c>
      <c r="X114" s="7">
        <f t="shared" ref="X114:X116" si="27">SUM(M114:W114)</f>
        <v>24621.920000000002</v>
      </c>
    </row>
    <row r="115" spans="1:24" x14ac:dyDescent="0.2">
      <c r="A115" s="158"/>
      <c r="B115" s="1" t="s">
        <v>215</v>
      </c>
      <c r="C115" s="2" t="s">
        <v>106</v>
      </c>
      <c r="D115" s="2" t="s">
        <v>124</v>
      </c>
      <c r="E115" s="2" t="s">
        <v>105</v>
      </c>
      <c r="F115" s="2" t="s">
        <v>105</v>
      </c>
      <c r="G115" s="2" t="s">
        <v>105</v>
      </c>
      <c r="H115" s="35" t="s">
        <v>130</v>
      </c>
      <c r="I115" s="35" t="s">
        <v>146</v>
      </c>
      <c r="J115" s="35" t="s">
        <v>131</v>
      </c>
      <c r="K115" s="6" t="s">
        <v>105</v>
      </c>
      <c r="L115" s="6" t="s">
        <v>105</v>
      </c>
      <c r="M115" s="10">
        <v>43638.7</v>
      </c>
      <c r="N115" s="10">
        <v>39514.800000000003</v>
      </c>
      <c r="O115" s="10">
        <v>35494</v>
      </c>
      <c r="P115" s="10">
        <v>28339</v>
      </c>
      <c r="Q115" s="10">
        <v>42989</v>
      </c>
      <c r="R115" s="10">
        <v>44641.7</v>
      </c>
      <c r="S115" s="10">
        <v>29760.9</v>
      </c>
      <c r="T115" s="10">
        <v>36543.599999999999</v>
      </c>
      <c r="U115" s="10">
        <v>36909.5</v>
      </c>
      <c r="V115" s="10">
        <v>36909.5</v>
      </c>
      <c r="W115" s="10">
        <v>36909.5</v>
      </c>
      <c r="X115" s="7">
        <f t="shared" si="27"/>
        <v>411650.2</v>
      </c>
    </row>
    <row r="116" spans="1:24" x14ac:dyDescent="0.2">
      <c r="A116" s="158"/>
      <c r="B116" s="1" t="s">
        <v>215</v>
      </c>
      <c r="C116" s="2" t="s">
        <v>106</v>
      </c>
      <c r="D116" s="2"/>
      <c r="E116" s="2" t="s">
        <v>105</v>
      </c>
      <c r="F116" s="2" t="s">
        <v>105</v>
      </c>
      <c r="G116" s="2" t="s">
        <v>105</v>
      </c>
      <c r="H116" s="35" t="s">
        <v>130</v>
      </c>
      <c r="I116" s="35" t="s">
        <v>146</v>
      </c>
      <c r="J116" s="35" t="s">
        <v>247</v>
      </c>
      <c r="K116" s="6" t="s">
        <v>105</v>
      </c>
      <c r="L116" s="6" t="s">
        <v>105</v>
      </c>
      <c r="M116" s="11">
        <v>0</v>
      </c>
      <c r="N116" s="11">
        <v>0</v>
      </c>
      <c r="O116" s="11">
        <v>0</v>
      </c>
      <c r="P116" s="10">
        <v>380</v>
      </c>
      <c r="Q116" s="10">
        <v>1040</v>
      </c>
      <c r="R116" s="11">
        <v>3081.2</v>
      </c>
      <c r="S116" s="11">
        <v>1041.8</v>
      </c>
      <c r="T116" s="11">
        <v>0</v>
      </c>
      <c r="U116" s="11">
        <v>0</v>
      </c>
      <c r="V116" s="11">
        <v>0</v>
      </c>
      <c r="W116" s="11">
        <v>0</v>
      </c>
      <c r="X116" s="7">
        <f t="shared" si="27"/>
        <v>5543</v>
      </c>
    </row>
    <row r="117" spans="1:24" s="72" customFormat="1" ht="67.5" customHeight="1" x14ac:dyDescent="0.2">
      <c r="A117" s="117" t="s">
        <v>167</v>
      </c>
      <c r="B117" s="51" t="s">
        <v>332</v>
      </c>
      <c r="C117" s="118" t="s">
        <v>123</v>
      </c>
      <c r="D117" s="118" t="s">
        <v>124</v>
      </c>
      <c r="E117" s="65" t="s">
        <v>257</v>
      </c>
      <c r="F117" s="118" t="s">
        <v>105</v>
      </c>
      <c r="G117" s="118" t="s">
        <v>105</v>
      </c>
      <c r="H117" s="118" t="s">
        <v>105</v>
      </c>
      <c r="I117" s="118" t="s">
        <v>105</v>
      </c>
      <c r="J117" s="118" t="s">
        <v>105</v>
      </c>
      <c r="K117" s="117" t="s">
        <v>105</v>
      </c>
      <c r="L117" s="117" t="s">
        <v>105</v>
      </c>
      <c r="M117" s="118" t="s">
        <v>105</v>
      </c>
      <c r="N117" s="118" t="s">
        <v>105</v>
      </c>
      <c r="O117" s="118">
        <v>3502</v>
      </c>
      <c r="P117" s="118">
        <v>3000</v>
      </c>
      <c r="Q117" s="118">
        <v>3000</v>
      </c>
      <c r="R117" s="118">
        <v>3000</v>
      </c>
      <c r="S117" s="118">
        <v>3000</v>
      </c>
      <c r="T117" s="118">
        <v>3000</v>
      </c>
      <c r="U117" s="118">
        <v>3000</v>
      </c>
      <c r="V117" s="118">
        <v>3000</v>
      </c>
      <c r="W117" s="118">
        <v>3000</v>
      </c>
      <c r="X117" s="105">
        <f>SUM(O117:W117)</f>
        <v>27502</v>
      </c>
    </row>
    <row r="118" spans="1:24" ht="54" customHeight="1" x14ac:dyDescent="0.2">
      <c r="A118" s="158" t="s">
        <v>173</v>
      </c>
      <c r="B118" s="1" t="s">
        <v>333</v>
      </c>
      <c r="C118" s="2" t="s">
        <v>105</v>
      </c>
      <c r="D118" s="2" t="s">
        <v>105</v>
      </c>
      <c r="E118" s="2" t="s">
        <v>105</v>
      </c>
      <c r="F118" s="2" t="s">
        <v>424</v>
      </c>
      <c r="G118" s="34" t="s">
        <v>121</v>
      </c>
      <c r="H118" s="2" t="s">
        <v>105</v>
      </c>
      <c r="I118" s="2" t="s">
        <v>105</v>
      </c>
      <c r="J118" s="2" t="s">
        <v>105</v>
      </c>
      <c r="K118" s="6" t="s">
        <v>105</v>
      </c>
      <c r="L118" s="6" t="s">
        <v>105</v>
      </c>
      <c r="M118" s="2" t="s">
        <v>105</v>
      </c>
      <c r="N118" s="2" t="s">
        <v>105</v>
      </c>
      <c r="O118" s="9" t="s">
        <v>124</v>
      </c>
      <c r="P118" s="9" t="s">
        <v>124</v>
      </c>
      <c r="Q118" s="9" t="s">
        <v>124</v>
      </c>
      <c r="R118" s="9" t="s">
        <v>124</v>
      </c>
      <c r="S118" s="9" t="s">
        <v>124</v>
      </c>
      <c r="T118" s="9" t="s">
        <v>124</v>
      </c>
      <c r="U118" s="9" t="s">
        <v>124</v>
      </c>
      <c r="V118" s="9" t="s">
        <v>124</v>
      </c>
      <c r="W118" s="9" t="s">
        <v>124</v>
      </c>
      <c r="X118" s="9" t="s">
        <v>124</v>
      </c>
    </row>
    <row r="119" spans="1:24" x14ac:dyDescent="0.2">
      <c r="A119" s="158"/>
      <c r="B119" s="164" t="s">
        <v>215</v>
      </c>
      <c r="C119" s="168" t="s">
        <v>106</v>
      </c>
      <c r="D119" s="168" t="s">
        <v>105</v>
      </c>
      <c r="E119" s="168" t="s">
        <v>105</v>
      </c>
      <c r="F119" s="168" t="s">
        <v>105</v>
      </c>
      <c r="G119" s="168" t="s">
        <v>105</v>
      </c>
      <c r="H119" s="35" t="s">
        <v>130</v>
      </c>
      <c r="I119" s="35" t="s">
        <v>146</v>
      </c>
      <c r="J119" s="35" t="s">
        <v>129</v>
      </c>
      <c r="K119" s="6" t="s">
        <v>105</v>
      </c>
      <c r="L119" s="6" t="s">
        <v>105</v>
      </c>
      <c r="M119" s="10">
        <v>53530</v>
      </c>
      <c r="N119" s="10">
        <v>53801</v>
      </c>
      <c r="O119" s="10">
        <v>42658.3</v>
      </c>
      <c r="P119" s="10">
        <v>51258.400000000001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7">
        <f>SUM(M119:W119)</f>
        <v>201247.69999999998</v>
      </c>
    </row>
    <row r="120" spans="1:24" hidden="1" x14ac:dyDescent="0.2">
      <c r="A120" s="158"/>
      <c r="B120" s="164"/>
      <c r="C120" s="168"/>
      <c r="D120" s="168"/>
      <c r="E120" s="168"/>
      <c r="F120" s="168"/>
      <c r="G120" s="168"/>
      <c r="H120" s="35" t="s">
        <v>130</v>
      </c>
      <c r="I120" s="35" t="s">
        <v>146</v>
      </c>
      <c r="J120" s="35" t="s">
        <v>133</v>
      </c>
      <c r="K120" s="6" t="s">
        <v>105</v>
      </c>
      <c r="L120" s="6" t="s">
        <v>105</v>
      </c>
      <c r="M120" s="10">
        <v>0</v>
      </c>
      <c r="N120" s="10">
        <v>1336.2</v>
      </c>
      <c r="O120" s="10">
        <f>181.1+891.2</f>
        <v>1072.3</v>
      </c>
      <c r="P120" s="10">
        <v>185.5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7">
        <f>SUM(M120:W120)</f>
        <v>2594</v>
      </c>
    </row>
    <row r="121" spans="1:24" ht="63.75" customHeight="1" x14ac:dyDescent="0.2">
      <c r="A121" s="6" t="s">
        <v>174</v>
      </c>
      <c r="B121" s="5" t="s">
        <v>334</v>
      </c>
      <c r="C121" s="2" t="s">
        <v>123</v>
      </c>
      <c r="D121" s="2" t="s">
        <v>105</v>
      </c>
      <c r="E121" s="34" t="s">
        <v>258</v>
      </c>
      <c r="F121" s="2" t="s">
        <v>105</v>
      </c>
      <c r="G121" s="2" t="s">
        <v>105</v>
      </c>
      <c r="H121" s="2" t="s">
        <v>105</v>
      </c>
      <c r="I121" s="2" t="s">
        <v>105</v>
      </c>
      <c r="J121" s="2" t="s">
        <v>105</v>
      </c>
      <c r="K121" s="6" t="s">
        <v>105</v>
      </c>
      <c r="L121" s="6" t="s">
        <v>105</v>
      </c>
      <c r="M121" s="2" t="s">
        <v>105</v>
      </c>
      <c r="N121" s="2" t="s">
        <v>105</v>
      </c>
      <c r="O121" s="2">
        <v>106</v>
      </c>
      <c r="P121" s="66">
        <v>106</v>
      </c>
      <c r="Q121" s="66">
        <v>106</v>
      </c>
      <c r="R121" s="66">
        <v>106</v>
      </c>
      <c r="S121" s="66">
        <v>106</v>
      </c>
      <c r="T121" s="66">
        <v>106</v>
      </c>
      <c r="U121" s="66">
        <v>106</v>
      </c>
      <c r="V121" s="66">
        <v>106</v>
      </c>
      <c r="W121" s="66">
        <v>106</v>
      </c>
      <c r="X121" s="147">
        <f>SUM(O121:W121)</f>
        <v>954</v>
      </c>
    </row>
    <row r="122" spans="1:24" ht="84" customHeight="1" x14ac:dyDescent="0.2">
      <c r="A122" s="158" t="s">
        <v>175</v>
      </c>
      <c r="B122" s="1" t="s">
        <v>335</v>
      </c>
      <c r="C122" s="2" t="s">
        <v>105</v>
      </c>
      <c r="D122" s="2" t="s">
        <v>105</v>
      </c>
      <c r="E122" s="12" t="s">
        <v>105</v>
      </c>
      <c r="F122" s="15" t="s">
        <v>424</v>
      </c>
      <c r="G122" s="34" t="s">
        <v>121</v>
      </c>
      <c r="H122" s="2" t="s">
        <v>105</v>
      </c>
      <c r="I122" s="2" t="s">
        <v>105</v>
      </c>
      <c r="J122" s="2" t="s">
        <v>105</v>
      </c>
      <c r="K122" s="6" t="s">
        <v>105</v>
      </c>
      <c r="L122" s="6" t="s">
        <v>105</v>
      </c>
      <c r="M122" s="2" t="s">
        <v>105</v>
      </c>
      <c r="N122" s="2" t="s">
        <v>105</v>
      </c>
      <c r="O122" s="9" t="s">
        <v>124</v>
      </c>
      <c r="P122" s="9" t="s">
        <v>124</v>
      </c>
      <c r="Q122" s="9" t="s">
        <v>124</v>
      </c>
      <c r="R122" s="9" t="s">
        <v>124</v>
      </c>
      <c r="S122" s="9" t="s">
        <v>124</v>
      </c>
      <c r="T122" s="9" t="s">
        <v>124</v>
      </c>
      <c r="U122" s="9" t="s">
        <v>124</v>
      </c>
      <c r="V122" s="9" t="s">
        <v>124</v>
      </c>
      <c r="W122" s="9" t="s">
        <v>124</v>
      </c>
      <c r="X122" s="9" t="s">
        <v>124</v>
      </c>
    </row>
    <row r="123" spans="1:24" ht="51.75" customHeight="1" x14ac:dyDescent="0.2">
      <c r="A123" s="158"/>
      <c r="B123" s="164" t="s">
        <v>215</v>
      </c>
      <c r="C123" s="168" t="s">
        <v>106</v>
      </c>
      <c r="D123" s="168" t="s">
        <v>105</v>
      </c>
      <c r="E123" s="168" t="s">
        <v>105</v>
      </c>
      <c r="F123" s="168" t="s">
        <v>105</v>
      </c>
      <c r="G123" s="168" t="s">
        <v>105</v>
      </c>
      <c r="H123" s="35" t="s">
        <v>132</v>
      </c>
      <c r="I123" s="2">
        <v>1820113427</v>
      </c>
      <c r="J123" s="2">
        <v>611</v>
      </c>
      <c r="K123" s="6" t="s">
        <v>105</v>
      </c>
      <c r="L123" s="6" t="s">
        <v>105</v>
      </c>
      <c r="M123" s="3">
        <v>27225.7</v>
      </c>
      <c r="N123" s="3">
        <v>24785.1</v>
      </c>
      <c r="O123" s="3">
        <v>19253.2</v>
      </c>
      <c r="P123" s="3">
        <v>20138.7</v>
      </c>
      <c r="Q123" s="3">
        <v>23405.5</v>
      </c>
      <c r="R123" s="113">
        <v>25223.1</v>
      </c>
      <c r="S123" s="3">
        <v>23930.6</v>
      </c>
      <c r="T123" s="3">
        <v>25239.599999999999</v>
      </c>
      <c r="U123" s="3">
        <v>25578.9</v>
      </c>
      <c r="V123" s="3">
        <v>25578.9</v>
      </c>
      <c r="W123" s="3">
        <v>25578.9</v>
      </c>
      <c r="X123" s="7">
        <f>SUM(M123:W123)</f>
        <v>265938.2</v>
      </c>
    </row>
    <row r="124" spans="1:24" ht="33" customHeight="1" x14ac:dyDescent="0.2">
      <c r="A124" s="158"/>
      <c r="B124" s="164"/>
      <c r="C124" s="168"/>
      <c r="D124" s="168"/>
      <c r="E124" s="168"/>
      <c r="F124" s="168"/>
      <c r="G124" s="168"/>
      <c r="H124" s="35" t="s">
        <v>132</v>
      </c>
      <c r="I124" s="2">
        <v>1820113427</v>
      </c>
      <c r="J124" s="35" t="s">
        <v>133</v>
      </c>
      <c r="K124" s="6" t="s">
        <v>105</v>
      </c>
      <c r="L124" s="6" t="s">
        <v>105</v>
      </c>
      <c r="M124" s="3">
        <v>370.2</v>
      </c>
      <c r="N124" s="3">
        <v>270.2</v>
      </c>
      <c r="O124" s="3">
        <v>305.60000000000002</v>
      </c>
      <c r="P124" s="3">
        <v>1455.3</v>
      </c>
      <c r="Q124" s="3">
        <v>519</v>
      </c>
      <c r="R124" s="113">
        <v>831.3</v>
      </c>
      <c r="S124" s="3">
        <v>1055.5999999999999</v>
      </c>
      <c r="T124" s="3">
        <v>0</v>
      </c>
      <c r="U124" s="3">
        <v>0</v>
      </c>
      <c r="V124" s="3">
        <v>0</v>
      </c>
      <c r="W124" s="3">
        <v>0</v>
      </c>
      <c r="X124" s="7">
        <f>SUM(M124:W124)</f>
        <v>4807.2000000000007</v>
      </c>
    </row>
    <row r="125" spans="1:24" s="72" customFormat="1" ht="51.75" customHeight="1" x14ac:dyDescent="0.2">
      <c r="A125" s="117" t="s">
        <v>176</v>
      </c>
      <c r="B125" s="51" t="s">
        <v>461</v>
      </c>
      <c r="C125" s="118" t="s">
        <v>123</v>
      </c>
      <c r="D125" s="118" t="s">
        <v>105</v>
      </c>
      <c r="E125" s="65" t="s">
        <v>258</v>
      </c>
      <c r="F125" s="118" t="s">
        <v>105</v>
      </c>
      <c r="G125" s="118" t="s">
        <v>105</v>
      </c>
      <c r="H125" s="118" t="s">
        <v>105</v>
      </c>
      <c r="I125" s="118" t="s">
        <v>105</v>
      </c>
      <c r="J125" s="118" t="s">
        <v>105</v>
      </c>
      <c r="K125" s="117" t="s">
        <v>105</v>
      </c>
      <c r="L125" s="117" t="s">
        <v>105</v>
      </c>
      <c r="M125" s="118">
        <v>57</v>
      </c>
      <c r="N125" s="118">
        <v>57</v>
      </c>
      <c r="O125" s="118">
        <v>57</v>
      </c>
      <c r="P125" s="118">
        <v>57</v>
      </c>
      <c r="Q125" s="118">
        <v>67</v>
      </c>
      <c r="R125" s="118">
        <v>65</v>
      </c>
      <c r="S125" s="118">
        <v>67</v>
      </c>
      <c r="T125" s="118">
        <v>67</v>
      </c>
      <c r="U125" s="118">
        <v>67</v>
      </c>
      <c r="V125" s="118">
        <v>67</v>
      </c>
      <c r="W125" s="118">
        <v>67</v>
      </c>
      <c r="X125" s="105">
        <f>SUM(M125:W125)</f>
        <v>695</v>
      </c>
    </row>
    <row r="126" spans="1:24" ht="51.75" customHeight="1" x14ac:dyDescent="0.2">
      <c r="A126" s="158" t="s">
        <v>252</v>
      </c>
      <c r="B126" s="1" t="s">
        <v>336</v>
      </c>
      <c r="C126" s="2" t="s">
        <v>105</v>
      </c>
      <c r="D126" s="2" t="s">
        <v>105</v>
      </c>
      <c r="E126" s="12" t="s">
        <v>105</v>
      </c>
      <c r="F126" s="15" t="s">
        <v>427</v>
      </c>
      <c r="G126" s="34" t="s">
        <v>121</v>
      </c>
      <c r="H126" s="2" t="s">
        <v>105</v>
      </c>
      <c r="I126" s="2" t="s">
        <v>105</v>
      </c>
      <c r="J126" s="2" t="s">
        <v>105</v>
      </c>
      <c r="K126" s="6" t="s">
        <v>105</v>
      </c>
      <c r="L126" s="6" t="s">
        <v>105</v>
      </c>
      <c r="M126" s="2" t="s">
        <v>105</v>
      </c>
      <c r="N126" s="2" t="s">
        <v>105</v>
      </c>
      <c r="O126" s="9" t="s">
        <v>124</v>
      </c>
      <c r="P126" s="9" t="s">
        <v>124</v>
      </c>
      <c r="Q126" s="9" t="s">
        <v>124</v>
      </c>
      <c r="R126" s="9" t="s">
        <v>124</v>
      </c>
      <c r="S126" s="9" t="s">
        <v>124</v>
      </c>
      <c r="T126" s="9" t="s">
        <v>124</v>
      </c>
      <c r="U126" s="9" t="s">
        <v>124</v>
      </c>
      <c r="V126" s="9" t="s">
        <v>124</v>
      </c>
      <c r="W126" s="9" t="s">
        <v>124</v>
      </c>
      <c r="X126" s="9" t="s">
        <v>124</v>
      </c>
    </row>
    <row r="127" spans="1:24" ht="36" customHeight="1" x14ac:dyDescent="0.2">
      <c r="A127" s="158"/>
      <c r="B127" s="1" t="s">
        <v>215</v>
      </c>
      <c r="C127" s="2" t="s">
        <v>106</v>
      </c>
      <c r="D127" s="2" t="s">
        <v>105</v>
      </c>
      <c r="E127" s="2" t="s">
        <v>105</v>
      </c>
      <c r="F127" s="2" t="s">
        <v>105</v>
      </c>
      <c r="G127" s="2" t="s">
        <v>105</v>
      </c>
      <c r="H127" s="35"/>
      <c r="I127" s="2"/>
      <c r="J127" s="2"/>
      <c r="K127" s="6" t="s">
        <v>105</v>
      </c>
      <c r="L127" s="6" t="s">
        <v>105</v>
      </c>
      <c r="M127" s="11">
        <v>0</v>
      </c>
      <c r="N127" s="11">
        <v>0</v>
      </c>
      <c r="O127" s="11">
        <v>0</v>
      </c>
      <c r="P127" s="11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3">
        <f>SUM(M127:T127)</f>
        <v>0</v>
      </c>
    </row>
    <row r="128" spans="1:24" ht="51.75" customHeight="1" x14ac:dyDescent="0.2">
      <c r="A128" s="6" t="s">
        <v>253</v>
      </c>
      <c r="B128" s="5" t="s">
        <v>337</v>
      </c>
      <c r="C128" s="2" t="s">
        <v>123</v>
      </c>
      <c r="D128" s="2" t="s">
        <v>105</v>
      </c>
      <c r="E128" s="34" t="s">
        <v>258</v>
      </c>
      <c r="F128" s="2" t="s">
        <v>105</v>
      </c>
      <c r="G128" s="2" t="s">
        <v>105</v>
      </c>
      <c r="H128" s="2" t="s">
        <v>105</v>
      </c>
      <c r="I128" s="2" t="s">
        <v>105</v>
      </c>
      <c r="J128" s="2" t="s">
        <v>105</v>
      </c>
      <c r="K128" s="6" t="s">
        <v>105</v>
      </c>
      <c r="L128" s="6" t="s">
        <v>105</v>
      </c>
      <c r="M128" s="2" t="s">
        <v>105</v>
      </c>
      <c r="N128" s="2" t="s">
        <v>105</v>
      </c>
      <c r="O128" s="2" t="s">
        <v>105</v>
      </c>
      <c r="P128" s="66" t="s">
        <v>105</v>
      </c>
      <c r="Q128" s="66">
        <v>1000</v>
      </c>
      <c r="R128" s="66">
        <v>1200</v>
      </c>
      <c r="S128" s="66">
        <v>800</v>
      </c>
      <c r="T128" s="66">
        <v>800</v>
      </c>
      <c r="U128" s="66">
        <v>800</v>
      </c>
      <c r="V128" s="66">
        <v>800</v>
      </c>
      <c r="W128" s="66">
        <v>800</v>
      </c>
      <c r="X128" s="15">
        <f>SUM(Q128:W128)</f>
        <v>6200</v>
      </c>
    </row>
    <row r="129" spans="1:24" ht="75.75" customHeight="1" x14ac:dyDescent="0.2">
      <c r="A129" s="159" t="s">
        <v>168</v>
      </c>
      <c r="B129" s="48" t="s">
        <v>338</v>
      </c>
      <c r="C129" s="2" t="s">
        <v>105</v>
      </c>
      <c r="D129" s="2">
        <v>0.3</v>
      </c>
      <c r="E129" s="2" t="s">
        <v>105</v>
      </c>
      <c r="F129" s="15" t="s">
        <v>424</v>
      </c>
      <c r="G129" s="34" t="s">
        <v>121</v>
      </c>
      <c r="H129" s="2" t="s">
        <v>105</v>
      </c>
      <c r="I129" s="2" t="s">
        <v>105</v>
      </c>
      <c r="J129" s="2" t="s">
        <v>105</v>
      </c>
      <c r="K129" s="6" t="s">
        <v>105</v>
      </c>
      <c r="L129" s="6" t="s">
        <v>105</v>
      </c>
      <c r="M129" s="2" t="s">
        <v>105</v>
      </c>
      <c r="N129" s="2" t="s">
        <v>105</v>
      </c>
      <c r="O129" s="9" t="s">
        <v>124</v>
      </c>
      <c r="P129" s="9" t="s">
        <v>124</v>
      </c>
      <c r="Q129" s="9" t="s">
        <v>124</v>
      </c>
      <c r="R129" s="9" t="s">
        <v>124</v>
      </c>
      <c r="S129" s="9" t="s">
        <v>124</v>
      </c>
      <c r="T129" s="9" t="s">
        <v>124</v>
      </c>
      <c r="U129" s="9" t="s">
        <v>124</v>
      </c>
      <c r="V129" s="9" t="s">
        <v>124</v>
      </c>
      <c r="W129" s="9" t="s">
        <v>124</v>
      </c>
      <c r="X129" s="9" t="s">
        <v>124</v>
      </c>
    </row>
    <row r="130" spans="1:24" x14ac:dyDescent="0.2">
      <c r="A130" s="160"/>
      <c r="B130" s="1" t="s">
        <v>214</v>
      </c>
      <c r="C130" s="42"/>
      <c r="D130" s="2"/>
      <c r="E130" s="2"/>
      <c r="F130" s="15"/>
      <c r="G130" s="16"/>
      <c r="H130" s="2" t="s">
        <v>105</v>
      </c>
      <c r="I130" s="2" t="s">
        <v>105</v>
      </c>
      <c r="J130" s="2" t="s">
        <v>105</v>
      </c>
      <c r="K130" s="6" t="s">
        <v>105</v>
      </c>
      <c r="L130" s="6" t="s">
        <v>105</v>
      </c>
      <c r="M130" s="3">
        <f t="shared" ref="M130:W130" si="28">M131+M132+M133+M134+M135</f>
        <v>29418.399999999998</v>
      </c>
      <c r="N130" s="3">
        <f t="shared" si="28"/>
        <v>29329.75</v>
      </c>
      <c r="O130" s="3">
        <f t="shared" si="28"/>
        <v>15986.73</v>
      </c>
      <c r="P130" s="3">
        <f t="shared" si="28"/>
        <v>29159.8</v>
      </c>
      <c r="Q130" s="3">
        <f t="shared" si="28"/>
        <v>30239.4</v>
      </c>
      <c r="R130" s="3">
        <f t="shared" si="28"/>
        <v>0</v>
      </c>
      <c r="S130" s="3">
        <f t="shared" si="28"/>
        <v>34033.4</v>
      </c>
      <c r="T130" s="3">
        <f t="shared" si="28"/>
        <v>0</v>
      </c>
      <c r="U130" s="3">
        <f t="shared" si="28"/>
        <v>0</v>
      </c>
      <c r="V130" s="3">
        <f t="shared" si="28"/>
        <v>0</v>
      </c>
      <c r="W130" s="3">
        <f t="shared" si="28"/>
        <v>0</v>
      </c>
      <c r="X130" s="7">
        <f>SUM(M130:W130)</f>
        <v>168167.47999999998</v>
      </c>
    </row>
    <row r="131" spans="1:24" x14ac:dyDescent="0.2">
      <c r="A131" s="160"/>
      <c r="B131" s="169" t="s">
        <v>111</v>
      </c>
      <c r="C131" s="165" t="s">
        <v>106</v>
      </c>
      <c r="D131" s="165" t="s">
        <v>105</v>
      </c>
      <c r="E131" s="165" t="s">
        <v>105</v>
      </c>
      <c r="F131" s="165" t="s">
        <v>105</v>
      </c>
      <c r="G131" s="165" t="s">
        <v>105</v>
      </c>
      <c r="H131" s="35" t="s">
        <v>130</v>
      </c>
      <c r="I131" s="2">
        <v>1820203512</v>
      </c>
      <c r="J131" s="2">
        <v>611</v>
      </c>
      <c r="K131" s="6" t="s">
        <v>105</v>
      </c>
      <c r="L131" s="6" t="s">
        <v>105</v>
      </c>
      <c r="M131" s="3">
        <v>22565.3</v>
      </c>
      <c r="N131" s="3">
        <v>19529.75</v>
      </c>
      <c r="O131" s="3">
        <v>13646.945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7">
        <f t="shared" ref="X131:X135" si="29">SUM(M131:W131)</f>
        <v>55741.995000000003</v>
      </c>
    </row>
    <row r="132" spans="1:24" hidden="1" x14ac:dyDescent="0.2">
      <c r="A132" s="160"/>
      <c r="B132" s="170"/>
      <c r="C132" s="166"/>
      <c r="D132" s="166"/>
      <c r="E132" s="166"/>
      <c r="F132" s="166"/>
      <c r="G132" s="166"/>
      <c r="H132" s="35" t="s">
        <v>130</v>
      </c>
      <c r="I132" s="2">
        <v>1820203512</v>
      </c>
      <c r="J132" s="2">
        <v>612</v>
      </c>
      <c r="K132" s="6" t="s">
        <v>105</v>
      </c>
      <c r="L132" s="6" t="s">
        <v>105</v>
      </c>
      <c r="M132" s="3">
        <v>0</v>
      </c>
      <c r="N132" s="3">
        <v>0</v>
      </c>
      <c r="O132" s="3">
        <v>0</v>
      </c>
      <c r="P132" s="3">
        <v>29159.8</v>
      </c>
      <c r="Q132" s="3">
        <v>25823.3</v>
      </c>
      <c r="R132" s="3">
        <f>3499.6-3499.6</f>
        <v>0</v>
      </c>
      <c r="S132" s="3">
        <v>30533.4</v>
      </c>
      <c r="T132" s="3">
        <v>0</v>
      </c>
      <c r="U132" s="3">
        <v>0</v>
      </c>
      <c r="V132" s="3">
        <v>0</v>
      </c>
      <c r="W132" s="3">
        <v>0</v>
      </c>
      <c r="X132" s="7">
        <f t="shared" si="29"/>
        <v>85516.5</v>
      </c>
    </row>
    <row r="133" spans="1:24" hidden="1" x14ac:dyDescent="0.2">
      <c r="A133" s="160"/>
      <c r="B133" s="170"/>
      <c r="C133" s="166"/>
      <c r="D133" s="166"/>
      <c r="E133" s="166"/>
      <c r="F133" s="166"/>
      <c r="G133" s="166"/>
      <c r="H133" s="35" t="s">
        <v>130</v>
      </c>
      <c r="I133" s="2">
        <v>1820203512</v>
      </c>
      <c r="J133" s="2">
        <v>622</v>
      </c>
      <c r="K133" s="6" t="s">
        <v>105</v>
      </c>
      <c r="L133" s="6" t="s">
        <v>105</v>
      </c>
      <c r="M133" s="3">
        <v>0</v>
      </c>
      <c r="N133" s="3">
        <v>0</v>
      </c>
      <c r="O133" s="3">
        <v>0</v>
      </c>
      <c r="P133" s="3">
        <v>0</v>
      </c>
      <c r="Q133" s="3">
        <v>4416.1000000000004</v>
      </c>
      <c r="R133" s="3"/>
      <c r="S133" s="3">
        <v>3500</v>
      </c>
      <c r="T133" s="3">
        <v>0</v>
      </c>
      <c r="U133" s="3">
        <v>0</v>
      </c>
      <c r="V133" s="3">
        <v>0</v>
      </c>
      <c r="W133" s="3">
        <v>0</v>
      </c>
      <c r="X133" s="7">
        <f t="shared" si="29"/>
        <v>7916.1</v>
      </c>
    </row>
    <row r="134" spans="1:24" hidden="1" x14ac:dyDescent="0.2">
      <c r="A134" s="177"/>
      <c r="B134" s="170"/>
      <c r="C134" s="166"/>
      <c r="D134" s="166"/>
      <c r="E134" s="166"/>
      <c r="F134" s="166"/>
      <c r="G134" s="166"/>
      <c r="H134" s="35" t="s">
        <v>130</v>
      </c>
      <c r="I134" s="2">
        <v>1820203512</v>
      </c>
      <c r="J134" s="2">
        <v>244</v>
      </c>
      <c r="K134" s="6" t="s">
        <v>105</v>
      </c>
      <c r="L134" s="6" t="s">
        <v>105</v>
      </c>
      <c r="M134" s="3">
        <v>5240.3</v>
      </c>
      <c r="N134" s="3">
        <v>6800</v>
      </c>
      <c r="O134" s="3">
        <v>1739.7850000000001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7">
        <f t="shared" si="29"/>
        <v>13780.084999999999</v>
      </c>
    </row>
    <row r="135" spans="1:24" hidden="1" x14ac:dyDescent="0.2">
      <c r="A135" s="43"/>
      <c r="B135" s="171"/>
      <c r="C135" s="167"/>
      <c r="D135" s="167"/>
      <c r="E135" s="167"/>
      <c r="F135" s="167"/>
      <c r="G135" s="167"/>
      <c r="H135" s="35" t="s">
        <v>128</v>
      </c>
      <c r="I135" s="2">
        <v>1820203512</v>
      </c>
      <c r="J135" s="35" t="s">
        <v>129</v>
      </c>
      <c r="K135" s="6" t="s">
        <v>105</v>
      </c>
      <c r="L135" s="6" t="s">
        <v>105</v>
      </c>
      <c r="M135" s="3">
        <v>1612.8</v>
      </c>
      <c r="N135" s="3">
        <v>3000</v>
      </c>
      <c r="O135" s="3">
        <f>3000+180-2580</f>
        <v>600</v>
      </c>
      <c r="P135" s="3">
        <f>3190.5-3190.5</f>
        <v>0</v>
      </c>
      <c r="Q135" s="3">
        <f>3276.2-3276.2</f>
        <v>0</v>
      </c>
      <c r="R135" s="3">
        <f>3276.2-3276.2</f>
        <v>0</v>
      </c>
      <c r="S135" s="3">
        <f>3276.2-3276.2</f>
        <v>0</v>
      </c>
      <c r="T135" s="3">
        <f>3276.2-3276.2</f>
        <v>0</v>
      </c>
      <c r="U135" s="3">
        <f t="shared" ref="U135:W135" si="30">3276.2-3276.2</f>
        <v>0</v>
      </c>
      <c r="V135" s="3">
        <f t="shared" si="30"/>
        <v>0</v>
      </c>
      <c r="W135" s="3">
        <f t="shared" si="30"/>
        <v>0</v>
      </c>
      <c r="X135" s="7">
        <f t="shared" si="29"/>
        <v>5212.8</v>
      </c>
    </row>
    <row r="136" spans="1:24" ht="48" customHeight="1" x14ac:dyDescent="0.2">
      <c r="A136" s="6" t="s">
        <v>286</v>
      </c>
      <c r="B136" s="5" t="s">
        <v>339</v>
      </c>
      <c r="C136" s="2" t="s">
        <v>122</v>
      </c>
      <c r="D136" s="2" t="s">
        <v>105</v>
      </c>
      <c r="E136" s="34" t="s">
        <v>144</v>
      </c>
      <c r="F136" s="2" t="s">
        <v>428</v>
      </c>
      <c r="G136" s="34" t="s">
        <v>121</v>
      </c>
      <c r="H136" s="2" t="s">
        <v>105</v>
      </c>
      <c r="I136" s="2" t="s">
        <v>105</v>
      </c>
      <c r="J136" s="2" t="s">
        <v>105</v>
      </c>
      <c r="K136" s="6" t="s">
        <v>105</v>
      </c>
      <c r="L136" s="6" t="s">
        <v>105</v>
      </c>
      <c r="M136" s="4">
        <v>90</v>
      </c>
      <c r="N136" s="4">
        <v>100</v>
      </c>
      <c r="O136" s="4">
        <v>120</v>
      </c>
      <c r="P136" s="4">
        <v>120</v>
      </c>
      <c r="Q136" s="4">
        <v>227</v>
      </c>
      <c r="R136" s="4">
        <v>150</v>
      </c>
      <c r="S136" s="4">
        <v>150</v>
      </c>
      <c r="T136" s="4">
        <v>150</v>
      </c>
      <c r="U136" s="4">
        <v>150</v>
      </c>
      <c r="V136" s="4">
        <v>150</v>
      </c>
      <c r="W136" s="4">
        <v>150</v>
      </c>
      <c r="X136" s="147">
        <f>SUM(M136:W136)</f>
        <v>1557</v>
      </c>
    </row>
    <row r="137" spans="1:24" ht="47.25" customHeight="1" x14ac:dyDescent="0.2">
      <c r="A137" s="6" t="s">
        <v>287</v>
      </c>
      <c r="B137" s="5" t="s">
        <v>340</v>
      </c>
      <c r="C137" s="2" t="s">
        <v>123</v>
      </c>
      <c r="D137" s="2" t="s">
        <v>105</v>
      </c>
      <c r="E137" s="34" t="s">
        <v>144</v>
      </c>
      <c r="F137" s="2" t="s">
        <v>428</v>
      </c>
      <c r="G137" s="34" t="s">
        <v>121</v>
      </c>
      <c r="H137" s="2" t="s">
        <v>105</v>
      </c>
      <c r="I137" s="2" t="s">
        <v>105</v>
      </c>
      <c r="J137" s="2" t="s">
        <v>105</v>
      </c>
      <c r="K137" s="6" t="s">
        <v>105</v>
      </c>
      <c r="L137" s="6" t="s">
        <v>105</v>
      </c>
      <c r="M137" s="4">
        <v>2000</v>
      </c>
      <c r="N137" s="4">
        <v>2100</v>
      </c>
      <c r="O137" s="4">
        <v>2250</v>
      </c>
      <c r="P137" s="4">
        <v>2680</v>
      </c>
      <c r="Q137" s="4">
        <v>26365</v>
      </c>
      <c r="R137" s="4">
        <v>26370</v>
      </c>
      <c r="S137" s="4">
        <v>2400</v>
      </c>
      <c r="T137" s="4">
        <v>2400</v>
      </c>
      <c r="U137" s="4">
        <v>2400</v>
      </c>
      <c r="V137" s="4">
        <v>2400</v>
      </c>
      <c r="W137" s="4">
        <v>2400</v>
      </c>
      <c r="X137" s="147">
        <f>SUM(M137:W137)</f>
        <v>73765</v>
      </c>
    </row>
    <row r="138" spans="1:24" ht="72" x14ac:dyDescent="0.2">
      <c r="A138" s="158" t="s">
        <v>177</v>
      </c>
      <c r="B138" s="48" t="s">
        <v>341</v>
      </c>
      <c r="C138" s="2" t="s">
        <v>105</v>
      </c>
      <c r="D138" s="2">
        <v>0.3</v>
      </c>
      <c r="E138" s="2" t="s">
        <v>105</v>
      </c>
      <c r="F138" s="15" t="s">
        <v>424</v>
      </c>
      <c r="G138" s="34" t="s">
        <v>121</v>
      </c>
      <c r="H138" s="2" t="s">
        <v>105</v>
      </c>
      <c r="I138" s="2" t="s">
        <v>105</v>
      </c>
      <c r="J138" s="2" t="s">
        <v>105</v>
      </c>
      <c r="K138" s="6" t="s">
        <v>105</v>
      </c>
      <c r="L138" s="6" t="s">
        <v>105</v>
      </c>
      <c r="M138" s="2" t="s">
        <v>105</v>
      </c>
      <c r="N138" s="2" t="s">
        <v>105</v>
      </c>
      <c r="O138" s="9" t="s">
        <v>124</v>
      </c>
      <c r="P138" s="9" t="s">
        <v>124</v>
      </c>
      <c r="Q138" s="9" t="s">
        <v>124</v>
      </c>
      <c r="R138" s="9" t="s">
        <v>124</v>
      </c>
      <c r="S138" s="9" t="s">
        <v>124</v>
      </c>
      <c r="T138" s="9" t="s">
        <v>124</v>
      </c>
      <c r="U138" s="9" t="s">
        <v>124</v>
      </c>
      <c r="V138" s="9" t="s">
        <v>124</v>
      </c>
      <c r="W138" s="9" t="s">
        <v>124</v>
      </c>
      <c r="X138" s="9" t="s">
        <v>124</v>
      </c>
    </row>
    <row r="139" spans="1:24" x14ac:dyDescent="0.2">
      <c r="A139" s="158"/>
      <c r="B139" s="1" t="s">
        <v>214</v>
      </c>
      <c r="C139" s="168" t="s">
        <v>106</v>
      </c>
      <c r="D139" s="168" t="s">
        <v>105</v>
      </c>
      <c r="E139" s="168" t="s">
        <v>105</v>
      </c>
      <c r="F139" s="168" t="s">
        <v>105</v>
      </c>
      <c r="G139" s="168" t="s">
        <v>105</v>
      </c>
      <c r="H139" s="35" t="s">
        <v>107</v>
      </c>
      <c r="I139" s="2">
        <v>1820300000</v>
      </c>
      <c r="J139" s="2" t="s">
        <v>105</v>
      </c>
      <c r="K139" s="6" t="s">
        <v>105</v>
      </c>
      <c r="L139" s="6" t="s">
        <v>105</v>
      </c>
      <c r="M139" s="3">
        <f t="shared" ref="M139:W139" si="31">M141+M142</f>
        <v>14037.2</v>
      </c>
      <c r="N139" s="3">
        <f t="shared" si="31"/>
        <v>7050.9930000000004</v>
      </c>
      <c r="O139" s="3">
        <f t="shared" si="31"/>
        <v>6463.5999999999995</v>
      </c>
      <c r="P139" s="3">
        <f t="shared" si="31"/>
        <v>26.608000000000001</v>
      </c>
      <c r="Q139" s="3">
        <f t="shared" si="31"/>
        <v>0</v>
      </c>
      <c r="R139" s="3">
        <f t="shared" si="31"/>
        <v>6395.89</v>
      </c>
      <c r="S139" s="3">
        <f>S141+S142</f>
        <v>30000</v>
      </c>
      <c r="T139" s="3">
        <f t="shared" si="31"/>
        <v>0</v>
      </c>
      <c r="U139" s="3">
        <f t="shared" si="31"/>
        <v>0</v>
      </c>
      <c r="V139" s="3">
        <f t="shared" si="31"/>
        <v>0</v>
      </c>
      <c r="W139" s="3">
        <f t="shared" si="31"/>
        <v>0</v>
      </c>
      <c r="X139" s="7">
        <f>SUM(M139:W139)</f>
        <v>63974.290999999997</v>
      </c>
    </row>
    <row r="140" spans="1:24" x14ac:dyDescent="0.2">
      <c r="A140" s="158"/>
      <c r="B140" s="1" t="s">
        <v>110</v>
      </c>
      <c r="C140" s="168"/>
      <c r="D140" s="168"/>
      <c r="E140" s="168"/>
      <c r="F140" s="168"/>
      <c r="G140" s="168"/>
      <c r="H140" s="2" t="s">
        <v>105</v>
      </c>
      <c r="I140" s="2" t="s">
        <v>105</v>
      </c>
      <c r="J140" s="2" t="s">
        <v>105</v>
      </c>
      <c r="K140" s="6" t="s">
        <v>105</v>
      </c>
      <c r="L140" s="6" t="s">
        <v>105</v>
      </c>
      <c r="M140" s="3" t="s">
        <v>105</v>
      </c>
      <c r="N140" s="2" t="s">
        <v>105</v>
      </c>
      <c r="O140" s="9" t="s">
        <v>124</v>
      </c>
      <c r="P140" s="9" t="s">
        <v>124</v>
      </c>
      <c r="Q140" s="9" t="s">
        <v>124</v>
      </c>
      <c r="R140" s="9" t="s">
        <v>124</v>
      </c>
      <c r="S140" s="9" t="s">
        <v>124</v>
      </c>
      <c r="T140" s="9" t="s">
        <v>124</v>
      </c>
      <c r="U140" s="9" t="s">
        <v>124</v>
      </c>
      <c r="V140" s="9" t="s">
        <v>124</v>
      </c>
      <c r="W140" s="9" t="s">
        <v>124</v>
      </c>
      <c r="X140" s="9" t="s">
        <v>124</v>
      </c>
    </row>
    <row r="141" spans="1:24" x14ac:dyDescent="0.2">
      <c r="A141" s="158"/>
      <c r="B141" s="1" t="s">
        <v>111</v>
      </c>
      <c r="C141" s="168"/>
      <c r="D141" s="168"/>
      <c r="E141" s="168"/>
      <c r="F141" s="168"/>
      <c r="G141" s="168"/>
      <c r="H141" s="35" t="s">
        <v>107</v>
      </c>
      <c r="I141" s="126">
        <v>1820300000</v>
      </c>
      <c r="J141" s="2" t="s">
        <v>105</v>
      </c>
      <c r="K141" s="6" t="s">
        <v>105</v>
      </c>
      <c r="L141" s="6" t="s">
        <v>105</v>
      </c>
      <c r="M141" s="3">
        <f>M147+M148+M150+M159+M162+M170+M184</f>
        <v>6556.3</v>
      </c>
      <c r="N141" s="3">
        <f>N147+N148+N150+N159+N162+N170+N184</f>
        <v>352.55</v>
      </c>
      <c r="O141" s="3">
        <f>O147+O148+O150+O159+O162+O170+O184</f>
        <v>323.2</v>
      </c>
      <c r="P141" s="3">
        <f>P147+P148+P150+P159+P162+P170+P184</f>
        <v>26.608000000000001</v>
      </c>
      <c r="Q141" s="3">
        <f>Q147+Q148+Q150+Q159+Q162+Q170+Q184</f>
        <v>0</v>
      </c>
      <c r="R141" s="3">
        <f>R147+R148+R170+R162</f>
        <v>1032.29</v>
      </c>
      <c r="S141" s="3">
        <f>S147+S148+S150+S159+S162+S170+S176</f>
        <v>30000</v>
      </c>
      <c r="T141" s="3">
        <f>T147+T148+T150+T159+T162+T170</f>
        <v>0</v>
      </c>
      <c r="U141" s="3">
        <f t="shared" ref="U141:W141" si="32">U147+U148+U150+U159+U162+U170</f>
        <v>0</v>
      </c>
      <c r="V141" s="3">
        <f t="shared" si="32"/>
        <v>0</v>
      </c>
      <c r="W141" s="3">
        <f t="shared" si="32"/>
        <v>0</v>
      </c>
      <c r="X141" s="7">
        <f>SUM(M141:W141)</f>
        <v>38290.948000000004</v>
      </c>
    </row>
    <row r="142" spans="1:24" x14ac:dyDescent="0.2">
      <c r="A142" s="158"/>
      <c r="B142" s="1" t="s">
        <v>112</v>
      </c>
      <c r="C142" s="168"/>
      <c r="D142" s="168"/>
      <c r="E142" s="168"/>
      <c r="F142" s="168"/>
      <c r="G142" s="168"/>
      <c r="H142" s="35" t="s">
        <v>107</v>
      </c>
      <c r="I142" s="126">
        <v>1820300000</v>
      </c>
      <c r="J142" s="2" t="s">
        <v>105</v>
      </c>
      <c r="K142" s="6" t="s">
        <v>105</v>
      </c>
      <c r="L142" s="6" t="s">
        <v>105</v>
      </c>
      <c r="M142" s="3">
        <f>M149+M171</f>
        <v>7480.9</v>
      </c>
      <c r="N142" s="3">
        <f t="shared" ref="N142:T142" si="33">N149+N171</f>
        <v>6698.4430000000002</v>
      </c>
      <c r="O142" s="3">
        <f t="shared" si="33"/>
        <v>6140.4</v>
      </c>
      <c r="P142" s="3">
        <f t="shared" si="33"/>
        <v>0</v>
      </c>
      <c r="Q142" s="3">
        <f t="shared" si="33"/>
        <v>0</v>
      </c>
      <c r="R142" s="3">
        <f>R149+R171</f>
        <v>5363.6</v>
      </c>
      <c r="S142" s="3">
        <f t="shared" si="33"/>
        <v>0</v>
      </c>
      <c r="T142" s="3">
        <f t="shared" si="33"/>
        <v>0</v>
      </c>
      <c r="U142" s="3">
        <f t="shared" ref="U142:W142" si="34">U149+U171</f>
        <v>0</v>
      </c>
      <c r="V142" s="3">
        <f t="shared" si="34"/>
        <v>0</v>
      </c>
      <c r="W142" s="3">
        <f t="shared" si="34"/>
        <v>0</v>
      </c>
      <c r="X142" s="7">
        <f>SUM(M142:W142)</f>
        <v>25683.343000000001</v>
      </c>
    </row>
    <row r="143" spans="1:24" ht="46.5" customHeight="1" x14ac:dyDescent="0.2">
      <c r="A143" s="6" t="s">
        <v>169</v>
      </c>
      <c r="B143" s="5" t="s">
        <v>342</v>
      </c>
      <c r="C143" s="2" t="s">
        <v>123</v>
      </c>
      <c r="D143" s="2" t="s">
        <v>105</v>
      </c>
      <c r="E143" s="34" t="s">
        <v>160</v>
      </c>
      <c r="F143" s="2" t="s">
        <v>105</v>
      </c>
      <c r="G143" s="2" t="s">
        <v>105</v>
      </c>
      <c r="H143" s="2" t="s">
        <v>105</v>
      </c>
      <c r="I143" s="2" t="s">
        <v>105</v>
      </c>
      <c r="J143" s="2" t="s">
        <v>105</v>
      </c>
      <c r="K143" s="6" t="s">
        <v>105</v>
      </c>
      <c r="L143" s="6" t="s">
        <v>105</v>
      </c>
      <c r="M143" s="2">
        <v>32</v>
      </c>
      <c r="N143" s="2">
        <v>33</v>
      </c>
      <c r="O143" s="2">
        <v>45</v>
      </c>
      <c r="P143" s="66">
        <v>28</v>
      </c>
      <c r="Q143" s="66">
        <v>56</v>
      </c>
      <c r="R143" s="66">
        <v>30</v>
      </c>
      <c r="S143" s="66">
        <v>30</v>
      </c>
      <c r="T143" s="66">
        <v>30</v>
      </c>
      <c r="U143" s="66">
        <v>30</v>
      </c>
      <c r="V143" s="66">
        <v>30</v>
      </c>
      <c r="W143" s="66">
        <v>30</v>
      </c>
      <c r="X143" s="147">
        <f>SUM(M143:W143)</f>
        <v>374</v>
      </c>
    </row>
    <row r="144" spans="1:24" ht="46.5" customHeight="1" x14ac:dyDescent="0.2">
      <c r="A144" s="6" t="s">
        <v>199</v>
      </c>
      <c r="B144" s="5" t="s">
        <v>343</v>
      </c>
      <c r="C144" s="2" t="s">
        <v>117</v>
      </c>
      <c r="D144" s="2" t="s">
        <v>105</v>
      </c>
      <c r="E144" s="34" t="s">
        <v>31</v>
      </c>
      <c r="F144" s="2" t="s">
        <v>105</v>
      </c>
      <c r="G144" s="2" t="s">
        <v>105</v>
      </c>
      <c r="H144" s="2" t="s">
        <v>105</v>
      </c>
      <c r="I144" s="2" t="s">
        <v>105</v>
      </c>
      <c r="J144" s="2" t="s">
        <v>105</v>
      </c>
      <c r="K144" s="6" t="s">
        <v>105</v>
      </c>
      <c r="L144" s="6" t="s">
        <v>105</v>
      </c>
      <c r="M144" s="2" t="s">
        <v>105</v>
      </c>
      <c r="N144" s="2">
        <v>46.5</v>
      </c>
      <c r="O144" s="2">
        <v>48.6</v>
      </c>
      <c r="P144" s="66">
        <v>46.8</v>
      </c>
      <c r="Q144" s="9">
        <v>47</v>
      </c>
      <c r="R144" s="9">
        <v>46.5</v>
      </c>
      <c r="S144" s="9">
        <v>46.5</v>
      </c>
      <c r="T144" s="9">
        <v>47</v>
      </c>
      <c r="U144" s="9">
        <v>47</v>
      </c>
      <c r="V144" s="9">
        <v>47</v>
      </c>
      <c r="W144" s="9">
        <v>47</v>
      </c>
      <c r="X144" s="9" t="s">
        <v>124</v>
      </c>
    </row>
    <row r="145" spans="1:24" ht="47.25" customHeight="1" x14ac:dyDescent="0.2">
      <c r="A145" s="6" t="s">
        <v>207</v>
      </c>
      <c r="B145" s="5" t="s">
        <v>62</v>
      </c>
      <c r="C145" s="2" t="s">
        <v>117</v>
      </c>
      <c r="D145" s="2" t="s">
        <v>105</v>
      </c>
      <c r="E145" s="34" t="s">
        <v>30</v>
      </c>
      <c r="F145" s="2" t="s">
        <v>105</v>
      </c>
      <c r="G145" s="2" t="s">
        <v>105</v>
      </c>
      <c r="H145" s="2" t="s">
        <v>105</v>
      </c>
      <c r="I145" s="2" t="s">
        <v>105</v>
      </c>
      <c r="J145" s="2" t="s">
        <v>105</v>
      </c>
      <c r="K145" s="6" t="s">
        <v>105</v>
      </c>
      <c r="L145" s="6" t="s">
        <v>105</v>
      </c>
      <c r="M145" s="2" t="s">
        <v>105</v>
      </c>
      <c r="N145" s="2">
        <v>22.7</v>
      </c>
      <c r="O145" s="2">
        <v>18.5</v>
      </c>
      <c r="P145" s="66">
        <v>18.7</v>
      </c>
      <c r="Q145" s="9">
        <v>16.5</v>
      </c>
      <c r="R145" s="9">
        <v>17</v>
      </c>
      <c r="S145" s="9">
        <v>17</v>
      </c>
      <c r="T145" s="9">
        <v>17</v>
      </c>
      <c r="U145" s="9">
        <v>17</v>
      </c>
      <c r="V145" s="9">
        <v>17</v>
      </c>
      <c r="W145" s="9">
        <v>17</v>
      </c>
      <c r="X145" s="9" t="s">
        <v>124</v>
      </c>
    </row>
    <row r="146" spans="1:24" ht="72" x14ac:dyDescent="0.2">
      <c r="A146" s="158" t="s">
        <v>282</v>
      </c>
      <c r="B146" s="1" t="s">
        <v>344</v>
      </c>
      <c r="C146" s="2" t="s">
        <v>105</v>
      </c>
      <c r="D146" s="2" t="s">
        <v>105</v>
      </c>
      <c r="E146" s="2" t="s">
        <v>105</v>
      </c>
      <c r="F146" s="15" t="s">
        <v>396</v>
      </c>
      <c r="G146" s="34" t="s">
        <v>121</v>
      </c>
      <c r="H146" s="2" t="s">
        <v>105</v>
      </c>
      <c r="I146" s="2" t="s">
        <v>105</v>
      </c>
      <c r="J146" s="2" t="s">
        <v>105</v>
      </c>
      <c r="K146" s="6" t="s">
        <v>105</v>
      </c>
      <c r="L146" s="6" t="s">
        <v>105</v>
      </c>
      <c r="M146" s="2" t="s">
        <v>105</v>
      </c>
      <c r="N146" s="2" t="s">
        <v>105</v>
      </c>
      <c r="O146" s="9" t="s">
        <v>124</v>
      </c>
      <c r="P146" s="9" t="s">
        <v>124</v>
      </c>
      <c r="Q146" s="9" t="s">
        <v>124</v>
      </c>
      <c r="R146" s="9" t="s">
        <v>124</v>
      </c>
      <c r="S146" s="9" t="s">
        <v>124</v>
      </c>
      <c r="T146" s="9" t="s">
        <v>124</v>
      </c>
      <c r="U146" s="9" t="s">
        <v>124</v>
      </c>
      <c r="V146" s="9" t="s">
        <v>124</v>
      </c>
      <c r="W146" s="9" t="s">
        <v>124</v>
      </c>
      <c r="X146" s="9" t="s">
        <v>124</v>
      </c>
    </row>
    <row r="147" spans="1:24" x14ac:dyDescent="0.2">
      <c r="A147" s="158"/>
      <c r="B147" s="1" t="s">
        <v>111</v>
      </c>
      <c r="C147" s="2" t="s">
        <v>142</v>
      </c>
      <c r="D147" s="2" t="s">
        <v>105</v>
      </c>
      <c r="E147" s="12" t="s">
        <v>105</v>
      </c>
      <c r="F147" s="2" t="s">
        <v>105</v>
      </c>
      <c r="G147" s="2" t="s">
        <v>105</v>
      </c>
      <c r="H147" s="35" t="s">
        <v>130</v>
      </c>
      <c r="I147" s="35" t="s">
        <v>147</v>
      </c>
      <c r="J147" s="35" t="s">
        <v>133</v>
      </c>
      <c r="K147" s="6" t="s">
        <v>105</v>
      </c>
      <c r="L147" s="6" t="s">
        <v>105</v>
      </c>
      <c r="M147" s="3">
        <v>237.2</v>
      </c>
      <c r="N147" s="3">
        <v>352.55</v>
      </c>
      <c r="O147" s="3">
        <v>323.2</v>
      </c>
      <c r="P147" s="3">
        <v>0</v>
      </c>
      <c r="Q147" s="3">
        <v>0</v>
      </c>
      <c r="R147" s="8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7">
        <f>SUM(M147:W147)</f>
        <v>912.95</v>
      </c>
    </row>
    <row r="148" spans="1:24" x14ac:dyDescent="0.2">
      <c r="A148" s="158"/>
      <c r="B148" s="1" t="s">
        <v>111</v>
      </c>
      <c r="C148" s="2" t="s">
        <v>106</v>
      </c>
      <c r="D148" s="2" t="s">
        <v>105</v>
      </c>
      <c r="E148" s="12" t="s">
        <v>105</v>
      </c>
      <c r="F148" s="2" t="s">
        <v>105</v>
      </c>
      <c r="G148" s="2" t="s">
        <v>105</v>
      </c>
      <c r="H148" s="35" t="s">
        <v>130</v>
      </c>
      <c r="I148" s="35" t="s">
        <v>245</v>
      </c>
      <c r="J148" s="35" t="s">
        <v>246</v>
      </c>
      <c r="K148" s="6" t="s">
        <v>105</v>
      </c>
      <c r="L148" s="6" t="s">
        <v>105</v>
      </c>
      <c r="M148" s="3">
        <v>0</v>
      </c>
      <c r="N148" s="3">
        <v>0</v>
      </c>
      <c r="O148" s="3">
        <v>0</v>
      </c>
      <c r="P148" s="3">
        <v>26.608000000000001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7">
        <f t="shared" ref="X148:X151" si="35">SUM(M148:W148)</f>
        <v>26.608000000000001</v>
      </c>
    </row>
    <row r="149" spans="1:24" x14ac:dyDescent="0.2">
      <c r="A149" s="158"/>
      <c r="B149" s="1" t="s">
        <v>112</v>
      </c>
      <c r="C149" s="2" t="s">
        <v>106</v>
      </c>
      <c r="D149" s="2" t="s">
        <v>105</v>
      </c>
      <c r="E149" s="12" t="s">
        <v>105</v>
      </c>
      <c r="F149" s="2" t="s">
        <v>105</v>
      </c>
      <c r="G149" s="2" t="s">
        <v>105</v>
      </c>
      <c r="H149" s="35" t="s">
        <v>130</v>
      </c>
      <c r="I149" s="35" t="s">
        <v>134</v>
      </c>
      <c r="J149" s="35" t="s">
        <v>133</v>
      </c>
      <c r="K149" s="6" t="s">
        <v>105</v>
      </c>
      <c r="L149" s="6" t="s">
        <v>105</v>
      </c>
      <c r="M149" s="3">
        <v>7480.9</v>
      </c>
      <c r="N149" s="3">
        <v>6698.4430000000002</v>
      </c>
      <c r="O149" s="3">
        <v>6140.4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7">
        <f t="shared" si="35"/>
        <v>20319.743000000002</v>
      </c>
    </row>
    <row r="150" spans="1:24" x14ac:dyDescent="0.2">
      <c r="A150" s="158"/>
      <c r="B150" s="1" t="s">
        <v>111</v>
      </c>
      <c r="C150" s="2" t="s">
        <v>106</v>
      </c>
      <c r="D150" s="2" t="s">
        <v>105</v>
      </c>
      <c r="E150" s="12" t="s">
        <v>105</v>
      </c>
      <c r="F150" s="2" t="s">
        <v>105</v>
      </c>
      <c r="G150" s="2" t="s">
        <v>105</v>
      </c>
      <c r="H150" s="35" t="s">
        <v>130</v>
      </c>
      <c r="I150" s="35" t="s">
        <v>271</v>
      </c>
      <c r="J150" s="35" t="s">
        <v>272</v>
      </c>
      <c r="K150" s="6" t="s">
        <v>105</v>
      </c>
      <c r="L150" s="6" t="s">
        <v>105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7">
        <f t="shared" si="35"/>
        <v>0</v>
      </c>
    </row>
    <row r="151" spans="1:24" x14ac:dyDescent="0.2">
      <c r="A151" s="158"/>
      <c r="B151" s="1" t="s">
        <v>112</v>
      </c>
      <c r="C151" s="2" t="s">
        <v>106</v>
      </c>
      <c r="D151" s="2" t="s">
        <v>105</v>
      </c>
      <c r="E151" s="12" t="s">
        <v>105</v>
      </c>
      <c r="F151" s="2" t="s">
        <v>105</v>
      </c>
      <c r="G151" s="2" t="s">
        <v>105</v>
      </c>
      <c r="H151" s="35" t="s">
        <v>130</v>
      </c>
      <c r="I151" s="35" t="s">
        <v>271</v>
      </c>
      <c r="J151" s="35" t="s">
        <v>272</v>
      </c>
      <c r="K151" s="6" t="s">
        <v>105</v>
      </c>
      <c r="L151" s="6" t="s">
        <v>105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7">
        <f t="shared" si="35"/>
        <v>0</v>
      </c>
    </row>
    <row r="152" spans="1:24" ht="42.75" customHeight="1" x14ac:dyDescent="0.2">
      <c r="A152" s="6" t="s">
        <v>170</v>
      </c>
      <c r="B152" s="5" t="s">
        <v>400</v>
      </c>
      <c r="C152" s="2" t="s">
        <v>123</v>
      </c>
      <c r="D152" s="2" t="s">
        <v>105</v>
      </c>
      <c r="E152" s="34" t="s">
        <v>212</v>
      </c>
      <c r="F152" s="2" t="s">
        <v>105</v>
      </c>
      <c r="G152" s="2" t="s">
        <v>105</v>
      </c>
      <c r="H152" s="2" t="s">
        <v>105</v>
      </c>
      <c r="I152" s="2" t="s">
        <v>105</v>
      </c>
      <c r="J152" s="2" t="s">
        <v>105</v>
      </c>
      <c r="K152" s="6" t="s">
        <v>105</v>
      </c>
      <c r="L152" s="6" t="s">
        <v>105</v>
      </c>
      <c r="M152" s="2" t="s">
        <v>105</v>
      </c>
      <c r="N152" s="2" t="s">
        <v>105</v>
      </c>
      <c r="O152" s="2">
        <v>35</v>
      </c>
      <c r="P152" s="66">
        <v>35</v>
      </c>
      <c r="Q152" s="9" t="s">
        <v>124</v>
      </c>
      <c r="R152" s="9" t="s">
        <v>124</v>
      </c>
      <c r="S152" s="9" t="s">
        <v>124</v>
      </c>
      <c r="T152" s="9" t="s">
        <v>124</v>
      </c>
      <c r="U152" s="9" t="s">
        <v>124</v>
      </c>
      <c r="V152" s="9" t="s">
        <v>124</v>
      </c>
      <c r="W152" s="9" t="s">
        <v>124</v>
      </c>
      <c r="X152" s="9" t="s">
        <v>124</v>
      </c>
    </row>
    <row r="153" spans="1:24" ht="42.75" customHeight="1" x14ac:dyDescent="0.2">
      <c r="A153" s="6" t="s">
        <v>289</v>
      </c>
      <c r="B153" s="5" t="s">
        <v>401</v>
      </c>
      <c r="C153" s="2" t="s">
        <v>123</v>
      </c>
      <c r="D153" s="2" t="s">
        <v>105</v>
      </c>
      <c r="E153" s="34" t="s">
        <v>208</v>
      </c>
      <c r="F153" s="2" t="s">
        <v>105</v>
      </c>
      <c r="G153" s="2" t="s">
        <v>105</v>
      </c>
      <c r="H153" s="2" t="s">
        <v>105</v>
      </c>
      <c r="I153" s="2" t="s">
        <v>105</v>
      </c>
      <c r="J153" s="2" t="s">
        <v>105</v>
      </c>
      <c r="K153" s="6" t="s">
        <v>105</v>
      </c>
      <c r="L153" s="6" t="s">
        <v>105</v>
      </c>
      <c r="M153" s="2" t="s">
        <v>105</v>
      </c>
      <c r="N153" s="2" t="s">
        <v>105</v>
      </c>
      <c r="O153" s="2">
        <v>30</v>
      </c>
      <c r="P153" s="66">
        <v>30</v>
      </c>
      <c r="Q153" s="9" t="s">
        <v>124</v>
      </c>
      <c r="R153" s="9" t="s">
        <v>124</v>
      </c>
      <c r="S153" s="9" t="s">
        <v>124</v>
      </c>
      <c r="T153" s="9" t="s">
        <v>124</v>
      </c>
      <c r="U153" s="9" t="s">
        <v>124</v>
      </c>
      <c r="V153" s="9" t="s">
        <v>124</v>
      </c>
      <c r="W153" s="9" t="s">
        <v>124</v>
      </c>
      <c r="X153" s="9" t="s">
        <v>124</v>
      </c>
    </row>
    <row r="154" spans="1:24" ht="44.25" customHeight="1" x14ac:dyDescent="0.2">
      <c r="A154" s="6" t="s">
        <v>290</v>
      </c>
      <c r="B154" s="5" t="s">
        <v>345</v>
      </c>
      <c r="C154" s="2" t="s">
        <v>122</v>
      </c>
      <c r="D154" s="2" t="s">
        <v>105</v>
      </c>
      <c r="E154" s="34" t="s">
        <v>212</v>
      </c>
      <c r="F154" s="2" t="s">
        <v>105</v>
      </c>
      <c r="G154" s="2" t="s">
        <v>105</v>
      </c>
      <c r="H154" s="2" t="s">
        <v>105</v>
      </c>
      <c r="I154" s="2" t="s">
        <v>105</v>
      </c>
      <c r="J154" s="2" t="s">
        <v>105</v>
      </c>
      <c r="K154" s="6" t="s">
        <v>105</v>
      </c>
      <c r="L154" s="6" t="s">
        <v>105</v>
      </c>
      <c r="M154" s="2" t="s">
        <v>105</v>
      </c>
      <c r="N154" s="9" t="s">
        <v>124</v>
      </c>
      <c r="O154" s="9" t="s">
        <v>124</v>
      </c>
      <c r="P154" s="9" t="s">
        <v>124</v>
      </c>
      <c r="Q154" s="9" t="s">
        <v>124</v>
      </c>
      <c r="R154" s="9" t="s">
        <v>124</v>
      </c>
      <c r="S154" s="9" t="s">
        <v>124</v>
      </c>
      <c r="T154" s="9" t="s">
        <v>124</v>
      </c>
      <c r="U154" s="9" t="s">
        <v>124</v>
      </c>
      <c r="V154" s="9" t="s">
        <v>124</v>
      </c>
      <c r="W154" s="9" t="s">
        <v>124</v>
      </c>
      <c r="X154" s="9" t="s">
        <v>124</v>
      </c>
    </row>
    <row r="155" spans="1:24" ht="45.75" customHeight="1" x14ac:dyDescent="0.2">
      <c r="A155" s="6" t="s">
        <v>291</v>
      </c>
      <c r="B155" s="5" t="s">
        <v>402</v>
      </c>
      <c r="C155" s="2" t="s">
        <v>123</v>
      </c>
      <c r="D155" s="2" t="s">
        <v>105</v>
      </c>
      <c r="E155" s="34" t="s">
        <v>208</v>
      </c>
      <c r="F155" s="2" t="s">
        <v>105</v>
      </c>
      <c r="G155" s="2" t="s">
        <v>105</v>
      </c>
      <c r="H155" s="2" t="s">
        <v>105</v>
      </c>
      <c r="I155" s="2" t="s">
        <v>105</v>
      </c>
      <c r="J155" s="2" t="s">
        <v>105</v>
      </c>
      <c r="K155" s="6" t="s">
        <v>105</v>
      </c>
      <c r="L155" s="6" t="s">
        <v>105</v>
      </c>
      <c r="M155" s="2" t="s">
        <v>105</v>
      </c>
      <c r="N155" s="2" t="s">
        <v>105</v>
      </c>
      <c r="O155" s="9" t="s">
        <v>124</v>
      </c>
      <c r="P155" s="9" t="s">
        <v>124</v>
      </c>
      <c r="Q155" s="9" t="s">
        <v>124</v>
      </c>
      <c r="R155" s="9" t="s">
        <v>124</v>
      </c>
      <c r="S155" s="9" t="s">
        <v>124</v>
      </c>
      <c r="T155" s="9" t="s">
        <v>124</v>
      </c>
      <c r="U155" s="9" t="s">
        <v>124</v>
      </c>
      <c r="V155" s="9" t="s">
        <v>124</v>
      </c>
      <c r="W155" s="9" t="s">
        <v>124</v>
      </c>
      <c r="X155" s="9" t="s">
        <v>124</v>
      </c>
    </row>
    <row r="156" spans="1:24" ht="46.5" customHeight="1" x14ac:dyDescent="0.2">
      <c r="A156" s="6" t="s">
        <v>292</v>
      </c>
      <c r="B156" s="5" t="s">
        <v>403</v>
      </c>
      <c r="C156" s="2" t="s">
        <v>123</v>
      </c>
      <c r="D156" s="2" t="s">
        <v>105</v>
      </c>
      <c r="E156" s="34" t="s">
        <v>212</v>
      </c>
      <c r="F156" s="2" t="s">
        <v>105</v>
      </c>
      <c r="G156" s="2" t="s">
        <v>105</v>
      </c>
      <c r="H156" s="2" t="s">
        <v>105</v>
      </c>
      <c r="I156" s="2" t="s">
        <v>105</v>
      </c>
      <c r="J156" s="2" t="s">
        <v>105</v>
      </c>
      <c r="K156" s="6" t="s">
        <v>105</v>
      </c>
      <c r="L156" s="6" t="s">
        <v>105</v>
      </c>
      <c r="M156" s="2" t="s">
        <v>105</v>
      </c>
      <c r="N156" s="2" t="s">
        <v>105</v>
      </c>
      <c r="O156" s="2">
        <v>10</v>
      </c>
      <c r="P156" s="66">
        <v>5</v>
      </c>
      <c r="Q156" s="66">
        <v>5</v>
      </c>
      <c r="R156" s="9" t="s">
        <v>124</v>
      </c>
      <c r="S156" s="9" t="s">
        <v>124</v>
      </c>
      <c r="T156" s="9" t="s">
        <v>124</v>
      </c>
      <c r="U156" s="9" t="s">
        <v>124</v>
      </c>
      <c r="V156" s="9" t="s">
        <v>124</v>
      </c>
      <c r="W156" s="9" t="s">
        <v>124</v>
      </c>
      <c r="X156" s="9" t="s">
        <v>124</v>
      </c>
    </row>
    <row r="157" spans="1:24" ht="47.25" customHeight="1" x14ac:dyDescent="0.2">
      <c r="A157" s="6" t="s">
        <v>293</v>
      </c>
      <c r="B157" s="5" t="s">
        <v>346</v>
      </c>
      <c r="C157" s="2" t="s">
        <v>122</v>
      </c>
      <c r="D157" s="2" t="s">
        <v>105</v>
      </c>
      <c r="E157" s="34" t="s">
        <v>212</v>
      </c>
      <c r="F157" s="2" t="s">
        <v>105</v>
      </c>
      <c r="G157" s="2" t="s">
        <v>105</v>
      </c>
      <c r="H157" s="2" t="s">
        <v>105</v>
      </c>
      <c r="I157" s="2" t="s">
        <v>105</v>
      </c>
      <c r="J157" s="2" t="s">
        <v>105</v>
      </c>
      <c r="K157" s="6" t="s">
        <v>105</v>
      </c>
      <c r="L157" s="6" t="s">
        <v>105</v>
      </c>
      <c r="M157" s="2" t="s">
        <v>105</v>
      </c>
      <c r="N157" s="2" t="s">
        <v>105</v>
      </c>
      <c r="O157" s="2">
        <v>150</v>
      </c>
      <c r="P157" s="66">
        <v>150</v>
      </c>
      <c r="Q157" s="66">
        <v>150</v>
      </c>
      <c r="R157" s="9" t="s">
        <v>124</v>
      </c>
      <c r="S157" s="9" t="s">
        <v>124</v>
      </c>
      <c r="T157" s="9" t="s">
        <v>124</v>
      </c>
      <c r="U157" s="9" t="s">
        <v>124</v>
      </c>
      <c r="V157" s="9" t="s">
        <v>124</v>
      </c>
      <c r="W157" s="9" t="s">
        <v>124</v>
      </c>
      <c r="X157" s="9" t="s">
        <v>124</v>
      </c>
    </row>
    <row r="158" spans="1:24" ht="72" x14ac:dyDescent="0.2">
      <c r="A158" s="158" t="s">
        <v>178</v>
      </c>
      <c r="B158" s="1" t="s">
        <v>347</v>
      </c>
      <c r="C158" s="2" t="s">
        <v>105</v>
      </c>
      <c r="D158" s="2" t="s">
        <v>105</v>
      </c>
      <c r="E158" s="2" t="s">
        <v>105</v>
      </c>
      <c r="F158" s="15" t="s">
        <v>430</v>
      </c>
      <c r="G158" s="34" t="s">
        <v>121</v>
      </c>
      <c r="H158" s="2" t="s">
        <v>105</v>
      </c>
      <c r="I158" s="2" t="s">
        <v>105</v>
      </c>
      <c r="J158" s="2" t="s">
        <v>105</v>
      </c>
      <c r="K158" s="6" t="s">
        <v>105</v>
      </c>
      <c r="L158" s="6" t="s">
        <v>105</v>
      </c>
      <c r="M158" s="2" t="s">
        <v>105</v>
      </c>
      <c r="N158" s="2" t="s">
        <v>105</v>
      </c>
      <c r="O158" s="9" t="s">
        <v>124</v>
      </c>
      <c r="P158" s="9" t="s">
        <v>124</v>
      </c>
      <c r="Q158" s="9" t="s">
        <v>124</v>
      </c>
      <c r="R158" s="9" t="s">
        <v>124</v>
      </c>
      <c r="S158" s="9" t="s">
        <v>124</v>
      </c>
      <c r="T158" s="9" t="s">
        <v>124</v>
      </c>
      <c r="U158" s="9" t="s">
        <v>124</v>
      </c>
      <c r="V158" s="9" t="s">
        <v>124</v>
      </c>
      <c r="W158" s="9" t="s">
        <v>124</v>
      </c>
      <c r="X158" s="9" t="s">
        <v>124</v>
      </c>
    </row>
    <row r="159" spans="1:24" x14ac:dyDescent="0.2">
      <c r="A159" s="158"/>
      <c r="B159" s="1" t="s">
        <v>215</v>
      </c>
      <c r="C159" s="2" t="s">
        <v>106</v>
      </c>
      <c r="D159" s="2" t="s">
        <v>105</v>
      </c>
      <c r="E159" s="2" t="s">
        <v>105</v>
      </c>
      <c r="F159" s="2" t="s">
        <v>105</v>
      </c>
      <c r="G159" s="2" t="s">
        <v>105</v>
      </c>
      <c r="H159" s="6" t="s">
        <v>130</v>
      </c>
      <c r="I159" s="2">
        <v>1820373513</v>
      </c>
      <c r="J159" s="2">
        <v>521</v>
      </c>
      <c r="K159" s="6" t="s">
        <v>105</v>
      </c>
      <c r="L159" s="6" t="s">
        <v>105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1">
        <v>0</v>
      </c>
      <c r="T159" s="39">
        <v>0</v>
      </c>
      <c r="U159" s="39">
        <v>0</v>
      </c>
      <c r="V159" s="39">
        <v>0</v>
      </c>
      <c r="W159" s="39">
        <v>0</v>
      </c>
      <c r="X159" s="13">
        <f>SUM(M159:W159)</f>
        <v>0</v>
      </c>
    </row>
    <row r="160" spans="1:24" ht="46.5" customHeight="1" x14ac:dyDescent="0.2">
      <c r="A160" s="6" t="s">
        <v>283</v>
      </c>
      <c r="B160" s="5" t="s">
        <v>348</v>
      </c>
      <c r="C160" s="2" t="s">
        <v>122</v>
      </c>
      <c r="D160" s="2" t="s">
        <v>105</v>
      </c>
      <c r="E160" s="34" t="s">
        <v>254</v>
      </c>
      <c r="F160" s="2" t="s">
        <v>105</v>
      </c>
      <c r="G160" s="2" t="s">
        <v>105</v>
      </c>
      <c r="H160" s="2" t="s">
        <v>105</v>
      </c>
      <c r="I160" s="2" t="s">
        <v>105</v>
      </c>
      <c r="J160" s="2" t="s">
        <v>105</v>
      </c>
      <c r="K160" s="6" t="s">
        <v>105</v>
      </c>
      <c r="L160" s="6" t="s">
        <v>105</v>
      </c>
      <c r="M160" s="2" t="s">
        <v>105</v>
      </c>
      <c r="N160" s="2" t="s">
        <v>105</v>
      </c>
      <c r="O160" s="2" t="s">
        <v>105</v>
      </c>
      <c r="P160" s="66" t="s">
        <v>105</v>
      </c>
      <c r="Q160" s="66" t="s">
        <v>105</v>
      </c>
      <c r="R160" s="66" t="s">
        <v>124</v>
      </c>
      <c r="S160" s="66" t="s">
        <v>124</v>
      </c>
      <c r="T160" s="66">
        <v>3</v>
      </c>
      <c r="U160" s="66">
        <v>3</v>
      </c>
      <c r="V160" s="66">
        <v>3</v>
      </c>
      <c r="W160" s="66">
        <v>3</v>
      </c>
      <c r="X160" s="146">
        <f>SUM(T160:W160)</f>
        <v>12</v>
      </c>
    </row>
    <row r="161" spans="1:24" ht="72" x14ac:dyDescent="0.2">
      <c r="A161" s="158" t="s">
        <v>179</v>
      </c>
      <c r="B161" s="1" t="s">
        <v>349</v>
      </c>
      <c r="C161" s="2" t="s">
        <v>105</v>
      </c>
      <c r="D161" s="2" t="s">
        <v>105</v>
      </c>
      <c r="E161" s="2" t="s">
        <v>105</v>
      </c>
      <c r="F161" s="15" t="s">
        <v>424</v>
      </c>
      <c r="G161" s="34" t="s">
        <v>121</v>
      </c>
      <c r="H161" s="2" t="s">
        <v>105</v>
      </c>
      <c r="I161" s="2" t="s">
        <v>105</v>
      </c>
      <c r="J161" s="2" t="s">
        <v>105</v>
      </c>
      <c r="K161" s="6" t="s">
        <v>105</v>
      </c>
      <c r="L161" s="6" t="s">
        <v>105</v>
      </c>
      <c r="M161" s="2" t="s">
        <v>105</v>
      </c>
      <c r="N161" s="2" t="s">
        <v>105</v>
      </c>
      <c r="O161" s="2" t="s">
        <v>105</v>
      </c>
      <c r="P161" s="66" t="s">
        <v>105</v>
      </c>
      <c r="Q161" s="66" t="s">
        <v>105</v>
      </c>
      <c r="R161" s="66" t="s">
        <v>105</v>
      </c>
      <c r="S161" s="66" t="s">
        <v>105</v>
      </c>
      <c r="T161" s="66" t="s">
        <v>105</v>
      </c>
      <c r="U161" s="66" t="s">
        <v>105</v>
      </c>
      <c r="V161" s="66" t="s">
        <v>105</v>
      </c>
      <c r="W161" s="66" t="s">
        <v>105</v>
      </c>
      <c r="X161" s="3" t="s">
        <v>105</v>
      </c>
    </row>
    <row r="162" spans="1:24" x14ac:dyDescent="0.2">
      <c r="A162" s="158"/>
      <c r="B162" s="1" t="s">
        <v>215</v>
      </c>
      <c r="C162" s="2" t="s">
        <v>106</v>
      </c>
      <c r="D162" s="2" t="s">
        <v>105</v>
      </c>
      <c r="E162" s="2" t="s">
        <v>105</v>
      </c>
      <c r="F162" s="2" t="s">
        <v>105</v>
      </c>
      <c r="G162" s="2" t="s">
        <v>105</v>
      </c>
      <c r="H162" s="6" t="s">
        <v>130</v>
      </c>
      <c r="I162" s="2">
        <v>1820303512</v>
      </c>
      <c r="J162" s="2">
        <v>350</v>
      </c>
      <c r="K162" s="6" t="s">
        <v>105</v>
      </c>
      <c r="L162" s="6" t="s">
        <v>105</v>
      </c>
      <c r="M162" s="31">
        <v>6319.1</v>
      </c>
      <c r="N162" s="39">
        <v>0</v>
      </c>
      <c r="O162" s="39">
        <v>0</v>
      </c>
      <c r="P162" s="39">
        <v>0</v>
      </c>
      <c r="Q162" s="39">
        <v>0</v>
      </c>
      <c r="R162" s="39">
        <v>750</v>
      </c>
      <c r="S162" s="39">
        <v>0</v>
      </c>
      <c r="T162" s="39">
        <v>0</v>
      </c>
      <c r="U162" s="39">
        <v>0</v>
      </c>
      <c r="V162" s="39">
        <v>0</v>
      </c>
      <c r="W162" s="39">
        <v>0</v>
      </c>
      <c r="X162" s="7">
        <f>SUM(M162:W162)</f>
        <v>7069.1</v>
      </c>
    </row>
    <row r="163" spans="1:24" ht="48.75" customHeight="1" x14ac:dyDescent="0.2">
      <c r="A163" s="6" t="s">
        <v>284</v>
      </c>
      <c r="B163" s="5" t="s">
        <v>350</v>
      </c>
      <c r="C163" s="2" t="s">
        <v>123</v>
      </c>
      <c r="D163" s="2" t="s">
        <v>105</v>
      </c>
      <c r="E163" s="34" t="s">
        <v>161</v>
      </c>
      <c r="F163" s="2" t="s">
        <v>105</v>
      </c>
      <c r="G163" s="2" t="s">
        <v>105</v>
      </c>
      <c r="H163" s="2" t="s">
        <v>105</v>
      </c>
      <c r="I163" s="2" t="s">
        <v>105</v>
      </c>
      <c r="J163" s="2" t="s">
        <v>105</v>
      </c>
      <c r="K163" s="6" t="s">
        <v>105</v>
      </c>
      <c r="L163" s="6" t="s">
        <v>105</v>
      </c>
      <c r="M163" s="2">
        <v>90</v>
      </c>
      <c r="N163" s="2">
        <v>10</v>
      </c>
      <c r="O163" s="2">
        <v>19</v>
      </c>
      <c r="P163" s="66">
        <v>20</v>
      </c>
      <c r="Q163" s="66" t="s">
        <v>105</v>
      </c>
      <c r="R163" s="66" t="s">
        <v>124</v>
      </c>
      <c r="S163" s="66">
        <v>90</v>
      </c>
      <c r="T163" s="66">
        <v>90</v>
      </c>
      <c r="U163" s="66">
        <v>90</v>
      </c>
      <c r="V163" s="66">
        <v>90</v>
      </c>
      <c r="W163" s="66">
        <v>90</v>
      </c>
      <c r="X163" s="146">
        <f>SUM(S163:W163)+P163+O163+N163+M163</f>
        <v>589</v>
      </c>
    </row>
    <row r="164" spans="1:24" ht="72" x14ac:dyDescent="0.2">
      <c r="A164" s="158" t="s">
        <v>285</v>
      </c>
      <c r="B164" s="1" t="s">
        <v>351</v>
      </c>
      <c r="C164" s="2" t="s">
        <v>105</v>
      </c>
      <c r="D164" s="2" t="s">
        <v>105</v>
      </c>
      <c r="E164" s="2" t="s">
        <v>105</v>
      </c>
      <c r="F164" s="15" t="s">
        <v>424</v>
      </c>
      <c r="G164" s="34" t="s">
        <v>121</v>
      </c>
      <c r="H164" s="2" t="s">
        <v>105</v>
      </c>
      <c r="I164" s="2" t="s">
        <v>105</v>
      </c>
      <c r="J164" s="2" t="s">
        <v>105</v>
      </c>
      <c r="K164" s="6" t="s">
        <v>105</v>
      </c>
      <c r="L164" s="6" t="s">
        <v>105</v>
      </c>
      <c r="M164" s="2" t="s">
        <v>105</v>
      </c>
      <c r="N164" s="2" t="s">
        <v>105</v>
      </c>
      <c r="O164" s="2" t="s">
        <v>105</v>
      </c>
      <c r="P164" s="66" t="s">
        <v>105</v>
      </c>
      <c r="Q164" s="66" t="s">
        <v>105</v>
      </c>
      <c r="R164" s="66" t="s">
        <v>105</v>
      </c>
      <c r="S164" s="66" t="s">
        <v>105</v>
      </c>
      <c r="T164" s="66" t="s">
        <v>105</v>
      </c>
      <c r="U164" s="66" t="s">
        <v>105</v>
      </c>
      <c r="V164" s="66" t="s">
        <v>105</v>
      </c>
      <c r="W164" s="66" t="s">
        <v>105</v>
      </c>
      <c r="X164" s="3" t="s">
        <v>105</v>
      </c>
    </row>
    <row r="165" spans="1:24" x14ac:dyDescent="0.2">
      <c r="A165" s="158"/>
      <c r="B165" s="1" t="s">
        <v>215</v>
      </c>
      <c r="C165" s="2" t="s">
        <v>106</v>
      </c>
      <c r="D165" s="2" t="s">
        <v>105</v>
      </c>
      <c r="E165" s="2" t="s">
        <v>105</v>
      </c>
      <c r="F165" s="2" t="s">
        <v>105</v>
      </c>
      <c r="G165" s="2" t="s">
        <v>105</v>
      </c>
      <c r="H165" s="6" t="s">
        <v>130</v>
      </c>
      <c r="I165" s="2">
        <v>1820303000</v>
      </c>
      <c r="J165" s="2">
        <v>244</v>
      </c>
      <c r="K165" s="6" t="s">
        <v>105</v>
      </c>
      <c r="L165" s="6" t="s">
        <v>105</v>
      </c>
      <c r="M165" s="2">
        <v>0</v>
      </c>
      <c r="N165" s="2">
        <v>0</v>
      </c>
      <c r="O165" s="2">
        <v>0</v>
      </c>
      <c r="P165" s="66">
        <v>0</v>
      </c>
      <c r="Q165" s="66">
        <v>0</v>
      </c>
      <c r="R165" s="66">
        <v>0</v>
      </c>
      <c r="S165" s="66">
        <v>0</v>
      </c>
      <c r="T165" s="66">
        <v>0</v>
      </c>
      <c r="U165" s="66">
        <v>0</v>
      </c>
      <c r="V165" s="66">
        <v>0</v>
      </c>
      <c r="W165" s="66">
        <v>0</v>
      </c>
      <c r="X165" s="13">
        <f>SUM(M165:T165)</f>
        <v>0</v>
      </c>
    </row>
    <row r="166" spans="1:24" ht="47.25" customHeight="1" x14ac:dyDescent="0.2">
      <c r="A166" s="6" t="s">
        <v>294</v>
      </c>
      <c r="B166" s="5" t="s">
        <v>352</v>
      </c>
      <c r="C166" s="2" t="s">
        <v>123</v>
      </c>
      <c r="D166" s="2" t="s">
        <v>105</v>
      </c>
      <c r="E166" s="34" t="s">
        <v>195</v>
      </c>
      <c r="F166" s="2" t="s">
        <v>105</v>
      </c>
      <c r="G166" s="2" t="s">
        <v>105</v>
      </c>
      <c r="H166" s="2" t="s">
        <v>105</v>
      </c>
      <c r="I166" s="2" t="s">
        <v>105</v>
      </c>
      <c r="J166" s="2" t="s">
        <v>105</v>
      </c>
      <c r="K166" s="6" t="s">
        <v>105</v>
      </c>
      <c r="L166" s="6" t="s">
        <v>105</v>
      </c>
      <c r="M166" s="2">
        <v>230</v>
      </c>
      <c r="N166" s="2">
        <v>240</v>
      </c>
      <c r="O166" s="2">
        <v>480</v>
      </c>
      <c r="P166" s="66">
        <v>250</v>
      </c>
      <c r="Q166" s="66">
        <v>402</v>
      </c>
      <c r="R166" s="66">
        <v>250</v>
      </c>
      <c r="S166" s="66">
        <v>250</v>
      </c>
      <c r="T166" s="66">
        <v>250</v>
      </c>
      <c r="U166" s="66">
        <v>250</v>
      </c>
      <c r="V166" s="66">
        <v>250</v>
      </c>
      <c r="W166" s="66">
        <v>250</v>
      </c>
      <c r="X166" s="15">
        <f>SUM(M166:W166)</f>
        <v>3102</v>
      </c>
    </row>
    <row r="167" spans="1:24" ht="48.75" customHeight="1" x14ac:dyDescent="0.2">
      <c r="A167" s="50" t="s">
        <v>295</v>
      </c>
      <c r="B167" s="51" t="s">
        <v>413</v>
      </c>
      <c r="C167" s="2" t="s">
        <v>123</v>
      </c>
      <c r="D167" s="2" t="s">
        <v>105</v>
      </c>
      <c r="E167" s="34" t="s">
        <v>195</v>
      </c>
      <c r="F167" s="2" t="s">
        <v>105</v>
      </c>
      <c r="G167" s="2" t="s">
        <v>105</v>
      </c>
      <c r="H167" s="2" t="s">
        <v>105</v>
      </c>
      <c r="I167" s="2" t="s">
        <v>105</v>
      </c>
      <c r="J167" s="2" t="s">
        <v>105</v>
      </c>
      <c r="K167" s="6" t="s">
        <v>105</v>
      </c>
      <c r="L167" s="6" t="s">
        <v>105</v>
      </c>
      <c r="M167" s="2">
        <v>180</v>
      </c>
      <c r="N167" s="2">
        <v>180</v>
      </c>
      <c r="O167" s="2">
        <v>232</v>
      </c>
      <c r="P167" s="66">
        <v>120</v>
      </c>
      <c r="Q167" s="66">
        <v>310</v>
      </c>
      <c r="R167" s="66">
        <v>210</v>
      </c>
      <c r="S167" s="66">
        <v>210</v>
      </c>
      <c r="T167" s="66">
        <v>210</v>
      </c>
      <c r="U167" s="66">
        <v>210</v>
      </c>
      <c r="V167" s="66">
        <v>210</v>
      </c>
      <c r="W167" s="66">
        <v>210</v>
      </c>
      <c r="X167" s="15">
        <f t="shared" ref="X167:X168" si="36">SUM(M167:W167)</f>
        <v>2282</v>
      </c>
    </row>
    <row r="168" spans="1:24" ht="48.75" customHeight="1" x14ac:dyDescent="0.2">
      <c r="A168" s="6" t="s">
        <v>296</v>
      </c>
      <c r="B168" s="5" t="s">
        <v>353</v>
      </c>
      <c r="C168" s="2" t="s">
        <v>123</v>
      </c>
      <c r="D168" s="2" t="s">
        <v>105</v>
      </c>
      <c r="E168" s="34" t="s">
        <v>162</v>
      </c>
      <c r="F168" s="2" t="s">
        <v>105</v>
      </c>
      <c r="G168" s="2" t="s">
        <v>105</v>
      </c>
      <c r="H168" s="2" t="s">
        <v>105</v>
      </c>
      <c r="I168" s="2" t="s">
        <v>105</v>
      </c>
      <c r="J168" s="2" t="s">
        <v>105</v>
      </c>
      <c r="K168" s="6" t="s">
        <v>105</v>
      </c>
      <c r="L168" s="6" t="s">
        <v>105</v>
      </c>
      <c r="M168" s="2">
        <v>79</v>
      </c>
      <c r="N168" s="2">
        <v>45</v>
      </c>
      <c r="O168" s="2">
        <v>17</v>
      </c>
      <c r="P168" s="66">
        <v>30</v>
      </c>
      <c r="Q168" s="66">
        <v>38</v>
      </c>
      <c r="R168" s="66">
        <v>30</v>
      </c>
      <c r="S168" s="66">
        <v>30</v>
      </c>
      <c r="T168" s="66">
        <v>30</v>
      </c>
      <c r="U168" s="66">
        <v>30</v>
      </c>
      <c r="V168" s="66">
        <v>30</v>
      </c>
      <c r="W168" s="66">
        <v>30</v>
      </c>
      <c r="X168" s="15">
        <f t="shared" si="36"/>
        <v>389</v>
      </c>
    </row>
    <row r="169" spans="1:24" ht="72" x14ac:dyDescent="0.2">
      <c r="A169" s="158" t="s">
        <v>51</v>
      </c>
      <c r="B169" s="52" t="s">
        <v>53</v>
      </c>
      <c r="C169" s="2" t="s">
        <v>105</v>
      </c>
      <c r="D169" s="2" t="s">
        <v>105</v>
      </c>
      <c r="E169" s="2" t="s">
        <v>105</v>
      </c>
      <c r="F169" s="15" t="s">
        <v>424</v>
      </c>
      <c r="G169" s="34" t="s">
        <v>121</v>
      </c>
      <c r="H169" s="2" t="s">
        <v>105</v>
      </c>
      <c r="I169" s="2" t="s">
        <v>105</v>
      </c>
      <c r="J169" s="2" t="s">
        <v>105</v>
      </c>
      <c r="K169" s="6" t="s">
        <v>105</v>
      </c>
      <c r="L169" s="6" t="s">
        <v>105</v>
      </c>
      <c r="M169" s="2" t="s">
        <v>105</v>
      </c>
      <c r="N169" s="2" t="s">
        <v>105</v>
      </c>
      <c r="O169" s="2" t="s">
        <v>105</v>
      </c>
      <c r="P169" s="66" t="s">
        <v>105</v>
      </c>
      <c r="Q169" s="66" t="s">
        <v>105</v>
      </c>
      <c r="R169" s="66" t="s">
        <v>105</v>
      </c>
      <c r="S169" s="66" t="s">
        <v>105</v>
      </c>
      <c r="T169" s="66" t="s">
        <v>105</v>
      </c>
      <c r="U169" s="66" t="s">
        <v>105</v>
      </c>
      <c r="V169" s="66" t="s">
        <v>105</v>
      </c>
      <c r="W169" s="66" t="s">
        <v>105</v>
      </c>
      <c r="X169" s="3" t="s">
        <v>105</v>
      </c>
    </row>
    <row r="170" spans="1:24" x14ac:dyDescent="0.2">
      <c r="A170" s="158"/>
      <c r="B170" s="1" t="s">
        <v>215</v>
      </c>
      <c r="C170" s="2" t="s">
        <v>106</v>
      </c>
      <c r="D170" s="2" t="s">
        <v>105</v>
      </c>
      <c r="E170" s="2" t="s">
        <v>105</v>
      </c>
      <c r="F170" s="15" t="s">
        <v>423</v>
      </c>
      <c r="G170" s="16" t="s">
        <v>105</v>
      </c>
      <c r="H170" s="61" t="s">
        <v>130</v>
      </c>
      <c r="I170" s="62" t="s">
        <v>449</v>
      </c>
      <c r="J170" s="2">
        <v>622</v>
      </c>
      <c r="K170" s="6" t="s">
        <v>105</v>
      </c>
      <c r="L170" s="6" t="s">
        <v>105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282.29000000000002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13">
        <f>SUM(M170:W170)</f>
        <v>282.29000000000002</v>
      </c>
    </row>
    <row r="171" spans="1:24" x14ac:dyDescent="0.2">
      <c r="A171" s="158"/>
      <c r="B171" s="1" t="s">
        <v>216</v>
      </c>
      <c r="C171" s="2" t="s">
        <v>106</v>
      </c>
      <c r="D171" s="2" t="s">
        <v>105</v>
      </c>
      <c r="E171" s="2" t="s">
        <v>105</v>
      </c>
      <c r="F171" s="2" t="s">
        <v>105</v>
      </c>
      <c r="G171" s="2" t="s">
        <v>105</v>
      </c>
      <c r="H171" s="61" t="s">
        <v>130</v>
      </c>
      <c r="I171" s="62" t="s">
        <v>449</v>
      </c>
      <c r="J171" s="2">
        <v>622</v>
      </c>
      <c r="K171" s="6" t="s">
        <v>105</v>
      </c>
      <c r="L171" s="6" t="s">
        <v>105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5363.6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13">
        <f>SUM(M171:W171)</f>
        <v>5363.6</v>
      </c>
    </row>
    <row r="172" spans="1:24" ht="48" customHeight="1" x14ac:dyDescent="0.2">
      <c r="A172" s="6" t="s">
        <v>52</v>
      </c>
      <c r="B172" s="5" t="s">
        <v>54</v>
      </c>
      <c r="C172" s="2" t="s">
        <v>123</v>
      </c>
      <c r="D172" s="2" t="s">
        <v>105</v>
      </c>
      <c r="E172" s="34" t="s">
        <v>161</v>
      </c>
      <c r="F172" s="2" t="s">
        <v>105</v>
      </c>
      <c r="G172" s="2" t="s">
        <v>105</v>
      </c>
      <c r="H172" s="2" t="s">
        <v>105</v>
      </c>
      <c r="I172" s="2" t="s">
        <v>105</v>
      </c>
      <c r="J172" s="2" t="s">
        <v>105</v>
      </c>
      <c r="K172" s="6" t="s">
        <v>105</v>
      </c>
      <c r="L172" s="6" t="s">
        <v>105</v>
      </c>
      <c r="M172" s="2">
        <v>0</v>
      </c>
      <c r="N172" s="2" t="s">
        <v>124</v>
      </c>
      <c r="O172" s="2" t="s">
        <v>124</v>
      </c>
      <c r="P172" s="66">
        <v>140</v>
      </c>
      <c r="Q172" s="66">
        <v>160</v>
      </c>
      <c r="R172" s="66">
        <v>200</v>
      </c>
      <c r="S172" s="66">
        <v>200</v>
      </c>
      <c r="T172" s="66">
        <v>200</v>
      </c>
      <c r="U172" s="66">
        <v>200</v>
      </c>
      <c r="V172" s="66">
        <v>200</v>
      </c>
      <c r="W172" s="66">
        <v>200</v>
      </c>
      <c r="X172" s="146">
        <f>SUM(P172:W172)</f>
        <v>1500</v>
      </c>
    </row>
    <row r="173" spans="1:24" s="72" customFormat="1" ht="72" x14ac:dyDescent="0.2">
      <c r="A173" s="154" t="s">
        <v>459</v>
      </c>
      <c r="B173" s="119" t="s">
        <v>507</v>
      </c>
      <c r="C173" s="118" t="s">
        <v>105</v>
      </c>
      <c r="D173" s="118" t="s">
        <v>105</v>
      </c>
      <c r="E173" s="118" t="s">
        <v>105</v>
      </c>
      <c r="F173" s="70" t="s">
        <v>460</v>
      </c>
      <c r="G173" s="65" t="s">
        <v>121</v>
      </c>
      <c r="H173" s="118" t="s">
        <v>124</v>
      </c>
      <c r="I173" s="118" t="s">
        <v>124</v>
      </c>
      <c r="J173" s="118" t="s">
        <v>124</v>
      </c>
      <c r="K173" s="118" t="s">
        <v>124</v>
      </c>
      <c r="L173" s="118" t="s">
        <v>124</v>
      </c>
      <c r="M173" s="118" t="s">
        <v>124</v>
      </c>
      <c r="N173" s="118" t="s">
        <v>124</v>
      </c>
      <c r="O173" s="118" t="s">
        <v>124</v>
      </c>
      <c r="P173" s="118" t="s">
        <v>124</v>
      </c>
      <c r="Q173" s="118" t="s">
        <v>124</v>
      </c>
      <c r="R173" s="118" t="s">
        <v>124</v>
      </c>
      <c r="S173" s="118" t="s">
        <v>124</v>
      </c>
      <c r="T173" s="118" t="s">
        <v>124</v>
      </c>
      <c r="U173" s="118" t="s">
        <v>124</v>
      </c>
      <c r="V173" s="118" t="s">
        <v>124</v>
      </c>
      <c r="W173" s="118" t="s">
        <v>124</v>
      </c>
      <c r="X173" s="118" t="s">
        <v>124</v>
      </c>
    </row>
    <row r="174" spans="1:24" s="72" customFormat="1" x14ac:dyDescent="0.2">
      <c r="A174" s="154"/>
      <c r="B174" s="119" t="s">
        <v>214</v>
      </c>
      <c r="C174" s="118" t="s">
        <v>106</v>
      </c>
      <c r="D174" s="118" t="s">
        <v>105</v>
      </c>
      <c r="E174" s="118" t="s">
        <v>105</v>
      </c>
      <c r="F174" s="118" t="s">
        <v>105</v>
      </c>
      <c r="G174" s="118" t="s">
        <v>105</v>
      </c>
      <c r="H174" s="104" t="s">
        <v>119</v>
      </c>
      <c r="I174" s="118">
        <v>1820303640</v>
      </c>
      <c r="J174" s="118">
        <v>630</v>
      </c>
      <c r="K174" s="117" t="s">
        <v>105</v>
      </c>
      <c r="L174" s="117" t="s">
        <v>105</v>
      </c>
      <c r="M174" s="74">
        <v>0</v>
      </c>
      <c r="N174" s="74">
        <v>0</v>
      </c>
      <c r="O174" s="74">
        <v>0</v>
      </c>
      <c r="P174" s="90">
        <v>0</v>
      </c>
      <c r="Q174" s="90">
        <f>Q176+Q177+Q178+Q179</f>
        <v>0</v>
      </c>
      <c r="R174" s="90">
        <v>0</v>
      </c>
      <c r="S174" s="90">
        <f>S176+S177+S178+S179</f>
        <v>30000</v>
      </c>
      <c r="T174" s="90">
        <f>T176+T177+T178+T179</f>
        <v>0</v>
      </c>
      <c r="U174" s="90">
        <f t="shared" ref="U174:W174" si="37">U176+U177+U178+U179</f>
        <v>0</v>
      </c>
      <c r="V174" s="90">
        <f t="shared" si="37"/>
        <v>0</v>
      </c>
      <c r="W174" s="90">
        <f t="shared" si="37"/>
        <v>0</v>
      </c>
      <c r="X174" s="75">
        <f>SUM(P174:W174)</f>
        <v>30000</v>
      </c>
    </row>
    <row r="175" spans="1:24" s="72" customFormat="1" x14ac:dyDescent="0.2">
      <c r="A175" s="154"/>
      <c r="B175" s="119" t="s">
        <v>110</v>
      </c>
      <c r="C175" s="118" t="s">
        <v>105</v>
      </c>
      <c r="D175" s="118" t="s">
        <v>105</v>
      </c>
      <c r="E175" s="118" t="s">
        <v>105</v>
      </c>
      <c r="F175" s="118" t="s">
        <v>105</v>
      </c>
      <c r="G175" s="118" t="s">
        <v>105</v>
      </c>
      <c r="H175" s="118" t="s">
        <v>105</v>
      </c>
      <c r="I175" s="118" t="s">
        <v>105</v>
      </c>
      <c r="J175" s="118" t="s">
        <v>105</v>
      </c>
      <c r="K175" s="117" t="s">
        <v>105</v>
      </c>
      <c r="L175" s="117" t="s">
        <v>105</v>
      </c>
      <c r="M175" s="118" t="s">
        <v>105</v>
      </c>
      <c r="N175" s="118" t="s">
        <v>105</v>
      </c>
      <c r="O175" s="118" t="s">
        <v>105</v>
      </c>
      <c r="P175" s="118" t="s">
        <v>105</v>
      </c>
      <c r="Q175" s="118" t="s">
        <v>105</v>
      </c>
      <c r="R175" s="118" t="s">
        <v>105</v>
      </c>
      <c r="S175" s="118" t="s">
        <v>105</v>
      </c>
      <c r="T175" s="118" t="s">
        <v>105</v>
      </c>
      <c r="U175" s="118" t="s">
        <v>105</v>
      </c>
      <c r="V175" s="118" t="s">
        <v>105</v>
      </c>
      <c r="W175" s="118" t="s">
        <v>105</v>
      </c>
      <c r="X175" s="71" t="s">
        <v>105</v>
      </c>
    </row>
    <row r="176" spans="1:24" s="72" customFormat="1" x14ac:dyDescent="0.2">
      <c r="A176" s="154"/>
      <c r="B176" s="119" t="s">
        <v>111</v>
      </c>
      <c r="C176" s="118" t="s">
        <v>106</v>
      </c>
      <c r="D176" s="118" t="s">
        <v>105</v>
      </c>
      <c r="E176" s="118" t="s">
        <v>105</v>
      </c>
      <c r="F176" s="118" t="s">
        <v>105</v>
      </c>
      <c r="G176" s="118" t="s">
        <v>105</v>
      </c>
      <c r="H176" s="104" t="s">
        <v>119</v>
      </c>
      <c r="I176" s="118">
        <v>1820303640</v>
      </c>
      <c r="J176" s="118">
        <v>633</v>
      </c>
      <c r="K176" s="117" t="s">
        <v>105</v>
      </c>
      <c r="L176" s="117" t="s">
        <v>105</v>
      </c>
      <c r="M176" s="86">
        <v>0</v>
      </c>
      <c r="N176" s="86">
        <v>0</v>
      </c>
      <c r="O176" s="86">
        <v>0</v>
      </c>
      <c r="P176" s="86">
        <v>0</v>
      </c>
      <c r="Q176" s="86">
        <v>0</v>
      </c>
      <c r="R176" s="86">
        <v>0</v>
      </c>
      <c r="S176" s="86">
        <v>30000</v>
      </c>
      <c r="T176" s="86">
        <v>0</v>
      </c>
      <c r="U176" s="86">
        <v>0</v>
      </c>
      <c r="V176" s="86">
        <v>0</v>
      </c>
      <c r="W176" s="86">
        <v>0</v>
      </c>
      <c r="X176" s="75">
        <f>SUM(M176:W176)</f>
        <v>30000</v>
      </c>
    </row>
    <row r="177" spans="1:24" s="72" customFormat="1" ht="15" x14ac:dyDescent="0.2">
      <c r="A177" s="154"/>
      <c r="B177" s="119" t="s">
        <v>111</v>
      </c>
      <c r="C177" s="118" t="s">
        <v>106</v>
      </c>
      <c r="D177" s="76" t="s">
        <v>124</v>
      </c>
      <c r="E177" s="118" t="s">
        <v>105</v>
      </c>
      <c r="F177" s="118" t="s">
        <v>105</v>
      </c>
      <c r="G177" s="118" t="s">
        <v>105</v>
      </c>
      <c r="H177" s="118" t="s">
        <v>105</v>
      </c>
      <c r="I177" s="118">
        <v>1820303640</v>
      </c>
      <c r="J177" s="118" t="s">
        <v>105</v>
      </c>
      <c r="K177" s="117" t="s">
        <v>105</v>
      </c>
      <c r="L177" s="117" t="s">
        <v>105</v>
      </c>
      <c r="M177" s="86">
        <v>0</v>
      </c>
      <c r="N177" s="86">
        <v>0</v>
      </c>
      <c r="O177" s="86">
        <v>0</v>
      </c>
      <c r="P177" s="86">
        <v>0</v>
      </c>
      <c r="Q177" s="86">
        <v>0</v>
      </c>
      <c r="R177" s="86">
        <v>0</v>
      </c>
      <c r="S177" s="86">
        <v>0</v>
      </c>
      <c r="T177" s="86">
        <v>0</v>
      </c>
      <c r="U177" s="86">
        <v>0</v>
      </c>
      <c r="V177" s="86">
        <v>0</v>
      </c>
      <c r="W177" s="86">
        <v>0</v>
      </c>
      <c r="X177" s="75">
        <f t="shared" ref="X177:X179" si="38">SUM(M177:W177)</f>
        <v>0</v>
      </c>
    </row>
    <row r="178" spans="1:24" s="72" customFormat="1" x14ac:dyDescent="0.2">
      <c r="A178" s="154"/>
      <c r="B178" s="119" t="s">
        <v>111</v>
      </c>
      <c r="C178" s="118" t="s">
        <v>106</v>
      </c>
      <c r="D178" s="118" t="s">
        <v>105</v>
      </c>
      <c r="E178" s="118" t="s">
        <v>105</v>
      </c>
      <c r="F178" s="118" t="s">
        <v>105</v>
      </c>
      <c r="G178" s="118" t="s">
        <v>105</v>
      </c>
      <c r="H178" s="118" t="s">
        <v>105</v>
      </c>
      <c r="I178" s="118">
        <v>1820303640</v>
      </c>
      <c r="J178" s="118" t="s">
        <v>105</v>
      </c>
      <c r="K178" s="117" t="s">
        <v>105</v>
      </c>
      <c r="L178" s="117" t="s">
        <v>105</v>
      </c>
      <c r="M178" s="86">
        <v>0</v>
      </c>
      <c r="N178" s="86">
        <v>0</v>
      </c>
      <c r="O178" s="86">
        <v>0</v>
      </c>
      <c r="P178" s="86">
        <v>0</v>
      </c>
      <c r="Q178" s="86">
        <v>0</v>
      </c>
      <c r="R178" s="86">
        <v>0</v>
      </c>
      <c r="S178" s="86">
        <v>0</v>
      </c>
      <c r="T178" s="86">
        <v>0</v>
      </c>
      <c r="U178" s="86">
        <v>0</v>
      </c>
      <c r="V178" s="86">
        <v>0</v>
      </c>
      <c r="W178" s="86">
        <v>0</v>
      </c>
      <c r="X178" s="75">
        <f t="shared" si="38"/>
        <v>0</v>
      </c>
    </row>
    <row r="179" spans="1:24" s="72" customFormat="1" x14ac:dyDescent="0.2">
      <c r="A179" s="154"/>
      <c r="B179" s="119" t="s">
        <v>111</v>
      </c>
      <c r="C179" s="118" t="s">
        <v>106</v>
      </c>
      <c r="D179" s="118" t="s">
        <v>105</v>
      </c>
      <c r="E179" s="120" t="s">
        <v>105</v>
      </c>
      <c r="F179" s="118" t="s">
        <v>105</v>
      </c>
      <c r="G179" s="118" t="s">
        <v>105</v>
      </c>
      <c r="H179" s="118" t="s">
        <v>105</v>
      </c>
      <c r="I179" s="118">
        <v>1820303640</v>
      </c>
      <c r="J179" s="118" t="s">
        <v>105</v>
      </c>
      <c r="K179" s="117" t="s">
        <v>105</v>
      </c>
      <c r="L179" s="117" t="s">
        <v>105</v>
      </c>
      <c r="M179" s="86">
        <v>0</v>
      </c>
      <c r="N179" s="86">
        <v>0</v>
      </c>
      <c r="O179" s="86">
        <v>0</v>
      </c>
      <c r="P179" s="86">
        <v>0</v>
      </c>
      <c r="Q179" s="86">
        <v>0</v>
      </c>
      <c r="R179" s="86">
        <v>0</v>
      </c>
      <c r="S179" s="86">
        <v>0</v>
      </c>
      <c r="T179" s="86">
        <v>0</v>
      </c>
      <c r="U179" s="86">
        <v>0</v>
      </c>
      <c r="V179" s="86">
        <v>0</v>
      </c>
      <c r="W179" s="86">
        <v>0</v>
      </c>
      <c r="X179" s="75">
        <f t="shared" si="38"/>
        <v>0</v>
      </c>
    </row>
    <row r="180" spans="1:24" ht="83.25" customHeight="1" x14ac:dyDescent="0.2">
      <c r="A180" s="121" t="s">
        <v>462</v>
      </c>
      <c r="B180" s="5" t="s">
        <v>463</v>
      </c>
      <c r="C180" s="122" t="s">
        <v>117</v>
      </c>
      <c r="D180" s="122" t="s">
        <v>105</v>
      </c>
      <c r="E180" s="34" t="s">
        <v>464</v>
      </c>
      <c r="F180" s="122" t="s">
        <v>105</v>
      </c>
      <c r="G180" s="122" t="s">
        <v>105</v>
      </c>
      <c r="H180" s="122" t="s">
        <v>105</v>
      </c>
      <c r="I180" s="122" t="s">
        <v>105</v>
      </c>
      <c r="J180" s="122" t="s">
        <v>105</v>
      </c>
      <c r="K180" s="121" t="s">
        <v>105</v>
      </c>
      <c r="L180" s="121" t="s">
        <v>105</v>
      </c>
      <c r="M180" s="122">
        <v>0</v>
      </c>
      <c r="N180" s="122" t="s">
        <v>124</v>
      </c>
      <c r="O180" s="122" t="s">
        <v>124</v>
      </c>
      <c r="P180" s="122" t="s">
        <v>124</v>
      </c>
      <c r="Q180" s="122" t="s">
        <v>124</v>
      </c>
      <c r="R180" s="122" t="s">
        <v>124</v>
      </c>
      <c r="S180" s="122">
        <v>40</v>
      </c>
      <c r="T180" s="122">
        <v>40</v>
      </c>
      <c r="U180" s="122">
        <v>40</v>
      </c>
      <c r="V180" s="122">
        <v>40</v>
      </c>
      <c r="W180" s="122">
        <v>40</v>
      </c>
      <c r="X180" s="146">
        <v>40</v>
      </c>
    </row>
    <row r="181" spans="1:24" ht="72" x14ac:dyDescent="0.2">
      <c r="A181" s="158" t="s">
        <v>180</v>
      </c>
      <c r="B181" s="48" t="s">
        <v>435</v>
      </c>
      <c r="C181" s="2" t="s">
        <v>105</v>
      </c>
      <c r="D181" s="2" t="s">
        <v>105</v>
      </c>
      <c r="E181" s="2" t="s">
        <v>105</v>
      </c>
      <c r="F181" s="15" t="s">
        <v>423</v>
      </c>
      <c r="G181" s="34" t="s">
        <v>121</v>
      </c>
      <c r="H181" s="2" t="s">
        <v>105</v>
      </c>
      <c r="I181" s="2" t="s">
        <v>105</v>
      </c>
      <c r="J181" s="2" t="s">
        <v>105</v>
      </c>
      <c r="K181" s="6" t="s">
        <v>105</v>
      </c>
      <c r="L181" s="6" t="s">
        <v>105</v>
      </c>
      <c r="M181" s="2" t="s">
        <v>105</v>
      </c>
      <c r="N181" s="2" t="s">
        <v>105</v>
      </c>
      <c r="O181" s="2" t="s">
        <v>105</v>
      </c>
      <c r="P181" s="66" t="s">
        <v>105</v>
      </c>
      <c r="Q181" s="66" t="s">
        <v>105</v>
      </c>
      <c r="R181" s="66" t="s">
        <v>105</v>
      </c>
      <c r="S181" s="66" t="s">
        <v>105</v>
      </c>
      <c r="T181" s="66" t="s">
        <v>105</v>
      </c>
      <c r="U181" s="66" t="s">
        <v>105</v>
      </c>
      <c r="V181" s="66" t="s">
        <v>105</v>
      </c>
      <c r="W181" s="66" t="s">
        <v>105</v>
      </c>
      <c r="X181" s="3" t="s">
        <v>105</v>
      </c>
    </row>
    <row r="182" spans="1:24" x14ac:dyDescent="0.2">
      <c r="A182" s="158"/>
      <c r="B182" s="1" t="s">
        <v>214</v>
      </c>
      <c r="C182" s="2" t="s">
        <v>106</v>
      </c>
      <c r="D182" s="168" t="s">
        <v>105</v>
      </c>
      <c r="E182" s="168" t="s">
        <v>105</v>
      </c>
      <c r="F182" s="168" t="s">
        <v>105</v>
      </c>
      <c r="G182" s="168" t="s">
        <v>105</v>
      </c>
      <c r="H182" s="2" t="s">
        <v>105</v>
      </c>
      <c r="I182" s="2" t="s">
        <v>105</v>
      </c>
      <c r="J182" s="2" t="s">
        <v>105</v>
      </c>
      <c r="K182" s="6" t="s">
        <v>105</v>
      </c>
      <c r="L182" s="6" t="s">
        <v>105</v>
      </c>
      <c r="M182" s="3">
        <f t="shared" ref="M182:W182" si="39">SUM(M184:M191)</f>
        <v>0</v>
      </c>
      <c r="N182" s="3">
        <f t="shared" si="39"/>
        <v>0</v>
      </c>
      <c r="O182" s="3">
        <f t="shared" si="39"/>
        <v>0</v>
      </c>
      <c r="P182" s="3">
        <f t="shared" si="39"/>
        <v>0</v>
      </c>
      <c r="Q182" s="3">
        <f t="shared" si="39"/>
        <v>0</v>
      </c>
      <c r="R182" s="3">
        <f t="shared" si="39"/>
        <v>47677.3</v>
      </c>
      <c r="S182" s="3">
        <f t="shared" si="39"/>
        <v>8283.6</v>
      </c>
      <c r="T182" s="3">
        <f t="shared" si="39"/>
        <v>8283.6</v>
      </c>
      <c r="U182" s="3">
        <f t="shared" si="39"/>
        <v>8266.2000000000007</v>
      </c>
      <c r="V182" s="3">
        <f t="shared" si="39"/>
        <v>8266.2000000000007</v>
      </c>
      <c r="W182" s="3">
        <f t="shared" si="39"/>
        <v>8266.2000000000007</v>
      </c>
      <c r="X182" s="7">
        <f>SUM(M182:W182)</f>
        <v>89043.099999999991</v>
      </c>
    </row>
    <row r="183" spans="1:24" x14ac:dyDescent="0.2">
      <c r="A183" s="158"/>
      <c r="B183" s="1" t="s">
        <v>110</v>
      </c>
      <c r="C183" s="2" t="s">
        <v>105</v>
      </c>
      <c r="D183" s="168"/>
      <c r="E183" s="168"/>
      <c r="F183" s="168"/>
      <c r="G183" s="168"/>
      <c r="H183" s="2" t="s">
        <v>105</v>
      </c>
      <c r="I183" s="2" t="s">
        <v>105</v>
      </c>
      <c r="J183" s="2" t="s">
        <v>105</v>
      </c>
      <c r="K183" s="6" t="s">
        <v>105</v>
      </c>
      <c r="L183" s="6" t="s">
        <v>105</v>
      </c>
      <c r="M183" s="3" t="s">
        <v>105</v>
      </c>
      <c r="N183" s="3" t="s">
        <v>105</v>
      </c>
      <c r="O183" s="3" t="s">
        <v>105</v>
      </c>
      <c r="P183" s="66" t="s">
        <v>105</v>
      </c>
      <c r="Q183" s="66" t="s">
        <v>105</v>
      </c>
      <c r="R183" s="66" t="s">
        <v>105</v>
      </c>
      <c r="S183" s="66" t="s">
        <v>105</v>
      </c>
      <c r="T183" s="66" t="s">
        <v>105</v>
      </c>
      <c r="U183" s="66" t="s">
        <v>105</v>
      </c>
      <c r="V183" s="66" t="s">
        <v>105</v>
      </c>
      <c r="W183" s="66" t="s">
        <v>105</v>
      </c>
      <c r="X183" s="3"/>
    </row>
    <row r="184" spans="1:24" x14ac:dyDescent="0.2">
      <c r="A184" s="158"/>
      <c r="B184" s="1" t="s">
        <v>111</v>
      </c>
      <c r="C184" s="2" t="s">
        <v>106</v>
      </c>
      <c r="D184" s="168"/>
      <c r="E184" s="168"/>
      <c r="F184" s="168"/>
      <c r="G184" s="168"/>
      <c r="H184" s="35" t="s">
        <v>130</v>
      </c>
      <c r="I184" s="2" t="s">
        <v>68</v>
      </c>
      <c r="J184" s="35" t="s">
        <v>133</v>
      </c>
      <c r="K184" s="6" t="s">
        <v>105</v>
      </c>
      <c r="L184" s="6" t="s">
        <v>105</v>
      </c>
      <c r="M184" s="3">
        <f>3190.5-3190.5</f>
        <v>0</v>
      </c>
      <c r="N184" s="3">
        <f t="shared" ref="N184:O187" si="40">3190.5-3190.5</f>
        <v>0</v>
      </c>
      <c r="O184" s="3">
        <f t="shared" si="40"/>
        <v>0</v>
      </c>
      <c r="P184" s="3">
        <f>3190.5-3190.5</f>
        <v>0</v>
      </c>
      <c r="Q184" s="3">
        <f>3276.2-3276.2</f>
        <v>0</v>
      </c>
      <c r="R184" s="3">
        <v>33229.599999999999</v>
      </c>
      <c r="S184" s="3">
        <f>3276.2-3276.2</f>
        <v>0</v>
      </c>
      <c r="T184" s="3">
        <v>0</v>
      </c>
      <c r="U184" s="3">
        <v>0</v>
      </c>
      <c r="V184" s="3">
        <v>0</v>
      </c>
      <c r="W184" s="3">
        <v>0</v>
      </c>
      <c r="X184" s="7">
        <f>SUM(M184:W184)</f>
        <v>33229.599999999999</v>
      </c>
    </row>
    <row r="185" spans="1:24" x14ac:dyDescent="0.2">
      <c r="A185" s="158"/>
      <c r="B185" s="1" t="s">
        <v>111</v>
      </c>
      <c r="C185" s="2" t="s">
        <v>106</v>
      </c>
      <c r="D185" s="168"/>
      <c r="E185" s="168"/>
      <c r="F185" s="168"/>
      <c r="G185" s="168"/>
      <c r="H185" s="35" t="s">
        <v>130</v>
      </c>
      <c r="I185" s="2" t="s">
        <v>68</v>
      </c>
      <c r="J185" s="35" t="s">
        <v>131</v>
      </c>
      <c r="K185" s="6" t="s">
        <v>105</v>
      </c>
      <c r="L185" s="6" t="s">
        <v>105</v>
      </c>
      <c r="M185" s="3">
        <f>3190.5-3190.5</f>
        <v>0</v>
      </c>
      <c r="N185" s="3">
        <f t="shared" si="40"/>
        <v>0</v>
      </c>
      <c r="O185" s="3">
        <f t="shared" si="40"/>
        <v>0</v>
      </c>
      <c r="P185" s="3">
        <f>3190.5-3190.5</f>
        <v>0</v>
      </c>
      <c r="Q185" s="3">
        <f t="shared" ref="Q185:W187" si="41">3276.2-3276.2</f>
        <v>0</v>
      </c>
      <c r="R185" s="3">
        <v>3000</v>
      </c>
      <c r="S185" s="3">
        <f t="shared" si="41"/>
        <v>0</v>
      </c>
      <c r="T185" s="3">
        <f t="shared" si="41"/>
        <v>0</v>
      </c>
      <c r="U185" s="3">
        <f t="shared" si="41"/>
        <v>0</v>
      </c>
      <c r="V185" s="3">
        <f t="shared" si="41"/>
        <v>0</v>
      </c>
      <c r="W185" s="3">
        <f t="shared" si="41"/>
        <v>0</v>
      </c>
      <c r="X185" s="7">
        <f t="shared" ref="X185:X191" si="42">SUM(M185:W185)</f>
        <v>3000</v>
      </c>
    </row>
    <row r="186" spans="1:24" x14ac:dyDescent="0.2">
      <c r="A186" s="158"/>
      <c r="B186" s="1" t="s">
        <v>111</v>
      </c>
      <c r="C186" s="2" t="s">
        <v>106</v>
      </c>
      <c r="D186" s="168"/>
      <c r="E186" s="168"/>
      <c r="F186" s="168"/>
      <c r="G186" s="168"/>
      <c r="H186" s="35" t="s">
        <v>130</v>
      </c>
      <c r="I186" s="2" t="s">
        <v>68</v>
      </c>
      <c r="J186" s="35" t="s">
        <v>247</v>
      </c>
      <c r="K186" s="6" t="s">
        <v>105</v>
      </c>
      <c r="L186" s="6" t="s">
        <v>105</v>
      </c>
      <c r="M186" s="3">
        <f>3190.5-3190.5</f>
        <v>0</v>
      </c>
      <c r="N186" s="3">
        <f t="shared" si="40"/>
        <v>0</v>
      </c>
      <c r="O186" s="3">
        <f t="shared" si="40"/>
        <v>0</v>
      </c>
      <c r="P186" s="3">
        <f>3190.5-3190.5</f>
        <v>0</v>
      </c>
      <c r="Q186" s="3">
        <f t="shared" si="41"/>
        <v>0</v>
      </c>
      <c r="R186" s="3">
        <v>9790.9</v>
      </c>
      <c r="S186" s="3">
        <f t="shared" si="41"/>
        <v>0</v>
      </c>
      <c r="T186" s="3">
        <f t="shared" si="41"/>
        <v>0</v>
      </c>
      <c r="U186" s="3">
        <f t="shared" si="41"/>
        <v>0</v>
      </c>
      <c r="V186" s="3">
        <f t="shared" si="41"/>
        <v>0</v>
      </c>
      <c r="W186" s="3">
        <f t="shared" si="41"/>
        <v>0</v>
      </c>
      <c r="X186" s="7">
        <f t="shared" si="42"/>
        <v>9790.9</v>
      </c>
    </row>
    <row r="187" spans="1:24" x14ac:dyDescent="0.2">
      <c r="A187" s="158"/>
      <c r="B187" s="1" t="s">
        <v>111</v>
      </c>
      <c r="C187" s="2"/>
      <c r="D187" s="2"/>
      <c r="E187" s="2"/>
      <c r="F187" s="2"/>
      <c r="G187" s="2"/>
      <c r="H187" s="35" t="s">
        <v>130</v>
      </c>
      <c r="I187" s="2" t="s">
        <v>69</v>
      </c>
      <c r="J187" s="35" t="s">
        <v>133</v>
      </c>
      <c r="K187" s="6" t="s">
        <v>105</v>
      </c>
      <c r="L187" s="6" t="s">
        <v>105</v>
      </c>
      <c r="M187" s="3">
        <f>3190.5-3190.5</f>
        <v>0</v>
      </c>
      <c r="N187" s="3">
        <f t="shared" si="40"/>
        <v>0</v>
      </c>
      <c r="O187" s="3">
        <f t="shared" si="40"/>
        <v>0</v>
      </c>
      <c r="P187" s="3">
        <f>3190.5-3190.5</f>
        <v>0</v>
      </c>
      <c r="Q187" s="3">
        <f t="shared" si="41"/>
        <v>0</v>
      </c>
      <c r="R187" s="3">
        <f t="shared" si="41"/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7">
        <f t="shared" si="42"/>
        <v>0</v>
      </c>
    </row>
    <row r="188" spans="1:24" x14ac:dyDescent="0.2">
      <c r="A188" s="158"/>
      <c r="B188" s="1" t="s">
        <v>111</v>
      </c>
      <c r="C188" s="2" t="s">
        <v>106</v>
      </c>
      <c r="D188" s="2" t="s">
        <v>105</v>
      </c>
      <c r="E188" s="2" t="s">
        <v>105</v>
      </c>
      <c r="F188" s="2" t="s">
        <v>105</v>
      </c>
      <c r="G188" s="2" t="s">
        <v>105</v>
      </c>
      <c r="H188" s="35" t="s">
        <v>130</v>
      </c>
      <c r="I188" s="35" t="s">
        <v>271</v>
      </c>
      <c r="J188" s="35" t="s">
        <v>133</v>
      </c>
      <c r="K188" s="6" t="s">
        <v>105</v>
      </c>
      <c r="L188" s="6" t="s">
        <v>105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3">
        <f>R197</f>
        <v>78</v>
      </c>
      <c r="S188" s="3">
        <v>497.1</v>
      </c>
      <c r="T188" s="3">
        <v>497.1</v>
      </c>
      <c r="U188" s="3">
        <v>744</v>
      </c>
      <c r="V188" s="3">
        <v>744</v>
      </c>
      <c r="W188" s="3">
        <v>744</v>
      </c>
      <c r="X188" s="7">
        <f t="shared" si="42"/>
        <v>3304.2</v>
      </c>
    </row>
    <row r="189" spans="1:24" x14ac:dyDescent="0.2">
      <c r="A189" s="158"/>
      <c r="B189" s="1" t="s">
        <v>112</v>
      </c>
      <c r="C189" s="2" t="s">
        <v>106</v>
      </c>
      <c r="D189" s="2" t="s">
        <v>105</v>
      </c>
      <c r="E189" s="2" t="s">
        <v>105</v>
      </c>
      <c r="F189" s="2" t="s">
        <v>105</v>
      </c>
      <c r="G189" s="2" t="s">
        <v>105</v>
      </c>
      <c r="H189" s="35" t="s">
        <v>130</v>
      </c>
      <c r="I189" s="35" t="s">
        <v>271</v>
      </c>
      <c r="J189" s="35" t="s">
        <v>133</v>
      </c>
      <c r="K189" s="6" t="s">
        <v>105</v>
      </c>
      <c r="L189" s="6" t="s">
        <v>105</v>
      </c>
      <c r="M189" s="9">
        <f>M196</f>
        <v>0</v>
      </c>
      <c r="N189" s="9">
        <f t="shared" ref="N189:T191" si="43">N196</f>
        <v>0</v>
      </c>
      <c r="O189" s="9">
        <f t="shared" si="43"/>
        <v>0</v>
      </c>
      <c r="P189" s="9">
        <f t="shared" si="43"/>
        <v>0</v>
      </c>
      <c r="Q189" s="9">
        <f t="shared" si="43"/>
        <v>0</v>
      </c>
      <c r="R189" s="9">
        <f>R198</f>
        <v>1222</v>
      </c>
      <c r="S189" s="9">
        <v>7786.5</v>
      </c>
      <c r="T189" s="9">
        <v>7786.5</v>
      </c>
      <c r="U189" s="9">
        <v>7522.2</v>
      </c>
      <c r="V189" s="9">
        <v>7522.2</v>
      </c>
      <c r="W189" s="9">
        <v>7522.2</v>
      </c>
      <c r="X189" s="7">
        <f t="shared" si="42"/>
        <v>39361.599999999999</v>
      </c>
    </row>
    <row r="190" spans="1:24" x14ac:dyDescent="0.2">
      <c r="A190" s="158"/>
      <c r="B190" s="1" t="s">
        <v>111</v>
      </c>
      <c r="C190" s="2" t="s">
        <v>106</v>
      </c>
      <c r="D190" s="2" t="s">
        <v>105</v>
      </c>
      <c r="E190" s="2" t="s">
        <v>105</v>
      </c>
      <c r="F190" s="2" t="s">
        <v>105</v>
      </c>
      <c r="G190" s="2" t="s">
        <v>105</v>
      </c>
      <c r="H190" s="35" t="s">
        <v>130</v>
      </c>
      <c r="I190" s="35" t="s">
        <v>271</v>
      </c>
      <c r="J190" s="35" t="s">
        <v>247</v>
      </c>
      <c r="K190" s="6" t="s">
        <v>105</v>
      </c>
      <c r="L190" s="6" t="s">
        <v>105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3">
        <f>R199</f>
        <v>21.4</v>
      </c>
      <c r="S190" s="3">
        <f>S199</f>
        <v>0</v>
      </c>
      <c r="T190" s="3">
        <f>T199</f>
        <v>0</v>
      </c>
      <c r="U190" s="3">
        <f t="shared" ref="U190:W190" si="44">U199</f>
        <v>0</v>
      </c>
      <c r="V190" s="3">
        <f t="shared" si="44"/>
        <v>0</v>
      </c>
      <c r="W190" s="3">
        <f t="shared" si="44"/>
        <v>0</v>
      </c>
      <c r="X190" s="7">
        <f t="shared" si="42"/>
        <v>21.4</v>
      </c>
    </row>
    <row r="191" spans="1:24" x14ac:dyDescent="0.2">
      <c r="A191" s="158"/>
      <c r="B191" s="1" t="s">
        <v>112</v>
      </c>
      <c r="C191" s="2" t="s">
        <v>106</v>
      </c>
      <c r="D191" s="2" t="s">
        <v>105</v>
      </c>
      <c r="E191" s="2" t="s">
        <v>105</v>
      </c>
      <c r="F191" s="2" t="s">
        <v>105</v>
      </c>
      <c r="G191" s="2" t="s">
        <v>105</v>
      </c>
      <c r="H191" s="35" t="s">
        <v>130</v>
      </c>
      <c r="I191" s="35" t="s">
        <v>271</v>
      </c>
      <c r="J191" s="35" t="s">
        <v>247</v>
      </c>
      <c r="K191" s="6" t="s">
        <v>105</v>
      </c>
      <c r="L191" s="6" t="s">
        <v>105</v>
      </c>
      <c r="M191" s="9">
        <f>M198</f>
        <v>0</v>
      </c>
      <c r="N191" s="9">
        <f t="shared" si="43"/>
        <v>0</v>
      </c>
      <c r="O191" s="9">
        <f t="shared" si="43"/>
        <v>0</v>
      </c>
      <c r="P191" s="9">
        <f t="shared" si="43"/>
        <v>0</v>
      </c>
      <c r="Q191" s="9">
        <f t="shared" si="43"/>
        <v>0</v>
      </c>
      <c r="R191" s="9">
        <f>R200</f>
        <v>335.4</v>
      </c>
      <c r="S191" s="9">
        <f t="shared" si="43"/>
        <v>0</v>
      </c>
      <c r="T191" s="9">
        <f t="shared" si="43"/>
        <v>0</v>
      </c>
      <c r="U191" s="9">
        <f t="shared" ref="U191:W191" si="45">U198</f>
        <v>0</v>
      </c>
      <c r="V191" s="9">
        <f t="shared" si="45"/>
        <v>0</v>
      </c>
      <c r="W191" s="9">
        <f t="shared" si="45"/>
        <v>0</v>
      </c>
      <c r="X191" s="7">
        <f t="shared" si="42"/>
        <v>335.4</v>
      </c>
    </row>
    <row r="192" spans="1:24" ht="47.25" customHeight="1" x14ac:dyDescent="0.2">
      <c r="A192" s="6" t="s">
        <v>439</v>
      </c>
      <c r="B192" s="5" t="s">
        <v>260</v>
      </c>
      <c r="C192" s="2" t="s">
        <v>117</v>
      </c>
      <c r="D192" s="2" t="s">
        <v>105</v>
      </c>
      <c r="E192" s="34" t="s">
        <v>414</v>
      </c>
      <c r="F192" s="2" t="s">
        <v>105</v>
      </c>
      <c r="G192" s="34" t="s">
        <v>121</v>
      </c>
      <c r="H192" s="2" t="s">
        <v>105</v>
      </c>
      <c r="I192" s="2" t="s">
        <v>105</v>
      </c>
      <c r="J192" s="2" t="s">
        <v>105</v>
      </c>
      <c r="K192" s="2" t="s">
        <v>105</v>
      </c>
      <c r="L192" s="2" t="s">
        <v>105</v>
      </c>
      <c r="M192" s="31" t="s">
        <v>105</v>
      </c>
      <c r="N192" s="2" t="s">
        <v>105</v>
      </c>
      <c r="O192" s="2" t="s">
        <v>105</v>
      </c>
      <c r="P192" s="66" t="s">
        <v>105</v>
      </c>
      <c r="Q192" s="66">
        <v>38.9</v>
      </c>
      <c r="R192" s="66">
        <v>93.5</v>
      </c>
      <c r="S192" s="9">
        <v>94</v>
      </c>
      <c r="T192" s="9">
        <v>95</v>
      </c>
      <c r="U192" s="9">
        <v>96</v>
      </c>
      <c r="V192" s="9">
        <v>98</v>
      </c>
      <c r="W192" s="9">
        <v>100</v>
      </c>
      <c r="X192" s="15">
        <v>100</v>
      </c>
    </row>
    <row r="193" spans="1:24" ht="72" x14ac:dyDescent="0.2">
      <c r="A193" s="159" t="s">
        <v>440</v>
      </c>
      <c r="B193" s="1" t="s">
        <v>354</v>
      </c>
      <c r="C193" s="2" t="s">
        <v>105</v>
      </c>
      <c r="D193" s="2" t="s">
        <v>105</v>
      </c>
      <c r="E193" s="2" t="s">
        <v>105</v>
      </c>
      <c r="F193" s="15" t="s">
        <v>423</v>
      </c>
      <c r="G193" s="34" t="s">
        <v>121</v>
      </c>
      <c r="H193" s="2" t="s">
        <v>105</v>
      </c>
      <c r="I193" s="2" t="s">
        <v>105</v>
      </c>
      <c r="J193" s="2" t="s">
        <v>105</v>
      </c>
      <c r="K193" s="2" t="s">
        <v>105</v>
      </c>
      <c r="L193" s="2" t="s">
        <v>105</v>
      </c>
      <c r="M193" s="2" t="s">
        <v>105</v>
      </c>
      <c r="N193" s="2" t="s">
        <v>105</v>
      </c>
      <c r="O193" s="2" t="s">
        <v>105</v>
      </c>
      <c r="P193" s="66" t="s">
        <v>105</v>
      </c>
      <c r="Q193" s="66" t="s">
        <v>105</v>
      </c>
      <c r="R193" s="66" t="s">
        <v>105</v>
      </c>
      <c r="S193" s="66" t="s">
        <v>105</v>
      </c>
      <c r="T193" s="66" t="s">
        <v>105</v>
      </c>
      <c r="U193" s="66" t="s">
        <v>105</v>
      </c>
      <c r="V193" s="66" t="s">
        <v>105</v>
      </c>
      <c r="W193" s="66" t="s">
        <v>105</v>
      </c>
      <c r="X193" s="3" t="s">
        <v>105</v>
      </c>
    </row>
    <row r="194" spans="1:24" x14ac:dyDescent="0.2">
      <c r="A194" s="160"/>
      <c r="B194" s="1" t="s">
        <v>111</v>
      </c>
      <c r="C194" s="2" t="s">
        <v>142</v>
      </c>
      <c r="D194" s="2" t="s">
        <v>105</v>
      </c>
      <c r="E194" s="12" t="s">
        <v>105</v>
      </c>
      <c r="F194" s="2" t="s">
        <v>105</v>
      </c>
      <c r="G194" s="2" t="s">
        <v>105</v>
      </c>
      <c r="H194" s="35" t="s">
        <v>130</v>
      </c>
      <c r="I194" s="35" t="s">
        <v>147</v>
      </c>
      <c r="J194" s="35" t="s">
        <v>133</v>
      </c>
      <c r="K194" s="2" t="s">
        <v>105</v>
      </c>
      <c r="L194" s="2" t="s">
        <v>105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13">
        <f>SUM(M194:W194)</f>
        <v>0</v>
      </c>
    </row>
    <row r="195" spans="1:24" x14ac:dyDescent="0.2">
      <c r="A195" s="160"/>
      <c r="B195" s="1" t="s">
        <v>111</v>
      </c>
      <c r="C195" s="2" t="s">
        <v>106</v>
      </c>
      <c r="D195" s="2" t="s">
        <v>105</v>
      </c>
      <c r="E195" s="12" t="s">
        <v>105</v>
      </c>
      <c r="F195" s="2" t="s">
        <v>105</v>
      </c>
      <c r="G195" s="2" t="s">
        <v>105</v>
      </c>
      <c r="H195" s="35" t="s">
        <v>130</v>
      </c>
      <c r="I195" s="35" t="s">
        <v>245</v>
      </c>
      <c r="J195" s="35" t="s">
        <v>246</v>
      </c>
      <c r="K195" s="2" t="s">
        <v>105</v>
      </c>
      <c r="L195" s="2" t="s">
        <v>105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13">
        <f t="shared" ref="X195:X200" si="46">SUM(M195:W195)</f>
        <v>0</v>
      </c>
    </row>
    <row r="196" spans="1:24" x14ac:dyDescent="0.2">
      <c r="A196" s="160"/>
      <c r="B196" s="1" t="s">
        <v>112</v>
      </c>
      <c r="C196" s="2" t="s">
        <v>106</v>
      </c>
      <c r="D196" s="2" t="s">
        <v>105</v>
      </c>
      <c r="E196" s="12" t="s">
        <v>105</v>
      </c>
      <c r="F196" s="2" t="s">
        <v>105</v>
      </c>
      <c r="G196" s="2" t="s">
        <v>105</v>
      </c>
      <c r="H196" s="35" t="s">
        <v>130</v>
      </c>
      <c r="I196" s="35" t="s">
        <v>134</v>
      </c>
      <c r="J196" s="35" t="s">
        <v>133</v>
      </c>
      <c r="K196" s="2" t="s">
        <v>105</v>
      </c>
      <c r="L196" s="2" t="s">
        <v>105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8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13">
        <f t="shared" si="46"/>
        <v>0</v>
      </c>
    </row>
    <row r="197" spans="1:24" s="18" customFormat="1" x14ac:dyDescent="0.2">
      <c r="A197" s="160"/>
      <c r="B197" s="1" t="s">
        <v>111</v>
      </c>
      <c r="C197" s="2" t="s">
        <v>106</v>
      </c>
      <c r="D197" s="2" t="s">
        <v>105</v>
      </c>
      <c r="E197" s="12" t="s">
        <v>105</v>
      </c>
      <c r="F197" s="2" t="s">
        <v>105</v>
      </c>
      <c r="G197" s="2" t="s">
        <v>105</v>
      </c>
      <c r="H197" s="35" t="s">
        <v>130</v>
      </c>
      <c r="I197" s="35" t="s">
        <v>271</v>
      </c>
      <c r="J197" s="35" t="s">
        <v>133</v>
      </c>
      <c r="K197" s="2" t="s">
        <v>105</v>
      </c>
      <c r="L197" s="2" t="s">
        <v>105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3">
        <v>78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13">
        <f t="shared" si="46"/>
        <v>78</v>
      </c>
    </row>
    <row r="198" spans="1:24" s="18" customFormat="1" x14ac:dyDescent="0.2">
      <c r="A198" s="160"/>
      <c r="B198" s="1" t="s">
        <v>112</v>
      </c>
      <c r="C198" s="2" t="s">
        <v>106</v>
      </c>
      <c r="D198" s="2" t="s">
        <v>105</v>
      </c>
      <c r="E198" s="12" t="s">
        <v>105</v>
      </c>
      <c r="F198" s="2" t="s">
        <v>105</v>
      </c>
      <c r="G198" s="2" t="s">
        <v>105</v>
      </c>
      <c r="H198" s="35" t="s">
        <v>130</v>
      </c>
      <c r="I198" s="35" t="s">
        <v>271</v>
      </c>
      <c r="J198" s="35" t="s">
        <v>133</v>
      </c>
      <c r="K198" s="2" t="s">
        <v>105</v>
      </c>
      <c r="L198" s="2" t="s">
        <v>105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3">
        <v>1222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13">
        <f t="shared" si="46"/>
        <v>1222</v>
      </c>
    </row>
    <row r="199" spans="1:24" s="18" customFormat="1" x14ac:dyDescent="0.2">
      <c r="A199" s="161"/>
      <c r="B199" s="1" t="s">
        <v>111</v>
      </c>
      <c r="C199" s="2" t="s">
        <v>106</v>
      </c>
      <c r="D199" s="2" t="s">
        <v>105</v>
      </c>
      <c r="E199" s="12" t="s">
        <v>105</v>
      </c>
      <c r="F199" s="2" t="s">
        <v>105</v>
      </c>
      <c r="G199" s="2" t="s">
        <v>105</v>
      </c>
      <c r="H199" s="35" t="s">
        <v>130</v>
      </c>
      <c r="I199" s="35" t="s">
        <v>271</v>
      </c>
      <c r="J199" s="35" t="s">
        <v>247</v>
      </c>
      <c r="K199" s="2" t="s">
        <v>105</v>
      </c>
      <c r="L199" s="2" t="s">
        <v>105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3">
        <v>21.4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13">
        <f t="shared" si="46"/>
        <v>21.4</v>
      </c>
    </row>
    <row r="200" spans="1:24" s="18" customFormat="1" x14ac:dyDescent="0.2">
      <c r="A200" s="162"/>
      <c r="B200" s="1" t="s">
        <v>112</v>
      </c>
      <c r="C200" s="2" t="s">
        <v>106</v>
      </c>
      <c r="D200" s="2" t="s">
        <v>105</v>
      </c>
      <c r="E200" s="12" t="s">
        <v>105</v>
      </c>
      <c r="F200" s="2" t="s">
        <v>105</v>
      </c>
      <c r="G200" s="2" t="s">
        <v>105</v>
      </c>
      <c r="H200" s="35" t="s">
        <v>130</v>
      </c>
      <c r="I200" s="35" t="s">
        <v>271</v>
      </c>
      <c r="J200" s="35" t="s">
        <v>247</v>
      </c>
      <c r="K200" s="2" t="s">
        <v>105</v>
      </c>
      <c r="L200" s="2" t="s">
        <v>105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3">
        <v>335.4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13">
        <f t="shared" si="46"/>
        <v>335.4</v>
      </c>
    </row>
    <row r="201" spans="1:24" ht="46.5" customHeight="1" x14ac:dyDescent="0.2">
      <c r="A201" s="6" t="s">
        <v>441</v>
      </c>
      <c r="B201" s="5" t="s">
        <v>404</v>
      </c>
      <c r="C201" s="2" t="s">
        <v>122</v>
      </c>
      <c r="D201" s="2" t="s">
        <v>105</v>
      </c>
      <c r="E201" s="34" t="s">
        <v>378</v>
      </c>
      <c r="F201" s="2" t="s">
        <v>105</v>
      </c>
      <c r="G201" s="2" t="s">
        <v>105</v>
      </c>
      <c r="H201" s="2" t="s">
        <v>105</v>
      </c>
      <c r="I201" s="2" t="s">
        <v>105</v>
      </c>
      <c r="J201" s="2" t="s">
        <v>105</v>
      </c>
      <c r="K201" s="2" t="s">
        <v>105</v>
      </c>
      <c r="L201" s="2" t="s">
        <v>105</v>
      </c>
      <c r="M201" s="2" t="s">
        <v>105</v>
      </c>
      <c r="N201" s="2" t="s">
        <v>105</v>
      </c>
      <c r="O201" s="2" t="s">
        <v>105</v>
      </c>
      <c r="P201" s="66" t="s">
        <v>105</v>
      </c>
      <c r="Q201" s="66" t="s">
        <v>105</v>
      </c>
      <c r="R201" s="66">
        <v>5</v>
      </c>
      <c r="S201" s="66">
        <v>16</v>
      </c>
      <c r="T201" s="66">
        <v>16</v>
      </c>
      <c r="U201" s="66">
        <v>16</v>
      </c>
      <c r="V201" s="66" t="s">
        <v>124</v>
      </c>
      <c r="W201" s="66" t="s">
        <v>124</v>
      </c>
      <c r="X201" s="15">
        <f>R201+S201+T201+U201</f>
        <v>53</v>
      </c>
    </row>
    <row r="202" spans="1:24" ht="46.5" customHeight="1" x14ac:dyDescent="0.2">
      <c r="A202" s="6" t="s">
        <v>442</v>
      </c>
      <c r="B202" s="5" t="s">
        <v>401</v>
      </c>
      <c r="C202" s="2" t="s">
        <v>123</v>
      </c>
      <c r="D202" s="2" t="s">
        <v>105</v>
      </c>
      <c r="E202" s="34" t="s">
        <v>212</v>
      </c>
      <c r="F202" s="2" t="s">
        <v>105</v>
      </c>
      <c r="G202" s="2" t="s">
        <v>105</v>
      </c>
      <c r="H202" s="2" t="s">
        <v>105</v>
      </c>
      <c r="I202" s="2" t="s">
        <v>105</v>
      </c>
      <c r="J202" s="2" t="s">
        <v>105</v>
      </c>
      <c r="K202" s="2" t="s">
        <v>105</v>
      </c>
      <c r="L202" s="2" t="s">
        <v>105</v>
      </c>
      <c r="M202" s="2" t="s">
        <v>105</v>
      </c>
      <c r="N202" s="2" t="s">
        <v>105</v>
      </c>
      <c r="O202" s="2" t="s">
        <v>105</v>
      </c>
      <c r="P202" s="66" t="s">
        <v>105</v>
      </c>
      <c r="Q202" s="66" t="s">
        <v>105</v>
      </c>
      <c r="R202" s="66" t="s">
        <v>105</v>
      </c>
      <c r="S202" s="66" t="s">
        <v>105</v>
      </c>
      <c r="T202" s="66" t="s">
        <v>105</v>
      </c>
      <c r="U202" s="66" t="s">
        <v>124</v>
      </c>
      <c r="V202" s="66" t="s">
        <v>124</v>
      </c>
      <c r="W202" s="66" t="s">
        <v>124</v>
      </c>
      <c r="X202" s="3" t="s">
        <v>105</v>
      </c>
    </row>
    <row r="203" spans="1:24" ht="44.25" customHeight="1" x14ac:dyDescent="0.2">
      <c r="A203" s="6" t="s">
        <v>443</v>
      </c>
      <c r="B203" s="5" t="s">
        <v>405</v>
      </c>
      <c r="C203" s="2" t="s">
        <v>122</v>
      </c>
      <c r="D203" s="2" t="s">
        <v>105</v>
      </c>
      <c r="E203" s="34" t="s">
        <v>212</v>
      </c>
      <c r="F203" s="2" t="s">
        <v>105</v>
      </c>
      <c r="G203" s="2" t="s">
        <v>105</v>
      </c>
      <c r="H203" s="2" t="s">
        <v>105</v>
      </c>
      <c r="I203" s="2" t="s">
        <v>105</v>
      </c>
      <c r="J203" s="2" t="s">
        <v>105</v>
      </c>
      <c r="K203" s="2" t="s">
        <v>105</v>
      </c>
      <c r="L203" s="2" t="s">
        <v>105</v>
      </c>
      <c r="M203" s="2" t="s">
        <v>105</v>
      </c>
      <c r="N203" s="2" t="s">
        <v>105</v>
      </c>
      <c r="O203" s="2" t="s">
        <v>105</v>
      </c>
      <c r="P203" s="66" t="s">
        <v>105</v>
      </c>
      <c r="Q203" s="66" t="s">
        <v>105</v>
      </c>
      <c r="R203" s="66" t="s">
        <v>105</v>
      </c>
      <c r="S203" s="66" t="s">
        <v>105</v>
      </c>
      <c r="T203" s="66" t="s">
        <v>105</v>
      </c>
      <c r="U203" s="66" t="s">
        <v>124</v>
      </c>
      <c r="V203" s="66" t="s">
        <v>124</v>
      </c>
      <c r="W203" s="66" t="s">
        <v>124</v>
      </c>
      <c r="X203" s="3" t="s">
        <v>105</v>
      </c>
    </row>
    <row r="204" spans="1:24" ht="45" customHeight="1" x14ac:dyDescent="0.2">
      <c r="A204" s="6" t="s">
        <v>444</v>
      </c>
      <c r="B204" s="5" t="s">
        <v>402</v>
      </c>
      <c r="C204" s="2" t="s">
        <v>123</v>
      </c>
      <c r="D204" s="2" t="s">
        <v>105</v>
      </c>
      <c r="E204" s="34" t="s">
        <v>212</v>
      </c>
      <c r="F204" s="2" t="s">
        <v>105</v>
      </c>
      <c r="G204" s="2" t="s">
        <v>105</v>
      </c>
      <c r="H204" s="2" t="s">
        <v>105</v>
      </c>
      <c r="I204" s="2" t="s">
        <v>105</v>
      </c>
      <c r="J204" s="2" t="s">
        <v>105</v>
      </c>
      <c r="K204" s="2" t="s">
        <v>105</v>
      </c>
      <c r="L204" s="2" t="s">
        <v>105</v>
      </c>
      <c r="M204" s="2" t="s">
        <v>105</v>
      </c>
      <c r="N204" s="2" t="s">
        <v>105</v>
      </c>
      <c r="O204" s="2" t="s">
        <v>105</v>
      </c>
      <c r="P204" s="66" t="s">
        <v>105</v>
      </c>
      <c r="Q204" s="66" t="s">
        <v>105</v>
      </c>
      <c r="R204" s="66" t="s">
        <v>105</v>
      </c>
      <c r="S204" s="66" t="s">
        <v>105</v>
      </c>
      <c r="T204" s="66" t="s">
        <v>105</v>
      </c>
      <c r="U204" s="66" t="s">
        <v>105</v>
      </c>
      <c r="V204" s="66" t="s">
        <v>105</v>
      </c>
      <c r="W204" s="66" t="s">
        <v>105</v>
      </c>
      <c r="X204" s="3" t="s">
        <v>105</v>
      </c>
    </row>
    <row r="205" spans="1:24" ht="45" customHeight="1" x14ac:dyDescent="0.2">
      <c r="A205" s="6" t="s">
        <v>445</v>
      </c>
      <c r="B205" s="5" t="s">
        <v>403</v>
      </c>
      <c r="C205" s="2" t="s">
        <v>123</v>
      </c>
      <c r="D205" s="2" t="s">
        <v>105</v>
      </c>
      <c r="E205" s="34" t="s">
        <v>212</v>
      </c>
      <c r="F205" s="2" t="s">
        <v>105</v>
      </c>
      <c r="G205" s="2" t="s">
        <v>105</v>
      </c>
      <c r="H205" s="2" t="s">
        <v>105</v>
      </c>
      <c r="I205" s="2" t="s">
        <v>105</v>
      </c>
      <c r="J205" s="2" t="s">
        <v>105</v>
      </c>
      <c r="K205" s="2" t="s">
        <v>105</v>
      </c>
      <c r="L205" s="2" t="s">
        <v>105</v>
      </c>
      <c r="M205" s="2" t="s">
        <v>105</v>
      </c>
      <c r="N205" s="2" t="s">
        <v>105</v>
      </c>
      <c r="O205" s="2" t="s">
        <v>105</v>
      </c>
      <c r="P205" s="66" t="s">
        <v>105</v>
      </c>
      <c r="Q205" s="66" t="s">
        <v>105</v>
      </c>
      <c r="R205" s="66">
        <v>25</v>
      </c>
      <c r="S205" s="66">
        <v>10</v>
      </c>
      <c r="T205" s="66">
        <v>10</v>
      </c>
      <c r="U205" s="66">
        <v>10</v>
      </c>
      <c r="V205" s="66">
        <v>10</v>
      </c>
      <c r="W205" s="66">
        <v>10</v>
      </c>
      <c r="X205" s="15">
        <f>SUM(R205:W205)</f>
        <v>75</v>
      </c>
    </row>
    <row r="206" spans="1:24" ht="47.25" customHeight="1" x14ac:dyDescent="0.2">
      <c r="A206" s="6" t="s">
        <v>446</v>
      </c>
      <c r="B206" s="5" t="s">
        <v>406</v>
      </c>
      <c r="C206" s="2" t="s">
        <v>122</v>
      </c>
      <c r="D206" s="2" t="s">
        <v>105</v>
      </c>
      <c r="E206" s="34" t="s">
        <v>212</v>
      </c>
      <c r="F206" s="2" t="s">
        <v>105</v>
      </c>
      <c r="G206" s="2" t="s">
        <v>105</v>
      </c>
      <c r="H206" s="2" t="s">
        <v>105</v>
      </c>
      <c r="I206" s="2" t="s">
        <v>105</v>
      </c>
      <c r="J206" s="2" t="s">
        <v>105</v>
      </c>
      <c r="K206" s="2" t="s">
        <v>105</v>
      </c>
      <c r="L206" s="2" t="s">
        <v>105</v>
      </c>
      <c r="M206" s="2" t="s">
        <v>105</v>
      </c>
      <c r="N206" s="2" t="s">
        <v>105</v>
      </c>
      <c r="O206" s="2" t="s">
        <v>105</v>
      </c>
      <c r="P206" s="66" t="s">
        <v>105</v>
      </c>
      <c r="Q206" s="66" t="s">
        <v>105</v>
      </c>
      <c r="R206" s="66">
        <v>150</v>
      </c>
      <c r="S206" s="66">
        <v>150</v>
      </c>
      <c r="T206" s="66">
        <v>150</v>
      </c>
      <c r="U206" s="66">
        <v>150</v>
      </c>
      <c r="V206" s="66">
        <v>150</v>
      </c>
      <c r="W206" s="66">
        <v>150</v>
      </c>
      <c r="X206" s="15">
        <f>SUM(R206:W206)</f>
        <v>900</v>
      </c>
    </row>
    <row r="207" spans="1:24" ht="72" x14ac:dyDescent="0.2">
      <c r="A207" s="6" t="s">
        <v>181</v>
      </c>
      <c r="B207" s="5" t="s">
        <v>390</v>
      </c>
      <c r="C207" s="2" t="s">
        <v>105</v>
      </c>
      <c r="D207" s="2" t="s">
        <v>105</v>
      </c>
      <c r="E207" s="12" t="s">
        <v>105</v>
      </c>
      <c r="F207" s="2" t="s">
        <v>429</v>
      </c>
      <c r="G207" s="34" t="s">
        <v>121</v>
      </c>
      <c r="H207" s="2" t="s">
        <v>105</v>
      </c>
      <c r="I207" s="2" t="s">
        <v>105</v>
      </c>
      <c r="J207" s="2" t="s">
        <v>105</v>
      </c>
      <c r="K207" s="2" t="s">
        <v>105</v>
      </c>
      <c r="L207" s="2" t="s">
        <v>105</v>
      </c>
      <c r="M207" s="2" t="s">
        <v>105</v>
      </c>
      <c r="N207" s="2" t="s">
        <v>105</v>
      </c>
      <c r="O207" s="2" t="s">
        <v>105</v>
      </c>
      <c r="P207" s="66" t="s">
        <v>105</v>
      </c>
      <c r="Q207" s="66" t="s">
        <v>105</v>
      </c>
      <c r="R207" s="66" t="s">
        <v>105</v>
      </c>
      <c r="S207" s="66" t="s">
        <v>105</v>
      </c>
      <c r="T207" s="66" t="s">
        <v>105</v>
      </c>
      <c r="U207" s="66" t="s">
        <v>105</v>
      </c>
      <c r="V207" s="66" t="s">
        <v>105</v>
      </c>
      <c r="W207" s="66" t="s">
        <v>105</v>
      </c>
      <c r="X207" s="3" t="s">
        <v>105</v>
      </c>
    </row>
    <row r="208" spans="1:24" x14ac:dyDescent="0.2">
      <c r="A208" s="6"/>
      <c r="B208" s="5" t="s">
        <v>215</v>
      </c>
      <c r="C208" s="2" t="s">
        <v>106</v>
      </c>
      <c r="D208" s="2" t="s">
        <v>105</v>
      </c>
      <c r="E208" s="12" t="s">
        <v>105</v>
      </c>
      <c r="F208" s="2" t="s">
        <v>105</v>
      </c>
      <c r="G208" s="2" t="s">
        <v>105</v>
      </c>
      <c r="H208" s="2"/>
      <c r="I208" s="2"/>
      <c r="J208" s="2"/>
      <c r="K208" s="2" t="s">
        <v>105</v>
      </c>
      <c r="L208" s="2" t="s">
        <v>124</v>
      </c>
      <c r="M208" s="33" t="s">
        <v>124</v>
      </c>
      <c r="N208" s="33" t="s">
        <v>124</v>
      </c>
      <c r="O208" s="33" t="s">
        <v>124</v>
      </c>
      <c r="P208" s="33" t="s">
        <v>124</v>
      </c>
      <c r="Q208" s="33" t="s">
        <v>124</v>
      </c>
      <c r="R208" s="33">
        <v>0</v>
      </c>
      <c r="S208" s="33" t="s">
        <v>124</v>
      </c>
      <c r="T208" s="33" t="s">
        <v>124</v>
      </c>
      <c r="U208" s="33" t="s">
        <v>124</v>
      </c>
      <c r="V208" s="33" t="s">
        <v>124</v>
      </c>
      <c r="W208" s="33" t="s">
        <v>124</v>
      </c>
      <c r="X208" s="13">
        <f>SUM(M208:T208)</f>
        <v>0</v>
      </c>
    </row>
    <row r="209" spans="1:24" ht="48" customHeight="1" x14ac:dyDescent="0.2">
      <c r="A209" s="6" t="s">
        <v>447</v>
      </c>
      <c r="B209" s="5" t="s">
        <v>391</v>
      </c>
      <c r="C209" s="2" t="s">
        <v>122</v>
      </c>
      <c r="D209" s="2" t="s">
        <v>105</v>
      </c>
      <c r="E209" s="34" t="s">
        <v>144</v>
      </c>
      <c r="F209" s="2" t="s">
        <v>105</v>
      </c>
      <c r="G209" s="2" t="s">
        <v>105</v>
      </c>
      <c r="H209" s="2" t="s">
        <v>105</v>
      </c>
      <c r="I209" s="2" t="s">
        <v>105</v>
      </c>
      <c r="J209" s="2" t="s">
        <v>105</v>
      </c>
      <c r="K209" s="2" t="s">
        <v>105</v>
      </c>
      <c r="L209" s="2" t="s">
        <v>105</v>
      </c>
      <c r="M209" s="2" t="s">
        <v>105</v>
      </c>
      <c r="N209" s="2" t="s">
        <v>105</v>
      </c>
      <c r="O209" s="2" t="s">
        <v>105</v>
      </c>
      <c r="P209" s="66" t="s">
        <v>105</v>
      </c>
      <c r="Q209" s="66" t="s">
        <v>105</v>
      </c>
      <c r="R209" s="66">
        <v>150</v>
      </c>
      <c r="S209" s="66" t="s">
        <v>124</v>
      </c>
      <c r="T209" s="66" t="s">
        <v>124</v>
      </c>
      <c r="U209" s="66" t="s">
        <v>124</v>
      </c>
      <c r="V209" s="66" t="s">
        <v>124</v>
      </c>
      <c r="W209" s="66" t="s">
        <v>124</v>
      </c>
      <c r="X209" s="3" t="s">
        <v>105</v>
      </c>
    </row>
    <row r="210" spans="1:24" ht="72" x14ac:dyDescent="0.2">
      <c r="A210" s="158" t="s">
        <v>516</v>
      </c>
      <c r="B210" s="48" t="s">
        <v>517</v>
      </c>
      <c r="C210" s="140" t="s">
        <v>105</v>
      </c>
      <c r="D210" s="140">
        <v>0.4</v>
      </c>
      <c r="E210" s="140" t="s">
        <v>105</v>
      </c>
      <c r="F210" s="15" t="s">
        <v>424</v>
      </c>
      <c r="G210" s="34" t="s">
        <v>121</v>
      </c>
      <c r="H210" s="140" t="s">
        <v>105</v>
      </c>
      <c r="I210" s="140" t="s">
        <v>105</v>
      </c>
      <c r="J210" s="140" t="s">
        <v>105</v>
      </c>
      <c r="K210" s="141" t="s">
        <v>105</v>
      </c>
      <c r="L210" s="141" t="s">
        <v>105</v>
      </c>
      <c r="M210" s="140" t="s">
        <v>105</v>
      </c>
      <c r="N210" s="140" t="s">
        <v>105</v>
      </c>
      <c r="O210" s="140" t="s">
        <v>105</v>
      </c>
      <c r="P210" s="140" t="s">
        <v>105</v>
      </c>
      <c r="Q210" s="140" t="s">
        <v>105</v>
      </c>
      <c r="R210" s="140" t="s">
        <v>105</v>
      </c>
      <c r="S210" s="140" t="s">
        <v>105</v>
      </c>
      <c r="T210" s="140" t="s">
        <v>105</v>
      </c>
      <c r="U210" s="3" t="s">
        <v>105</v>
      </c>
      <c r="V210" s="3" t="s">
        <v>105</v>
      </c>
      <c r="W210" s="3" t="s">
        <v>105</v>
      </c>
      <c r="X210" s="3" t="s">
        <v>105</v>
      </c>
    </row>
    <row r="211" spans="1:24" x14ac:dyDescent="0.2">
      <c r="A211" s="158"/>
      <c r="B211" s="142" t="s">
        <v>214</v>
      </c>
      <c r="C211" s="140" t="s">
        <v>106</v>
      </c>
      <c r="D211" s="140" t="s">
        <v>105</v>
      </c>
      <c r="E211" s="140" t="s">
        <v>105</v>
      </c>
      <c r="F211" s="140" t="s">
        <v>105</v>
      </c>
      <c r="G211" s="140" t="s">
        <v>105</v>
      </c>
      <c r="H211" s="140" t="s">
        <v>105</v>
      </c>
      <c r="I211" s="140" t="s">
        <v>105</v>
      </c>
      <c r="J211" s="140" t="s">
        <v>105</v>
      </c>
      <c r="K211" s="141" t="s">
        <v>105</v>
      </c>
      <c r="L211" s="141" t="s">
        <v>105</v>
      </c>
      <c r="M211" s="33">
        <f t="shared" ref="M211:T211" si="47">SUM(M213:M216)</f>
        <v>0</v>
      </c>
      <c r="N211" s="33">
        <f t="shared" si="47"/>
        <v>0</v>
      </c>
      <c r="O211" s="33">
        <f t="shared" si="47"/>
        <v>0</v>
      </c>
      <c r="P211" s="33">
        <f t="shared" si="47"/>
        <v>0</v>
      </c>
      <c r="Q211" s="33">
        <f t="shared" si="47"/>
        <v>0</v>
      </c>
      <c r="R211" s="33">
        <f t="shared" si="47"/>
        <v>0</v>
      </c>
      <c r="S211" s="33">
        <f>SUM(S213:S216)</f>
        <v>0</v>
      </c>
      <c r="T211" s="33">
        <f t="shared" si="47"/>
        <v>0</v>
      </c>
      <c r="U211" s="13">
        <f>SUM(M211:T211)</f>
        <v>0</v>
      </c>
      <c r="V211" s="13">
        <f t="shared" ref="V211:X211" si="48">SUM(N211:U211)</f>
        <v>0</v>
      </c>
      <c r="W211" s="13">
        <f t="shared" si="48"/>
        <v>0</v>
      </c>
      <c r="X211" s="13">
        <f t="shared" si="48"/>
        <v>0</v>
      </c>
    </row>
    <row r="212" spans="1:24" x14ac:dyDescent="0.2">
      <c r="A212" s="158"/>
      <c r="B212" s="142" t="s">
        <v>110</v>
      </c>
      <c r="C212" s="140" t="s">
        <v>105</v>
      </c>
      <c r="D212" s="140" t="s">
        <v>105</v>
      </c>
      <c r="E212" s="140" t="s">
        <v>105</v>
      </c>
      <c r="F212" s="140" t="s">
        <v>105</v>
      </c>
      <c r="G212" s="140" t="s">
        <v>105</v>
      </c>
      <c r="H212" s="140" t="s">
        <v>105</v>
      </c>
      <c r="I212" s="140" t="s">
        <v>105</v>
      </c>
      <c r="J212" s="140" t="s">
        <v>105</v>
      </c>
      <c r="K212" s="141" t="s">
        <v>105</v>
      </c>
      <c r="L212" s="141" t="s">
        <v>105</v>
      </c>
      <c r="M212" s="140" t="s">
        <v>105</v>
      </c>
      <c r="N212" s="140" t="s">
        <v>105</v>
      </c>
      <c r="O212" s="140" t="s">
        <v>105</v>
      </c>
      <c r="P212" s="140" t="s">
        <v>105</v>
      </c>
      <c r="Q212" s="140" t="s">
        <v>105</v>
      </c>
      <c r="R212" s="140" t="s">
        <v>105</v>
      </c>
      <c r="S212" s="140" t="s">
        <v>105</v>
      </c>
      <c r="T212" s="140" t="s">
        <v>105</v>
      </c>
      <c r="U212" s="3" t="s">
        <v>105</v>
      </c>
      <c r="V212" s="3" t="s">
        <v>105</v>
      </c>
      <c r="W212" s="3" t="s">
        <v>105</v>
      </c>
      <c r="X212" s="3" t="s">
        <v>105</v>
      </c>
    </row>
    <row r="213" spans="1:24" x14ac:dyDescent="0.2">
      <c r="A213" s="158"/>
      <c r="B213" s="142" t="s">
        <v>111</v>
      </c>
      <c r="C213" s="140" t="s">
        <v>106</v>
      </c>
      <c r="D213" s="140" t="s">
        <v>105</v>
      </c>
      <c r="E213" s="140" t="s">
        <v>105</v>
      </c>
      <c r="F213" s="140" t="s">
        <v>105</v>
      </c>
      <c r="G213" s="140" t="s">
        <v>105</v>
      </c>
      <c r="H213" s="140" t="s">
        <v>105</v>
      </c>
      <c r="I213" s="140" t="s">
        <v>105</v>
      </c>
      <c r="J213" s="140" t="s">
        <v>105</v>
      </c>
      <c r="K213" s="141" t="s">
        <v>105</v>
      </c>
      <c r="L213" s="141" t="s">
        <v>105</v>
      </c>
      <c r="M213" s="33">
        <f t="shared" ref="M213:T213" si="49">M219+M222+M225</f>
        <v>0</v>
      </c>
      <c r="N213" s="33">
        <f t="shared" si="49"/>
        <v>0</v>
      </c>
      <c r="O213" s="33">
        <f t="shared" si="49"/>
        <v>0</v>
      </c>
      <c r="P213" s="33">
        <f t="shared" si="49"/>
        <v>0</v>
      </c>
      <c r="Q213" s="33">
        <f t="shared" si="49"/>
        <v>0</v>
      </c>
      <c r="R213" s="33">
        <f t="shared" si="49"/>
        <v>0</v>
      </c>
      <c r="S213" s="33">
        <f>S219+S222+S225</f>
        <v>0</v>
      </c>
      <c r="T213" s="33">
        <f t="shared" si="49"/>
        <v>0</v>
      </c>
      <c r="U213" s="13">
        <f>SUM(M213:T213)</f>
        <v>0</v>
      </c>
      <c r="V213" s="13">
        <f t="shared" ref="V213:X213" si="50">SUM(N213:U213)</f>
        <v>0</v>
      </c>
      <c r="W213" s="13">
        <f t="shared" si="50"/>
        <v>0</v>
      </c>
      <c r="X213" s="13">
        <f t="shared" si="50"/>
        <v>0</v>
      </c>
    </row>
    <row r="214" spans="1:24" x14ac:dyDescent="0.2">
      <c r="A214" s="158"/>
      <c r="B214" s="142" t="s">
        <v>112</v>
      </c>
      <c r="C214" s="140" t="s">
        <v>106</v>
      </c>
      <c r="D214" s="140"/>
      <c r="E214" s="140" t="s">
        <v>105</v>
      </c>
      <c r="F214" s="140" t="s">
        <v>105</v>
      </c>
      <c r="G214" s="140" t="s">
        <v>105</v>
      </c>
      <c r="H214" s="140" t="s">
        <v>105</v>
      </c>
      <c r="I214" s="140" t="s">
        <v>105</v>
      </c>
      <c r="J214" s="140" t="s">
        <v>105</v>
      </c>
      <c r="K214" s="141" t="s">
        <v>105</v>
      </c>
      <c r="L214" s="141" t="s">
        <v>105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13">
        <f>SUM(M214:T214)</f>
        <v>0</v>
      </c>
      <c r="V214" s="13">
        <f t="shared" ref="V214:X214" si="51">SUM(N214:U214)</f>
        <v>0</v>
      </c>
      <c r="W214" s="13">
        <f t="shared" si="51"/>
        <v>0</v>
      </c>
      <c r="X214" s="13">
        <f t="shared" si="51"/>
        <v>0</v>
      </c>
    </row>
    <row r="215" spans="1:24" x14ac:dyDescent="0.2">
      <c r="A215" s="158"/>
      <c r="B215" s="142" t="s">
        <v>114</v>
      </c>
      <c r="C215" s="140" t="s">
        <v>106</v>
      </c>
      <c r="D215" s="140" t="s">
        <v>105</v>
      </c>
      <c r="E215" s="140" t="s">
        <v>105</v>
      </c>
      <c r="F215" s="140" t="s">
        <v>105</v>
      </c>
      <c r="G215" s="140" t="s">
        <v>105</v>
      </c>
      <c r="H215" s="140" t="s">
        <v>105</v>
      </c>
      <c r="I215" s="140" t="s">
        <v>105</v>
      </c>
      <c r="J215" s="140" t="s">
        <v>105</v>
      </c>
      <c r="K215" s="141" t="s">
        <v>105</v>
      </c>
      <c r="L215" s="141" t="s">
        <v>105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13">
        <f>SUM(M215:T215)</f>
        <v>0</v>
      </c>
      <c r="V215" s="13">
        <f t="shared" ref="V215:X215" si="52">SUM(N215:U215)</f>
        <v>0</v>
      </c>
      <c r="W215" s="13">
        <f t="shared" si="52"/>
        <v>0</v>
      </c>
      <c r="X215" s="13">
        <f t="shared" si="52"/>
        <v>0</v>
      </c>
    </row>
    <row r="216" spans="1:24" x14ac:dyDescent="0.2">
      <c r="A216" s="158"/>
      <c r="B216" s="142" t="s">
        <v>115</v>
      </c>
      <c r="C216" s="140" t="s">
        <v>106</v>
      </c>
      <c r="D216" s="140" t="s">
        <v>105</v>
      </c>
      <c r="E216" s="40"/>
      <c r="F216" s="140" t="s">
        <v>105</v>
      </c>
      <c r="G216" s="140" t="s">
        <v>105</v>
      </c>
      <c r="H216" s="140" t="s">
        <v>105</v>
      </c>
      <c r="I216" s="140" t="s">
        <v>105</v>
      </c>
      <c r="J216" s="140" t="s">
        <v>105</v>
      </c>
      <c r="K216" s="141" t="s">
        <v>105</v>
      </c>
      <c r="L216" s="141" t="s">
        <v>105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13">
        <f>SUM(M216:T216)</f>
        <v>0</v>
      </c>
      <c r="V216" s="13">
        <f t="shared" ref="V216:X216" si="53">SUM(N216:U216)</f>
        <v>0</v>
      </c>
      <c r="W216" s="13">
        <f t="shared" si="53"/>
        <v>0</v>
      </c>
      <c r="X216" s="13">
        <f t="shared" si="53"/>
        <v>0</v>
      </c>
    </row>
    <row r="217" spans="1:24" ht="72" x14ac:dyDescent="0.2">
      <c r="A217" s="141" t="s">
        <v>518</v>
      </c>
      <c r="B217" s="5" t="s">
        <v>508</v>
      </c>
      <c r="C217" s="140" t="s">
        <v>122</v>
      </c>
      <c r="D217" s="140" t="s">
        <v>105</v>
      </c>
      <c r="E217" s="34" t="s">
        <v>144</v>
      </c>
      <c r="F217" s="140" t="s">
        <v>105</v>
      </c>
      <c r="G217" s="34" t="s">
        <v>121</v>
      </c>
      <c r="H217" s="140" t="s">
        <v>105</v>
      </c>
      <c r="I217" s="140" t="s">
        <v>105</v>
      </c>
      <c r="J217" s="140" t="s">
        <v>105</v>
      </c>
      <c r="K217" s="141" t="s">
        <v>105</v>
      </c>
      <c r="L217" s="141" t="s">
        <v>105</v>
      </c>
      <c r="M217" s="31" t="s">
        <v>105</v>
      </c>
      <c r="N217" s="140">
        <v>2</v>
      </c>
      <c r="O217" s="140">
        <v>2</v>
      </c>
      <c r="P217" s="140">
        <v>2</v>
      </c>
      <c r="Q217" s="140">
        <v>2</v>
      </c>
      <c r="R217" s="140">
        <v>2</v>
      </c>
      <c r="S217" s="140">
        <v>2</v>
      </c>
      <c r="T217" s="140">
        <v>2</v>
      </c>
      <c r="U217" s="140">
        <v>2</v>
      </c>
      <c r="V217" s="140">
        <v>2</v>
      </c>
      <c r="W217" s="140">
        <v>2</v>
      </c>
      <c r="X217" s="140">
        <f>SUM(N217:W217)</f>
        <v>20</v>
      </c>
    </row>
    <row r="218" spans="1:24" ht="72" x14ac:dyDescent="0.2">
      <c r="A218" s="158" t="s">
        <v>519</v>
      </c>
      <c r="B218" s="142" t="s">
        <v>509</v>
      </c>
      <c r="C218" s="140" t="s">
        <v>105</v>
      </c>
      <c r="D218" s="140" t="s">
        <v>105</v>
      </c>
      <c r="E218" s="140" t="s">
        <v>105</v>
      </c>
      <c r="F218" s="15" t="s">
        <v>424</v>
      </c>
      <c r="G218" s="34" t="s">
        <v>121</v>
      </c>
      <c r="H218" s="140" t="s">
        <v>105</v>
      </c>
      <c r="I218" s="140" t="s">
        <v>105</v>
      </c>
      <c r="J218" s="140" t="s">
        <v>105</v>
      </c>
      <c r="K218" s="141" t="s">
        <v>105</v>
      </c>
      <c r="L218" s="141" t="s">
        <v>105</v>
      </c>
      <c r="M218" s="140" t="s">
        <v>105</v>
      </c>
      <c r="N218" s="140" t="s">
        <v>105</v>
      </c>
      <c r="O218" s="140" t="s">
        <v>105</v>
      </c>
      <c r="P218" s="140" t="s">
        <v>105</v>
      </c>
      <c r="Q218" s="140" t="s">
        <v>105</v>
      </c>
      <c r="R218" s="140" t="s">
        <v>105</v>
      </c>
      <c r="S218" s="140" t="s">
        <v>105</v>
      </c>
      <c r="T218" s="140" t="s">
        <v>105</v>
      </c>
      <c r="U218" s="140" t="s">
        <v>105</v>
      </c>
      <c r="V218" s="140" t="s">
        <v>105</v>
      </c>
      <c r="W218" s="140" t="s">
        <v>105</v>
      </c>
      <c r="X218" s="140" t="s">
        <v>105</v>
      </c>
    </row>
    <row r="219" spans="1:24" x14ac:dyDescent="0.2">
      <c r="A219" s="158"/>
      <c r="B219" s="142" t="s">
        <v>215</v>
      </c>
      <c r="C219" s="140" t="s">
        <v>106</v>
      </c>
      <c r="D219" s="140" t="s">
        <v>105</v>
      </c>
      <c r="E219" s="140" t="s">
        <v>105</v>
      </c>
      <c r="F219" s="140" t="s">
        <v>105</v>
      </c>
      <c r="G219" s="140" t="s">
        <v>105</v>
      </c>
      <c r="H219" s="140" t="s">
        <v>105</v>
      </c>
      <c r="I219" s="140" t="s">
        <v>105</v>
      </c>
      <c r="J219" s="140" t="s">
        <v>105</v>
      </c>
      <c r="K219" s="141" t="s">
        <v>105</v>
      </c>
      <c r="L219" s="141" t="s">
        <v>105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13">
        <f>SUM(M219:T219)</f>
        <v>0</v>
      </c>
      <c r="V219" s="13">
        <f t="shared" ref="V219:W219" si="54">SUM(N219:U219)</f>
        <v>0</v>
      </c>
      <c r="W219" s="13">
        <f t="shared" si="54"/>
        <v>0</v>
      </c>
      <c r="X219" s="13">
        <f>SUM(P219:W219)</f>
        <v>0</v>
      </c>
    </row>
    <row r="220" spans="1:24" ht="54" customHeight="1" x14ac:dyDescent="0.2">
      <c r="A220" s="141" t="s">
        <v>520</v>
      </c>
      <c r="B220" s="5" t="s">
        <v>510</v>
      </c>
      <c r="C220" s="140" t="s">
        <v>122</v>
      </c>
      <c r="D220" s="140" t="s">
        <v>105</v>
      </c>
      <c r="E220" s="34" t="s">
        <v>511</v>
      </c>
      <c r="F220" s="140" t="s">
        <v>105</v>
      </c>
      <c r="G220" s="140" t="s">
        <v>105</v>
      </c>
      <c r="H220" s="140" t="s">
        <v>105</v>
      </c>
      <c r="I220" s="140" t="s">
        <v>105</v>
      </c>
      <c r="J220" s="140" t="s">
        <v>105</v>
      </c>
      <c r="K220" s="141" t="s">
        <v>105</v>
      </c>
      <c r="L220" s="141" t="s">
        <v>105</v>
      </c>
      <c r="M220" s="140">
        <v>5</v>
      </c>
      <c r="N220" s="140">
        <v>5</v>
      </c>
      <c r="O220" s="140" t="s">
        <v>105</v>
      </c>
      <c r="P220" s="140">
        <v>20</v>
      </c>
      <c r="Q220" s="140" t="s">
        <v>105</v>
      </c>
      <c r="R220" s="140" t="s">
        <v>105</v>
      </c>
      <c r="S220" s="140" t="s">
        <v>105</v>
      </c>
      <c r="T220" s="140" t="s">
        <v>105</v>
      </c>
      <c r="U220" s="3" t="s">
        <v>105</v>
      </c>
      <c r="V220" s="3" t="s">
        <v>105</v>
      </c>
      <c r="W220" s="3" t="s">
        <v>105</v>
      </c>
      <c r="X220" s="3" t="s">
        <v>105</v>
      </c>
    </row>
    <row r="221" spans="1:24" ht="72" x14ac:dyDescent="0.2">
      <c r="A221" s="158" t="s">
        <v>521</v>
      </c>
      <c r="B221" s="142" t="s">
        <v>512</v>
      </c>
      <c r="C221" s="140" t="s">
        <v>105</v>
      </c>
      <c r="D221" s="140" t="s">
        <v>105</v>
      </c>
      <c r="E221" s="140" t="s">
        <v>105</v>
      </c>
      <c r="F221" s="15" t="s">
        <v>424</v>
      </c>
      <c r="G221" s="34" t="s">
        <v>121</v>
      </c>
      <c r="H221" s="140" t="s">
        <v>105</v>
      </c>
      <c r="I221" s="140" t="s">
        <v>105</v>
      </c>
      <c r="J221" s="140" t="s">
        <v>105</v>
      </c>
      <c r="K221" s="141" t="s">
        <v>105</v>
      </c>
      <c r="L221" s="141" t="s">
        <v>105</v>
      </c>
      <c r="M221" s="140" t="s">
        <v>105</v>
      </c>
      <c r="N221" s="140" t="s">
        <v>105</v>
      </c>
      <c r="O221" s="140" t="s">
        <v>105</v>
      </c>
      <c r="P221" s="140" t="s">
        <v>105</v>
      </c>
      <c r="Q221" s="140" t="s">
        <v>105</v>
      </c>
      <c r="R221" s="140" t="s">
        <v>105</v>
      </c>
      <c r="S221" s="140" t="s">
        <v>105</v>
      </c>
      <c r="T221" s="140" t="s">
        <v>105</v>
      </c>
      <c r="U221" s="3" t="s">
        <v>105</v>
      </c>
      <c r="V221" s="3" t="s">
        <v>105</v>
      </c>
      <c r="W221" s="3" t="s">
        <v>105</v>
      </c>
      <c r="X221" s="3" t="s">
        <v>105</v>
      </c>
    </row>
    <row r="222" spans="1:24" x14ac:dyDescent="0.2">
      <c r="A222" s="158"/>
      <c r="B222" s="142" t="s">
        <v>215</v>
      </c>
      <c r="C222" s="140" t="s">
        <v>106</v>
      </c>
      <c r="D222" s="140" t="s">
        <v>105</v>
      </c>
      <c r="E222" s="140" t="s">
        <v>105</v>
      </c>
      <c r="F222" s="140" t="s">
        <v>105</v>
      </c>
      <c r="G222" s="140" t="s">
        <v>105</v>
      </c>
      <c r="H222" s="140" t="s">
        <v>105</v>
      </c>
      <c r="I222" s="140" t="s">
        <v>105</v>
      </c>
      <c r="J222" s="140" t="s">
        <v>105</v>
      </c>
      <c r="K222" s="141" t="s">
        <v>105</v>
      </c>
      <c r="L222" s="141" t="s">
        <v>105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13">
        <f>SUM(M222:T222)</f>
        <v>0</v>
      </c>
      <c r="V222" s="13">
        <f t="shared" ref="V222:X222" si="55">SUM(N222:U222)</f>
        <v>0</v>
      </c>
      <c r="W222" s="13">
        <f t="shared" si="55"/>
        <v>0</v>
      </c>
      <c r="X222" s="13">
        <f t="shared" si="55"/>
        <v>0</v>
      </c>
    </row>
    <row r="223" spans="1:24" ht="72" x14ac:dyDescent="0.2">
      <c r="A223" s="141" t="s">
        <v>522</v>
      </c>
      <c r="B223" s="5" t="s">
        <v>513</v>
      </c>
      <c r="C223" s="140" t="s">
        <v>122</v>
      </c>
      <c r="D223" s="140" t="s">
        <v>105</v>
      </c>
      <c r="E223" s="34" t="s">
        <v>144</v>
      </c>
      <c r="F223" s="140" t="s">
        <v>105</v>
      </c>
      <c r="G223" s="34" t="s">
        <v>121</v>
      </c>
      <c r="H223" s="140" t="s">
        <v>105</v>
      </c>
      <c r="I223" s="140" t="s">
        <v>105</v>
      </c>
      <c r="J223" s="140" t="s">
        <v>105</v>
      </c>
      <c r="K223" s="141" t="s">
        <v>105</v>
      </c>
      <c r="L223" s="141" t="s">
        <v>105</v>
      </c>
      <c r="M223" s="31" t="s">
        <v>105</v>
      </c>
      <c r="N223" s="140" t="s">
        <v>105</v>
      </c>
      <c r="O223" s="140" t="s">
        <v>105</v>
      </c>
      <c r="P223" s="140">
        <v>1</v>
      </c>
      <c r="Q223" s="140" t="s">
        <v>105</v>
      </c>
      <c r="R223" s="140">
        <v>1</v>
      </c>
      <c r="S223" s="140">
        <v>1</v>
      </c>
      <c r="T223" s="140">
        <v>1</v>
      </c>
      <c r="U223" s="140">
        <v>1</v>
      </c>
      <c r="V223" s="140">
        <v>1</v>
      </c>
      <c r="W223" s="140">
        <v>1</v>
      </c>
      <c r="X223" s="140">
        <f>SUM(R223:W223)+P223</f>
        <v>7</v>
      </c>
    </row>
    <row r="224" spans="1:24" ht="72" x14ac:dyDescent="0.2">
      <c r="A224" s="158" t="s">
        <v>523</v>
      </c>
      <c r="B224" s="142" t="s">
        <v>514</v>
      </c>
      <c r="C224" s="140" t="s">
        <v>105</v>
      </c>
      <c r="D224" s="140" t="s">
        <v>105</v>
      </c>
      <c r="E224" s="140" t="s">
        <v>105</v>
      </c>
      <c r="F224" s="15" t="s">
        <v>424</v>
      </c>
      <c r="G224" s="34" t="s">
        <v>121</v>
      </c>
      <c r="H224" s="140" t="s">
        <v>105</v>
      </c>
      <c r="I224" s="140" t="s">
        <v>105</v>
      </c>
      <c r="J224" s="140" t="s">
        <v>105</v>
      </c>
      <c r="K224" s="141" t="s">
        <v>105</v>
      </c>
      <c r="L224" s="141" t="s">
        <v>105</v>
      </c>
      <c r="M224" s="140" t="s">
        <v>105</v>
      </c>
      <c r="N224" s="140" t="s">
        <v>105</v>
      </c>
      <c r="O224" s="140" t="s">
        <v>105</v>
      </c>
      <c r="P224" s="140" t="s">
        <v>105</v>
      </c>
      <c r="Q224" s="140" t="s">
        <v>105</v>
      </c>
      <c r="R224" s="140" t="s">
        <v>105</v>
      </c>
      <c r="S224" s="140" t="s">
        <v>105</v>
      </c>
      <c r="T224" s="140" t="s">
        <v>105</v>
      </c>
      <c r="U224" s="140" t="s">
        <v>105</v>
      </c>
      <c r="V224" s="140" t="s">
        <v>105</v>
      </c>
      <c r="W224" s="140" t="s">
        <v>105</v>
      </c>
      <c r="X224" s="140" t="s">
        <v>105</v>
      </c>
    </row>
    <row r="225" spans="1:24" x14ac:dyDescent="0.2">
      <c r="A225" s="158"/>
      <c r="B225" s="142" t="s">
        <v>215</v>
      </c>
      <c r="C225" s="140" t="s">
        <v>106</v>
      </c>
      <c r="D225" s="140" t="s">
        <v>105</v>
      </c>
      <c r="E225" s="140" t="s">
        <v>105</v>
      </c>
      <c r="F225" s="140" t="s">
        <v>105</v>
      </c>
      <c r="G225" s="140" t="s">
        <v>105</v>
      </c>
      <c r="H225" s="140" t="s">
        <v>105</v>
      </c>
      <c r="I225" s="140" t="s">
        <v>105</v>
      </c>
      <c r="J225" s="140" t="s">
        <v>105</v>
      </c>
      <c r="K225" s="141" t="s">
        <v>105</v>
      </c>
      <c r="L225" s="141" t="s">
        <v>105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13">
        <f>SUM(M225:T225)</f>
        <v>0</v>
      </c>
      <c r="V225" s="13">
        <f t="shared" ref="V225:X225" si="56">SUM(N225:U225)</f>
        <v>0</v>
      </c>
      <c r="W225" s="13">
        <f t="shared" si="56"/>
        <v>0</v>
      </c>
      <c r="X225" s="13">
        <f t="shared" si="56"/>
        <v>0</v>
      </c>
    </row>
    <row r="226" spans="1:24" ht="72" x14ac:dyDescent="0.2">
      <c r="A226" s="141" t="s">
        <v>524</v>
      </c>
      <c r="B226" s="5" t="s">
        <v>515</v>
      </c>
      <c r="C226" s="140" t="s">
        <v>122</v>
      </c>
      <c r="D226" s="140" t="s">
        <v>105</v>
      </c>
      <c r="E226" s="34" t="s">
        <v>144</v>
      </c>
      <c r="F226" s="140" t="s">
        <v>105</v>
      </c>
      <c r="G226" s="34" t="s">
        <v>121</v>
      </c>
      <c r="H226" s="140" t="s">
        <v>105</v>
      </c>
      <c r="I226" s="140" t="s">
        <v>105</v>
      </c>
      <c r="J226" s="140" t="s">
        <v>105</v>
      </c>
      <c r="K226" s="141" t="s">
        <v>105</v>
      </c>
      <c r="L226" s="141" t="s">
        <v>105</v>
      </c>
      <c r="M226" s="31" t="s">
        <v>105</v>
      </c>
      <c r="N226" s="140">
        <v>1</v>
      </c>
      <c r="O226" s="140">
        <v>1</v>
      </c>
      <c r="P226" s="140">
        <v>1</v>
      </c>
      <c r="Q226" s="140">
        <v>1</v>
      </c>
      <c r="R226" s="140" t="s">
        <v>105</v>
      </c>
      <c r="S226" s="140" t="s">
        <v>105</v>
      </c>
      <c r="T226" s="140" t="s">
        <v>105</v>
      </c>
      <c r="U226" s="13" t="s">
        <v>105</v>
      </c>
      <c r="V226" s="13" t="s">
        <v>105</v>
      </c>
      <c r="W226" s="13" t="s">
        <v>105</v>
      </c>
      <c r="X226" s="143">
        <f>N226+O226+P226+Q226</f>
        <v>4</v>
      </c>
    </row>
    <row r="227" spans="1:24" s="72" customFormat="1" ht="51.75" customHeight="1" x14ac:dyDescent="0.2">
      <c r="A227" s="50"/>
      <c r="B227" s="52" t="s">
        <v>355</v>
      </c>
      <c r="C227" s="56" t="s">
        <v>105</v>
      </c>
      <c r="D227" s="56" t="s">
        <v>105</v>
      </c>
      <c r="E227" s="56" t="s">
        <v>105</v>
      </c>
      <c r="F227" s="56" t="s">
        <v>105</v>
      </c>
      <c r="G227" s="56" t="s">
        <v>105</v>
      </c>
      <c r="H227" s="56" t="s">
        <v>105</v>
      </c>
      <c r="I227" s="56" t="s">
        <v>124</v>
      </c>
      <c r="J227" s="56" t="s">
        <v>124</v>
      </c>
      <c r="K227" s="56" t="s">
        <v>124</v>
      </c>
      <c r="L227" s="56" t="s">
        <v>124</v>
      </c>
      <c r="M227" s="56" t="s">
        <v>124</v>
      </c>
      <c r="N227" s="56" t="s">
        <v>124</v>
      </c>
      <c r="O227" s="56" t="s">
        <v>124</v>
      </c>
      <c r="P227" s="56" t="s">
        <v>124</v>
      </c>
      <c r="Q227" s="56" t="s">
        <v>124</v>
      </c>
      <c r="R227" s="56" t="s">
        <v>124</v>
      </c>
      <c r="S227" s="56" t="s">
        <v>124</v>
      </c>
      <c r="T227" s="56" t="s">
        <v>124</v>
      </c>
      <c r="U227" s="56" t="s">
        <v>124</v>
      </c>
      <c r="V227" s="56" t="s">
        <v>124</v>
      </c>
      <c r="W227" s="56" t="s">
        <v>124</v>
      </c>
      <c r="X227" s="56" t="s">
        <v>124</v>
      </c>
    </row>
    <row r="228" spans="1:24" s="72" customFormat="1" x14ac:dyDescent="0.2">
      <c r="A228" s="154" t="s">
        <v>187</v>
      </c>
      <c r="B228" s="78" t="s">
        <v>356</v>
      </c>
      <c r="C228" s="56" t="s">
        <v>105</v>
      </c>
      <c r="D228" s="84">
        <f>D236</f>
        <v>1</v>
      </c>
      <c r="E228" s="56" t="s">
        <v>105</v>
      </c>
      <c r="F228" s="56" t="s">
        <v>105</v>
      </c>
      <c r="G228" s="56" t="s">
        <v>105</v>
      </c>
      <c r="H228" s="56" t="s">
        <v>105</v>
      </c>
      <c r="I228" s="56" t="s">
        <v>105</v>
      </c>
      <c r="J228" s="56" t="s">
        <v>105</v>
      </c>
      <c r="K228" s="56" t="s">
        <v>105</v>
      </c>
      <c r="L228" s="56" t="s">
        <v>105</v>
      </c>
      <c r="M228" s="56" t="s">
        <v>105</v>
      </c>
      <c r="N228" s="56" t="s">
        <v>105</v>
      </c>
      <c r="O228" s="56" t="s">
        <v>105</v>
      </c>
      <c r="P228" s="56" t="s">
        <v>105</v>
      </c>
      <c r="Q228" s="56" t="s">
        <v>105</v>
      </c>
      <c r="R228" s="56" t="s">
        <v>105</v>
      </c>
      <c r="S228" s="56" t="s">
        <v>105</v>
      </c>
      <c r="T228" s="56" t="s">
        <v>105</v>
      </c>
      <c r="U228" s="56" t="s">
        <v>105</v>
      </c>
      <c r="V228" s="56" t="s">
        <v>105</v>
      </c>
      <c r="W228" s="56" t="s">
        <v>105</v>
      </c>
      <c r="X228" s="71" t="s">
        <v>105</v>
      </c>
    </row>
    <row r="229" spans="1:24" s="72" customFormat="1" x14ac:dyDescent="0.2">
      <c r="A229" s="154"/>
      <c r="B229" s="52" t="s">
        <v>214</v>
      </c>
      <c r="C229" s="56" t="s">
        <v>106</v>
      </c>
      <c r="D229" s="56" t="s">
        <v>105</v>
      </c>
      <c r="E229" s="56" t="s">
        <v>105</v>
      </c>
      <c r="F229" s="56" t="s">
        <v>105</v>
      </c>
      <c r="G229" s="56" t="s">
        <v>105</v>
      </c>
      <c r="H229" s="30" t="s">
        <v>107</v>
      </c>
      <c r="I229" s="30" t="s">
        <v>487</v>
      </c>
      <c r="J229" s="56" t="s">
        <v>105</v>
      </c>
      <c r="K229" s="56" t="s">
        <v>105</v>
      </c>
      <c r="L229" s="56" t="s">
        <v>105</v>
      </c>
      <c r="M229" s="85">
        <f>SUM(M231:M234)</f>
        <v>18113.2</v>
      </c>
      <c r="N229" s="85">
        <f t="shared" ref="N229:W229" si="57">SUM(N231:N234)</f>
        <v>19153.199999999997</v>
      </c>
      <c r="O229" s="85">
        <f t="shared" si="57"/>
        <v>18106.165000000001</v>
      </c>
      <c r="P229" s="85">
        <f t="shared" si="57"/>
        <v>19463.027999999998</v>
      </c>
      <c r="Q229" s="85">
        <f t="shared" si="57"/>
        <v>19432.7</v>
      </c>
      <c r="R229" s="85">
        <f>SUM(R231:R234)</f>
        <v>17949.899999999998</v>
      </c>
      <c r="S229" s="85">
        <f t="shared" si="57"/>
        <v>17623.2</v>
      </c>
      <c r="T229" s="85">
        <f t="shared" si="57"/>
        <v>14001.399999999998</v>
      </c>
      <c r="U229" s="85">
        <f t="shared" si="57"/>
        <v>14483.199999999999</v>
      </c>
      <c r="V229" s="85">
        <f t="shared" si="57"/>
        <v>14483.199999999999</v>
      </c>
      <c r="W229" s="85">
        <f t="shared" si="57"/>
        <v>14483.199999999999</v>
      </c>
      <c r="X229" s="75">
        <f>SUM(M229:W229)</f>
        <v>187292.39300000001</v>
      </c>
    </row>
    <row r="230" spans="1:24" s="72" customFormat="1" x14ac:dyDescent="0.2">
      <c r="A230" s="154"/>
      <c r="B230" s="52" t="s">
        <v>110</v>
      </c>
      <c r="C230" s="56" t="s">
        <v>105</v>
      </c>
      <c r="D230" s="56" t="s">
        <v>105</v>
      </c>
      <c r="E230" s="56" t="s">
        <v>105</v>
      </c>
      <c r="F230" s="56" t="s">
        <v>105</v>
      </c>
      <c r="G230" s="56" t="s">
        <v>105</v>
      </c>
      <c r="H230" s="56" t="s">
        <v>105</v>
      </c>
      <c r="I230" s="56" t="s">
        <v>105</v>
      </c>
      <c r="J230" s="56" t="s">
        <v>105</v>
      </c>
      <c r="K230" s="56" t="s">
        <v>105</v>
      </c>
      <c r="L230" s="56" t="s">
        <v>105</v>
      </c>
      <c r="M230" s="56" t="s">
        <v>124</v>
      </c>
      <c r="N230" s="56" t="s">
        <v>124</v>
      </c>
      <c r="O230" s="56" t="s">
        <v>124</v>
      </c>
      <c r="P230" s="56" t="s">
        <v>124</v>
      </c>
      <c r="Q230" s="56" t="s">
        <v>124</v>
      </c>
      <c r="R230" s="56" t="s">
        <v>124</v>
      </c>
      <c r="S230" s="56" t="s">
        <v>124</v>
      </c>
      <c r="T230" s="56" t="s">
        <v>124</v>
      </c>
      <c r="U230" s="56" t="s">
        <v>124</v>
      </c>
      <c r="V230" s="56" t="s">
        <v>124</v>
      </c>
      <c r="W230" s="56" t="s">
        <v>124</v>
      </c>
      <c r="X230" s="56" t="s">
        <v>124</v>
      </c>
    </row>
    <row r="231" spans="1:24" s="72" customFormat="1" x14ac:dyDescent="0.2">
      <c r="A231" s="154"/>
      <c r="B231" s="52" t="s">
        <v>111</v>
      </c>
      <c r="C231" s="56" t="s">
        <v>106</v>
      </c>
      <c r="D231" s="56" t="s">
        <v>105</v>
      </c>
      <c r="E231" s="56" t="s">
        <v>105</v>
      </c>
      <c r="F231" s="56" t="s">
        <v>105</v>
      </c>
      <c r="G231" s="56" t="s">
        <v>105</v>
      </c>
      <c r="H231" s="30" t="s">
        <v>107</v>
      </c>
      <c r="I231" s="30" t="s">
        <v>487</v>
      </c>
      <c r="J231" s="56" t="s">
        <v>105</v>
      </c>
      <c r="K231" s="56" t="s">
        <v>105</v>
      </c>
      <c r="L231" s="56" t="s">
        <v>105</v>
      </c>
      <c r="M231" s="71">
        <f>M239</f>
        <v>18113.2</v>
      </c>
      <c r="N231" s="71">
        <f t="shared" ref="N231:W231" si="58">N239</f>
        <v>19153.199999999997</v>
      </c>
      <c r="O231" s="71">
        <f t="shared" si="58"/>
        <v>18106.165000000001</v>
      </c>
      <c r="P231" s="71">
        <f t="shared" si="58"/>
        <v>19463.027999999998</v>
      </c>
      <c r="Q231" s="71">
        <f t="shared" si="58"/>
        <v>19432.7</v>
      </c>
      <c r="R231" s="71">
        <f>R239</f>
        <v>17949.899999999998</v>
      </c>
      <c r="S231" s="71">
        <f>S239</f>
        <v>17623.2</v>
      </c>
      <c r="T231" s="71">
        <f t="shared" si="58"/>
        <v>14001.399999999998</v>
      </c>
      <c r="U231" s="71">
        <f t="shared" si="58"/>
        <v>14483.199999999999</v>
      </c>
      <c r="V231" s="71">
        <f t="shared" si="58"/>
        <v>14483.199999999999</v>
      </c>
      <c r="W231" s="71">
        <f t="shared" si="58"/>
        <v>14483.199999999999</v>
      </c>
      <c r="X231" s="75">
        <f>SUM(M231:W231)</f>
        <v>187292.39300000001</v>
      </c>
    </row>
    <row r="232" spans="1:24" s="72" customFormat="1" x14ac:dyDescent="0.2">
      <c r="A232" s="154"/>
      <c r="B232" s="52" t="s">
        <v>112</v>
      </c>
      <c r="C232" s="56" t="s">
        <v>106</v>
      </c>
      <c r="D232" s="56" t="s">
        <v>105</v>
      </c>
      <c r="E232" s="56" t="s">
        <v>105</v>
      </c>
      <c r="F232" s="56" t="s">
        <v>105</v>
      </c>
      <c r="G232" s="56" t="s">
        <v>105</v>
      </c>
      <c r="H232" s="30" t="s">
        <v>107</v>
      </c>
      <c r="I232" s="30" t="s">
        <v>487</v>
      </c>
      <c r="J232" s="56" t="s">
        <v>105</v>
      </c>
      <c r="K232" s="56" t="s">
        <v>105</v>
      </c>
      <c r="L232" s="56" t="s">
        <v>105</v>
      </c>
      <c r="M232" s="86">
        <v>0</v>
      </c>
      <c r="N232" s="86">
        <v>0</v>
      </c>
      <c r="O232" s="86">
        <v>0</v>
      </c>
      <c r="P232" s="86">
        <v>0</v>
      </c>
      <c r="Q232" s="86">
        <v>0</v>
      </c>
      <c r="R232" s="86">
        <v>0</v>
      </c>
      <c r="S232" s="86">
        <v>0</v>
      </c>
      <c r="T232" s="86">
        <v>0</v>
      </c>
      <c r="U232" s="86">
        <v>0</v>
      </c>
      <c r="V232" s="86">
        <v>0</v>
      </c>
      <c r="W232" s="86">
        <v>0</v>
      </c>
      <c r="X232" s="77">
        <f>SUM(M232:W232)</f>
        <v>0</v>
      </c>
    </row>
    <row r="233" spans="1:24" s="72" customFormat="1" x14ac:dyDescent="0.2">
      <c r="A233" s="154"/>
      <c r="B233" s="52" t="s">
        <v>114</v>
      </c>
      <c r="C233" s="56" t="s">
        <v>106</v>
      </c>
      <c r="D233" s="56">
        <v>1</v>
      </c>
      <c r="E233" s="56" t="s">
        <v>105</v>
      </c>
      <c r="F233" s="87"/>
      <c r="G233" s="87"/>
      <c r="H233" s="30" t="s">
        <v>107</v>
      </c>
      <c r="I233" s="30" t="s">
        <v>487</v>
      </c>
      <c r="J233" s="56" t="s">
        <v>105</v>
      </c>
      <c r="K233" s="56" t="s">
        <v>105</v>
      </c>
      <c r="L233" s="56" t="s">
        <v>105</v>
      </c>
      <c r="M233" s="86">
        <v>0</v>
      </c>
      <c r="N233" s="86">
        <v>0</v>
      </c>
      <c r="O233" s="86">
        <v>0</v>
      </c>
      <c r="P233" s="86">
        <v>0</v>
      </c>
      <c r="Q233" s="86">
        <v>0</v>
      </c>
      <c r="R233" s="86">
        <v>0</v>
      </c>
      <c r="S233" s="86">
        <v>0</v>
      </c>
      <c r="T233" s="86">
        <v>0</v>
      </c>
      <c r="U233" s="86">
        <v>0</v>
      </c>
      <c r="V233" s="86">
        <v>0</v>
      </c>
      <c r="W233" s="86">
        <v>0</v>
      </c>
      <c r="X233" s="77">
        <f t="shared" ref="X233:X234" si="59">SUM(M233:W233)</f>
        <v>0</v>
      </c>
    </row>
    <row r="234" spans="1:24" s="72" customFormat="1" x14ac:dyDescent="0.2">
      <c r="A234" s="154"/>
      <c r="B234" s="52" t="s">
        <v>115</v>
      </c>
      <c r="C234" s="56" t="s">
        <v>106</v>
      </c>
      <c r="D234" s="56" t="s">
        <v>105</v>
      </c>
      <c r="E234" s="56" t="s">
        <v>105</v>
      </c>
      <c r="F234" s="56" t="s">
        <v>105</v>
      </c>
      <c r="G234" s="56" t="s">
        <v>105</v>
      </c>
      <c r="H234" s="30" t="s">
        <v>107</v>
      </c>
      <c r="I234" s="30" t="s">
        <v>487</v>
      </c>
      <c r="J234" s="56" t="s">
        <v>105</v>
      </c>
      <c r="K234" s="56" t="s">
        <v>105</v>
      </c>
      <c r="L234" s="56" t="s">
        <v>105</v>
      </c>
      <c r="M234" s="86">
        <v>0</v>
      </c>
      <c r="N234" s="86">
        <v>0</v>
      </c>
      <c r="O234" s="86">
        <v>0</v>
      </c>
      <c r="P234" s="86">
        <v>0</v>
      </c>
      <c r="Q234" s="86">
        <v>0</v>
      </c>
      <c r="R234" s="86">
        <v>0</v>
      </c>
      <c r="S234" s="86">
        <v>0</v>
      </c>
      <c r="T234" s="86">
        <v>0</v>
      </c>
      <c r="U234" s="86">
        <v>0</v>
      </c>
      <c r="V234" s="86">
        <v>0</v>
      </c>
      <c r="W234" s="86">
        <v>0</v>
      </c>
      <c r="X234" s="77">
        <f t="shared" si="59"/>
        <v>0</v>
      </c>
    </row>
    <row r="235" spans="1:24" s="72" customFormat="1" ht="48" customHeight="1" x14ac:dyDescent="0.2">
      <c r="A235" s="50" t="s">
        <v>135</v>
      </c>
      <c r="B235" s="51" t="s">
        <v>357</v>
      </c>
      <c r="C235" s="56" t="s">
        <v>117</v>
      </c>
      <c r="D235" s="56" t="s">
        <v>105</v>
      </c>
      <c r="E235" s="65" t="s">
        <v>136</v>
      </c>
      <c r="F235" s="56" t="s">
        <v>105</v>
      </c>
      <c r="G235" s="56" t="s">
        <v>105</v>
      </c>
      <c r="H235" s="56" t="s">
        <v>105</v>
      </c>
      <c r="I235" s="56" t="s">
        <v>124</v>
      </c>
      <c r="J235" s="56" t="s">
        <v>124</v>
      </c>
      <c r="K235" s="56">
        <v>100</v>
      </c>
      <c r="L235" s="56">
        <v>100</v>
      </c>
      <c r="M235" s="56">
        <v>100</v>
      </c>
      <c r="N235" s="56">
        <v>100</v>
      </c>
      <c r="O235" s="56">
        <v>100</v>
      </c>
      <c r="P235" s="56">
        <v>100</v>
      </c>
      <c r="Q235" s="56">
        <v>100</v>
      </c>
      <c r="R235" s="56">
        <v>100</v>
      </c>
      <c r="S235" s="56">
        <v>100</v>
      </c>
      <c r="T235" s="56">
        <v>100</v>
      </c>
      <c r="U235" s="56">
        <v>100</v>
      </c>
      <c r="V235" s="56">
        <v>100</v>
      </c>
      <c r="W235" s="56">
        <v>100</v>
      </c>
      <c r="X235" s="56">
        <v>100</v>
      </c>
    </row>
    <row r="236" spans="1:24" s="72" customFormat="1" ht="35.25" customHeight="1" x14ac:dyDescent="0.2">
      <c r="A236" s="154" t="s">
        <v>182</v>
      </c>
      <c r="B236" s="78" t="s">
        <v>358</v>
      </c>
      <c r="C236" s="56" t="s">
        <v>105</v>
      </c>
      <c r="D236" s="56">
        <v>1</v>
      </c>
      <c r="E236" s="56" t="s">
        <v>105</v>
      </c>
      <c r="F236" s="70" t="s">
        <v>424</v>
      </c>
      <c r="G236" s="65" t="s">
        <v>121</v>
      </c>
      <c r="H236" s="56" t="s">
        <v>105</v>
      </c>
      <c r="I236" s="56" t="s">
        <v>124</v>
      </c>
      <c r="J236" s="56" t="s">
        <v>124</v>
      </c>
      <c r="K236" s="56" t="s">
        <v>124</v>
      </c>
      <c r="L236" s="56" t="s">
        <v>124</v>
      </c>
      <c r="M236" s="56" t="s">
        <v>124</v>
      </c>
      <c r="N236" s="56" t="s">
        <v>124</v>
      </c>
      <c r="O236" s="56" t="s">
        <v>124</v>
      </c>
      <c r="P236" s="56" t="s">
        <v>124</v>
      </c>
      <c r="Q236" s="56" t="s">
        <v>124</v>
      </c>
      <c r="R236" s="56" t="s">
        <v>124</v>
      </c>
      <c r="S236" s="56" t="s">
        <v>124</v>
      </c>
      <c r="T236" s="56" t="s">
        <v>124</v>
      </c>
      <c r="U236" s="56" t="s">
        <v>124</v>
      </c>
      <c r="V236" s="56" t="s">
        <v>124</v>
      </c>
      <c r="W236" s="56" t="s">
        <v>124</v>
      </c>
      <c r="X236" s="56" t="s">
        <v>124</v>
      </c>
    </row>
    <row r="237" spans="1:24" s="72" customFormat="1" x14ac:dyDescent="0.2">
      <c r="A237" s="154"/>
      <c r="B237" s="52" t="s">
        <v>214</v>
      </c>
      <c r="C237" s="56" t="s">
        <v>106</v>
      </c>
      <c r="D237" s="56" t="s">
        <v>105</v>
      </c>
      <c r="E237" s="56" t="s">
        <v>105</v>
      </c>
      <c r="F237" s="56" t="s">
        <v>105</v>
      </c>
      <c r="G237" s="56" t="s">
        <v>105</v>
      </c>
      <c r="H237" s="30" t="s">
        <v>107</v>
      </c>
      <c r="I237" s="30" t="s">
        <v>487</v>
      </c>
      <c r="J237" s="56" t="s">
        <v>124</v>
      </c>
      <c r="K237" s="56" t="s">
        <v>124</v>
      </c>
      <c r="L237" s="56" t="s">
        <v>124</v>
      </c>
      <c r="M237" s="88">
        <f>SUM(M239:M242)</f>
        <v>18113.2</v>
      </c>
      <c r="N237" s="88">
        <f t="shared" ref="N237:T237" si="60">SUM(N239:N242)</f>
        <v>19153.199999999997</v>
      </c>
      <c r="O237" s="88">
        <f t="shared" si="60"/>
        <v>18106.165000000001</v>
      </c>
      <c r="P237" s="88">
        <f t="shared" si="60"/>
        <v>19463.027999999998</v>
      </c>
      <c r="Q237" s="88">
        <f t="shared" si="60"/>
        <v>19432.7</v>
      </c>
      <c r="R237" s="88">
        <f t="shared" si="60"/>
        <v>17949.899999999998</v>
      </c>
      <c r="S237" s="88">
        <f t="shared" si="60"/>
        <v>17623.2</v>
      </c>
      <c r="T237" s="88">
        <f t="shared" si="60"/>
        <v>14001.399999999998</v>
      </c>
      <c r="U237" s="88">
        <f t="shared" ref="U237:W237" si="61">SUM(U239:U242)</f>
        <v>14483.199999999999</v>
      </c>
      <c r="V237" s="88">
        <f t="shared" si="61"/>
        <v>14483.199999999999</v>
      </c>
      <c r="W237" s="88">
        <f t="shared" si="61"/>
        <v>14483.199999999999</v>
      </c>
      <c r="X237" s="75">
        <f>SUM(M237:W237)</f>
        <v>187292.39300000001</v>
      </c>
    </row>
    <row r="238" spans="1:24" s="72" customFormat="1" x14ac:dyDescent="0.2">
      <c r="A238" s="154"/>
      <c r="B238" s="52" t="s">
        <v>110</v>
      </c>
      <c r="C238" s="56" t="s">
        <v>105</v>
      </c>
      <c r="D238" s="56" t="s">
        <v>105</v>
      </c>
      <c r="E238" s="56" t="s">
        <v>105</v>
      </c>
      <c r="F238" s="56" t="s">
        <v>105</v>
      </c>
      <c r="G238" s="56" t="s">
        <v>105</v>
      </c>
      <c r="H238" s="56" t="s">
        <v>105</v>
      </c>
      <c r="I238" s="56" t="s">
        <v>124</v>
      </c>
      <c r="J238" s="56" t="s">
        <v>124</v>
      </c>
      <c r="K238" s="56" t="s">
        <v>124</v>
      </c>
      <c r="L238" s="56" t="s">
        <v>124</v>
      </c>
      <c r="M238" s="56" t="s">
        <v>124</v>
      </c>
      <c r="N238" s="56" t="s">
        <v>124</v>
      </c>
      <c r="O238" s="56" t="s">
        <v>124</v>
      </c>
      <c r="P238" s="56" t="s">
        <v>124</v>
      </c>
      <c r="Q238" s="56" t="s">
        <v>124</v>
      </c>
      <c r="R238" s="56" t="s">
        <v>124</v>
      </c>
      <c r="S238" s="56" t="s">
        <v>124</v>
      </c>
      <c r="T238" s="56" t="s">
        <v>124</v>
      </c>
      <c r="U238" s="56" t="s">
        <v>124</v>
      </c>
      <c r="V238" s="56" t="s">
        <v>124</v>
      </c>
      <c r="W238" s="56" t="s">
        <v>124</v>
      </c>
      <c r="X238" s="56" t="s">
        <v>124</v>
      </c>
    </row>
    <row r="239" spans="1:24" s="72" customFormat="1" x14ac:dyDescent="0.2">
      <c r="A239" s="154"/>
      <c r="B239" s="52" t="s">
        <v>111</v>
      </c>
      <c r="C239" s="56" t="s">
        <v>106</v>
      </c>
      <c r="D239" s="56" t="s">
        <v>105</v>
      </c>
      <c r="E239" s="56" t="s">
        <v>105</v>
      </c>
      <c r="F239" s="56" t="s">
        <v>105</v>
      </c>
      <c r="G239" s="56" t="s">
        <v>105</v>
      </c>
      <c r="H239" s="30" t="s">
        <v>107</v>
      </c>
      <c r="I239" s="30" t="s">
        <v>487</v>
      </c>
      <c r="J239" s="56" t="s">
        <v>124</v>
      </c>
      <c r="K239" s="56" t="s">
        <v>124</v>
      </c>
      <c r="L239" s="56" t="s">
        <v>124</v>
      </c>
      <c r="M239" s="85">
        <f t="shared" ref="M239:T239" si="62">M245</f>
        <v>18113.2</v>
      </c>
      <c r="N239" s="85">
        <f t="shared" si="62"/>
        <v>19153.199999999997</v>
      </c>
      <c r="O239" s="85">
        <f t="shared" si="62"/>
        <v>18106.165000000001</v>
      </c>
      <c r="P239" s="85">
        <f t="shared" si="62"/>
        <v>19463.027999999998</v>
      </c>
      <c r="Q239" s="85">
        <f t="shared" si="62"/>
        <v>19432.7</v>
      </c>
      <c r="R239" s="85">
        <f t="shared" si="62"/>
        <v>17949.899999999998</v>
      </c>
      <c r="S239" s="85">
        <f>S245</f>
        <v>17623.2</v>
      </c>
      <c r="T239" s="85">
        <f t="shared" si="62"/>
        <v>14001.399999999998</v>
      </c>
      <c r="U239" s="85">
        <f t="shared" ref="U239:W239" si="63">U245</f>
        <v>14483.199999999999</v>
      </c>
      <c r="V239" s="85">
        <f t="shared" si="63"/>
        <v>14483.199999999999</v>
      </c>
      <c r="W239" s="85">
        <f t="shared" si="63"/>
        <v>14483.199999999999</v>
      </c>
      <c r="X239" s="75">
        <f>SUM(M239:W239)</f>
        <v>187292.39300000001</v>
      </c>
    </row>
    <row r="240" spans="1:24" s="72" customFormat="1" x14ac:dyDescent="0.2">
      <c r="A240" s="154"/>
      <c r="B240" s="52" t="s">
        <v>112</v>
      </c>
      <c r="C240" s="56" t="s">
        <v>106</v>
      </c>
      <c r="D240" s="56" t="s">
        <v>105</v>
      </c>
      <c r="E240" s="56" t="s">
        <v>105</v>
      </c>
      <c r="F240" s="56" t="s">
        <v>105</v>
      </c>
      <c r="G240" s="56" t="s">
        <v>105</v>
      </c>
      <c r="H240" s="56" t="s">
        <v>105</v>
      </c>
      <c r="I240" s="56" t="s">
        <v>124</v>
      </c>
      <c r="J240" s="56" t="s">
        <v>124</v>
      </c>
      <c r="K240" s="56" t="s">
        <v>124</v>
      </c>
      <c r="L240" s="56" t="s">
        <v>124</v>
      </c>
      <c r="M240" s="86">
        <v>0</v>
      </c>
      <c r="N240" s="86">
        <v>0</v>
      </c>
      <c r="O240" s="86">
        <v>0</v>
      </c>
      <c r="P240" s="86">
        <v>0</v>
      </c>
      <c r="Q240" s="86">
        <v>0</v>
      </c>
      <c r="R240" s="86">
        <v>0</v>
      </c>
      <c r="S240" s="86">
        <v>0</v>
      </c>
      <c r="T240" s="86">
        <v>0</v>
      </c>
      <c r="U240" s="86">
        <v>0</v>
      </c>
      <c r="V240" s="86">
        <v>0</v>
      </c>
      <c r="W240" s="86">
        <v>0</v>
      </c>
      <c r="X240" s="77">
        <f>SUM(M240:T240)</f>
        <v>0</v>
      </c>
    </row>
    <row r="241" spans="1:24" s="72" customFormat="1" x14ac:dyDescent="0.2">
      <c r="A241" s="154"/>
      <c r="B241" s="52" t="s">
        <v>114</v>
      </c>
      <c r="C241" s="56" t="s">
        <v>106</v>
      </c>
      <c r="D241" s="56" t="s">
        <v>105</v>
      </c>
      <c r="E241" s="56" t="s">
        <v>105</v>
      </c>
      <c r="F241" s="56" t="s">
        <v>105</v>
      </c>
      <c r="G241" s="56" t="s">
        <v>105</v>
      </c>
      <c r="H241" s="56" t="s">
        <v>105</v>
      </c>
      <c r="I241" s="56" t="s">
        <v>124</v>
      </c>
      <c r="J241" s="56" t="s">
        <v>124</v>
      </c>
      <c r="K241" s="56" t="s">
        <v>124</v>
      </c>
      <c r="L241" s="56" t="s">
        <v>124</v>
      </c>
      <c r="M241" s="86">
        <v>0</v>
      </c>
      <c r="N241" s="86">
        <v>0</v>
      </c>
      <c r="O241" s="86">
        <v>0</v>
      </c>
      <c r="P241" s="86">
        <v>0</v>
      </c>
      <c r="Q241" s="86">
        <v>0</v>
      </c>
      <c r="R241" s="86">
        <v>0</v>
      </c>
      <c r="S241" s="86">
        <v>0</v>
      </c>
      <c r="T241" s="86">
        <v>0</v>
      </c>
      <c r="U241" s="86">
        <v>0</v>
      </c>
      <c r="V241" s="86">
        <v>0</v>
      </c>
      <c r="W241" s="86">
        <v>0</v>
      </c>
      <c r="X241" s="77">
        <f>SUM(M241:T241)</f>
        <v>0</v>
      </c>
    </row>
    <row r="242" spans="1:24" s="72" customFormat="1" x14ac:dyDescent="0.2">
      <c r="A242" s="154"/>
      <c r="B242" s="52" t="s">
        <v>115</v>
      </c>
      <c r="C242" s="56" t="s">
        <v>106</v>
      </c>
      <c r="D242" s="56" t="s">
        <v>105</v>
      </c>
      <c r="E242" s="56" t="s">
        <v>105</v>
      </c>
      <c r="F242" s="56" t="s">
        <v>105</v>
      </c>
      <c r="G242" s="56" t="s">
        <v>105</v>
      </c>
      <c r="H242" s="56" t="s">
        <v>105</v>
      </c>
      <c r="I242" s="56" t="s">
        <v>124</v>
      </c>
      <c r="J242" s="56" t="s">
        <v>124</v>
      </c>
      <c r="K242" s="56" t="s">
        <v>124</v>
      </c>
      <c r="L242" s="56" t="s">
        <v>124</v>
      </c>
      <c r="M242" s="86">
        <v>0</v>
      </c>
      <c r="N242" s="86">
        <v>0</v>
      </c>
      <c r="O242" s="86">
        <v>0</v>
      </c>
      <c r="P242" s="86">
        <v>0</v>
      </c>
      <c r="Q242" s="86">
        <v>0</v>
      </c>
      <c r="R242" s="86">
        <v>0</v>
      </c>
      <c r="S242" s="86">
        <v>0</v>
      </c>
      <c r="T242" s="86">
        <v>0</v>
      </c>
      <c r="U242" s="86">
        <v>0</v>
      </c>
      <c r="V242" s="86">
        <v>0</v>
      </c>
      <c r="W242" s="86">
        <v>0</v>
      </c>
      <c r="X242" s="77">
        <f>SUM(M242:T242)</f>
        <v>0</v>
      </c>
    </row>
    <row r="243" spans="1:24" s="72" customFormat="1" ht="48.75" customHeight="1" x14ac:dyDescent="0.2">
      <c r="A243" s="50" t="s">
        <v>171</v>
      </c>
      <c r="B243" s="51" t="s">
        <v>407</v>
      </c>
      <c r="C243" s="56" t="s">
        <v>117</v>
      </c>
      <c r="D243" s="56" t="s">
        <v>105</v>
      </c>
      <c r="E243" s="65" t="s">
        <v>213</v>
      </c>
      <c r="F243" s="56" t="s">
        <v>105</v>
      </c>
      <c r="G243" s="56" t="s">
        <v>105</v>
      </c>
      <c r="H243" s="56" t="s">
        <v>105</v>
      </c>
      <c r="I243" s="56" t="s">
        <v>124</v>
      </c>
      <c r="J243" s="56" t="s">
        <v>124</v>
      </c>
      <c r="K243" s="56">
        <v>100</v>
      </c>
      <c r="L243" s="56">
        <v>100</v>
      </c>
      <c r="M243" s="56">
        <v>100</v>
      </c>
      <c r="N243" s="56">
        <v>100</v>
      </c>
      <c r="O243" s="56">
        <v>100</v>
      </c>
      <c r="P243" s="56">
        <v>100</v>
      </c>
      <c r="Q243" s="56">
        <v>100</v>
      </c>
      <c r="R243" s="56">
        <v>100</v>
      </c>
      <c r="S243" s="56">
        <v>100</v>
      </c>
      <c r="T243" s="56">
        <v>100</v>
      </c>
      <c r="U243" s="56">
        <v>100</v>
      </c>
      <c r="V243" s="56">
        <v>100</v>
      </c>
      <c r="W243" s="56">
        <v>100</v>
      </c>
      <c r="X243" s="56">
        <v>100</v>
      </c>
    </row>
    <row r="244" spans="1:24" s="72" customFormat="1" ht="72" x14ac:dyDescent="0.2">
      <c r="A244" s="154" t="s">
        <v>172</v>
      </c>
      <c r="B244" s="52" t="s">
        <v>359</v>
      </c>
      <c r="C244" s="56" t="s">
        <v>105</v>
      </c>
      <c r="D244" s="56" t="s">
        <v>105</v>
      </c>
      <c r="E244" s="56" t="s">
        <v>105</v>
      </c>
      <c r="F244" s="70" t="s">
        <v>424</v>
      </c>
      <c r="G244" s="65" t="s">
        <v>121</v>
      </c>
      <c r="H244" s="56" t="s">
        <v>105</v>
      </c>
      <c r="I244" s="56" t="s">
        <v>124</v>
      </c>
      <c r="J244" s="56" t="s">
        <v>124</v>
      </c>
      <c r="K244" s="56" t="s">
        <v>124</v>
      </c>
      <c r="L244" s="56" t="s">
        <v>124</v>
      </c>
      <c r="M244" s="56" t="s">
        <v>124</v>
      </c>
      <c r="N244" s="56" t="s">
        <v>124</v>
      </c>
      <c r="O244" s="56" t="s">
        <v>124</v>
      </c>
      <c r="P244" s="56" t="s">
        <v>124</v>
      </c>
      <c r="Q244" s="56" t="s">
        <v>124</v>
      </c>
      <c r="R244" s="56" t="s">
        <v>124</v>
      </c>
      <c r="S244" s="56" t="s">
        <v>124</v>
      </c>
      <c r="T244" s="56" t="s">
        <v>124</v>
      </c>
      <c r="U244" s="56" t="s">
        <v>124</v>
      </c>
      <c r="V244" s="56" t="s">
        <v>124</v>
      </c>
      <c r="W244" s="56" t="s">
        <v>124</v>
      </c>
      <c r="X244" s="56" t="s">
        <v>124</v>
      </c>
    </row>
    <row r="245" spans="1:24" s="72" customFormat="1" x14ac:dyDescent="0.2">
      <c r="A245" s="154"/>
      <c r="B245" s="178" t="s">
        <v>111</v>
      </c>
      <c r="C245" s="176" t="s">
        <v>106</v>
      </c>
      <c r="D245" s="56" t="s">
        <v>105</v>
      </c>
      <c r="E245" s="56" t="s">
        <v>105</v>
      </c>
      <c r="F245" s="56" t="s">
        <v>105</v>
      </c>
      <c r="G245" s="56" t="s">
        <v>105</v>
      </c>
      <c r="H245" s="56" t="s">
        <v>105</v>
      </c>
      <c r="I245" s="56" t="s">
        <v>105</v>
      </c>
      <c r="J245" s="56" t="s">
        <v>105</v>
      </c>
      <c r="K245" s="56" t="s">
        <v>124</v>
      </c>
      <c r="L245" s="56" t="s">
        <v>124</v>
      </c>
      <c r="M245" s="71">
        <f t="shared" ref="M245:R245" si="64">SUM(M246:M251)</f>
        <v>18113.2</v>
      </c>
      <c r="N245" s="71">
        <f t="shared" si="64"/>
        <v>19153.199999999997</v>
      </c>
      <c r="O245" s="71">
        <f t="shared" si="64"/>
        <v>18106.165000000001</v>
      </c>
      <c r="P245" s="71">
        <f t="shared" si="64"/>
        <v>19463.027999999998</v>
      </c>
      <c r="Q245" s="71">
        <f t="shared" si="64"/>
        <v>19432.7</v>
      </c>
      <c r="R245" s="71">
        <f t="shared" si="64"/>
        <v>17949.899999999998</v>
      </c>
      <c r="S245" s="71">
        <f>SUM(S246:S251)</f>
        <v>17623.2</v>
      </c>
      <c r="T245" s="71">
        <f>SUM(T246:T251)</f>
        <v>14001.399999999998</v>
      </c>
      <c r="U245" s="71">
        <f t="shared" ref="U245:W245" si="65">SUM(U246:U251)</f>
        <v>14483.199999999999</v>
      </c>
      <c r="V245" s="71">
        <f t="shared" si="65"/>
        <v>14483.199999999999</v>
      </c>
      <c r="W245" s="71">
        <f t="shared" si="65"/>
        <v>14483.199999999999</v>
      </c>
      <c r="X245" s="75">
        <f t="shared" ref="X245:X254" si="66">SUM(M245:T245)</f>
        <v>143842.79299999998</v>
      </c>
    </row>
    <row r="246" spans="1:24" s="72" customFormat="1" hidden="1" x14ac:dyDescent="0.2">
      <c r="A246" s="154"/>
      <c r="B246" s="178"/>
      <c r="C246" s="176"/>
      <c r="D246" s="56" t="s">
        <v>105</v>
      </c>
      <c r="E246" s="56" t="s">
        <v>105</v>
      </c>
      <c r="F246" s="56" t="s">
        <v>105</v>
      </c>
      <c r="G246" s="56" t="s">
        <v>105</v>
      </c>
      <c r="H246" s="73" t="s">
        <v>137</v>
      </c>
      <c r="I246" s="73" t="s">
        <v>148</v>
      </c>
      <c r="J246" s="73" t="s">
        <v>156</v>
      </c>
      <c r="K246" s="56" t="s">
        <v>124</v>
      </c>
      <c r="L246" s="56" t="s">
        <v>124</v>
      </c>
      <c r="M246" s="71">
        <f>16150.7+342</f>
        <v>16492.7</v>
      </c>
      <c r="N246" s="71">
        <f>16444.69+1425.6</f>
        <v>17870.289999999997</v>
      </c>
      <c r="O246" s="71">
        <v>16066.919</v>
      </c>
      <c r="P246" s="71">
        <v>17765.687000000002</v>
      </c>
      <c r="Q246" s="71">
        <v>18103.900000000001</v>
      </c>
      <c r="R246" s="71">
        <v>16626.099999999999</v>
      </c>
      <c r="S246" s="71">
        <v>16424.900000000001</v>
      </c>
      <c r="T246" s="71">
        <v>13154.9</v>
      </c>
      <c r="U246" s="71">
        <v>13609.7</v>
      </c>
      <c r="V246" s="71">
        <v>13609.7</v>
      </c>
      <c r="W246" s="71">
        <v>13609.7</v>
      </c>
      <c r="X246" s="75">
        <f t="shared" si="66"/>
        <v>132505.39600000001</v>
      </c>
    </row>
    <row r="247" spans="1:24" s="72" customFormat="1" hidden="1" x14ac:dyDescent="0.2">
      <c r="A247" s="154"/>
      <c r="B247" s="178"/>
      <c r="C247" s="176"/>
      <c r="D247" s="56" t="s">
        <v>105</v>
      </c>
      <c r="E247" s="56" t="s">
        <v>105</v>
      </c>
      <c r="F247" s="56" t="s">
        <v>105</v>
      </c>
      <c r="G247" s="56" t="s">
        <v>105</v>
      </c>
      <c r="H247" s="73" t="s">
        <v>137</v>
      </c>
      <c r="I247" s="73" t="s">
        <v>148</v>
      </c>
      <c r="J247" s="73" t="s">
        <v>157</v>
      </c>
      <c r="K247" s="56" t="s">
        <v>124</v>
      </c>
      <c r="L247" s="56" t="s">
        <v>124</v>
      </c>
      <c r="M247" s="71">
        <f>323.7+559.1</f>
        <v>882.8</v>
      </c>
      <c r="N247" s="71">
        <v>209.3</v>
      </c>
      <c r="O247" s="71">
        <v>402.8</v>
      </c>
      <c r="P247" s="71">
        <v>579.25</v>
      </c>
      <c r="Q247" s="71">
        <v>235</v>
      </c>
      <c r="R247" s="71">
        <v>236.7</v>
      </c>
      <c r="S247" s="71">
        <v>196.8</v>
      </c>
      <c r="T247" s="71">
        <v>196.8</v>
      </c>
      <c r="U247" s="71">
        <v>196.8</v>
      </c>
      <c r="V247" s="71">
        <v>196.8</v>
      </c>
      <c r="W247" s="71">
        <v>196.8</v>
      </c>
      <c r="X247" s="75">
        <f t="shared" si="66"/>
        <v>2939.45</v>
      </c>
    </row>
    <row r="248" spans="1:24" s="72" customFormat="1" hidden="1" x14ac:dyDescent="0.2">
      <c r="A248" s="154"/>
      <c r="B248" s="178"/>
      <c r="C248" s="176"/>
      <c r="D248" s="56" t="s">
        <v>105</v>
      </c>
      <c r="E248" s="56" t="s">
        <v>105</v>
      </c>
      <c r="F248" s="56" t="s">
        <v>105</v>
      </c>
      <c r="G248" s="56" t="s">
        <v>105</v>
      </c>
      <c r="H248" s="73" t="s">
        <v>137</v>
      </c>
      <c r="I248" s="73" t="s">
        <v>149</v>
      </c>
      <c r="J248" s="73" t="s">
        <v>157</v>
      </c>
      <c r="K248" s="56" t="s">
        <v>124</v>
      </c>
      <c r="L248" s="56" t="s">
        <v>124</v>
      </c>
      <c r="M248" s="71">
        <v>0</v>
      </c>
      <c r="N248" s="71">
        <v>845.65</v>
      </c>
      <c r="O248" s="71">
        <v>886.2</v>
      </c>
      <c r="P248" s="71">
        <v>773.03200000000004</v>
      </c>
      <c r="Q248" s="71">
        <v>852.1</v>
      </c>
      <c r="R248" s="71">
        <v>884</v>
      </c>
      <c r="S248" s="71">
        <v>826</v>
      </c>
      <c r="T248" s="71">
        <v>510.3</v>
      </c>
      <c r="U248" s="71">
        <v>537.29999999999995</v>
      </c>
      <c r="V248" s="71">
        <v>537.29999999999995</v>
      </c>
      <c r="W248" s="71">
        <v>537.29999999999995</v>
      </c>
      <c r="X248" s="75">
        <f t="shared" si="66"/>
        <v>5577.2820000000002</v>
      </c>
    </row>
    <row r="249" spans="1:24" s="72" customFormat="1" hidden="1" x14ac:dyDescent="0.2">
      <c r="A249" s="154"/>
      <c r="B249" s="178"/>
      <c r="C249" s="176"/>
      <c r="D249" s="56" t="s">
        <v>105</v>
      </c>
      <c r="E249" s="56" t="s">
        <v>105</v>
      </c>
      <c r="F249" s="56" t="s">
        <v>105</v>
      </c>
      <c r="G249" s="56" t="s">
        <v>105</v>
      </c>
      <c r="H249" s="73" t="s">
        <v>137</v>
      </c>
      <c r="I249" s="73" t="s">
        <v>149</v>
      </c>
      <c r="J249" s="73" t="s">
        <v>152</v>
      </c>
      <c r="K249" s="56" t="s">
        <v>124</v>
      </c>
      <c r="L249" s="56" t="s">
        <v>124</v>
      </c>
      <c r="M249" s="89">
        <v>0</v>
      </c>
      <c r="N249" s="89">
        <v>0</v>
      </c>
      <c r="O249" s="89">
        <v>519.6</v>
      </c>
      <c r="P249" s="89">
        <v>25.422000000000001</v>
      </c>
      <c r="Q249" s="89">
        <v>0</v>
      </c>
      <c r="R249" s="89">
        <v>0</v>
      </c>
      <c r="S249" s="89">
        <v>0</v>
      </c>
      <c r="T249" s="89">
        <v>0</v>
      </c>
      <c r="U249" s="89">
        <v>0</v>
      </c>
      <c r="V249" s="89">
        <v>0</v>
      </c>
      <c r="W249" s="89">
        <v>0</v>
      </c>
      <c r="X249" s="75">
        <f t="shared" si="66"/>
        <v>545.02200000000005</v>
      </c>
    </row>
    <row r="250" spans="1:24" s="72" customFormat="1" hidden="1" x14ac:dyDescent="0.2">
      <c r="A250" s="154"/>
      <c r="B250" s="178"/>
      <c r="C250" s="176"/>
      <c r="D250" s="56" t="s">
        <v>105</v>
      </c>
      <c r="E250" s="56" t="s">
        <v>105</v>
      </c>
      <c r="F250" s="56" t="s">
        <v>105</v>
      </c>
      <c r="G250" s="56" t="s">
        <v>105</v>
      </c>
      <c r="H250" s="73" t="s">
        <v>137</v>
      </c>
      <c r="I250" s="73" t="s">
        <v>149</v>
      </c>
      <c r="J250" s="73" t="s">
        <v>158</v>
      </c>
      <c r="K250" s="56" t="s">
        <v>124</v>
      </c>
      <c r="L250" s="56" t="s">
        <v>124</v>
      </c>
      <c r="M250" s="89">
        <f>232.8+79.1</f>
        <v>311.89999999999998</v>
      </c>
      <c r="N250" s="89">
        <f>223.16+4.8</f>
        <v>227.96</v>
      </c>
      <c r="O250" s="89">
        <v>230.64599999999999</v>
      </c>
      <c r="P250" s="89">
        <f>311.949+7.688</f>
        <v>319.637</v>
      </c>
      <c r="Q250" s="89">
        <v>241.7</v>
      </c>
      <c r="R250" s="89">
        <v>203.1</v>
      </c>
      <c r="S250" s="89">
        <v>175.5</v>
      </c>
      <c r="T250" s="89">
        <v>139.4</v>
      </c>
      <c r="U250" s="89">
        <v>139.4</v>
      </c>
      <c r="V250" s="89">
        <v>139.4</v>
      </c>
      <c r="W250" s="89">
        <v>139.4</v>
      </c>
      <c r="X250" s="75">
        <f t="shared" si="66"/>
        <v>1849.8430000000001</v>
      </c>
    </row>
    <row r="251" spans="1:24" s="72" customFormat="1" hidden="1" x14ac:dyDescent="0.2">
      <c r="A251" s="154"/>
      <c r="B251" s="178"/>
      <c r="C251" s="176"/>
      <c r="D251" s="56" t="s">
        <v>105</v>
      </c>
      <c r="E251" s="56" t="s">
        <v>105</v>
      </c>
      <c r="F251" s="56" t="s">
        <v>105</v>
      </c>
      <c r="G251" s="56" t="s">
        <v>105</v>
      </c>
      <c r="H251" s="73" t="s">
        <v>139</v>
      </c>
      <c r="I251" s="73" t="s">
        <v>149</v>
      </c>
      <c r="J251" s="73" t="s">
        <v>138</v>
      </c>
      <c r="K251" s="56" t="s">
        <v>124</v>
      </c>
      <c r="L251" s="56" t="s">
        <v>124</v>
      </c>
      <c r="M251" s="89">
        <v>425.8</v>
      </c>
      <c r="N251" s="89">
        <v>0</v>
      </c>
      <c r="O251" s="89">
        <v>0</v>
      </c>
      <c r="P251" s="89">
        <v>0</v>
      </c>
      <c r="Q251" s="89">
        <v>0</v>
      </c>
      <c r="R251" s="89">
        <v>0</v>
      </c>
      <c r="S251" s="89">
        <v>0</v>
      </c>
      <c r="T251" s="89">
        <v>0</v>
      </c>
      <c r="U251" s="89">
        <v>0</v>
      </c>
      <c r="V251" s="89">
        <v>0</v>
      </c>
      <c r="W251" s="89">
        <v>0</v>
      </c>
      <c r="X251" s="75">
        <f t="shared" si="66"/>
        <v>425.8</v>
      </c>
    </row>
    <row r="252" spans="1:24" s="72" customFormat="1" x14ac:dyDescent="0.2">
      <c r="A252" s="154"/>
      <c r="B252" s="52" t="s">
        <v>112</v>
      </c>
      <c r="C252" s="56" t="s">
        <v>106</v>
      </c>
      <c r="D252" s="56" t="s">
        <v>105</v>
      </c>
      <c r="E252" s="56" t="s">
        <v>105</v>
      </c>
      <c r="F252" s="56" t="s">
        <v>105</v>
      </c>
      <c r="G252" s="56" t="s">
        <v>105</v>
      </c>
      <c r="H252" s="56" t="s">
        <v>105</v>
      </c>
      <c r="I252" s="56" t="s">
        <v>124</v>
      </c>
      <c r="J252" s="56" t="s">
        <v>124</v>
      </c>
      <c r="K252" s="56" t="s">
        <v>124</v>
      </c>
      <c r="L252" s="56" t="s">
        <v>124</v>
      </c>
      <c r="M252" s="90">
        <v>0</v>
      </c>
      <c r="N252" s="90">
        <v>0</v>
      </c>
      <c r="O252" s="90">
        <v>0</v>
      </c>
      <c r="P252" s="90">
        <v>0</v>
      </c>
      <c r="Q252" s="90">
        <v>0</v>
      </c>
      <c r="R252" s="90">
        <v>0</v>
      </c>
      <c r="S252" s="90">
        <v>0</v>
      </c>
      <c r="T252" s="90">
        <v>0</v>
      </c>
      <c r="U252" s="90">
        <v>0</v>
      </c>
      <c r="V252" s="90">
        <v>0</v>
      </c>
      <c r="W252" s="90">
        <v>0</v>
      </c>
      <c r="X252" s="77">
        <f t="shared" si="66"/>
        <v>0</v>
      </c>
    </row>
    <row r="253" spans="1:24" s="72" customFormat="1" x14ac:dyDescent="0.2">
      <c r="A253" s="154"/>
      <c r="B253" s="52" t="s">
        <v>114</v>
      </c>
      <c r="C253" s="56" t="s">
        <v>106</v>
      </c>
      <c r="D253" s="56" t="s">
        <v>105</v>
      </c>
      <c r="E253" s="56" t="s">
        <v>105</v>
      </c>
      <c r="F253" s="56" t="s">
        <v>105</v>
      </c>
      <c r="G253" s="56" t="s">
        <v>105</v>
      </c>
      <c r="H253" s="56" t="s">
        <v>105</v>
      </c>
      <c r="I253" s="56" t="s">
        <v>124</v>
      </c>
      <c r="J253" s="56" t="s">
        <v>124</v>
      </c>
      <c r="K253" s="56" t="s">
        <v>124</v>
      </c>
      <c r="L253" s="56" t="s">
        <v>124</v>
      </c>
      <c r="M253" s="90">
        <v>0</v>
      </c>
      <c r="N253" s="90">
        <v>0</v>
      </c>
      <c r="O253" s="90">
        <v>0</v>
      </c>
      <c r="P253" s="90">
        <v>0</v>
      </c>
      <c r="Q253" s="90">
        <v>0</v>
      </c>
      <c r="R253" s="90">
        <v>0</v>
      </c>
      <c r="S253" s="90">
        <v>0</v>
      </c>
      <c r="T253" s="90">
        <v>0</v>
      </c>
      <c r="U253" s="90">
        <v>0</v>
      </c>
      <c r="V253" s="90">
        <v>0</v>
      </c>
      <c r="W253" s="90">
        <v>0</v>
      </c>
      <c r="X253" s="77">
        <f t="shared" si="66"/>
        <v>0</v>
      </c>
    </row>
    <row r="254" spans="1:24" s="72" customFormat="1" x14ac:dyDescent="0.2">
      <c r="A254" s="154"/>
      <c r="B254" s="52" t="s">
        <v>115</v>
      </c>
      <c r="C254" s="56" t="s">
        <v>106</v>
      </c>
      <c r="D254" s="56" t="s">
        <v>105</v>
      </c>
      <c r="E254" s="56" t="s">
        <v>105</v>
      </c>
      <c r="F254" s="56" t="s">
        <v>105</v>
      </c>
      <c r="G254" s="56" t="s">
        <v>105</v>
      </c>
      <c r="H254" s="56" t="s">
        <v>105</v>
      </c>
      <c r="I254" s="56" t="s">
        <v>124</v>
      </c>
      <c r="J254" s="56" t="s">
        <v>124</v>
      </c>
      <c r="K254" s="56" t="s">
        <v>124</v>
      </c>
      <c r="L254" s="56" t="s">
        <v>124</v>
      </c>
      <c r="M254" s="90">
        <v>0</v>
      </c>
      <c r="N254" s="90">
        <v>0</v>
      </c>
      <c r="O254" s="90">
        <v>0</v>
      </c>
      <c r="P254" s="90">
        <v>0</v>
      </c>
      <c r="Q254" s="90">
        <v>0</v>
      </c>
      <c r="R254" s="90">
        <v>0</v>
      </c>
      <c r="S254" s="90">
        <v>0</v>
      </c>
      <c r="T254" s="90">
        <v>0</v>
      </c>
      <c r="U254" s="90">
        <v>0</v>
      </c>
      <c r="V254" s="90">
        <v>0</v>
      </c>
      <c r="W254" s="90">
        <v>0</v>
      </c>
      <c r="X254" s="77">
        <f t="shared" si="66"/>
        <v>0</v>
      </c>
    </row>
    <row r="255" spans="1:24" s="72" customFormat="1" ht="27" customHeight="1" x14ac:dyDescent="0.2">
      <c r="A255" s="50" t="s">
        <v>140</v>
      </c>
      <c r="B255" s="51" t="s">
        <v>360</v>
      </c>
      <c r="C255" s="56" t="s">
        <v>117</v>
      </c>
      <c r="D255" s="56" t="s">
        <v>105</v>
      </c>
      <c r="E255" s="65" t="s">
        <v>141</v>
      </c>
      <c r="F255" s="56" t="s">
        <v>105</v>
      </c>
      <c r="G255" s="56" t="s">
        <v>105</v>
      </c>
      <c r="H255" s="56" t="s">
        <v>105</v>
      </c>
      <c r="I255" s="56" t="s">
        <v>124</v>
      </c>
      <c r="J255" s="56" t="s">
        <v>124</v>
      </c>
      <c r="K255" s="56">
        <v>85</v>
      </c>
      <c r="L255" s="56">
        <v>87</v>
      </c>
      <c r="M255" s="56">
        <v>87</v>
      </c>
      <c r="N255" s="56">
        <v>88</v>
      </c>
      <c r="O255" s="56">
        <v>85</v>
      </c>
      <c r="P255" s="56">
        <v>87</v>
      </c>
      <c r="Q255" s="56">
        <v>87</v>
      </c>
      <c r="R255" s="56">
        <v>87</v>
      </c>
      <c r="S255" s="56">
        <v>87</v>
      </c>
      <c r="T255" s="56">
        <v>87</v>
      </c>
      <c r="U255" s="56">
        <v>89</v>
      </c>
      <c r="V255" s="56">
        <v>90</v>
      </c>
      <c r="W255" s="56">
        <v>90</v>
      </c>
      <c r="X255" s="56" t="s">
        <v>124</v>
      </c>
    </row>
    <row r="256" spans="1:24" s="72" customFormat="1" ht="25.5" x14ac:dyDescent="0.2">
      <c r="A256" s="50"/>
      <c r="B256" s="52" t="s">
        <v>484</v>
      </c>
      <c r="C256" s="56" t="s">
        <v>105</v>
      </c>
      <c r="D256" s="56" t="s">
        <v>105</v>
      </c>
      <c r="E256" s="56" t="s">
        <v>105</v>
      </c>
      <c r="F256" s="56" t="s">
        <v>105</v>
      </c>
      <c r="G256" s="56" t="s">
        <v>105</v>
      </c>
      <c r="H256" s="56" t="s">
        <v>105</v>
      </c>
      <c r="I256" s="56" t="s">
        <v>124</v>
      </c>
      <c r="J256" s="56" t="s">
        <v>124</v>
      </c>
      <c r="K256" s="56" t="s">
        <v>124</v>
      </c>
      <c r="L256" s="56" t="s">
        <v>124</v>
      </c>
      <c r="M256" s="56" t="s">
        <v>124</v>
      </c>
      <c r="N256" s="56" t="s">
        <v>124</v>
      </c>
      <c r="O256" s="56" t="s">
        <v>124</v>
      </c>
      <c r="P256" s="56" t="s">
        <v>124</v>
      </c>
      <c r="Q256" s="56" t="s">
        <v>124</v>
      </c>
      <c r="R256" s="56" t="s">
        <v>124</v>
      </c>
      <c r="S256" s="56" t="s">
        <v>124</v>
      </c>
      <c r="T256" s="56" t="s">
        <v>124</v>
      </c>
      <c r="U256" s="56" t="s">
        <v>124</v>
      </c>
      <c r="V256" s="56" t="s">
        <v>124</v>
      </c>
      <c r="W256" s="56" t="s">
        <v>124</v>
      </c>
      <c r="X256" s="56" t="s">
        <v>124</v>
      </c>
    </row>
    <row r="257" spans="1:24" s="72" customFormat="1" x14ac:dyDescent="0.2">
      <c r="A257" s="154" t="s">
        <v>183</v>
      </c>
      <c r="B257" s="78" t="s">
        <v>361</v>
      </c>
      <c r="C257" s="56" t="s">
        <v>105</v>
      </c>
      <c r="D257" s="84">
        <v>1</v>
      </c>
      <c r="E257" s="56" t="s">
        <v>105</v>
      </c>
      <c r="F257" s="56" t="s">
        <v>105</v>
      </c>
      <c r="G257" s="56" t="s">
        <v>105</v>
      </c>
      <c r="H257" s="56" t="s">
        <v>105</v>
      </c>
      <c r="I257" s="56" t="s">
        <v>124</v>
      </c>
      <c r="J257" s="56" t="s">
        <v>124</v>
      </c>
      <c r="K257" s="56" t="s">
        <v>124</v>
      </c>
      <c r="L257" s="56" t="s">
        <v>124</v>
      </c>
      <c r="M257" s="56" t="s">
        <v>124</v>
      </c>
      <c r="N257" s="56" t="s">
        <v>124</v>
      </c>
      <c r="O257" s="56" t="s">
        <v>124</v>
      </c>
      <c r="P257" s="56" t="s">
        <v>124</v>
      </c>
      <c r="Q257" s="56" t="s">
        <v>124</v>
      </c>
      <c r="R257" s="56" t="s">
        <v>124</v>
      </c>
      <c r="S257" s="56" t="s">
        <v>124</v>
      </c>
      <c r="T257" s="56" t="s">
        <v>124</v>
      </c>
      <c r="U257" s="56" t="s">
        <v>124</v>
      </c>
      <c r="V257" s="56" t="s">
        <v>124</v>
      </c>
      <c r="W257" s="56" t="s">
        <v>124</v>
      </c>
      <c r="X257" s="56" t="s">
        <v>124</v>
      </c>
    </row>
    <row r="258" spans="1:24" s="72" customFormat="1" x14ac:dyDescent="0.2">
      <c r="A258" s="154"/>
      <c r="B258" s="52" t="s">
        <v>214</v>
      </c>
      <c r="C258" s="56" t="s">
        <v>106</v>
      </c>
      <c r="D258" s="56" t="s">
        <v>105</v>
      </c>
      <c r="E258" s="56" t="s">
        <v>105</v>
      </c>
      <c r="F258" s="56" t="s">
        <v>105</v>
      </c>
      <c r="G258" s="56" t="s">
        <v>105</v>
      </c>
      <c r="H258" s="30" t="s">
        <v>107</v>
      </c>
      <c r="I258" s="30" t="s">
        <v>488</v>
      </c>
      <c r="J258" s="56" t="s">
        <v>124</v>
      </c>
      <c r="K258" s="56" t="s">
        <v>124</v>
      </c>
      <c r="L258" s="56" t="s">
        <v>124</v>
      </c>
      <c r="M258" s="77">
        <f>SUM(M260:M263)</f>
        <v>0</v>
      </c>
      <c r="N258" s="77">
        <f>SUM(N260:N263)</f>
        <v>0</v>
      </c>
      <c r="O258" s="77">
        <f t="shared" ref="O258:Q258" si="67">SUM(O260:O263)</f>
        <v>32125.5</v>
      </c>
      <c r="P258" s="77">
        <f t="shared" si="67"/>
        <v>21104.5</v>
      </c>
      <c r="Q258" s="77">
        <f t="shared" si="67"/>
        <v>43602.366000000002</v>
      </c>
      <c r="R258" s="77">
        <f>SUM(R260:R263)</f>
        <v>399375.50000000006</v>
      </c>
      <c r="S258" s="77">
        <f t="shared" ref="S258:W258" si="68">SUM(S260:S263)</f>
        <v>375351.20899999997</v>
      </c>
      <c r="T258" s="77">
        <f t="shared" si="68"/>
        <v>502309.60000000003</v>
      </c>
      <c r="U258" s="77">
        <f t="shared" si="68"/>
        <v>229017.7</v>
      </c>
      <c r="V258" s="77">
        <f t="shared" si="68"/>
        <v>23560.100000000002</v>
      </c>
      <c r="W258" s="77">
        <f t="shared" si="68"/>
        <v>23560.100000000002</v>
      </c>
      <c r="X258" s="71">
        <f>SUM(M258:W258)</f>
        <v>1650006.5750000002</v>
      </c>
    </row>
    <row r="259" spans="1:24" s="72" customFormat="1" x14ac:dyDescent="0.2">
      <c r="A259" s="154"/>
      <c r="B259" s="52" t="s">
        <v>110</v>
      </c>
      <c r="C259" s="56" t="s">
        <v>105</v>
      </c>
      <c r="D259" s="56" t="s">
        <v>105</v>
      </c>
      <c r="E259" s="56" t="s">
        <v>105</v>
      </c>
      <c r="F259" s="56" t="s">
        <v>105</v>
      </c>
      <c r="G259" s="56" t="s">
        <v>105</v>
      </c>
      <c r="H259" s="56" t="s">
        <v>105</v>
      </c>
      <c r="I259" s="56" t="s">
        <v>124</v>
      </c>
      <c r="J259" s="56" t="s">
        <v>124</v>
      </c>
      <c r="K259" s="56" t="s">
        <v>124</v>
      </c>
      <c r="L259" s="56" t="s">
        <v>124</v>
      </c>
      <c r="M259" s="56" t="s">
        <v>124</v>
      </c>
      <c r="N259" s="56" t="s">
        <v>124</v>
      </c>
      <c r="O259" s="56" t="s">
        <v>124</v>
      </c>
      <c r="P259" s="56" t="s">
        <v>124</v>
      </c>
      <c r="Q259" s="56" t="s">
        <v>124</v>
      </c>
      <c r="R259" s="56" t="s">
        <v>124</v>
      </c>
      <c r="S259" s="56" t="s">
        <v>124</v>
      </c>
      <c r="T259" s="56" t="s">
        <v>124</v>
      </c>
      <c r="U259" s="56" t="s">
        <v>124</v>
      </c>
      <c r="V259" s="56" t="s">
        <v>124</v>
      </c>
      <c r="W259" s="56" t="s">
        <v>124</v>
      </c>
      <c r="X259" s="56" t="s">
        <v>124</v>
      </c>
    </row>
    <row r="260" spans="1:24" s="72" customFormat="1" x14ac:dyDescent="0.2">
      <c r="A260" s="154"/>
      <c r="B260" s="52" t="s">
        <v>111</v>
      </c>
      <c r="C260" s="56" t="s">
        <v>106</v>
      </c>
      <c r="D260" s="56" t="s">
        <v>105</v>
      </c>
      <c r="E260" s="56" t="s">
        <v>105</v>
      </c>
      <c r="F260" s="56" t="s">
        <v>105</v>
      </c>
      <c r="G260" s="56" t="s">
        <v>105</v>
      </c>
      <c r="H260" s="30" t="s">
        <v>107</v>
      </c>
      <c r="I260" s="30" t="s">
        <v>488</v>
      </c>
      <c r="J260" s="56" t="s">
        <v>124</v>
      </c>
      <c r="K260" s="56" t="s">
        <v>124</v>
      </c>
      <c r="L260" s="56" t="s">
        <v>124</v>
      </c>
      <c r="M260" s="89">
        <v>0</v>
      </c>
      <c r="N260" s="89">
        <f>N268+N305+N314+N322+M373+N397</f>
        <v>0</v>
      </c>
      <c r="O260" s="90">
        <v>7996.5</v>
      </c>
      <c r="P260" s="90">
        <f>P268+P305+P322+P373</f>
        <v>21104.5</v>
      </c>
      <c r="Q260" s="89">
        <f>Q268+Q305+Q322+Q373</f>
        <v>20438.166000000001</v>
      </c>
      <c r="R260" s="89">
        <f>R268+R314+R322+R373+R397+R472</f>
        <v>38441.699999999997</v>
      </c>
      <c r="S260" s="89">
        <f>S268+S314+S322+S373+S397</f>
        <v>121928.79999999999</v>
      </c>
      <c r="T260" s="89">
        <f t="shared" ref="T260:W260" si="69">T268+T314+T322+T373+T397+T472</f>
        <v>202455.5</v>
      </c>
      <c r="U260" s="89">
        <f t="shared" si="69"/>
        <v>205928.80000000002</v>
      </c>
      <c r="V260" s="89">
        <f t="shared" si="69"/>
        <v>471.2</v>
      </c>
      <c r="W260" s="89">
        <f t="shared" si="69"/>
        <v>471.2</v>
      </c>
      <c r="X260" s="71">
        <f>SUM(M260:W260)</f>
        <v>619236.36599999992</v>
      </c>
    </row>
    <row r="261" spans="1:24" s="72" customFormat="1" x14ac:dyDescent="0.2">
      <c r="A261" s="154"/>
      <c r="B261" s="52" t="s">
        <v>112</v>
      </c>
      <c r="C261" s="56" t="s">
        <v>106</v>
      </c>
      <c r="D261" s="56" t="s">
        <v>105</v>
      </c>
      <c r="E261" s="56" t="s">
        <v>105</v>
      </c>
      <c r="F261" s="56" t="s">
        <v>105</v>
      </c>
      <c r="G261" s="56" t="s">
        <v>105</v>
      </c>
      <c r="H261" s="30" t="s">
        <v>107</v>
      </c>
      <c r="I261" s="30" t="s">
        <v>488</v>
      </c>
      <c r="J261" s="56" t="s">
        <v>124</v>
      </c>
      <c r="K261" s="56" t="s">
        <v>124</v>
      </c>
      <c r="L261" s="56" t="s">
        <v>124</v>
      </c>
      <c r="M261" s="90">
        <v>0</v>
      </c>
      <c r="N261" s="90">
        <v>0</v>
      </c>
      <c r="O261" s="90">
        <f>O269+O323</f>
        <v>24129</v>
      </c>
      <c r="P261" s="90">
        <f>P269+P323+P374</f>
        <v>0</v>
      </c>
      <c r="Q261" s="90">
        <f>Q269+Q323</f>
        <v>23164.2</v>
      </c>
      <c r="R261" s="90">
        <f>R269+R315+R323+R374+R398+R473</f>
        <v>360933.80000000005</v>
      </c>
      <c r="S261" s="90">
        <f>S269+S315+S323+S374+S398</f>
        <v>253422.40899999999</v>
      </c>
      <c r="T261" s="90">
        <f>T269+T315+T323+T374+T398+T473</f>
        <v>299854.10000000003</v>
      </c>
      <c r="U261" s="90">
        <f>U269+U315+U323+U374+U398+U473</f>
        <v>23088.9</v>
      </c>
      <c r="V261" s="90">
        <f>V269+V315+V323+V374+V398+V473</f>
        <v>23088.9</v>
      </c>
      <c r="W261" s="90">
        <f>W269+W315+W323+W374+W398+W473</f>
        <v>23088.9</v>
      </c>
      <c r="X261" s="71">
        <f>SUM(M261:W261)</f>
        <v>1030770.2090000001</v>
      </c>
    </row>
    <row r="262" spans="1:24" s="72" customFormat="1" x14ac:dyDescent="0.2">
      <c r="A262" s="154"/>
      <c r="B262" s="52" t="s">
        <v>114</v>
      </c>
      <c r="C262" s="56" t="s">
        <v>106</v>
      </c>
      <c r="D262" s="56" t="s">
        <v>105</v>
      </c>
      <c r="E262" s="56" t="s">
        <v>105</v>
      </c>
      <c r="F262" s="56" t="s">
        <v>105</v>
      </c>
      <c r="G262" s="56" t="s">
        <v>105</v>
      </c>
      <c r="H262" s="30" t="s">
        <v>107</v>
      </c>
      <c r="I262" s="30" t="s">
        <v>488</v>
      </c>
      <c r="J262" s="56" t="s">
        <v>124</v>
      </c>
      <c r="K262" s="56" t="s">
        <v>124</v>
      </c>
      <c r="L262" s="56" t="s">
        <v>124</v>
      </c>
      <c r="M262" s="90">
        <v>0</v>
      </c>
      <c r="N262" s="90">
        <v>0</v>
      </c>
      <c r="O262" s="90">
        <v>0</v>
      </c>
      <c r="P262" s="90">
        <v>0</v>
      </c>
      <c r="Q262" s="90">
        <v>0</v>
      </c>
      <c r="R262" s="90">
        <v>0</v>
      </c>
      <c r="S262" s="90">
        <v>0</v>
      </c>
      <c r="T262" s="90">
        <v>0</v>
      </c>
      <c r="U262" s="90">
        <v>0</v>
      </c>
      <c r="V262" s="90">
        <v>0</v>
      </c>
      <c r="W262" s="90">
        <v>0</v>
      </c>
      <c r="X262" s="77">
        <f>SUM(M262:T262)</f>
        <v>0</v>
      </c>
    </row>
    <row r="263" spans="1:24" s="72" customFormat="1" x14ac:dyDescent="0.2">
      <c r="A263" s="154"/>
      <c r="B263" s="52" t="s">
        <v>115</v>
      </c>
      <c r="C263" s="56" t="s">
        <v>106</v>
      </c>
      <c r="D263" s="56" t="s">
        <v>105</v>
      </c>
      <c r="E263" s="56" t="s">
        <v>105</v>
      </c>
      <c r="F263" s="56" t="s">
        <v>105</v>
      </c>
      <c r="G263" s="56" t="s">
        <v>105</v>
      </c>
      <c r="H263" s="30" t="s">
        <v>107</v>
      </c>
      <c r="I263" s="30" t="s">
        <v>488</v>
      </c>
      <c r="J263" s="56" t="s">
        <v>124</v>
      </c>
      <c r="K263" s="56" t="s">
        <v>124</v>
      </c>
      <c r="L263" s="56" t="s">
        <v>124</v>
      </c>
      <c r="M263" s="90">
        <v>0</v>
      </c>
      <c r="N263" s="90">
        <v>0</v>
      </c>
      <c r="O263" s="90">
        <v>0</v>
      </c>
      <c r="P263" s="90">
        <v>0</v>
      </c>
      <c r="Q263" s="90">
        <v>0</v>
      </c>
      <c r="R263" s="90">
        <v>0</v>
      </c>
      <c r="S263" s="90">
        <v>0</v>
      </c>
      <c r="T263" s="90">
        <v>0</v>
      </c>
      <c r="U263" s="90">
        <v>0</v>
      </c>
      <c r="V263" s="90">
        <v>0</v>
      </c>
      <c r="W263" s="90">
        <v>0</v>
      </c>
      <c r="X263" s="77">
        <f>SUM(M263:T263)</f>
        <v>0</v>
      </c>
    </row>
    <row r="264" spans="1:24" s="72" customFormat="1" ht="66" customHeight="1" x14ac:dyDescent="0.2">
      <c r="A264" s="50" t="s">
        <v>201</v>
      </c>
      <c r="B264" s="51" t="s">
        <v>362</v>
      </c>
      <c r="C264" s="56" t="s">
        <v>192</v>
      </c>
      <c r="D264" s="56" t="s">
        <v>105</v>
      </c>
      <c r="E264" s="65" t="s">
        <v>202</v>
      </c>
      <c r="F264" s="56" t="s">
        <v>105</v>
      </c>
      <c r="G264" s="56" t="s">
        <v>105</v>
      </c>
      <c r="H264" s="56" t="s">
        <v>105</v>
      </c>
      <c r="I264" s="56" t="s">
        <v>124</v>
      </c>
      <c r="J264" s="56" t="s">
        <v>124</v>
      </c>
      <c r="K264" s="56" t="s">
        <v>124</v>
      </c>
      <c r="L264" s="56" t="s">
        <v>124</v>
      </c>
      <c r="M264" s="56" t="s">
        <v>124</v>
      </c>
      <c r="N264" s="56" t="s">
        <v>124</v>
      </c>
      <c r="O264" s="70">
        <f t="shared" ref="O264" si="70">O288+O306+O308+O310+O316+O324+O318+O401+O476</f>
        <v>50</v>
      </c>
      <c r="P264" s="91">
        <f>P288+P306+P308+P310+P316+P324+P318+P401+P476</f>
        <v>188</v>
      </c>
      <c r="Q264" s="70">
        <f>Q288+Q306+Q308+Q310+Q316+Q324+Q318+Q401+Q476</f>
        <v>188</v>
      </c>
      <c r="R264" s="70">
        <f t="shared" ref="R264:V264" si="71">R288+R306+R308+R310+R316+R324+R318+R401+R476</f>
        <v>628</v>
      </c>
      <c r="S264" s="70">
        <f t="shared" si="71"/>
        <v>1921.5</v>
      </c>
      <c r="T264" s="70">
        <f t="shared" si="71"/>
        <v>2532</v>
      </c>
      <c r="U264" s="70">
        <f t="shared" si="71"/>
        <v>2592</v>
      </c>
      <c r="V264" s="70">
        <f t="shared" si="71"/>
        <v>2592</v>
      </c>
      <c r="W264" s="70">
        <f>W288+W306+W308+W310+W316+W324+W318+W401+W476</f>
        <v>2592</v>
      </c>
      <c r="X264" s="56">
        <v>2592</v>
      </c>
    </row>
    <row r="265" spans="1:24" s="72" customFormat="1" ht="156" x14ac:dyDescent="0.2">
      <c r="A265" s="154" t="s">
        <v>184</v>
      </c>
      <c r="B265" s="78" t="s">
        <v>32</v>
      </c>
      <c r="C265" s="56" t="s">
        <v>105</v>
      </c>
      <c r="D265" s="56">
        <v>0.2</v>
      </c>
      <c r="E265" s="56" t="s">
        <v>105</v>
      </c>
      <c r="F265" s="70" t="s">
        <v>429</v>
      </c>
      <c r="G265" s="65" t="s">
        <v>433</v>
      </c>
      <c r="H265" s="56" t="s">
        <v>105</v>
      </c>
      <c r="I265" s="56" t="s">
        <v>124</v>
      </c>
      <c r="J265" s="56" t="s">
        <v>124</v>
      </c>
      <c r="K265" s="56" t="s">
        <v>124</v>
      </c>
      <c r="L265" s="56" t="s">
        <v>124</v>
      </c>
      <c r="M265" s="56" t="s">
        <v>124</v>
      </c>
      <c r="N265" s="56" t="s">
        <v>124</v>
      </c>
      <c r="O265" s="56" t="s">
        <v>124</v>
      </c>
      <c r="P265" s="56" t="s">
        <v>124</v>
      </c>
      <c r="Q265" s="56" t="s">
        <v>124</v>
      </c>
      <c r="R265" s="56" t="s">
        <v>124</v>
      </c>
      <c r="S265" s="56" t="s">
        <v>124</v>
      </c>
      <c r="T265" s="56" t="s">
        <v>124</v>
      </c>
      <c r="U265" s="56" t="s">
        <v>124</v>
      </c>
      <c r="V265" s="56" t="s">
        <v>124</v>
      </c>
      <c r="W265" s="56" t="s">
        <v>124</v>
      </c>
      <c r="X265" s="56" t="s">
        <v>124</v>
      </c>
    </row>
    <row r="266" spans="1:24" s="72" customFormat="1" x14ac:dyDescent="0.2">
      <c r="A266" s="154"/>
      <c r="B266" s="52" t="s">
        <v>214</v>
      </c>
      <c r="C266" s="56" t="s">
        <v>106</v>
      </c>
      <c r="D266" s="56" t="s">
        <v>105</v>
      </c>
      <c r="E266" s="56" t="s">
        <v>105</v>
      </c>
      <c r="F266" s="56" t="s">
        <v>105</v>
      </c>
      <c r="G266" s="56" t="s">
        <v>105</v>
      </c>
      <c r="H266" s="30" t="s">
        <v>107</v>
      </c>
      <c r="I266" s="30" t="s">
        <v>488</v>
      </c>
      <c r="J266" s="56" t="s">
        <v>124</v>
      </c>
      <c r="K266" s="56" t="s">
        <v>124</v>
      </c>
      <c r="L266" s="56" t="s">
        <v>124</v>
      </c>
      <c r="M266" s="71">
        <f>M268+M269</f>
        <v>0</v>
      </c>
      <c r="N266" s="71">
        <f>N268+N269</f>
        <v>0</v>
      </c>
      <c r="O266" s="71">
        <f t="shared" ref="O266:T266" si="72">O268+O269</f>
        <v>24129</v>
      </c>
      <c r="P266" s="71">
        <f t="shared" si="72"/>
        <v>0</v>
      </c>
      <c r="Q266" s="71">
        <f t="shared" si="72"/>
        <v>23164.2</v>
      </c>
      <c r="R266" s="71">
        <f t="shared" si="72"/>
        <v>151426.6</v>
      </c>
      <c r="S266" s="71">
        <f t="shared" si="72"/>
        <v>77995.899999999994</v>
      </c>
      <c r="T266" s="71">
        <f t="shared" si="72"/>
        <v>60000</v>
      </c>
      <c r="U266" s="71">
        <f t="shared" ref="U266:W266" si="73">U268+U269</f>
        <v>0</v>
      </c>
      <c r="V266" s="71">
        <f t="shared" si="73"/>
        <v>0</v>
      </c>
      <c r="W266" s="71">
        <f t="shared" si="73"/>
        <v>0</v>
      </c>
      <c r="X266" s="75">
        <f>SUM(O266:W266)</f>
        <v>336715.69999999995</v>
      </c>
    </row>
    <row r="267" spans="1:24" s="72" customFormat="1" x14ac:dyDescent="0.2">
      <c r="A267" s="154"/>
      <c r="B267" s="52" t="s">
        <v>110</v>
      </c>
      <c r="C267" s="56" t="s">
        <v>105</v>
      </c>
      <c r="D267" s="56" t="s">
        <v>105</v>
      </c>
      <c r="E267" s="56" t="s">
        <v>105</v>
      </c>
      <c r="F267" s="56" t="s">
        <v>105</v>
      </c>
      <c r="G267" s="56" t="s">
        <v>105</v>
      </c>
      <c r="H267" s="56" t="s">
        <v>105</v>
      </c>
      <c r="I267" s="56" t="s">
        <v>124</v>
      </c>
      <c r="J267" s="56" t="s">
        <v>124</v>
      </c>
      <c r="K267" s="56" t="s">
        <v>124</v>
      </c>
      <c r="L267" s="56" t="s">
        <v>124</v>
      </c>
      <c r="M267" s="56" t="s">
        <v>124</v>
      </c>
      <c r="N267" s="56" t="s">
        <v>124</v>
      </c>
      <c r="O267" s="56" t="s">
        <v>124</v>
      </c>
      <c r="P267" s="56" t="s">
        <v>124</v>
      </c>
      <c r="Q267" s="56" t="s">
        <v>124</v>
      </c>
      <c r="R267" s="56" t="s">
        <v>124</v>
      </c>
      <c r="S267" s="56" t="s">
        <v>124</v>
      </c>
      <c r="T267" s="56" t="s">
        <v>124</v>
      </c>
      <c r="U267" s="56" t="s">
        <v>124</v>
      </c>
      <c r="V267" s="56" t="s">
        <v>124</v>
      </c>
      <c r="W267" s="56" t="s">
        <v>124</v>
      </c>
      <c r="X267" s="75">
        <f t="shared" ref="X267:X269" si="74">SUM(O267:W267)</f>
        <v>0</v>
      </c>
    </row>
    <row r="268" spans="1:24" s="72" customFormat="1" x14ac:dyDescent="0.2">
      <c r="A268" s="154"/>
      <c r="B268" s="52" t="s">
        <v>111</v>
      </c>
      <c r="C268" s="56" t="s">
        <v>106</v>
      </c>
      <c r="D268" s="56" t="s">
        <v>105</v>
      </c>
      <c r="E268" s="56" t="s">
        <v>105</v>
      </c>
      <c r="F268" s="56" t="s">
        <v>105</v>
      </c>
      <c r="G268" s="56" t="s">
        <v>105</v>
      </c>
      <c r="H268" s="30" t="s">
        <v>107</v>
      </c>
      <c r="I268" s="30" t="s">
        <v>488</v>
      </c>
      <c r="J268" s="56" t="s">
        <v>124</v>
      </c>
      <c r="K268" s="56" t="s">
        <v>124</v>
      </c>
      <c r="L268" s="56" t="s">
        <v>124</v>
      </c>
      <c r="M268" s="71">
        <f>M274+M279+M479+M286+M287+M293+M295+M297+M302</f>
        <v>0</v>
      </c>
      <c r="N268" s="71">
        <f>N274+N279+N479+N286+N287+N293+N295+N297+N302</f>
        <v>0</v>
      </c>
      <c r="O268" s="71">
        <f>O274+O279+O479+O286+O287+O293+O295+O297+O302</f>
        <v>0</v>
      </c>
      <c r="P268" s="71">
        <f>P274+P279+P479+P286+P287+P293+P295+P297+P302</f>
        <v>0</v>
      </c>
      <c r="Q268" s="71">
        <f>Q274+Q279+Q479+Q286+Q287+Q293+Q295+Q297+Q302</f>
        <v>0</v>
      </c>
      <c r="R268" s="71">
        <f>R274+R286+R287+R293+R295+R297+R299</f>
        <v>3199.5</v>
      </c>
      <c r="S268" s="71">
        <f t="shared" ref="S268:W268" si="75">S274+S286+S287+S293+S295+S297+S299</f>
        <v>780.4</v>
      </c>
      <c r="T268" s="71">
        <f t="shared" si="75"/>
        <v>600</v>
      </c>
      <c r="U268" s="71">
        <f t="shared" si="75"/>
        <v>0</v>
      </c>
      <c r="V268" s="71">
        <f t="shared" si="75"/>
        <v>0</v>
      </c>
      <c r="W268" s="71">
        <f t="shared" si="75"/>
        <v>0</v>
      </c>
      <c r="X268" s="75">
        <f t="shared" si="74"/>
        <v>4579.8999999999996</v>
      </c>
    </row>
    <row r="269" spans="1:24" s="72" customFormat="1" x14ac:dyDescent="0.2">
      <c r="A269" s="154"/>
      <c r="B269" s="52" t="s">
        <v>112</v>
      </c>
      <c r="C269" s="56" t="s">
        <v>106</v>
      </c>
      <c r="D269" s="56" t="s">
        <v>105</v>
      </c>
      <c r="E269" s="56" t="s">
        <v>105</v>
      </c>
      <c r="F269" s="56" t="s">
        <v>105</v>
      </c>
      <c r="G269" s="56" t="s">
        <v>105</v>
      </c>
      <c r="H269" s="30" t="s">
        <v>107</v>
      </c>
      <c r="I269" s="30" t="s">
        <v>488</v>
      </c>
      <c r="J269" s="56" t="s">
        <v>124</v>
      </c>
      <c r="K269" s="56" t="s">
        <v>124</v>
      </c>
      <c r="L269" s="56" t="s">
        <v>124</v>
      </c>
      <c r="M269" s="71">
        <f>M284+M285+M294+M296+M298+M315+M323+M327+M339+M343+M348+M351+M355+M359+M363+M367+M374+M379+M387+M391+M398+M406+M414+M424+M426+M434+M442+M473</f>
        <v>0</v>
      </c>
      <c r="N269" s="71">
        <f>N284+N285+N294+N296+N298+N315+N323+N327+N339+N343+N348+N351+N355+N359+N363+N367+N374+N379+N387+N391+N398+N406+N414+N424+N426+N434+N442+N473</f>
        <v>0</v>
      </c>
      <c r="O269" s="71">
        <f>O284+O285+O294+O296+O298+O315+O323+O327+O339+O343+O348+O351+O355+O359+O363+O367+O374</f>
        <v>24129</v>
      </c>
      <c r="P269" s="71">
        <f t="shared" ref="P269" si="76">P284+P285+P294+P296+P298+P315+P323+P327+P339+P343+P348+P351+P355+P359+P363+P367+P374</f>
        <v>0</v>
      </c>
      <c r="Q269" s="71">
        <f>Q284+Q285+Q294+Q296+Q298+Q315+Q323+Q327+Q339+Q343+Q348+Q351+Q355+Q359+Q363+Q367+Q374</f>
        <v>23164.2</v>
      </c>
      <c r="R269" s="71">
        <f>R275+R284+R285+R292+R294+R296+R298</f>
        <v>148227.1</v>
      </c>
      <c r="S269" s="71">
        <f t="shared" ref="S269:W269" si="77">S275+S284+S285+S292+S294+S296+S298</f>
        <v>77215.5</v>
      </c>
      <c r="T269" s="71">
        <f t="shared" si="77"/>
        <v>59400</v>
      </c>
      <c r="U269" s="71">
        <f t="shared" si="77"/>
        <v>0</v>
      </c>
      <c r="V269" s="71">
        <f t="shared" si="77"/>
        <v>0</v>
      </c>
      <c r="W269" s="71">
        <f t="shared" si="77"/>
        <v>0</v>
      </c>
      <c r="X269" s="75">
        <f t="shared" si="74"/>
        <v>332135.8</v>
      </c>
    </row>
    <row r="270" spans="1:24" s="72" customFormat="1" ht="52.5" customHeight="1" x14ac:dyDescent="0.2">
      <c r="A270" s="50" t="s">
        <v>194</v>
      </c>
      <c r="B270" s="51" t="s">
        <v>363</v>
      </c>
      <c r="C270" s="56" t="s">
        <v>122</v>
      </c>
      <c r="D270" s="56" t="s">
        <v>105</v>
      </c>
      <c r="E270" s="65" t="s">
        <v>144</v>
      </c>
      <c r="F270" s="56" t="s">
        <v>431</v>
      </c>
      <c r="G270" s="65" t="s">
        <v>121</v>
      </c>
      <c r="H270" s="56" t="s">
        <v>105</v>
      </c>
      <c r="I270" s="56" t="s">
        <v>124</v>
      </c>
      <c r="J270" s="56" t="s">
        <v>124</v>
      </c>
      <c r="K270" s="56" t="s">
        <v>124</v>
      </c>
      <c r="L270" s="56" t="s">
        <v>124</v>
      </c>
      <c r="M270" s="56" t="s">
        <v>124</v>
      </c>
      <c r="N270" s="56" t="s">
        <v>124</v>
      </c>
      <c r="O270" s="56">
        <v>5</v>
      </c>
      <c r="P270" s="56">
        <v>0</v>
      </c>
      <c r="Q270" s="56">
        <v>5</v>
      </c>
      <c r="R270" s="56">
        <v>5</v>
      </c>
      <c r="S270" s="56">
        <v>5</v>
      </c>
      <c r="T270" s="56">
        <v>5</v>
      </c>
      <c r="U270" s="56">
        <v>5</v>
      </c>
      <c r="V270" s="56">
        <v>5</v>
      </c>
      <c r="W270" s="56">
        <v>5</v>
      </c>
      <c r="X270" s="70">
        <f>T270+S270+R270+Q270+O270+U270+V270+W270</f>
        <v>40</v>
      </c>
    </row>
    <row r="271" spans="1:24" s="72" customFormat="1" ht="156" x14ac:dyDescent="0.2">
      <c r="A271" s="154" t="s">
        <v>262</v>
      </c>
      <c r="B271" s="52" t="s">
        <v>56</v>
      </c>
      <c r="C271" s="56" t="s">
        <v>105</v>
      </c>
      <c r="D271" s="56" t="s">
        <v>105</v>
      </c>
      <c r="E271" s="56" t="s">
        <v>105</v>
      </c>
      <c r="F271" s="70" t="s">
        <v>429</v>
      </c>
      <c r="G271" s="65" t="s">
        <v>433</v>
      </c>
      <c r="H271" s="56" t="s">
        <v>105</v>
      </c>
      <c r="I271" s="56" t="s">
        <v>124</v>
      </c>
      <c r="J271" s="56" t="s">
        <v>124</v>
      </c>
      <c r="K271" s="56" t="s">
        <v>124</v>
      </c>
      <c r="L271" s="56" t="s">
        <v>124</v>
      </c>
      <c r="M271" s="56" t="s">
        <v>124</v>
      </c>
      <c r="N271" s="56" t="s">
        <v>124</v>
      </c>
      <c r="O271" s="56" t="s">
        <v>124</v>
      </c>
      <c r="P271" s="56" t="s">
        <v>124</v>
      </c>
      <c r="Q271" s="56" t="s">
        <v>124</v>
      </c>
      <c r="R271" s="56" t="s">
        <v>124</v>
      </c>
      <c r="S271" s="56" t="s">
        <v>124</v>
      </c>
      <c r="T271" s="56" t="s">
        <v>124</v>
      </c>
      <c r="U271" s="56" t="s">
        <v>124</v>
      </c>
      <c r="V271" s="56" t="s">
        <v>124</v>
      </c>
      <c r="W271" s="56" t="s">
        <v>124</v>
      </c>
      <c r="X271" s="56" t="s">
        <v>124</v>
      </c>
    </row>
    <row r="272" spans="1:24" s="72" customFormat="1" x14ac:dyDescent="0.2">
      <c r="A272" s="154"/>
      <c r="B272" s="52" t="s">
        <v>214</v>
      </c>
      <c r="C272" s="56"/>
      <c r="D272" s="56"/>
      <c r="E272" s="56"/>
      <c r="F272" s="70"/>
      <c r="G272" s="92"/>
      <c r="H272" s="129" t="s">
        <v>386</v>
      </c>
      <c r="I272" s="130" t="s">
        <v>43</v>
      </c>
      <c r="J272" s="130">
        <v>414</v>
      </c>
      <c r="K272" s="56"/>
      <c r="L272" s="56"/>
      <c r="M272" s="56"/>
      <c r="N272" s="56"/>
      <c r="O272" s="56"/>
      <c r="P272" s="56"/>
      <c r="Q272" s="56"/>
      <c r="R272" s="71">
        <f>R274+R275</f>
        <v>999.4</v>
      </c>
      <c r="S272" s="71">
        <f t="shared" ref="S272:W272" si="78">S274+S275</f>
        <v>17995.900000000001</v>
      </c>
      <c r="T272" s="71">
        <f t="shared" si="78"/>
        <v>0</v>
      </c>
      <c r="U272" s="71">
        <f t="shared" si="78"/>
        <v>0</v>
      </c>
      <c r="V272" s="71">
        <f t="shared" si="78"/>
        <v>0</v>
      </c>
      <c r="W272" s="71">
        <f t="shared" si="78"/>
        <v>0</v>
      </c>
      <c r="X272" s="75">
        <f>SUM(M272:T272)</f>
        <v>18995.300000000003</v>
      </c>
    </row>
    <row r="273" spans="1:258" s="72" customFormat="1" x14ac:dyDescent="0.2">
      <c r="A273" s="154"/>
      <c r="B273" s="52" t="s">
        <v>110</v>
      </c>
      <c r="C273" s="56"/>
      <c r="D273" s="56"/>
      <c r="E273" s="56"/>
      <c r="F273" s="70"/>
      <c r="G273" s="92"/>
      <c r="H273" s="130" t="s">
        <v>105</v>
      </c>
      <c r="I273" s="130" t="s">
        <v>124</v>
      </c>
      <c r="J273" s="130" t="s">
        <v>124</v>
      </c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71"/>
    </row>
    <row r="274" spans="1:258" s="72" customFormat="1" x14ac:dyDescent="0.2">
      <c r="A274" s="154"/>
      <c r="B274" s="52" t="s">
        <v>33</v>
      </c>
      <c r="C274" s="56" t="s">
        <v>106</v>
      </c>
      <c r="D274" s="56" t="s">
        <v>105</v>
      </c>
      <c r="E274" s="56" t="s">
        <v>105</v>
      </c>
      <c r="F274" s="56" t="s">
        <v>105</v>
      </c>
      <c r="G274" s="56" t="s">
        <v>105</v>
      </c>
      <c r="H274" s="50" t="s">
        <v>386</v>
      </c>
      <c r="I274" s="56" t="s">
        <v>43</v>
      </c>
      <c r="J274" s="56">
        <v>414</v>
      </c>
      <c r="K274" s="56" t="s">
        <v>105</v>
      </c>
      <c r="L274" s="56" t="s">
        <v>105</v>
      </c>
      <c r="M274" s="71">
        <v>0</v>
      </c>
      <c r="N274" s="71">
        <v>0</v>
      </c>
      <c r="O274" s="71">
        <v>0</v>
      </c>
      <c r="P274" s="71">
        <v>0</v>
      </c>
      <c r="Q274" s="71">
        <v>0</v>
      </c>
      <c r="R274" s="71">
        <v>10</v>
      </c>
      <c r="S274" s="71">
        <v>180.4</v>
      </c>
      <c r="T274" s="71">
        <v>0</v>
      </c>
      <c r="U274" s="71">
        <v>0</v>
      </c>
      <c r="V274" s="71">
        <v>0</v>
      </c>
      <c r="W274" s="71">
        <v>0</v>
      </c>
      <c r="X274" s="75">
        <f>SUM(M274:T274)</f>
        <v>190.4</v>
      </c>
    </row>
    <row r="275" spans="1:258" s="72" customFormat="1" x14ac:dyDescent="0.2">
      <c r="A275" s="154"/>
      <c r="B275" s="52" t="s">
        <v>34</v>
      </c>
      <c r="C275" s="56" t="s">
        <v>106</v>
      </c>
      <c r="D275" s="56" t="s">
        <v>105</v>
      </c>
      <c r="E275" s="56" t="s">
        <v>105</v>
      </c>
      <c r="F275" s="56" t="s">
        <v>105</v>
      </c>
      <c r="G275" s="56" t="s">
        <v>105</v>
      </c>
      <c r="H275" s="50" t="s">
        <v>386</v>
      </c>
      <c r="I275" s="56">
        <v>1840155055</v>
      </c>
      <c r="J275" s="56">
        <v>414</v>
      </c>
      <c r="K275" s="56" t="s">
        <v>105</v>
      </c>
      <c r="L275" s="56" t="s">
        <v>105</v>
      </c>
      <c r="M275" s="71">
        <v>0</v>
      </c>
      <c r="N275" s="71">
        <v>0</v>
      </c>
      <c r="O275" s="71">
        <v>0</v>
      </c>
      <c r="P275" s="71">
        <v>0</v>
      </c>
      <c r="Q275" s="71">
        <v>0</v>
      </c>
      <c r="R275" s="71">
        <v>989.4</v>
      </c>
      <c r="S275" s="114">
        <v>17815.5</v>
      </c>
      <c r="T275" s="71">
        <v>0</v>
      </c>
      <c r="U275" s="71">
        <v>0</v>
      </c>
      <c r="V275" s="71">
        <v>0</v>
      </c>
      <c r="W275" s="71">
        <v>0</v>
      </c>
      <c r="X275" s="75">
        <f>SUM(M275:T275)</f>
        <v>18804.900000000001</v>
      </c>
    </row>
    <row r="276" spans="1:258" s="72" customFormat="1" ht="45" customHeight="1" x14ac:dyDescent="0.2">
      <c r="A276" s="50" t="s">
        <v>263</v>
      </c>
      <c r="B276" s="51" t="s">
        <v>364</v>
      </c>
      <c r="C276" s="56" t="s">
        <v>193</v>
      </c>
      <c r="D276" s="56" t="s">
        <v>105</v>
      </c>
      <c r="E276" s="65" t="s">
        <v>144</v>
      </c>
      <c r="F276" s="56" t="s">
        <v>105</v>
      </c>
      <c r="G276" s="56" t="s">
        <v>105</v>
      </c>
      <c r="H276" s="56" t="s">
        <v>105</v>
      </c>
      <c r="I276" s="56" t="s">
        <v>124</v>
      </c>
      <c r="J276" s="56" t="s">
        <v>124</v>
      </c>
      <c r="K276" s="56" t="s">
        <v>124</v>
      </c>
      <c r="L276" s="56" t="s">
        <v>124</v>
      </c>
      <c r="M276" s="56" t="s">
        <v>124</v>
      </c>
      <c r="N276" s="56" t="s">
        <v>124</v>
      </c>
      <c r="O276" s="56">
        <v>0</v>
      </c>
      <c r="P276" s="56">
        <v>0</v>
      </c>
      <c r="Q276" s="56">
        <v>0</v>
      </c>
      <c r="R276" s="56">
        <v>0</v>
      </c>
      <c r="S276" s="56">
        <v>0</v>
      </c>
      <c r="T276" s="56">
        <v>200</v>
      </c>
      <c r="U276" s="56">
        <v>200</v>
      </c>
      <c r="V276" s="56">
        <v>200</v>
      </c>
      <c r="W276" s="56">
        <v>200</v>
      </c>
      <c r="X276" s="56">
        <v>200</v>
      </c>
    </row>
    <row r="277" spans="1:258" s="72" customFormat="1" ht="48" customHeight="1" x14ac:dyDescent="0.2">
      <c r="A277" s="50" t="s">
        <v>297</v>
      </c>
      <c r="B277" s="51" t="s">
        <v>365</v>
      </c>
      <c r="C277" s="56" t="s">
        <v>122</v>
      </c>
      <c r="D277" s="56" t="s">
        <v>105</v>
      </c>
      <c r="E277" s="65" t="s">
        <v>144</v>
      </c>
      <c r="F277" s="56" t="s">
        <v>105</v>
      </c>
      <c r="G277" s="56" t="s">
        <v>105</v>
      </c>
      <c r="H277" s="56" t="s">
        <v>105</v>
      </c>
      <c r="I277" s="56" t="s">
        <v>124</v>
      </c>
      <c r="J277" s="56" t="s">
        <v>124</v>
      </c>
      <c r="K277" s="56" t="s">
        <v>124</v>
      </c>
      <c r="L277" s="56" t="s">
        <v>124</v>
      </c>
      <c r="M277" s="56" t="s">
        <v>124</v>
      </c>
      <c r="N277" s="56" t="s">
        <v>124</v>
      </c>
      <c r="O277" s="56" t="s">
        <v>124</v>
      </c>
      <c r="P277" s="56" t="s">
        <v>124</v>
      </c>
      <c r="Q277" s="56" t="s">
        <v>124</v>
      </c>
      <c r="R277" s="56" t="s">
        <v>124</v>
      </c>
      <c r="S277" s="56" t="s">
        <v>124</v>
      </c>
      <c r="T277" s="56">
        <v>1</v>
      </c>
      <c r="U277" s="56">
        <v>1</v>
      </c>
      <c r="V277" s="56">
        <v>1</v>
      </c>
      <c r="W277" s="56">
        <v>1</v>
      </c>
      <c r="X277" s="56" t="s">
        <v>124</v>
      </c>
    </row>
    <row r="278" spans="1:258" s="72" customFormat="1" ht="156" x14ac:dyDescent="0.2">
      <c r="A278" s="154" t="s">
        <v>264</v>
      </c>
      <c r="B278" s="52" t="s">
        <v>366</v>
      </c>
      <c r="C278" s="56" t="s">
        <v>105</v>
      </c>
      <c r="D278" s="56" t="s">
        <v>105</v>
      </c>
      <c r="E278" s="56" t="s">
        <v>105</v>
      </c>
      <c r="F278" s="70" t="s">
        <v>429</v>
      </c>
      <c r="G278" s="65" t="s">
        <v>433</v>
      </c>
      <c r="H278" s="56" t="s">
        <v>105</v>
      </c>
      <c r="I278" s="56" t="s">
        <v>124</v>
      </c>
      <c r="J278" s="56" t="s">
        <v>124</v>
      </c>
      <c r="K278" s="56" t="s">
        <v>124</v>
      </c>
      <c r="L278" s="56" t="s">
        <v>124</v>
      </c>
      <c r="M278" s="56" t="s">
        <v>124</v>
      </c>
      <c r="N278" s="56" t="s">
        <v>124</v>
      </c>
      <c r="O278" s="56" t="s">
        <v>124</v>
      </c>
      <c r="P278" s="56" t="s">
        <v>124</v>
      </c>
      <c r="Q278" s="56" t="s">
        <v>124</v>
      </c>
      <c r="R278" s="56" t="s">
        <v>124</v>
      </c>
      <c r="S278" s="56" t="s">
        <v>124</v>
      </c>
      <c r="T278" s="56" t="s">
        <v>124</v>
      </c>
      <c r="U278" s="56" t="s">
        <v>124</v>
      </c>
      <c r="V278" s="56" t="s">
        <v>124</v>
      </c>
      <c r="W278" s="56" t="s">
        <v>124</v>
      </c>
      <c r="X278" s="56" t="s">
        <v>124</v>
      </c>
    </row>
    <row r="279" spans="1:258" s="72" customFormat="1" x14ac:dyDescent="0.2">
      <c r="A279" s="154"/>
      <c r="B279" s="52" t="s">
        <v>215</v>
      </c>
      <c r="C279" s="56" t="s">
        <v>106</v>
      </c>
      <c r="D279" s="56" t="s">
        <v>105</v>
      </c>
      <c r="E279" s="56" t="s">
        <v>105</v>
      </c>
      <c r="F279" s="56" t="s">
        <v>105</v>
      </c>
      <c r="G279" s="56" t="s">
        <v>105</v>
      </c>
      <c r="H279" s="50" t="s">
        <v>386</v>
      </c>
      <c r="I279" s="56">
        <v>1840274102</v>
      </c>
      <c r="J279" s="56">
        <v>414</v>
      </c>
      <c r="K279" s="56" t="s">
        <v>105</v>
      </c>
      <c r="L279" s="56" t="s">
        <v>105</v>
      </c>
      <c r="M279" s="71">
        <v>0</v>
      </c>
      <c r="N279" s="71">
        <v>0</v>
      </c>
      <c r="O279" s="71">
        <v>0</v>
      </c>
      <c r="P279" s="71">
        <v>0</v>
      </c>
      <c r="Q279" s="71">
        <v>0</v>
      </c>
      <c r="R279" s="71">
        <v>0</v>
      </c>
      <c r="S279" s="71">
        <v>0</v>
      </c>
      <c r="T279" s="71">
        <v>0</v>
      </c>
      <c r="U279" s="71"/>
      <c r="V279" s="71"/>
      <c r="W279" s="71"/>
      <c r="X279" s="77">
        <f>SUM(M279:T279)</f>
        <v>0</v>
      </c>
    </row>
    <row r="280" spans="1:258" s="72" customFormat="1" ht="48" customHeight="1" x14ac:dyDescent="0.2">
      <c r="A280" s="79" t="s">
        <v>298</v>
      </c>
      <c r="B280" s="51" t="s">
        <v>367</v>
      </c>
      <c r="C280" s="56" t="s">
        <v>122</v>
      </c>
      <c r="D280" s="56" t="s">
        <v>105</v>
      </c>
      <c r="E280" s="65" t="s">
        <v>144</v>
      </c>
      <c r="F280" s="56" t="s">
        <v>105</v>
      </c>
      <c r="G280" s="56" t="s">
        <v>105</v>
      </c>
      <c r="H280" s="56" t="s">
        <v>105</v>
      </c>
      <c r="I280" s="56" t="s">
        <v>124</v>
      </c>
      <c r="J280" s="56" t="s">
        <v>124</v>
      </c>
      <c r="K280" s="56" t="s">
        <v>124</v>
      </c>
      <c r="L280" s="56" t="s">
        <v>124</v>
      </c>
      <c r="M280" s="56" t="s">
        <v>124</v>
      </c>
      <c r="N280" s="56" t="s">
        <v>124</v>
      </c>
      <c r="O280" s="56">
        <v>0</v>
      </c>
      <c r="P280" s="56">
        <v>0</v>
      </c>
      <c r="Q280" s="56">
        <v>2</v>
      </c>
      <c r="R280" s="56">
        <v>2</v>
      </c>
      <c r="S280" s="56">
        <v>2</v>
      </c>
      <c r="T280" s="56">
        <v>2</v>
      </c>
      <c r="U280" s="56">
        <v>2</v>
      </c>
      <c r="V280" s="56">
        <v>2</v>
      </c>
      <c r="W280" s="56">
        <v>2</v>
      </c>
      <c r="X280" s="70">
        <f>SUM(O280:W280)</f>
        <v>14</v>
      </c>
    </row>
    <row r="281" spans="1:258" s="72" customFormat="1" ht="72" x14ac:dyDescent="0.2">
      <c r="A281" s="154" t="s">
        <v>185</v>
      </c>
      <c r="B281" s="52" t="s">
        <v>468</v>
      </c>
      <c r="C281" s="56" t="s">
        <v>124</v>
      </c>
      <c r="D281" s="56" t="s">
        <v>124</v>
      </c>
      <c r="E281" s="56" t="s">
        <v>124</v>
      </c>
      <c r="F281" s="91" t="s">
        <v>472</v>
      </c>
      <c r="G281" s="65" t="s">
        <v>121</v>
      </c>
      <c r="H281" s="56" t="s">
        <v>124</v>
      </c>
      <c r="I281" s="56" t="s">
        <v>124</v>
      </c>
      <c r="J281" s="56" t="s">
        <v>124</v>
      </c>
      <c r="K281" s="56" t="s">
        <v>124</v>
      </c>
      <c r="L281" s="56" t="s">
        <v>124</v>
      </c>
      <c r="M281" s="56" t="s">
        <v>124</v>
      </c>
      <c r="N281" s="56" t="s">
        <v>124</v>
      </c>
      <c r="O281" s="56" t="s">
        <v>124</v>
      </c>
      <c r="P281" s="56" t="s">
        <v>124</v>
      </c>
      <c r="Q281" s="56" t="s">
        <v>124</v>
      </c>
      <c r="R281" s="56" t="s">
        <v>124</v>
      </c>
      <c r="S281" s="56" t="s">
        <v>124</v>
      </c>
      <c r="T281" s="56" t="s">
        <v>124</v>
      </c>
      <c r="U281" s="56" t="s">
        <v>124</v>
      </c>
      <c r="V281" s="56" t="s">
        <v>124</v>
      </c>
      <c r="W281" s="56" t="s">
        <v>124</v>
      </c>
      <c r="X281" s="56" t="s">
        <v>124</v>
      </c>
      <c r="Y281" s="50"/>
      <c r="Z281" s="50"/>
      <c r="AA281" s="50"/>
      <c r="AB281" s="50"/>
      <c r="AC281" s="93"/>
      <c r="AD281" s="50"/>
      <c r="AE281" s="50"/>
      <c r="AF281" s="50"/>
      <c r="AG281" s="50"/>
      <c r="AH281" s="50"/>
      <c r="AI281" s="50"/>
      <c r="AJ281" s="50"/>
      <c r="AK281" s="93"/>
      <c r="AL281" s="50"/>
      <c r="AM281" s="50"/>
      <c r="AN281" s="50"/>
      <c r="AO281" s="50"/>
      <c r="AP281" s="50"/>
      <c r="AQ281" s="50"/>
      <c r="AR281" s="50"/>
      <c r="AS281" s="93"/>
      <c r="AT281" s="50"/>
      <c r="AU281" s="50"/>
      <c r="AV281" s="50"/>
      <c r="AW281" s="50"/>
      <c r="AX281" s="50"/>
      <c r="AY281" s="50"/>
      <c r="AZ281" s="50"/>
      <c r="BA281" s="93"/>
      <c r="BB281" s="50"/>
      <c r="BC281" s="50"/>
      <c r="BD281" s="50"/>
      <c r="BE281" s="50"/>
      <c r="BF281" s="50"/>
      <c r="BG281" s="50"/>
      <c r="BH281" s="50"/>
      <c r="BI281" s="93"/>
      <c r="BJ281" s="50"/>
      <c r="BK281" s="50"/>
      <c r="BL281" s="50"/>
      <c r="BM281" s="50"/>
      <c r="BN281" s="50"/>
      <c r="BO281" s="50"/>
      <c r="BP281" s="50"/>
      <c r="BQ281" s="93"/>
      <c r="BR281" s="50"/>
      <c r="BS281" s="50"/>
      <c r="BT281" s="50"/>
      <c r="BU281" s="50"/>
      <c r="BV281" s="50"/>
      <c r="BW281" s="50"/>
      <c r="BX281" s="50"/>
      <c r="BY281" s="93"/>
      <c r="BZ281" s="50"/>
      <c r="CA281" s="50"/>
      <c r="CB281" s="50"/>
      <c r="CC281" s="50"/>
      <c r="CD281" s="50"/>
      <c r="CE281" s="50"/>
      <c r="CF281" s="50"/>
      <c r="CG281" s="93"/>
      <c r="CH281" s="50"/>
      <c r="CI281" s="50"/>
      <c r="CJ281" s="50"/>
      <c r="CK281" s="50"/>
      <c r="CL281" s="50"/>
      <c r="CM281" s="50"/>
      <c r="CN281" s="50"/>
      <c r="CO281" s="93"/>
      <c r="CP281" s="50"/>
      <c r="CQ281" s="50"/>
      <c r="CR281" s="50"/>
      <c r="CS281" s="50"/>
      <c r="CT281" s="50"/>
      <c r="CU281" s="50"/>
      <c r="CV281" s="50"/>
      <c r="CW281" s="93"/>
      <c r="CX281" s="50"/>
      <c r="CY281" s="50"/>
      <c r="CZ281" s="50"/>
      <c r="DA281" s="50"/>
      <c r="DB281" s="50"/>
      <c r="DC281" s="50"/>
      <c r="DD281" s="50"/>
      <c r="DE281" s="93"/>
      <c r="DF281" s="50"/>
      <c r="DG281" s="50"/>
      <c r="DH281" s="50"/>
      <c r="DI281" s="50"/>
      <c r="DJ281" s="50"/>
      <c r="DK281" s="50"/>
      <c r="DL281" s="50"/>
      <c r="DM281" s="93"/>
      <c r="DN281" s="50"/>
      <c r="DO281" s="50"/>
      <c r="DP281" s="50"/>
      <c r="DQ281" s="50"/>
      <c r="DR281" s="50"/>
      <c r="DS281" s="50"/>
      <c r="DT281" s="50"/>
      <c r="DU281" s="93"/>
      <c r="DV281" s="50"/>
      <c r="DW281" s="50"/>
      <c r="DX281" s="50"/>
      <c r="DY281" s="50"/>
      <c r="DZ281" s="50"/>
      <c r="EA281" s="50"/>
      <c r="EB281" s="50"/>
      <c r="EC281" s="93"/>
      <c r="ED281" s="50"/>
      <c r="EE281" s="50"/>
      <c r="EF281" s="50"/>
      <c r="EG281" s="50"/>
      <c r="EH281" s="50"/>
      <c r="EI281" s="50"/>
      <c r="EJ281" s="50"/>
      <c r="EK281" s="93"/>
      <c r="EL281" s="50"/>
      <c r="EM281" s="50"/>
      <c r="EN281" s="50"/>
      <c r="EO281" s="50"/>
      <c r="EP281" s="50"/>
      <c r="EQ281" s="50"/>
      <c r="ER281" s="50"/>
      <c r="ES281" s="93"/>
      <c r="ET281" s="50"/>
      <c r="EU281" s="50"/>
      <c r="EV281" s="50"/>
      <c r="EW281" s="50"/>
      <c r="EX281" s="50"/>
      <c r="EY281" s="50"/>
      <c r="EZ281" s="50"/>
      <c r="FA281" s="93"/>
      <c r="FB281" s="50"/>
      <c r="FC281" s="50"/>
      <c r="FD281" s="50"/>
      <c r="FE281" s="50"/>
      <c r="FF281" s="50"/>
      <c r="FG281" s="50"/>
      <c r="FH281" s="50"/>
      <c r="FI281" s="93"/>
      <c r="FJ281" s="50"/>
      <c r="FK281" s="50"/>
      <c r="FL281" s="50"/>
      <c r="FM281" s="50"/>
      <c r="FN281" s="50"/>
      <c r="FO281" s="50"/>
      <c r="FP281" s="50"/>
      <c r="FQ281" s="93"/>
      <c r="FR281" s="50"/>
      <c r="FS281" s="50"/>
      <c r="FT281" s="50"/>
      <c r="FU281" s="50"/>
      <c r="FV281" s="50"/>
      <c r="FW281" s="50"/>
      <c r="FX281" s="50"/>
      <c r="FY281" s="93"/>
      <c r="FZ281" s="50"/>
      <c r="GA281" s="50"/>
      <c r="GB281" s="50"/>
      <c r="GC281" s="50"/>
      <c r="GD281" s="50"/>
      <c r="GE281" s="50"/>
      <c r="GF281" s="50"/>
      <c r="GG281" s="93"/>
      <c r="GH281" s="50"/>
      <c r="GI281" s="50"/>
      <c r="GJ281" s="50"/>
      <c r="GK281" s="50"/>
      <c r="GL281" s="50"/>
      <c r="GM281" s="50"/>
      <c r="GN281" s="50"/>
      <c r="GO281" s="93"/>
      <c r="GP281" s="50"/>
      <c r="GQ281" s="50"/>
      <c r="GR281" s="50"/>
      <c r="GS281" s="50"/>
      <c r="GT281" s="50"/>
      <c r="GU281" s="50"/>
      <c r="GV281" s="50"/>
      <c r="GW281" s="93"/>
      <c r="GX281" s="50"/>
      <c r="GY281" s="50"/>
      <c r="GZ281" s="50"/>
      <c r="HA281" s="50"/>
      <c r="HB281" s="50"/>
      <c r="HC281" s="50"/>
      <c r="HD281" s="50"/>
      <c r="HE281" s="93"/>
      <c r="HF281" s="50"/>
      <c r="HG281" s="50"/>
      <c r="HH281" s="50"/>
      <c r="HI281" s="50"/>
      <c r="HJ281" s="50"/>
      <c r="HK281" s="50"/>
      <c r="HL281" s="50"/>
      <c r="HM281" s="93"/>
      <c r="HN281" s="50"/>
      <c r="HO281" s="50"/>
      <c r="HP281" s="50"/>
      <c r="HQ281" s="50"/>
      <c r="HR281" s="50"/>
      <c r="HS281" s="50"/>
      <c r="HT281" s="50"/>
      <c r="HU281" s="93"/>
      <c r="HV281" s="50"/>
      <c r="HW281" s="50"/>
      <c r="HX281" s="50"/>
      <c r="HY281" s="50"/>
      <c r="HZ281" s="50"/>
      <c r="IA281" s="50"/>
      <c r="IB281" s="50"/>
      <c r="IC281" s="93"/>
      <c r="ID281" s="50"/>
      <c r="IE281" s="50"/>
      <c r="IF281" s="50"/>
      <c r="IG281" s="50"/>
      <c r="IH281" s="50"/>
      <c r="II281" s="50"/>
      <c r="IJ281" s="50"/>
      <c r="IK281" s="93"/>
      <c r="IL281" s="50"/>
      <c r="IM281" s="50"/>
      <c r="IN281" s="50"/>
      <c r="IO281" s="50"/>
      <c r="IP281" s="50"/>
      <c r="IQ281" s="50"/>
      <c r="IR281" s="50"/>
      <c r="IS281" s="93"/>
      <c r="IT281" s="50"/>
      <c r="IU281" s="50"/>
      <c r="IV281" s="50"/>
      <c r="IW281" s="50"/>
      <c r="IX281" s="50"/>
    </row>
    <row r="282" spans="1:258" s="72" customFormat="1" x14ac:dyDescent="0.2">
      <c r="A282" s="154"/>
      <c r="B282" s="52" t="s">
        <v>214</v>
      </c>
      <c r="C282" s="56"/>
      <c r="D282" s="56"/>
      <c r="E282" s="56"/>
      <c r="F282" s="70"/>
      <c r="G282" s="92"/>
      <c r="H282" s="129" t="s">
        <v>107</v>
      </c>
      <c r="I282" s="130">
        <v>1840100000</v>
      </c>
      <c r="J282" s="130" t="s">
        <v>105</v>
      </c>
      <c r="K282" s="56"/>
      <c r="L282" s="56"/>
      <c r="M282" s="56"/>
      <c r="N282" s="56"/>
      <c r="O282" s="56"/>
      <c r="P282" s="56"/>
      <c r="Q282" s="56"/>
      <c r="R282" s="71">
        <f>R284+R285+R286+R287</f>
        <v>111241.1</v>
      </c>
      <c r="S282" s="71">
        <f>S284+S285+S286+S287</f>
        <v>60000</v>
      </c>
      <c r="T282" s="71">
        <f>T284+T285+T286+T287</f>
        <v>60000</v>
      </c>
      <c r="U282" s="71">
        <f t="shared" ref="U282:W282" si="79">U284+U285+U286+U287</f>
        <v>0</v>
      </c>
      <c r="V282" s="71">
        <f t="shared" si="79"/>
        <v>0</v>
      </c>
      <c r="W282" s="71">
        <f t="shared" si="79"/>
        <v>0</v>
      </c>
      <c r="X282" s="75">
        <f>SUM(M282:T282)</f>
        <v>231241.1</v>
      </c>
    </row>
    <row r="283" spans="1:258" s="72" customFormat="1" x14ac:dyDescent="0.2">
      <c r="A283" s="154"/>
      <c r="B283" s="52" t="s">
        <v>110</v>
      </c>
      <c r="C283" s="56"/>
      <c r="D283" s="56"/>
      <c r="E283" s="56"/>
      <c r="F283" s="70"/>
      <c r="G283" s="92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71"/>
    </row>
    <row r="284" spans="1:258" s="72" customFormat="1" x14ac:dyDescent="0.2">
      <c r="A284" s="154"/>
      <c r="B284" s="52" t="s">
        <v>216</v>
      </c>
      <c r="C284" s="56" t="s">
        <v>142</v>
      </c>
      <c r="D284" s="56" t="s">
        <v>124</v>
      </c>
      <c r="E284" s="56" t="s">
        <v>124</v>
      </c>
      <c r="F284" s="56" t="s">
        <v>124</v>
      </c>
      <c r="G284" s="56" t="s">
        <v>124</v>
      </c>
      <c r="H284" s="50" t="s">
        <v>119</v>
      </c>
      <c r="I284" s="56" t="s">
        <v>450</v>
      </c>
      <c r="J284" s="56">
        <v>540</v>
      </c>
      <c r="K284" s="56" t="s">
        <v>124</v>
      </c>
      <c r="L284" s="56" t="s">
        <v>124</v>
      </c>
      <c r="M284" s="74">
        <v>0</v>
      </c>
      <c r="N284" s="74">
        <v>0</v>
      </c>
      <c r="O284" s="74">
        <v>0</v>
      </c>
      <c r="P284" s="74">
        <v>0</v>
      </c>
      <c r="Q284" s="89">
        <v>0</v>
      </c>
      <c r="R284" s="89">
        <v>105919</v>
      </c>
      <c r="S284" s="89">
        <v>56430</v>
      </c>
      <c r="T284" s="89">
        <v>53460</v>
      </c>
      <c r="U284" s="89">
        <v>0</v>
      </c>
      <c r="V284" s="89">
        <v>0</v>
      </c>
      <c r="W284" s="89">
        <v>0</v>
      </c>
      <c r="X284" s="75">
        <f>SUM(R284:T284)</f>
        <v>215809</v>
      </c>
      <c r="Y284" s="50"/>
      <c r="Z284" s="50"/>
      <c r="AA284" s="50"/>
      <c r="AB284" s="50"/>
      <c r="AC284" s="93"/>
      <c r="AD284" s="50"/>
      <c r="AE284" s="50"/>
      <c r="AF284" s="50"/>
      <c r="AG284" s="50"/>
      <c r="AH284" s="50"/>
      <c r="AI284" s="50"/>
      <c r="AJ284" s="50"/>
      <c r="AK284" s="93"/>
      <c r="AL284" s="50"/>
      <c r="AM284" s="50"/>
      <c r="AN284" s="50"/>
      <c r="AO284" s="50"/>
      <c r="AP284" s="50"/>
      <c r="AQ284" s="50"/>
      <c r="AR284" s="50"/>
      <c r="AS284" s="93"/>
      <c r="AT284" s="50"/>
      <c r="AU284" s="50"/>
      <c r="AV284" s="50"/>
      <c r="AW284" s="50"/>
      <c r="AX284" s="50"/>
      <c r="AY284" s="50"/>
      <c r="AZ284" s="50"/>
      <c r="BA284" s="93"/>
      <c r="BB284" s="50"/>
      <c r="BC284" s="50"/>
      <c r="BD284" s="50"/>
      <c r="BE284" s="50"/>
      <c r="BF284" s="50"/>
      <c r="BG284" s="50"/>
      <c r="BH284" s="50"/>
      <c r="BI284" s="93"/>
      <c r="BJ284" s="50"/>
      <c r="BK284" s="50"/>
      <c r="BL284" s="50"/>
      <c r="BM284" s="50"/>
      <c r="BN284" s="50"/>
      <c r="BO284" s="50"/>
      <c r="BP284" s="50"/>
      <c r="BQ284" s="93"/>
      <c r="BR284" s="50"/>
      <c r="BS284" s="50"/>
      <c r="BT284" s="50"/>
      <c r="BU284" s="50"/>
      <c r="BV284" s="50"/>
      <c r="BW284" s="50"/>
      <c r="BX284" s="50"/>
      <c r="BY284" s="93"/>
      <c r="BZ284" s="50"/>
      <c r="CA284" s="50"/>
      <c r="CB284" s="50"/>
      <c r="CC284" s="50"/>
      <c r="CD284" s="50"/>
      <c r="CE284" s="50"/>
      <c r="CF284" s="50"/>
      <c r="CG284" s="93"/>
      <c r="CH284" s="50"/>
      <c r="CI284" s="50"/>
      <c r="CJ284" s="50"/>
      <c r="CK284" s="50"/>
      <c r="CL284" s="50"/>
      <c r="CM284" s="50"/>
      <c r="CN284" s="50"/>
      <c r="CO284" s="93"/>
      <c r="CP284" s="50"/>
      <c r="CQ284" s="50"/>
      <c r="CR284" s="50"/>
      <c r="CS284" s="50"/>
      <c r="CT284" s="50"/>
      <c r="CU284" s="50"/>
      <c r="CV284" s="50"/>
      <c r="CW284" s="93"/>
      <c r="CX284" s="50"/>
      <c r="CY284" s="50"/>
      <c r="CZ284" s="50"/>
      <c r="DA284" s="50"/>
      <c r="DB284" s="50"/>
      <c r="DC284" s="50"/>
      <c r="DD284" s="50"/>
      <c r="DE284" s="93"/>
      <c r="DF284" s="50"/>
      <c r="DG284" s="50"/>
      <c r="DH284" s="50"/>
      <c r="DI284" s="50"/>
      <c r="DJ284" s="50"/>
      <c r="DK284" s="50"/>
      <c r="DL284" s="50"/>
      <c r="DM284" s="93"/>
      <c r="DN284" s="50"/>
      <c r="DO284" s="50"/>
      <c r="DP284" s="50"/>
      <c r="DQ284" s="50"/>
      <c r="DR284" s="50"/>
      <c r="DS284" s="50"/>
      <c r="DT284" s="50"/>
      <c r="DU284" s="93"/>
      <c r="DV284" s="50"/>
      <c r="DW284" s="50"/>
      <c r="DX284" s="50"/>
      <c r="DY284" s="50"/>
      <c r="DZ284" s="50"/>
      <c r="EA284" s="50"/>
      <c r="EB284" s="50"/>
      <c r="EC284" s="93"/>
      <c r="ED284" s="50"/>
      <c r="EE284" s="50"/>
      <c r="EF284" s="50"/>
      <c r="EG284" s="50"/>
      <c r="EH284" s="50"/>
      <c r="EI284" s="50"/>
      <c r="EJ284" s="50"/>
      <c r="EK284" s="93"/>
      <c r="EL284" s="50"/>
      <c r="EM284" s="50"/>
      <c r="EN284" s="50"/>
      <c r="EO284" s="50"/>
      <c r="EP284" s="50"/>
      <c r="EQ284" s="50"/>
      <c r="ER284" s="50"/>
      <c r="ES284" s="93"/>
      <c r="ET284" s="50"/>
      <c r="EU284" s="50"/>
      <c r="EV284" s="50"/>
      <c r="EW284" s="50"/>
      <c r="EX284" s="50"/>
      <c r="EY284" s="50"/>
      <c r="EZ284" s="50"/>
      <c r="FA284" s="93"/>
      <c r="FB284" s="50"/>
      <c r="FC284" s="50"/>
      <c r="FD284" s="50"/>
      <c r="FE284" s="50"/>
      <c r="FF284" s="50"/>
      <c r="FG284" s="50"/>
      <c r="FH284" s="50"/>
      <c r="FI284" s="93"/>
      <c r="FJ284" s="50"/>
      <c r="FK284" s="50"/>
      <c r="FL284" s="50"/>
      <c r="FM284" s="50"/>
      <c r="FN284" s="50"/>
      <c r="FO284" s="50"/>
      <c r="FP284" s="50"/>
      <c r="FQ284" s="93"/>
      <c r="FR284" s="50"/>
      <c r="FS284" s="50"/>
      <c r="FT284" s="50"/>
      <c r="FU284" s="50"/>
      <c r="FV284" s="50"/>
      <c r="FW284" s="50"/>
      <c r="FX284" s="50"/>
      <c r="FY284" s="93"/>
      <c r="FZ284" s="50"/>
      <c r="GA284" s="50"/>
      <c r="GB284" s="50"/>
      <c r="GC284" s="50"/>
      <c r="GD284" s="50"/>
      <c r="GE284" s="50"/>
      <c r="GF284" s="50"/>
      <c r="GG284" s="93"/>
      <c r="GH284" s="50"/>
      <c r="GI284" s="50"/>
      <c r="GJ284" s="50"/>
      <c r="GK284" s="50"/>
      <c r="GL284" s="50"/>
      <c r="GM284" s="50"/>
      <c r="GN284" s="50"/>
      <c r="GO284" s="93"/>
      <c r="GP284" s="50"/>
      <c r="GQ284" s="50"/>
      <c r="GR284" s="50"/>
      <c r="GS284" s="50"/>
      <c r="GT284" s="50"/>
      <c r="GU284" s="50"/>
      <c r="GV284" s="50"/>
      <c r="GW284" s="93"/>
      <c r="GX284" s="50"/>
      <c r="GY284" s="50"/>
      <c r="GZ284" s="50"/>
      <c r="HA284" s="50"/>
      <c r="HB284" s="50"/>
      <c r="HC284" s="50"/>
      <c r="HD284" s="50"/>
      <c r="HE284" s="93"/>
      <c r="HF284" s="50"/>
      <c r="HG284" s="50"/>
      <c r="HH284" s="50"/>
      <c r="HI284" s="50"/>
      <c r="HJ284" s="50"/>
      <c r="HK284" s="50"/>
      <c r="HL284" s="50"/>
      <c r="HM284" s="93"/>
      <c r="HN284" s="50"/>
      <c r="HO284" s="50"/>
      <c r="HP284" s="50"/>
      <c r="HQ284" s="50"/>
      <c r="HR284" s="50"/>
      <c r="HS284" s="50"/>
      <c r="HT284" s="50"/>
      <c r="HU284" s="93"/>
      <c r="HV284" s="50"/>
      <c r="HW284" s="50"/>
      <c r="HX284" s="50"/>
      <c r="HY284" s="50"/>
      <c r="HZ284" s="50"/>
      <c r="IA284" s="50"/>
      <c r="IB284" s="50"/>
      <c r="IC284" s="93"/>
      <c r="ID284" s="50"/>
      <c r="IE284" s="50"/>
      <c r="IF284" s="50"/>
      <c r="IG284" s="50"/>
      <c r="IH284" s="50"/>
      <c r="II284" s="50"/>
      <c r="IJ284" s="50"/>
      <c r="IK284" s="93"/>
      <c r="IL284" s="50"/>
      <c r="IM284" s="50"/>
      <c r="IN284" s="50"/>
      <c r="IO284" s="50"/>
      <c r="IP284" s="50"/>
      <c r="IQ284" s="50"/>
      <c r="IR284" s="50"/>
      <c r="IS284" s="93"/>
      <c r="IT284" s="50"/>
      <c r="IU284" s="50"/>
      <c r="IV284" s="50"/>
      <c r="IW284" s="50"/>
      <c r="IX284" s="50"/>
    </row>
    <row r="285" spans="1:258" s="72" customFormat="1" x14ac:dyDescent="0.2">
      <c r="A285" s="154"/>
      <c r="B285" s="52" t="s">
        <v>216</v>
      </c>
      <c r="C285" s="56" t="s">
        <v>142</v>
      </c>
      <c r="D285" s="56" t="s">
        <v>124</v>
      </c>
      <c r="E285" s="56" t="s">
        <v>124</v>
      </c>
      <c r="F285" s="56" t="s">
        <v>124</v>
      </c>
      <c r="G285" s="56" t="s">
        <v>124</v>
      </c>
      <c r="H285" s="50" t="s">
        <v>130</v>
      </c>
      <c r="I285" s="56">
        <v>1840155055</v>
      </c>
      <c r="J285" s="56">
        <v>464</v>
      </c>
      <c r="K285" s="56" t="s">
        <v>124</v>
      </c>
      <c r="L285" s="56" t="s">
        <v>124</v>
      </c>
      <c r="M285" s="74">
        <v>0</v>
      </c>
      <c r="N285" s="74">
        <v>0</v>
      </c>
      <c r="O285" s="74">
        <v>0</v>
      </c>
      <c r="P285" s="74">
        <v>0</v>
      </c>
      <c r="Q285" s="89">
        <v>0</v>
      </c>
      <c r="R285" s="89">
        <v>2970</v>
      </c>
      <c r="S285" s="89">
        <v>2970</v>
      </c>
      <c r="T285" s="89">
        <v>5940</v>
      </c>
      <c r="U285" s="89">
        <v>0</v>
      </c>
      <c r="V285" s="89">
        <v>0</v>
      </c>
      <c r="W285" s="89">
        <v>0</v>
      </c>
      <c r="X285" s="75">
        <f>SUM(R285:T285)</f>
        <v>11880</v>
      </c>
      <c r="Y285" s="50"/>
      <c r="Z285" s="50"/>
      <c r="AA285" s="50"/>
      <c r="AB285" s="50"/>
      <c r="AC285" s="93"/>
      <c r="AD285" s="50"/>
      <c r="AE285" s="50"/>
      <c r="AF285" s="50"/>
      <c r="AG285" s="50"/>
      <c r="AH285" s="50"/>
      <c r="AI285" s="50"/>
      <c r="AJ285" s="50"/>
      <c r="AK285" s="93"/>
      <c r="AL285" s="50"/>
      <c r="AM285" s="50"/>
      <c r="AN285" s="50"/>
      <c r="AO285" s="50"/>
      <c r="AP285" s="50"/>
      <c r="AQ285" s="50"/>
      <c r="AR285" s="50"/>
      <c r="AS285" s="93"/>
      <c r="AT285" s="50"/>
      <c r="AU285" s="50"/>
      <c r="AV285" s="50"/>
      <c r="AW285" s="50"/>
      <c r="AX285" s="50"/>
      <c r="AY285" s="50"/>
      <c r="AZ285" s="50"/>
      <c r="BA285" s="93"/>
      <c r="BB285" s="50"/>
      <c r="BC285" s="50"/>
      <c r="BD285" s="50"/>
      <c r="BE285" s="50"/>
      <c r="BF285" s="50"/>
      <c r="BG285" s="50"/>
      <c r="BH285" s="50"/>
      <c r="BI285" s="93"/>
      <c r="BJ285" s="50"/>
      <c r="BK285" s="50"/>
      <c r="BL285" s="50"/>
      <c r="BM285" s="50"/>
      <c r="BN285" s="50"/>
      <c r="BO285" s="50"/>
      <c r="BP285" s="50"/>
      <c r="BQ285" s="93"/>
      <c r="BR285" s="50"/>
      <c r="BS285" s="50"/>
      <c r="BT285" s="50"/>
      <c r="BU285" s="50"/>
      <c r="BV285" s="50"/>
      <c r="BW285" s="50"/>
      <c r="BX285" s="50"/>
      <c r="BY285" s="93"/>
      <c r="BZ285" s="50"/>
      <c r="CA285" s="50"/>
      <c r="CB285" s="50"/>
      <c r="CC285" s="50"/>
      <c r="CD285" s="50"/>
      <c r="CE285" s="50"/>
      <c r="CF285" s="50"/>
      <c r="CG285" s="93"/>
      <c r="CH285" s="50"/>
      <c r="CI285" s="50"/>
      <c r="CJ285" s="50"/>
      <c r="CK285" s="50"/>
      <c r="CL285" s="50"/>
      <c r="CM285" s="50"/>
      <c r="CN285" s="50"/>
      <c r="CO285" s="93"/>
      <c r="CP285" s="50"/>
      <c r="CQ285" s="50"/>
      <c r="CR285" s="50"/>
      <c r="CS285" s="50"/>
      <c r="CT285" s="50"/>
      <c r="CU285" s="50"/>
      <c r="CV285" s="50"/>
      <c r="CW285" s="93"/>
      <c r="CX285" s="50"/>
      <c r="CY285" s="50"/>
      <c r="CZ285" s="50"/>
      <c r="DA285" s="50"/>
      <c r="DB285" s="50"/>
      <c r="DC285" s="50"/>
      <c r="DD285" s="50"/>
      <c r="DE285" s="93"/>
      <c r="DF285" s="50"/>
      <c r="DG285" s="50"/>
      <c r="DH285" s="50"/>
      <c r="DI285" s="50"/>
      <c r="DJ285" s="50"/>
      <c r="DK285" s="50"/>
      <c r="DL285" s="50"/>
      <c r="DM285" s="93"/>
      <c r="DN285" s="50"/>
      <c r="DO285" s="50"/>
      <c r="DP285" s="50"/>
      <c r="DQ285" s="50"/>
      <c r="DR285" s="50"/>
      <c r="DS285" s="50"/>
      <c r="DT285" s="50"/>
      <c r="DU285" s="93"/>
      <c r="DV285" s="50"/>
      <c r="DW285" s="50"/>
      <c r="DX285" s="50"/>
      <c r="DY285" s="50"/>
      <c r="DZ285" s="50"/>
      <c r="EA285" s="50"/>
      <c r="EB285" s="50"/>
      <c r="EC285" s="93"/>
      <c r="ED285" s="50"/>
      <c r="EE285" s="50"/>
      <c r="EF285" s="50"/>
      <c r="EG285" s="50"/>
      <c r="EH285" s="50"/>
      <c r="EI285" s="50"/>
      <c r="EJ285" s="50"/>
      <c r="EK285" s="93"/>
      <c r="EL285" s="50"/>
      <c r="EM285" s="50"/>
      <c r="EN285" s="50"/>
      <c r="EO285" s="50"/>
      <c r="EP285" s="50"/>
      <c r="EQ285" s="50"/>
      <c r="ER285" s="50"/>
      <c r="ES285" s="93"/>
      <c r="ET285" s="50"/>
      <c r="EU285" s="50"/>
      <c r="EV285" s="50"/>
      <c r="EW285" s="50"/>
      <c r="EX285" s="50"/>
      <c r="EY285" s="50"/>
      <c r="EZ285" s="50"/>
      <c r="FA285" s="93"/>
      <c r="FB285" s="50"/>
      <c r="FC285" s="50"/>
      <c r="FD285" s="50"/>
      <c r="FE285" s="50"/>
      <c r="FF285" s="50"/>
      <c r="FG285" s="50"/>
      <c r="FH285" s="50"/>
      <c r="FI285" s="93"/>
      <c r="FJ285" s="50"/>
      <c r="FK285" s="50"/>
      <c r="FL285" s="50"/>
      <c r="FM285" s="50"/>
      <c r="FN285" s="50"/>
      <c r="FO285" s="50"/>
      <c r="FP285" s="50"/>
      <c r="FQ285" s="93"/>
      <c r="FR285" s="50"/>
      <c r="FS285" s="50"/>
      <c r="FT285" s="50"/>
      <c r="FU285" s="50"/>
      <c r="FV285" s="50"/>
      <c r="FW285" s="50"/>
      <c r="FX285" s="50"/>
      <c r="FY285" s="93"/>
      <c r="FZ285" s="50"/>
      <c r="GA285" s="50"/>
      <c r="GB285" s="50"/>
      <c r="GC285" s="50"/>
      <c r="GD285" s="50"/>
      <c r="GE285" s="50"/>
      <c r="GF285" s="50"/>
      <c r="GG285" s="93"/>
      <c r="GH285" s="50"/>
      <c r="GI285" s="50"/>
      <c r="GJ285" s="50"/>
      <c r="GK285" s="50"/>
      <c r="GL285" s="50"/>
      <c r="GM285" s="50"/>
      <c r="GN285" s="50"/>
      <c r="GO285" s="93"/>
      <c r="GP285" s="50"/>
      <c r="GQ285" s="50"/>
      <c r="GR285" s="50"/>
      <c r="GS285" s="50"/>
      <c r="GT285" s="50"/>
      <c r="GU285" s="50"/>
      <c r="GV285" s="50"/>
      <c r="GW285" s="93"/>
      <c r="GX285" s="50"/>
      <c r="GY285" s="50"/>
      <c r="GZ285" s="50"/>
      <c r="HA285" s="50"/>
      <c r="HB285" s="50"/>
      <c r="HC285" s="50"/>
      <c r="HD285" s="50"/>
      <c r="HE285" s="93"/>
      <c r="HF285" s="50"/>
      <c r="HG285" s="50"/>
      <c r="HH285" s="50"/>
      <c r="HI285" s="50"/>
      <c r="HJ285" s="50"/>
      <c r="HK285" s="50"/>
      <c r="HL285" s="50"/>
      <c r="HM285" s="93"/>
      <c r="HN285" s="50"/>
      <c r="HO285" s="50"/>
      <c r="HP285" s="50"/>
      <c r="HQ285" s="50"/>
      <c r="HR285" s="50"/>
      <c r="HS285" s="50"/>
      <c r="HT285" s="50"/>
      <c r="HU285" s="93"/>
      <c r="HV285" s="50"/>
      <c r="HW285" s="50"/>
      <c r="HX285" s="50"/>
      <c r="HY285" s="50"/>
      <c r="HZ285" s="50"/>
      <c r="IA285" s="50"/>
      <c r="IB285" s="50"/>
      <c r="IC285" s="93"/>
      <c r="ID285" s="50"/>
      <c r="IE285" s="50"/>
      <c r="IF285" s="50"/>
      <c r="IG285" s="50"/>
      <c r="IH285" s="50"/>
      <c r="II285" s="50"/>
      <c r="IJ285" s="50"/>
      <c r="IK285" s="93"/>
      <c r="IL285" s="50"/>
      <c r="IM285" s="50"/>
      <c r="IN285" s="50"/>
      <c r="IO285" s="50"/>
      <c r="IP285" s="50"/>
      <c r="IQ285" s="50"/>
      <c r="IR285" s="50"/>
      <c r="IS285" s="93"/>
      <c r="IT285" s="50"/>
      <c r="IU285" s="50"/>
      <c r="IV285" s="50"/>
      <c r="IW285" s="50"/>
      <c r="IX285" s="50"/>
    </row>
    <row r="286" spans="1:258" s="72" customFormat="1" x14ac:dyDescent="0.2">
      <c r="A286" s="154"/>
      <c r="B286" s="52" t="s">
        <v>215</v>
      </c>
      <c r="C286" s="56" t="s">
        <v>106</v>
      </c>
      <c r="D286" s="56" t="s">
        <v>124</v>
      </c>
      <c r="E286" s="56" t="s">
        <v>124</v>
      </c>
      <c r="F286" s="56" t="s">
        <v>124</v>
      </c>
      <c r="G286" s="56" t="s">
        <v>124</v>
      </c>
      <c r="H286" s="50" t="s">
        <v>119</v>
      </c>
      <c r="I286" s="56" t="s">
        <v>451</v>
      </c>
      <c r="J286" s="56">
        <v>540</v>
      </c>
      <c r="K286" s="56" t="s">
        <v>124</v>
      </c>
      <c r="L286" s="56" t="s">
        <v>124</v>
      </c>
      <c r="M286" s="74">
        <v>0</v>
      </c>
      <c r="N286" s="74">
        <v>0</v>
      </c>
      <c r="O286" s="74">
        <v>0</v>
      </c>
      <c r="P286" s="74">
        <v>0</v>
      </c>
      <c r="Q286" s="89">
        <v>0</v>
      </c>
      <c r="R286" s="89">
        <v>2322.1</v>
      </c>
      <c r="S286" s="89">
        <v>570</v>
      </c>
      <c r="T286" s="89">
        <v>540</v>
      </c>
      <c r="U286" s="89">
        <v>0</v>
      </c>
      <c r="V286" s="89">
        <v>0</v>
      </c>
      <c r="W286" s="89">
        <v>0</v>
      </c>
      <c r="X286" s="75">
        <f>SUM(R286:T286)</f>
        <v>3432.1</v>
      </c>
      <c r="Y286" s="50"/>
      <c r="Z286" s="50"/>
      <c r="AA286" s="50"/>
      <c r="AB286" s="50"/>
      <c r="AC286" s="93"/>
      <c r="AD286" s="50"/>
      <c r="AE286" s="50"/>
      <c r="AF286" s="50"/>
      <c r="AG286" s="50"/>
      <c r="AH286" s="50"/>
      <c r="AI286" s="50"/>
      <c r="AJ286" s="50"/>
      <c r="AK286" s="93"/>
      <c r="AL286" s="50"/>
      <c r="AM286" s="50"/>
      <c r="AN286" s="50"/>
      <c r="AO286" s="50"/>
      <c r="AP286" s="50"/>
      <c r="AQ286" s="50"/>
      <c r="AR286" s="50"/>
      <c r="AS286" s="93"/>
      <c r="AT286" s="50"/>
      <c r="AU286" s="50"/>
      <c r="AV286" s="50"/>
      <c r="AW286" s="50"/>
      <c r="AX286" s="50"/>
      <c r="AY286" s="50"/>
      <c r="AZ286" s="50"/>
      <c r="BA286" s="93"/>
      <c r="BB286" s="50"/>
      <c r="BC286" s="50"/>
      <c r="BD286" s="50"/>
      <c r="BE286" s="50"/>
      <c r="BF286" s="50"/>
      <c r="BG286" s="50"/>
      <c r="BH286" s="50"/>
      <c r="BI286" s="93"/>
      <c r="BJ286" s="50"/>
      <c r="BK286" s="50"/>
      <c r="BL286" s="50"/>
      <c r="BM286" s="50"/>
      <c r="BN286" s="50"/>
      <c r="BO286" s="50"/>
      <c r="BP286" s="50"/>
      <c r="BQ286" s="93"/>
      <c r="BR286" s="50"/>
      <c r="BS286" s="50"/>
      <c r="BT286" s="50"/>
      <c r="BU286" s="50"/>
      <c r="BV286" s="50"/>
      <c r="BW286" s="50"/>
      <c r="BX286" s="50"/>
      <c r="BY286" s="93"/>
      <c r="BZ286" s="50"/>
      <c r="CA286" s="50"/>
      <c r="CB286" s="50"/>
      <c r="CC286" s="50"/>
      <c r="CD286" s="50"/>
      <c r="CE286" s="50"/>
      <c r="CF286" s="50"/>
      <c r="CG286" s="93"/>
      <c r="CH286" s="50"/>
      <c r="CI286" s="50"/>
      <c r="CJ286" s="50"/>
      <c r="CK286" s="50"/>
      <c r="CL286" s="50"/>
      <c r="CM286" s="50"/>
      <c r="CN286" s="50"/>
      <c r="CO286" s="93"/>
      <c r="CP286" s="50"/>
      <c r="CQ286" s="50"/>
      <c r="CR286" s="50"/>
      <c r="CS286" s="50"/>
      <c r="CT286" s="50"/>
      <c r="CU286" s="50"/>
      <c r="CV286" s="50"/>
      <c r="CW286" s="93"/>
      <c r="CX286" s="50"/>
      <c r="CY286" s="50"/>
      <c r="CZ286" s="50"/>
      <c r="DA286" s="50"/>
      <c r="DB286" s="50"/>
      <c r="DC286" s="50"/>
      <c r="DD286" s="50"/>
      <c r="DE286" s="93"/>
      <c r="DF286" s="50"/>
      <c r="DG286" s="50"/>
      <c r="DH286" s="50"/>
      <c r="DI286" s="50"/>
      <c r="DJ286" s="50"/>
      <c r="DK286" s="50"/>
      <c r="DL286" s="50"/>
      <c r="DM286" s="93"/>
      <c r="DN286" s="50"/>
      <c r="DO286" s="50"/>
      <c r="DP286" s="50"/>
      <c r="DQ286" s="50"/>
      <c r="DR286" s="50"/>
      <c r="DS286" s="50"/>
      <c r="DT286" s="50"/>
      <c r="DU286" s="93"/>
      <c r="DV286" s="50"/>
      <c r="DW286" s="50"/>
      <c r="DX286" s="50"/>
      <c r="DY286" s="50"/>
      <c r="DZ286" s="50"/>
      <c r="EA286" s="50"/>
      <c r="EB286" s="50"/>
      <c r="EC286" s="93"/>
      <c r="ED286" s="50"/>
      <c r="EE286" s="50"/>
      <c r="EF286" s="50"/>
      <c r="EG286" s="50"/>
      <c r="EH286" s="50"/>
      <c r="EI286" s="50"/>
      <c r="EJ286" s="50"/>
      <c r="EK286" s="93"/>
      <c r="EL286" s="50"/>
      <c r="EM286" s="50"/>
      <c r="EN286" s="50"/>
      <c r="EO286" s="50"/>
      <c r="EP286" s="50"/>
      <c r="EQ286" s="50"/>
      <c r="ER286" s="50"/>
      <c r="ES286" s="93"/>
      <c r="ET286" s="50"/>
      <c r="EU286" s="50"/>
      <c r="EV286" s="50"/>
      <c r="EW286" s="50"/>
      <c r="EX286" s="50"/>
      <c r="EY286" s="50"/>
      <c r="EZ286" s="50"/>
      <c r="FA286" s="93"/>
      <c r="FB286" s="50"/>
      <c r="FC286" s="50"/>
      <c r="FD286" s="50"/>
      <c r="FE286" s="50"/>
      <c r="FF286" s="50"/>
      <c r="FG286" s="50"/>
      <c r="FH286" s="50"/>
      <c r="FI286" s="93"/>
      <c r="FJ286" s="50"/>
      <c r="FK286" s="50"/>
      <c r="FL286" s="50"/>
      <c r="FM286" s="50"/>
      <c r="FN286" s="50"/>
      <c r="FO286" s="50"/>
      <c r="FP286" s="50"/>
      <c r="FQ286" s="93"/>
      <c r="FR286" s="50"/>
      <c r="FS286" s="50"/>
      <c r="FT286" s="50"/>
      <c r="FU286" s="50"/>
      <c r="FV286" s="50"/>
      <c r="FW286" s="50"/>
      <c r="FX286" s="50"/>
      <c r="FY286" s="93"/>
      <c r="FZ286" s="50"/>
      <c r="GA286" s="50"/>
      <c r="GB286" s="50"/>
      <c r="GC286" s="50"/>
      <c r="GD286" s="50"/>
      <c r="GE286" s="50"/>
      <c r="GF286" s="50"/>
      <c r="GG286" s="93"/>
      <c r="GH286" s="50"/>
      <c r="GI286" s="50"/>
      <c r="GJ286" s="50"/>
      <c r="GK286" s="50"/>
      <c r="GL286" s="50"/>
      <c r="GM286" s="50"/>
      <c r="GN286" s="50"/>
      <c r="GO286" s="93"/>
      <c r="GP286" s="50"/>
      <c r="GQ286" s="50"/>
      <c r="GR286" s="50"/>
      <c r="GS286" s="50"/>
      <c r="GT286" s="50"/>
      <c r="GU286" s="50"/>
      <c r="GV286" s="50"/>
      <c r="GW286" s="93"/>
      <c r="GX286" s="50"/>
      <c r="GY286" s="50"/>
      <c r="GZ286" s="50"/>
      <c r="HA286" s="50"/>
      <c r="HB286" s="50"/>
      <c r="HC286" s="50"/>
      <c r="HD286" s="50"/>
      <c r="HE286" s="93"/>
      <c r="HF286" s="50"/>
      <c r="HG286" s="50"/>
      <c r="HH286" s="50"/>
      <c r="HI286" s="50"/>
      <c r="HJ286" s="50"/>
      <c r="HK286" s="50"/>
      <c r="HL286" s="50"/>
      <c r="HM286" s="93"/>
      <c r="HN286" s="50"/>
      <c r="HO286" s="50"/>
      <c r="HP286" s="50"/>
      <c r="HQ286" s="50"/>
      <c r="HR286" s="50"/>
      <c r="HS286" s="50"/>
      <c r="HT286" s="50"/>
      <c r="HU286" s="93"/>
      <c r="HV286" s="50"/>
      <c r="HW286" s="50"/>
      <c r="HX286" s="50"/>
      <c r="HY286" s="50"/>
      <c r="HZ286" s="50"/>
      <c r="IA286" s="50"/>
      <c r="IB286" s="50"/>
      <c r="IC286" s="93"/>
      <c r="ID286" s="50"/>
      <c r="IE286" s="50"/>
      <c r="IF286" s="50"/>
      <c r="IG286" s="50"/>
      <c r="IH286" s="50"/>
      <c r="II286" s="50"/>
      <c r="IJ286" s="50"/>
      <c r="IK286" s="93"/>
      <c r="IL286" s="50"/>
      <c r="IM286" s="50"/>
      <c r="IN286" s="50"/>
      <c r="IO286" s="50"/>
      <c r="IP286" s="50"/>
      <c r="IQ286" s="50"/>
      <c r="IR286" s="50"/>
      <c r="IS286" s="93"/>
      <c r="IT286" s="50"/>
      <c r="IU286" s="50"/>
      <c r="IV286" s="50"/>
      <c r="IW286" s="50"/>
      <c r="IX286" s="50"/>
    </row>
    <row r="287" spans="1:258" s="72" customFormat="1" x14ac:dyDescent="0.2">
      <c r="A287" s="154"/>
      <c r="B287" s="52" t="s">
        <v>215</v>
      </c>
      <c r="C287" s="56" t="s">
        <v>106</v>
      </c>
      <c r="D287" s="56" t="s">
        <v>124</v>
      </c>
      <c r="E287" s="56" t="s">
        <v>124</v>
      </c>
      <c r="F287" s="56" t="s">
        <v>124</v>
      </c>
      <c r="G287" s="56" t="s">
        <v>124</v>
      </c>
      <c r="H287" s="50" t="s">
        <v>130</v>
      </c>
      <c r="I287" s="56" t="s">
        <v>43</v>
      </c>
      <c r="J287" s="56">
        <v>464</v>
      </c>
      <c r="K287" s="56" t="s">
        <v>124</v>
      </c>
      <c r="L287" s="56" t="s">
        <v>124</v>
      </c>
      <c r="M287" s="74">
        <v>0</v>
      </c>
      <c r="N287" s="74">
        <v>0</v>
      </c>
      <c r="O287" s="74">
        <v>0</v>
      </c>
      <c r="P287" s="74">
        <v>0</v>
      </c>
      <c r="Q287" s="89">
        <v>0</v>
      </c>
      <c r="R287" s="89">
        <v>30</v>
      </c>
      <c r="S287" s="89">
        <v>30</v>
      </c>
      <c r="T287" s="89">
        <v>60</v>
      </c>
      <c r="U287" s="89">
        <v>0</v>
      </c>
      <c r="V287" s="89">
        <v>0</v>
      </c>
      <c r="W287" s="89">
        <v>0</v>
      </c>
      <c r="X287" s="75">
        <f>SUM(R287:T287)</f>
        <v>120</v>
      </c>
      <c r="Y287" s="50"/>
      <c r="Z287" s="50"/>
      <c r="AA287" s="50"/>
      <c r="AB287" s="50"/>
      <c r="AC287" s="93"/>
      <c r="AD287" s="50"/>
      <c r="AE287" s="50"/>
      <c r="AF287" s="50"/>
      <c r="AG287" s="50"/>
      <c r="AH287" s="50"/>
      <c r="AI287" s="50"/>
      <c r="AJ287" s="50"/>
      <c r="AK287" s="93"/>
      <c r="AL287" s="50"/>
      <c r="AM287" s="50"/>
      <c r="AN287" s="50"/>
      <c r="AO287" s="50"/>
      <c r="AP287" s="50"/>
      <c r="AQ287" s="50"/>
      <c r="AR287" s="50"/>
      <c r="AS287" s="93"/>
      <c r="AT287" s="50"/>
      <c r="AU287" s="50"/>
      <c r="AV287" s="50"/>
      <c r="AW287" s="50"/>
      <c r="AX287" s="50"/>
      <c r="AY287" s="50"/>
      <c r="AZ287" s="50"/>
      <c r="BA287" s="93"/>
      <c r="BB287" s="50"/>
      <c r="BC287" s="50"/>
      <c r="BD287" s="50"/>
      <c r="BE287" s="50"/>
      <c r="BF287" s="50"/>
      <c r="BG287" s="50"/>
      <c r="BH287" s="50"/>
      <c r="BI287" s="93"/>
      <c r="BJ287" s="50"/>
      <c r="BK287" s="50"/>
      <c r="BL287" s="50"/>
      <c r="BM287" s="50"/>
      <c r="BN287" s="50"/>
      <c r="BO287" s="50"/>
      <c r="BP287" s="50"/>
      <c r="BQ287" s="93"/>
      <c r="BR287" s="50"/>
      <c r="BS287" s="50"/>
      <c r="BT287" s="50"/>
      <c r="BU287" s="50"/>
      <c r="BV287" s="50"/>
      <c r="BW287" s="50"/>
      <c r="BX287" s="50"/>
      <c r="BY287" s="93"/>
      <c r="BZ287" s="50"/>
      <c r="CA287" s="50"/>
      <c r="CB287" s="50"/>
      <c r="CC287" s="50"/>
      <c r="CD287" s="50"/>
      <c r="CE287" s="50"/>
      <c r="CF287" s="50"/>
      <c r="CG287" s="93"/>
      <c r="CH287" s="50"/>
      <c r="CI287" s="50"/>
      <c r="CJ287" s="50"/>
      <c r="CK287" s="50"/>
      <c r="CL287" s="50"/>
      <c r="CM287" s="50"/>
      <c r="CN287" s="50"/>
      <c r="CO287" s="93"/>
      <c r="CP287" s="50"/>
      <c r="CQ287" s="50"/>
      <c r="CR287" s="50"/>
      <c r="CS287" s="50"/>
      <c r="CT287" s="50"/>
      <c r="CU287" s="50"/>
      <c r="CV287" s="50"/>
      <c r="CW287" s="93"/>
      <c r="CX287" s="50"/>
      <c r="CY287" s="50"/>
      <c r="CZ287" s="50"/>
      <c r="DA287" s="50"/>
      <c r="DB287" s="50"/>
      <c r="DC287" s="50"/>
      <c r="DD287" s="50"/>
      <c r="DE287" s="93"/>
      <c r="DF287" s="50"/>
      <c r="DG287" s="50"/>
      <c r="DH287" s="50"/>
      <c r="DI287" s="50"/>
      <c r="DJ287" s="50"/>
      <c r="DK287" s="50"/>
      <c r="DL287" s="50"/>
      <c r="DM287" s="93"/>
      <c r="DN287" s="50"/>
      <c r="DO287" s="50"/>
      <c r="DP287" s="50"/>
      <c r="DQ287" s="50"/>
      <c r="DR287" s="50"/>
      <c r="DS287" s="50"/>
      <c r="DT287" s="50"/>
      <c r="DU287" s="93"/>
      <c r="DV287" s="50"/>
      <c r="DW287" s="50"/>
      <c r="DX287" s="50"/>
      <c r="DY287" s="50"/>
      <c r="DZ287" s="50"/>
      <c r="EA287" s="50"/>
      <c r="EB287" s="50"/>
      <c r="EC287" s="93"/>
      <c r="ED287" s="50"/>
      <c r="EE287" s="50"/>
      <c r="EF287" s="50"/>
      <c r="EG287" s="50"/>
      <c r="EH287" s="50"/>
      <c r="EI287" s="50"/>
      <c r="EJ287" s="50"/>
      <c r="EK287" s="93"/>
      <c r="EL287" s="50"/>
      <c r="EM287" s="50"/>
      <c r="EN287" s="50"/>
      <c r="EO287" s="50"/>
      <c r="EP287" s="50"/>
      <c r="EQ287" s="50"/>
      <c r="ER287" s="50"/>
      <c r="ES287" s="93"/>
      <c r="ET287" s="50"/>
      <c r="EU287" s="50"/>
      <c r="EV287" s="50"/>
      <c r="EW287" s="50"/>
      <c r="EX287" s="50"/>
      <c r="EY287" s="50"/>
      <c r="EZ287" s="50"/>
      <c r="FA287" s="93"/>
      <c r="FB287" s="50"/>
      <c r="FC287" s="50"/>
      <c r="FD287" s="50"/>
      <c r="FE287" s="50"/>
      <c r="FF287" s="50"/>
      <c r="FG287" s="50"/>
      <c r="FH287" s="50"/>
      <c r="FI287" s="93"/>
      <c r="FJ287" s="50"/>
      <c r="FK287" s="50"/>
      <c r="FL287" s="50"/>
      <c r="FM287" s="50"/>
      <c r="FN287" s="50"/>
      <c r="FO287" s="50"/>
      <c r="FP287" s="50"/>
      <c r="FQ287" s="93"/>
      <c r="FR287" s="50"/>
      <c r="FS287" s="50"/>
      <c r="FT287" s="50"/>
      <c r="FU287" s="50"/>
      <c r="FV287" s="50"/>
      <c r="FW287" s="50"/>
      <c r="FX287" s="50"/>
      <c r="FY287" s="93"/>
      <c r="FZ287" s="50"/>
      <c r="GA287" s="50"/>
      <c r="GB287" s="50"/>
      <c r="GC287" s="50"/>
      <c r="GD287" s="50"/>
      <c r="GE287" s="50"/>
      <c r="GF287" s="50"/>
      <c r="GG287" s="93"/>
      <c r="GH287" s="50"/>
      <c r="GI287" s="50"/>
      <c r="GJ287" s="50"/>
      <c r="GK287" s="50"/>
      <c r="GL287" s="50"/>
      <c r="GM287" s="50"/>
      <c r="GN287" s="50"/>
      <c r="GO287" s="93"/>
      <c r="GP287" s="50"/>
      <c r="GQ287" s="50"/>
      <c r="GR287" s="50"/>
      <c r="GS287" s="50"/>
      <c r="GT287" s="50"/>
      <c r="GU287" s="50"/>
      <c r="GV287" s="50"/>
      <c r="GW287" s="93"/>
      <c r="GX287" s="50"/>
      <c r="GY287" s="50"/>
      <c r="GZ287" s="50"/>
      <c r="HA287" s="50"/>
      <c r="HB287" s="50"/>
      <c r="HC287" s="50"/>
      <c r="HD287" s="50"/>
      <c r="HE287" s="93"/>
      <c r="HF287" s="50"/>
      <c r="HG287" s="50"/>
      <c r="HH287" s="50"/>
      <c r="HI287" s="50"/>
      <c r="HJ287" s="50"/>
      <c r="HK287" s="50"/>
      <c r="HL287" s="50"/>
      <c r="HM287" s="93"/>
      <c r="HN287" s="50"/>
      <c r="HO287" s="50"/>
      <c r="HP287" s="50"/>
      <c r="HQ287" s="50"/>
      <c r="HR287" s="50"/>
      <c r="HS287" s="50"/>
      <c r="HT287" s="50"/>
      <c r="HU287" s="93"/>
      <c r="HV287" s="50"/>
      <c r="HW287" s="50"/>
      <c r="HX287" s="50"/>
      <c r="HY287" s="50"/>
      <c r="HZ287" s="50"/>
      <c r="IA287" s="50"/>
      <c r="IB287" s="50"/>
      <c r="IC287" s="93"/>
      <c r="ID287" s="50"/>
      <c r="IE287" s="50"/>
      <c r="IF287" s="50"/>
      <c r="IG287" s="50"/>
      <c r="IH287" s="50"/>
      <c r="II287" s="50"/>
      <c r="IJ287" s="50"/>
      <c r="IK287" s="93"/>
      <c r="IL287" s="50"/>
      <c r="IM287" s="50"/>
      <c r="IN287" s="50"/>
      <c r="IO287" s="50"/>
      <c r="IP287" s="50"/>
      <c r="IQ287" s="50"/>
      <c r="IR287" s="50"/>
      <c r="IS287" s="93"/>
      <c r="IT287" s="50"/>
      <c r="IU287" s="50"/>
      <c r="IV287" s="50"/>
      <c r="IW287" s="50"/>
      <c r="IX287" s="50"/>
    </row>
    <row r="288" spans="1:258" s="72" customFormat="1" ht="48" customHeight="1" x14ac:dyDescent="0.2">
      <c r="A288" s="50" t="s">
        <v>466</v>
      </c>
      <c r="B288" s="93" t="s">
        <v>369</v>
      </c>
      <c r="C288" s="50" t="s">
        <v>205</v>
      </c>
      <c r="D288" s="56" t="s">
        <v>124</v>
      </c>
      <c r="E288" s="82" t="s">
        <v>144</v>
      </c>
      <c r="F288" s="56" t="s">
        <v>124</v>
      </c>
      <c r="G288" s="56" t="s">
        <v>124</v>
      </c>
      <c r="H288" s="56" t="s">
        <v>124</v>
      </c>
      <c r="I288" s="56" t="s">
        <v>124</v>
      </c>
      <c r="J288" s="56" t="s">
        <v>124</v>
      </c>
      <c r="K288" s="56" t="s">
        <v>124</v>
      </c>
      <c r="L288" s="56" t="s">
        <v>124</v>
      </c>
      <c r="M288" s="56" t="s">
        <v>124</v>
      </c>
      <c r="N288" s="56">
        <v>0</v>
      </c>
      <c r="O288" s="56">
        <v>0</v>
      </c>
      <c r="P288" s="56">
        <v>0</v>
      </c>
      <c r="Q288" s="56">
        <v>0</v>
      </c>
      <c r="R288" s="91">
        <v>400</v>
      </c>
      <c r="S288" s="91">
        <v>800</v>
      </c>
      <c r="T288" s="91">
        <v>1200</v>
      </c>
      <c r="U288" s="91">
        <v>1200</v>
      </c>
      <c r="V288" s="91">
        <v>1200</v>
      </c>
      <c r="W288" s="91">
        <v>1200</v>
      </c>
      <c r="X288" s="56" t="s">
        <v>124</v>
      </c>
      <c r="Y288" s="50"/>
      <c r="Z288" s="50"/>
      <c r="AA288" s="50"/>
      <c r="AB288" s="50"/>
      <c r="AC288" s="93"/>
      <c r="AD288" s="50"/>
      <c r="AE288" s="50"/>
      <c r="AF288" s="50"/>
      <c r="AG288" s="50"/>
      <c r="AH288" s="50"/>
      <c r="AI288" s="50"/>
      <c r="AJ288" s="50"/>
      <c r="AK288" s="93"/>
      <c r="AL288" s="50"/>
      <c r="AM288" s="50"/>
      <c r="AN288" s="50"/>
      <c r="AO288" s="50"/>
      <c r="AP288" s="50"/>
      <c r="AQ288" s="50"/>
      <c r="AR288" s="50"/>
      <c r="AS288" s="93"/>
      <c r="AT288" s="50"/>
      <c r="AU288" s="50"/>
      <c r="AV288" s="50"/>
      <c r="AW288" s="50"/>
      <c r="AX288" s="50"/>
      <c r="AY288" s="50"/>
      <c r="AZ288" s="50"/>
      <c r="BA288" s="93"/>
      <c r="BB288" s="50"/>
      <c r="BC288" s="50"/>
      <c r="BD288" s="50"/>
      <c r="BE288" s="50"/>
      <c r="BF288" s="50"/>
      <c r="BG288" s="50"/>
      <c r="BH288" s="50"/>
      <c r="BI288" s="93"/>
      <c r="BJ288" s="50"/>
      <c r="BK288" s="50"/>
      <c r="BL288" s="50"/>
      <c r="BM288" s="50"/>
      <c r="BN288" s="50"/>
      <c r="BO288" s="50"/>
      <c r="BP288" s="50"/>
      <c r="BQ288" s="93"/>
      <c r="BR288" s="50"/>
      <c r="BS288" s="50"/>
      <c r="BT288" s="50"/>
      <c r="BU288" s="50"/>
      <c r="BV288" s="50"/>
      <c r="BW288" s="50"/>
      <c r="BX288" s="50"/>
      <c r="BY288" s="93"/>
      <c r="BZ288" s="50"/>
      <c r="CA288" s="50"/>
      <c r="CB288" s="50"/>
      <c r="CC288" s="50"/>
      <c r="CD288" s="50"/>
      <c r="CE288" s="50"/>
      <c r="CF288" s="50"/>
      <c r="CG288" s="93"/>
      <c r="CH288" s="50"/>
      <c r="CI288" s="50"/>
      <c r="CJ288" s="50"/>
      <c r="CK288" s="50"/>
      <c r="CL288" s="50"/>
      <c r="CM288" s="50"/>
      <c r="CN288" s="50"/>
      <c r="CO288" s="93"/>
      <c r="CP288" s="50"/>
      <c r="CQ288" s="50"/>
      <c r="CR288" s="50"/>
      <c r="CS288" s="50"/>
      <c r="CT288" s="50"/>
      <c r="CU288" s="50"/>
      <c r="CV288" s="50"/>
      <c r="CW288" s="93"/>
      <c r="CX288" s="50"/>
      <c r="CY288" s="50"/>
      <c r="CZ288" s="50"/>
      <c r="DA288" s="50"/>
      <c r="DB288" s="50"/>
      <c r="DC288" s="50"/>
      <c r="DD288" s="50"/>
      <c r="DE288" s="93"/>
      <c r="DF288" s="50"/>
      <c r="DG288" s="50"/>
      <c r="DH288" s="50"/>
      <c r="DI288" s="50"/>
      <c r="DJ288" s="50"/>
      <c r="DK288" s="50"/>
      <c r="DL288" s="50"/>
      <c r="DM288" s="93"/>
      <c r="DN288" s="50"/>
      <c r="DO288" s="50"/>
      <c r="DP288" s="50"/>
      <c r="DQ288" s="50"/>
      <c r="DR288" s="50"/>
      <c r="DS288" s="50"/>
      <c r="DT288" s="50"/>
      <c r="DU288" s="93"/>
      <c r="DV288" s="50"/>
      <c r="DW288" s="50"/>
      <c r="DX288" s="50"/>
      <c r="DY288" s="50"/>
      <c r="DZ288" s="50"/>
      <c r="EA288" s="50"/>
      <c r="EB288" s="50"/>
      <c r="EC288" s="93"/>
      <c r="ED288" s="50"/>
      <c r="EE288" s="50"/>
      <c r="EF288" s="50"/>
      <c r="EG288" s="50"/>
      <c r="EH288" s="50"/>
      <c r="EI288" s="50"/>
      <c r="EJ288" s="50"/>
      <c r="EK288" s="93"/>
      <c r="EL288" s="50"/>
      <c r="EM288" s="50"/>
      <c r="EN288" s="50"/>
      <c r="EO288" s="50"/>
      <c r="EP288" s="50"/>
      <c r="EQ288" s="50"/>
      <c r="ER288" s="50"/>
      <c r="ES288" s="93"/>
      <c r="ET288" s="50"/>
      <c r="EU288" s="50"/>
      <c r="EV288" s="50"/>
      <c r="EW288" s="50"/>
      <c r="EX288" s="50"/>
      <c r="EY288" s="50"/>
      <c r="EZ288" s="50"/>
      <c r="FA288" s="93"/>
      <c r="FB288" s="50"/>
      <c r="FC288" s="50"/>
      <c r="FD288" s="50"/>
      <c r="FE288" s="50"/>
      <c r="FF288" s="50"/>
      <c r="FG288" s="50"/>
      <c r="FH288" s="50"/>
      <c r="FI288" s="93"/>
      <c r="FJ288" s="50"/>
      <c r="FK288" s="50"/>
      <c r="FL288" s="50"/>
      <c r="FM288" s="50"/>
      <c r="FN288" s="50"/>
      <c r="FO288" s="50"/>
      <c r="FP288" s="50"/>
      <c r="FQ288" s="93"/>
      <c r="FR288" s="50"/>
      <c r="FS288" s="50"/>
      <c r="FT288" s="50"/>
      <c r="FU288" s="50"/>
      <c r="FV288" s="50"/>
      <c r="FW288" s="50"/>
      <c r="FX288" s="50"/>
      <c r="FY288" s="93"/>
      <c r="FZ288" s="50"/>
      <c r="GA288" s="50"/>
      <c r="GB288" s="50"/>
      <c r="GC288" s="50"/>
      <c r="GD288" s="50"/>
      <c r="GE288" s="50"/>
      <c r="GF288" s="50"/>
      <c r="GG288" s="93"/>
      <c r="GH288" s="50"/>
      <c r="GI288" s="50"/>
      <c r="GJ288" s="50"/>
      <c r="GK288" s="50"/>
      <c r="GL288" s="50"/>
      <c r="GM288" s="50"/>
      <c r="GN288" s="50"/>
      <c r="GO288" s="93"/>
      <c r="GP288" s="50"/>
      <c r="GQ288" s="50"/>
      <c r="GR288" s="50"/>
      <c r="GS288" s="50"/>
      <c r="GT288" s="50"/>
      <c r="GU288" s="50"/>
      <c r="GV288" s="50"/>
      <c r="GW288" s="93"/>
      <c r="GX288" s="50"/>
      <c r="GY288" s="50"/>
      <c r="GZ288" s="50"/>
      <c r="HA288" s="50"/>
      <c r="HB288" s="50"/>
      <c r="HC288" s="50"/>
      <c r="HD288" s="50"/>
      <c r="HE288" s="93"/>
      <c r="HF288" s="50"/>
      <c r="HG288" s="50"/>
      <c r="HH288" s="50"/>
      <c r="HI288" s="50"/>
      <c r="HJ288" s="50"/>
      <c r="HK288" s="50"/>
      <c r="HL288" s="50"/>
      <c r="HM288" s="93"/>
      <c r="HN288" s="50"/>
      <c r="HO288" s="50"/>
      <c r="HP288" s="50"/>
      <c r="HQ288" s="50"/>
      <c r="HR288" s="50"/>
      <c r="HS288" s="50"/>
      <c r="HT288" s="50"/>
      <c r="HU288" s="93"/>
      <c r="HV288" s="50"/>
      <c r="HW288" s="50"/>
      <c r="HX288" s="50"/>
      <c r="HY288" s="50"/>
      <c r="HZ288" s="50"/>
      <c r="IA288" s="50"/>
      <c r="IB288" s="50"/>
      <c r="IC288" s="93"/>
      <c r="ID288" s="50"/>
      <c r="IE288" s="50"/>
      <c r="IF288" s="50"/>
      <c r="IG288" s="50"/>
      <c r="IH288" s="50"/>
      <c r="II288" s="50"/>
      <c r="IJ288" s="50"/>
      <c r="IK288" s="93"/>
      <c r="IL288" s="50"/>
      <c r="IM288" s="50"/>
      <c r="IN288" s="50"/>
      <c r="IO288" s="50"/>
      <c r="IP288" s="50"/>
      <c r="IQ288" s="50"/>
      <c r="IR288" s="50"/>
      <c r="IS288" s="93"/>
      <c r="IT288" s="50"/>
      <c r="IU288" s="50"/>
      <c r="IV288" s="50"/>
      <c r="IW288" s="50"/>
      <c r="IX288" s="50"/>
    </row>
    <row r="289" spans="1:258" s="72" customFormat="1" ht="72" x14ac:dyDescent="0.2">
      <c r="A289" s="154" t="s">
        <v>60</v>
      </c>
      <c r="B289" s="52" t="s">
        <v>469</v>
      </c>
      <c r="C289" s="56" t="s">
        <v>105</v>
      </c>
      <c r="D289" s="56" t="s">
        <v>105</v>
      </c>
      <c r="E289" s="56" t="s">
        <v>105</v>
      </c>
      <c r="F289" s="91" t="s">
        <v>472</v>
      </c>
      <c r="G289" s="65" t="s">
        <v>121</v>
      </c>
      <c r="H289" s="56" t="s">
        <v>105</v>
      </c>
      <c r="I289" s="56" t="s">
        <v>105</v>
      </c>
      <c r="J289" s="56" t="s">
        <v>105</v>
      </c>
      <c r="K289" s="56" t="s">
        <v>105</v>
      </c>
      <c r="L289" s="56" t="s">
        <v>105</v>
      </c>
      <c r="M289" s="56" t="s">
        <v>105</v>
      </c>
      <c r="N289" s="56" t="s">
        <v>105</v>
      </c>
      <c r="O289" s="56" t="s">
        <v>124</v>
      </c>
      <c r="P289" s="56" t="s">
        <v>124</v>
      </c>
      <c r="Q289" s="56" t="s">
        <v>124</v>
      </c>
      <c r="R289" s="56" t="s">
        <v>124</v>
      </c>
      <c r="S289" s="56" t="s">
        <v>124</v>
      </c>
      <c r="T289" s="56" t="s">
        <v>124</v>
      </c>
      <c r="U289" s="56" t="s">
        <v>124</v>
      </c>
      <c r="V289" s="56" t="s">
        <v>124</v>
      </c>
      <c r="W289" s="56" t="s">
        <v>124</v>
      </c>
      <c r="X289" s="56" t="s">
        <v>124</v>
      </c>
    </row>
    <row r="290" spans="1:258" s="72" customFormat="1" x14ac:dyDescent="0.2">
      <c r="A290" s="154"/>
      <c r="B290" s="52" t="s">
        <v>214</v>
      </c>
      <c r="C290" s="56"/>
      <c r="D290" s="56"/>
      <c r="E290" s="56"/>
      <c r="F290" s="70"/>
      <c r="G290" s="92"/>
      <c r="H290" s="56"/>
      <c r="I290" s="56"/>
      <c r="J290" s="56" t="s">
        <v>395</v>
      </c>
      <c r="K290" s="56"/>
      <c r="L290" s="56"/>
      <c r="M290" s="56"/>
      <c r="N290" s="56"/>
      <c r="O290" s="56"/>
      <c r="P290" s="56"/>
      <c r="Q290" s="56"/>
      <c r="R290" s="71">
        <f>R294+R295+R296+R297+R298+R299+R292+R293</f>
        <v>39186.1</v>
      </c>
      <c r="S290" s="71">
        <f>S294+S295+S296+S297+S298+S299+S292+S293</f>
        <v>0</v>
      </c>
      <c r="T290" s="71">
        <f>T294+T295+T296+T297+T298+T299+T292+T293</f>
        <v>0</v>
      </c>
      <c r="U290" s="71">
        <f t="shared" ref="U290:W290" si="80">U294+U295+U296+U297+U298+U299+U292+U293</f>
        <v>0</v>
      </c>
      <c r="V290" s="71">
        <f t="shared" si="80"/>
        <v>0</v>
      </c>
      <c r="W290" s="71">
        <f t="shared" si="80"/>
        <v>0</v>
      </c>
      <c r="X290" s="75">
        <f>SUM(M290:T290)</f>
        <v>39186.1</v>
      </c>
    </row>
    <row r="291" spans="1:258" s="72" customFormat="1" x14ac:dyDescent="0.2">
      <c r="A291" s="154"/>
      <c r="B291" s="52" t="s">
        <v>110</v>
      </c>
      <c r="C291" s="56"/>
      <c r="D291" s="56"/>
      <c r="E291" s="56"/>
      <c r="F291" s="70"/>
      <c r="G291" s="92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71"/>
    </row>
    <row r="292" spans="1:258" s="72" customFormat="1" x14ac:dyDescent="0.2">
      <c r="A292" s="154"/>
      <c r="B292" s="52" t="s">
        <v>216</v>
      </c>
      <c r="C292" s="56" t="s">
        <v>142</v>
      </c>
      <c r="D292" s="56" t="s">
        <v>105</v>
      </c>
      <c r="E292" s="56" t="s">
        <v>105</v>
      </c>
      <c r="F292" s="70" t="s">
        <v>105</v>
      </c>
      <c r="G292" s="79" t="s">
        <v>105</v>
      </c>
      <c r="H292" s="50" t="s">
        <v>119</v>
      </c>
      <c r="I292" s="56">
        <v>1840155052</v>
      </c>
      <c r="J292" s="56">
        <v>521</v>
      </c>
      <c r="K292" s="56" t="s">
        <v>105</v>
      </c>
      <c r="L292" s="56" t="s">
        <v>105</v>
      </c>
      <c r="M292" s="94">
        <v>0</v>
      </c>
      <c r="N292" s="94">
        <v>0</v>
      </c>
      <c r="O292" s="94">
        <v>0</v>
      </c>
      <c r="P292" s="94">
        <v>0</v>
      </c>
      <c r="Q292" s="94">
        <v>0</v>
      </c>
      <c r="R292" s="94">
        <v>0</v>
      </c>
      <c r="S292" s="94">
        <v>0</v>
      </c>
      <c r="T292" s="94">
        <v>0</v>
      </c>
      <c r="U292" s="94">
        <v>0</v>
      </c>
      <c r="V292" s="94">
        <v>0</v>
      </c>
      <c r="W292" s="94">
        <v>0</v>
      </c>
      <c r="X292" s="75">
        <f t="shared" ref="X292:X299" si="81">SUM(M292:T292)</f>
        <v>0</v>
      </c>
    </row>
    <row r="293" spans="1:258" s="72" customFormat="1" x14ac:dyDescent="0.2">
      <c r="A293" s="154"/>
      <c r="B293" s="52" t="s">
        <v>215</v>
      </c>
      <c r="C293" s="56" t="s">
        <v>106</v>
      </c>
      <c r="D293" s="56" t="s">
        <v>105</v>
      </c>
      <c r="E293" s="56" t="s">
        <v>105</v>
      </c>
      <c r="F293" s="56" t="s">
        <v>105</v>
      </c>
      <c r="G293" s="79" t="s">
        <v>105</v>
      </c>
      <c r="H293" s="50" t="s">
        <v>119</v>
      </c>
      <c r="I293" s="56" t="s">
        <v>46</v>
      </c>
      <c r="J293" s="56">
        <v>521</v>
      </c>
      <c r="K293" s="56" t="s">
        <v>105</v>
      </c>
      <c r="L293" s="56" t="s">
        <v>105</v>
      </c>
      <c r="M293" s="94">
        <v>0</v>
      </c>
      <c r="N293" s="94">
        <v>0</v>
      </c>
      <c r="O293" s="94">
        <v>0</v>
      </c>
      <c r="P293" s="94">
        <v>0</v>
      </c>
      <c r="Q293" s="94">
        <v>0</v>
      </c>
      <c r="R293" s="94">
        <v>0</v>
      </c>
      <c r="S293" s="94">
        <v>0</v>
      </c>
      <c r="T293" s="94">
        <v>0</v>
      </c>
      <c r="U293" s="94">
        <v>0</v>
      </c>
      <c r="V293" s="94">
        <v>0</v>
      </c>
      <c r="W293" s="94">
        <v>0</v>
      </c>
      <c r="X293" s="75">
        <f t="shared" si="81"/>
        <v>0</v>
      </c>
    </row>
    <row r="294" spans="1:258" s="72" customFormat="1" x14ac:dyDescent="0.2">
      <c r="A294" s="154"/>
      <c r="B294" s="52" t="s">
        <v>216</v>
      </c>
      <c r="C294" s="56" t="s">
        <v>142</v>
      </c>
      <c r="D294" s="56" t="s">
        <v>125</v>
      </c>
      <c r="E294" s="56" t="s">
        <v>125</v>
      </c>
      <c r="F294" s="70" t="s">
        <v>125</v>
      </c>
      <c r="G294" s="79" t="s">
        <v>105</v>
      </c>
      <c r="H294" s="50" t="s">
        <v>130</v>
      </c>
      <c r="I294" s="56">
        <v>1840155052</v>
      </c>
      <c r="J294" s="56">
        <v>622</v>
      </c>
      <c r="K294" s="56" t="s">
        <v>105</v>
      </c>
      <c r="L294" s="56" t="s">
        <v>105</v>
      </c>
      <c r="M294" s="94">
        <v>0</v>
      </c>
      <c r="N294" s="94">
        <v>0</v>
      </c>
      <c r="O294" s="94">
        <v>0</v>
      </c>
      <c r="P294" s="94">
        <v>0</v>
      </c>
      <c r="Q294" s="94">
        <v>0</v>
      </c>
      <c r="R294" s="71">
        <v>11723.1</v>
      </c>
      <c r="S294" s="94">
        <v>0</v>
      </c>
      <c r="T294" s="94">
        <v>0</v>
      </c>
      <c r="U294" s="94">
        <v>0</v>
      </c>
      <c r="V294" s="94">
        <v>0</v>
      </c>
      <c r="W294" s="94">
        <v>0</v>
      </c>
      <c r="X294" s="75">
        <f t="shared" si="81"/>
        <v>11723.1</v>
      </c>
    </row>
    <row r="295" spans="1:258" s="72" customFormat="1" x14ac:dyDescent="0.2">
      <c r="A295" s="154"/>
      <c r="B295" s="52" t="s">
        <v>215</v>
      </c>
      <c r="C295" s="56" t="s">
        <v>142</v>
      </c>
      <c r="D295" s="56" t="s">
        <v>105</v>
      </c>
      <c r="E295" s="56" t="s">
        <v>105</v>
      </c>
      <c r="F295" s="70" t="s">
        <v>105</v>
      </c>
      <c r="G295" s="79" t="s">
        <v>105</v>
      </c>
      <c r="H295" s="50" t="s">
        <v>130</v>
      </c>
      <c r="I295" s="56" t="s">
        <v>46</v>
      </c>
      <c r="J295" s="56">
        <v>622</v>
      </c>
      <c r="K295" s="56" t="s">
        <v>105</v>
      </c>
      <c r="L295" s="56" t="s">
        <v>105</v>
      </c>
      <c r="M295" s="94">
        <v>0</v>
      </c>
      <c r="N295" s="94">
        <v>0</v>
      </c>
      <c r="O295" s="94">
        <v>0</v>
      </c>
      <c r="P295" s="94">
        <v>0</v>
      </c>
      <c r="Q295" s="94">
        <v>0</v>
      </c>
      <c r="R295" s="71">
        <v>118.4</v>
      </c>
      <c r="S295" s="94">
        <v>0</v>
      </c>
      <c r="T295" s="94">
        <v>0</v>
      </c>
      <c r="U295" s="94">
        <v>0</v>
      </c>
      <c r="V295" s="94">
        <v>0</v>
      </c>
      <c r="W295" s="94">
        <v>0</v>
      </c>
      <c r="X295" s="75">
        <f t="shared" si="81"/>
        <v>118.4</v>
      </c>
    </row>
    <row r="296" spans="1:258" s="72" customFormat="1" x14ac:dyDescent="0.2">
      <c r="A296" s="154"/>
      <c r="B296" s="52" t="s">
        <v>216</v>
      </c>
      <c r="C296" s="56" t="s">
        <v>142</v>
      </c>
      <c r="D296" s="56" t="s">
        <v>105</v>
      </c>
      <c r="E296" s="56" t="s">
        <v>105</v>
      </c>
      <c r="F296" s="70" t="s">
        <v>105</v>
      </c>
      <c r="G296" s="79" t="s">
        <v>105</v>
      </c>
      <c r="H296" s="50" t="s">
        <v>130</v>
      </c>
      <c r="I296" s="56">
        <v>1840155052</v>
      </c>
      <c r="J296" s="56">
        <v>612</v>
      </c>
      <c r="K296" s="56" t="s">
        <v>105</v>
      </c>
      <c r="L296" s="56" t="s">
        <v>105</v>
      </c>
      <c r="M296" s="94">
        <v>0</v>
      </c>
      <c r="N296" s="94">
        <v>0</v>
      </c>
      <c r="O296" s="94">
        <v>0</v>
      </c>
      <c r="P296" s="94">
        <v>0</v>
      </c>
      <c r="Q296" s="94">
        <v>0</v>
      </c>
      <c r="R296" s="71">
        <v>26625.599999999999</v>
      </c>
      <c r="S296" s="94">
        <v>0</v>
      </c>
      <c r="T296" s="94">
        <v>0</v>
      </c>
      <c r="U296" s="94">
        <v>0</v>
      </c>
      <c r="V296" s="94">
        <v>0</v>
      </c>
      <c r="W296" s="94">
        <v>0</v>
      </c>
      <c r="X296" s="75">
        <f t="shared" si="81"/>
        <v>26625.599999999999</v>
      </c>
    </row>
    <row r="297" spans="1:258" s="72" customFormat="1" x14ac:dyDescent="0.2">
      <c r="A297" s="154"/>
      <c r="B297" s="52" t="s">
        <v>215</v>
      </c>
      <c r="C297" s="56" t="s">
        <v>106</v>
      </c>
      <c r="D297" s="56" t="s">
        <v>105</v>
      </c>
      <c r="E297" s="56" t="s">
        <v>105</v>
      </c>
      <c r="F297" s="56" t="s">
        <v>105</v>
      </c>
      <c r="G297" s="79" t="s">
        <v>105</v>
      </c>
      <c r="H297" s="50" t="s">
        <v>130</v>
      </c>
      <c r="I297" s="56" t="s">
        <v>46</v>
      </c>
      <c r="J297" s="56">
        <v>612</v>
      </c>
      <c r="K297" s="56" t="s">
        <v>105</v>
      </c>
      <c r="L297" s="56" t="s">
        <v>105</v>
      </c>
      <c r="M297" s="94">
        <v>0</v>
      </c>
      <c r="N297" s="94">
        <v>0</v>
      </c>
      <c r="O297" s="94">
        <v>0</v>
      </c>
      <c r="P297" s="94">
        <v>0</v>
      </c>
      <c r="Q297" s="94">
        <v>0</v>
      </c>
      <c r="R297" s="71">
        <v>719</v>
      </c>
      <c r="S297" s="94">
        <v>0</v>
      </c>
      <c r="T297" s="94">
        <v>0</v>
      </c>
      <c r="U297" s="94">
        <v>0</v>
      </c>
      <c r="V297" s="94">
        <v>0</v>
      </c>
      <c r="W297" s="94">
        <v>0</v>
      </c>
      <c r="X297" s="75">
        <f t="shared" si="81"/>
        <v>719</v>
      </c>
    </row>
    <row r="298" spans="1:258" s="72" customFormat="1" x14ac:dyDescent="0.2">
      <c r="A298" s="154"/>
      <c r="B298" s="52" t="s">
        <v>216</v>
      </c>
      <c r="C298" s="56" t="s">
        <v>142</v>
      </c>
      <c r="D298" s="56" t="s">
        <v>105</v>
      </c>
      <c r="E298" s="56" t="s">
        <v>105</v>
      </c>
      <c r="F298" s="70" t="s">
        <v>105</v>
      </c>
      <c r="G298" s="79" t="s">
        <v>105</v>
      </c>
      <c r="H298" s="50" t="s">
        <v>119</v>
      </c>
      <c r="I298" s="56">
        <v>1840155053</v>
      </c>
      <c r="J298" s="56">
        <v>540</v>
      </c>
      <c r="K298" s="56" t="s">
        <v>105</v>
      </c>
      <c r="L298" s="56" t="s">
        <v>105</v>
      </c>
      <c r="M298" s="94">
        <v>0</v>
      </c>
      <c r="N298" s="94">
        <v>0</v>
      </c>
      <c r="O298" s="94">
        <v>0</v>
      </c>
      <c r="P298" s="94">
        <v>0</v>
      </c>
      <c r="Q298" s="94">
        <v>0</v>
      </c>
      <c r="R298" s="71"/>
      <c r="S298" s="94">
        <v>0</v>
      </c>
      <c r="T298" s="94">
        <v>0</v>
      </c>
      <c r="U298" s="94">
        <v>0</v>
      </c>
      <c r="V298" s="94">
        <v>0</v>
      </c>
      <c r="W298" s="94">
        <v>0</v>
      </c>
      <c r="X298" s="75">
        <f t="shared" si="81"/>
        <v>0</v>
      </c>
    </row>
    <row r="299" spans="1:258" s="72" customFormat="1" x14ac:dyDescent="0.2">
      <c r="A299" s="154"/>
      <c r="B299" s="52" t="s">
        <v>215</v>
      </c>
      <c r="C299" s="56" t="s">
        <v>106</v>
      </c>
      <c r="D299" s="56" t="s">
        <v>105</v>
      </c>
      <c r="E299" s="56" t="s">
        <v>105</v>
      </c>
      <c r="F299" s="56" t="s">
        <v>105</v>
      </c>
      <c r="G299" s="79" t="s">
        <v>105</v>
      </c>
      <c r="H299" s="50" t="s">
        <v>119</v>
      </c>
      <c r="I299" s="56" t="s">
        <v>70</v>
      </c>
      <c r="J299" s="56">
        <v>540</v>
      </c>
      <c r="K299" s="56" t="s">
        <v>105</v>
      </c>
      <c r="L299" s="56" t="s">
        <v>105</v>
      </c>
      <c r="M299" s="94">
        <v>0</v>
      </c>
      <c r="N299" s="94">
        <v>0</v>
      </c>
      <c r="O299" s="94">
        <v>0</v>
      </c>
      <c r="P299" s="94">
        <v>0</v>
      </c>
      <c r="Q299" s="94">
        <v>0</v>
      </c>
      <c r="R299" s="71"/>
      <c r="S299" s="94">
        <v>0</v>
      </c>
      <c r="T299" s="94">
        <v>0</v>
      </c>
      <c r="U299" s="94">
        <v>0</v>
      </c>
      <c r="V299" s="94">
        <v>0</v>
      </c>
      <c r="W299" s="94">
        <v>0</v>
      </c>
      <c r="X299" s="75">
        <f t="shared" si="81"/>
        <v>0</v>
      </c>
    </row>
    <row r="300" spans="1:258" s="72" customFormat="1" ht="47.25" customHeight="1" x14ac:dyDescent="0.2">
      <c r="A300" s="50" t="s">
        <v>467</v>
      </c>
      <c r="B300" s="93" t="s">
        <v>64</v>
      </c>
      <c r="C300" s="50" t="s">
        <v>122</v>
      </c>
      <c r="D300" s="50" t="s">
        <v>105</v>
      </c>
      <c r="E300" s="82" t="s">
        <v>144</v>
      </c>
      <c r="F300" s="50" t="s">
        <v>105</v>
      </c>
      <c r="G300" s="79" t="s">
        <v>105</v>
      </c>
      <c r="H300" s="50" t="s">
        <v>105</v>
      </c>
      <c r="I300" s="50" t="s">
        <v>105</v>
      </c>
      <c r="J300" s="50" t="s">
        <v>105</v>
      </c>
      <c r="K300" s="50" t="s">
        <v>105</v>
      </c>
      <c r="L300" s="50" t="s">
        <v>105</v>
      </c>
      <c r="M300" s="75" t="s">
        <v>105</v>
      </c>
      <c r="N300" s="75" t="s">
        <v>105</v>
      </c>
      <c r="O300" s="75">
        <v>0</v>
      </c>
      <c r="P300" s="57">
        <v>0</v>
      </c>
      <c r="Q300" s="57">
        <v>0</v>
      </c>
      <c r="R300" s="57">
        <v>9</v>
      </c>
      <c r="S300" s="57">
        <v>0</v>
      </c>
      <c r="T300" s="57">
        <v>0</v>
      </c>
      <c r="U300" s="57">
        <v>0</v>
      </c>
      <c r="V300" s="57">
        <v>0</v>
      </c>
      <c r="W300" s="57">
        <v>0</v>
      </c>
      <c r="X300" s="70">
        <v>9</v>
      </c>
    </row>
    <row r="301" spans="1:258" s="72" customFormat="1" ht="72" x14ac:dyDescent="0.2">
      <c r="A301" s="155" t="s">
        <v>61</v>
      </c>
      <c r="B301" s="52" t="s">
        <v>470</v>
      </c>
      <c r="C301" s="56" t="s">
        <v>105</v>
      </c>
      <c r="D301" s="56" t="s">
        <v>105</v>
      </c>
      <c r="E301" s="56" t="s">
        <v>105</v>
      </c>
      <c r="F301" s="70" t="s">
        <v>429</v>
      </c>
      <c r="G301" s="65" t="s">
        <v>121</v>
      </c>
      <c r="H301" s="56" t="s">
        <v>105</v>
      </c>
      <c r="I301" s="56" t="s">
        <v>105</v>
      </c>
      <c r="J301" s="56" t="s">
        <v>105</v>
      </c>
      <c r="K301" s="56" t="s">
        <v>105</v>
      </c>
      <c r="L301" s="56" t="s">
        <v>105</v>
      </c>
      <c r="M301" s="56" t="s">
        <v>105</v>
      </c>
      <c r="N301" s="56" t="s">
        <v>105</v>
      </c>
      <c r="O301" s="56" t="s">
        <v>124</v>
      </c>
      <c r="P301" s="56" t="s">
        <v>124</v>
      </c>
      <c r="Q301" s="56" t="s">
        <v>124</v>
      </c>
      <c r="R301" s="56" t="s">
        <v>124</v>
      </c>
      <c r="S301" s="56" t="s">
        <v>124</v>
      </c>
      <c r="T301" s="56" t="s">
        <v>124</v>
      </c>
      <c r="U301" s="56" t="s">
        <v>124</v>
      </c>
      <c r="V301" s="56" t="s">
        <v>124</v>
      </c>
      <c r="W301" s="56" t="s">
        <v>124</v>
      </c>
      <c r="X301" s="56" t="s">
        <v>124</v>
      </c>
      <c r="Y301" s="50"/>
      <c r="Z301" s="50"/>
      <c r="AA301" s="50"/>
      <c r="AB301" s="50"/>
      <c r="AC301" s="93"/>
      <c r="AD301" s="50"/>
      <c r="AE301" s="50"/>
      <c r="AF301" s="50"/>
      <c r="AG301" s="50"/>
      <c r="AH301" s="50"/>
      <c r="AI301" s="50"/>
      <c r="AJ301" s="50"/>
      <c r="AK301" s="93"/>
      <c r="AL301" s="50"/>
      <c r="AM301" s="50"/>
      <c r="AN301" s="50"/>
      <c r="AO301" s="50"/>
      <c r="AP301" s="50"/>
      <c r="AQ301" s="50"/>
      <c r="AR301" s="50"/>
      <c r="AS301" s="93"/>
      <c r="AT301" s="50"/>
      <c r="AU301" s="50"/>
      <c r="AV301" s="50"/>
      <c r="AW301" s="50"/>
      <c r="AX301" s="50"/>
      <c r="AY301" s="50"/>
      <c r="AZ301" s="50"/>
      <c r="BA301" s="93"/>
      <c r="BB301" s="50"/>
      <c r="BC301" s="50"/>
      <c r="BD301" s="50"/>
      <c r="BE301" s="50"/>
      <c r="BF301" s="50"/>
      <c r="BG301" s="50"/>
      <c r="BH301" s="50"/>
      <c r="BI301" s="93"/>
      <c r="BJ301" s="50"/>
      <c r="BK301" s="50"/>
      <c r="BL301" s="50"/>
      <c r="BM301" s="50"/>
      <c r="BN301" s="50"/>
      <c r="BO301" s="50"/>
      <c r="BP301" s="50"/>
      <c r="BQ301" s="93"/>
      <c r="BR301" s="50"/>
      <c r="BS301" s="50"/>
      <c r="BT301" s="50"/>
      <c r="BU301" s="50"/>
      <c r="BV301" s="50"/>
      <c r="BW301" s="50"/>
      <c r="BX301" s="50"/>
      <c r="BY301" s="93"/>
      <c r="BZ301" s="50"/>
      <c r="CA301" s="50"/>
      <c r="CB301" s="50"/>
      <c r="CC301" s="50"/>
      <c r="CD301" s="50"/>
      <c r="CE301" s="50"/>
      <c r="CF301" s="50"/>
      <c r="CG301" s="93"/>
      <c r="CH301" s="50"/>
      <c r="CI301" s="50"/>
      <c r="CJ301" s="50"/>
      <c r="CK301" s="50"/>
      <c r="CL301" s="50"/>
      <c r="CM301" s="50"/>
      <c r="CN301" s="50"/>
      <c r="CO301" s="93"/>
      <c r="CP301" s="50"/>
      <c r="CQ301" s="50"/>
      <c r="CR301" s="50"/>
      <c r="CS301" s="50"/>
      <c r="CT301" s="50"/>
      <c r="CU301" s="50"/>
      <c r="CV301" s="50"/>
      <c r="CW301" s="93"/>
      <c r="CX301" s="50"/>
      <c r="CY301" s="50"/>
      <c r="CZ301" s="50"/>
      <c r="DA301" s="50"/>
      <c r="DB301" s="50"/>
      <c r="DC301" s="50"/>
      <c r="DD301" s="50"/>
      <c r="DE301" s="93"/>
      <c r="DF301" s="50"/>
      <c r="DG301" s="50"/>
      <c r="DH301" s="50"/>
      <c r="DI301" s="50"/>
      <c r="DJ301" s="50"/>
      <c r="DK301" s="50"/>
      <c r="DL301" s="50"/>
      <c r="DM301" s="93"/>
      <c r="DN301" s="50"/>
      <c r="DO301" s="50"/>
      <c r="DP301" s="50"/>
      <c r="DQ301" s="50"/>
      <c r="DR301" s="50"/>
      <c r="DS301" s="50"/>
      <c r="DT301" s="50"/>
      <c r="DU301" s="93"/>
      <c r="DV301" s="50"/>
      <c r="DW301" s="50"/>
      <c r="DX301" s="50"/>
      <c r="DY301" s="50"/>
      <c r="DZ301" s="50"/>
      <c r="EA301" s="50"/>
      <c r="EB301" s="50"/>
      <c r="EC301" s="93"/>
      <c r="ED301" s="50"/>
      <c r="EE301" s="50"/>
      <c r="EF301" s="50"/>
      <c r="EG301" s="50"/>
      <c r="EH301" s="50"/>
      <c r="EI301" s="50"/>
      <c r="EJ301" s="50"/>
      <c r="EK301" s="93"/>
      <c r="EL301" s="50"/>
      <c r="EM301" s="50"/>
      <c r="EN301" s="50"/>
      <c r="EO301" s="50"/>
      <c r="EP301" s="50"/>
      <c r="EQ301" s="50"/>
      <c r="ER301" s="50"/>
      <c r="ES301" s="93"/>
      <c r="ET301" s="50"/>
      <c r="EU301" s="50"/>
      <c r="EV301" s="50"/>
      <c r="EW301" s="50"/>
      <c r="EX301" s="50"/>
      <c r="EY301" s="50"/>
      <c r="EZ301" s="50"/>
      <c r="FA301" s="93"/>
      <c r="FB301" s="50"/>
      <c r="FC301" s="50"/>
      <c r="FD301" s="50"/>
      <c r="FE301" s="50"/>
      <c r="FF301" s="50"/>
      <c r="FG301" s="50"/>
      <c r="FH301" s="50"/>
      <c r="FI301" s="93"/>
      <c r="FJ301" s="50"/>
      <c r="FK301" s="50"/>
      <c r="FL301" s="50"/>
      <c r="FM301" s="50"/>
      <c r="FN301" s="50"/>
      <c r="FO301" s="50"/>
      <c r="FP301" s="50"/>
      <c r="FQ301" s="93"/>
      <c r="FR301" s="50"/>
      <c r="FS301" s="50"/>
      <c r="FT301" s="50"/>
      <c r="FU301" s="50"/>
      <c r="FV301" s="50"/>
      <c r="FW301" s="50"/>
      <c r="FX301" s="50"/>
      <c r="FY301" s="93"/>
      <c r="FZ301" s="50"/>
      <c r="GA301" s="50"/>
      <c r="GB301" s="50"/>
      <c r="GC301" s="50"/>
      <c r="GD301" s="50"/>
      <c r="GE301" s="50"/>
      <c r="GF301" s="50"/>
      <c r="GG301" s="93"/>
      <c r="GH301" s="50"/>
      <c r="GI301" s="50"/>
      <c r="GJ301" s="50"/>
      <c r="GK301" s="50"/>
      <c r="GL301" s="50"/>
      <c r="GM301" s="50"/>
      <c r="GN301" s="50"/>
      <c r="GO301" s="93"/>
      <c r="GP301" s="50"/>
      <c r="GQ301" s="50"/>
      <c r="GR301" s="50"/>
      <c r="GS301" s="50"/>
      <c r="GT301" s="50"/>
      <c r="GU301" s="50"/>
      <c r="GV301" s="50"/>
      <c r="GW301" s="93"/>
      <c r="GX301" s="50"/>
      <c r="GY301" s="50"/>
      <c r="GZ301" s="50"/>
      <c r="HA301" s="50"/>
      <c r="HB301" s="50"/>
      <c r="HC301" s="50"/>
      <c r="HD301" s="50"/>
      <c r="HE301" s="93"/>
      <c r="HF301" s="50"/>
      <c r="HG301" s="50"/>
      <c r="HH301" s="50"/>
      <c r="HI301" s="50"/>
      <c r="HJ301" s="50"/>
      <c r="HK301" s="50"/>
      <c r="HL301" s="50"/>
      <c r="HM301" s="93"/>
      <c r="HN301" s="50"/>
      <c r="HO301" s="50"/>
      <c r="HP301" s="50"/>
      <c r="HQ301" s="50"/>
      <c r="HR301" s="50"/>
      <c r="HS301" s="50"/>
      <c r="HT301" s="50"/>
      <c r="HU301" s="93"/>
      <c r="HV301" s="50"/>
      <c r="HW301" s="50"/>
      <c r="HX301" s="50"/>
      <c r="HY301" s="50"/>
      <c r="HZ301" s="50"/>
      <c r="IA301" s="50"/>
      <c r="IB301" s="50"/>
      <c r="IC301" s="93"/>
      <c r="ID301" s="50"/>
      <c r="IE301" s="50"/>
      <c r="IF301" s="50"/>
      <c r="IG301" s="50"/>
      <c r="IH301" s="50"/>
      <c r="II301" s="50"/>
      <c r="IJ301" s="50"/>
      <c r="IK301" s="93"/>
      <c r="IL301" s="50"/>
      <c r="IM301" s="50"/>
      <c r="IN301" s="50"/>
      <c r="IO301" s="50"/>
      <c r="IP301" s="50"/>
      <c r="IQ301" s="50"/>
      <c r="IR301" s="50"/>
      <c r="IS301" s="93"/>
      <c r="IT301" s="50"/>
      <c r="IU301" s="50"/>
      <c r="IV301" s="50"/>
      <c r="IW301" s="50"/>
      <c r="IX301" s="50"/>
    </row>
    <row r="302" spans="1:258" s="72" customFormat="1" x14ac:dyDescent="0.2">
      <c r="A302" s="157"/>
      <c r="B302" s="52" t="s">
        <v>215</v>
      </c>
      <c r="C302" s="56" t="s">
        <v>106</v>
      </c>
      <c r="D302" s="56" t="s">
        <v>105</v>
      </c>
      <c r="E302" s="56" t="s">
        <v>105</v>
      </c>
      <c r="F302" s="70" t="s">
        <v>105</v>
      </c>
      <c r="G302" s="95" t="s">
        <v>105</v>
      </c>
      <c r="H302" s="50" t="s">
        <v>119</v>
      </c>
      <c r="I302" s="56">
        <v>1840103381</v>
      </c>
      <c r="J302" s="56">
        <v>521</v>
      </c>
      <c r="K302" s="56" t="s">
        <v>105</v>
      </c>
      <c r="L302" s="56" t="s">
        <v>105</v>
      </c>
      <c r="M302" s="71">
        <v>0</v>
      </c>
      <c r="N302" s="94">
        <v>0</v>
      </c>
      <c r="O302" s="71">
        <v>0</v>
      </c>
      <c r="P302" s="71">
        <v>0</v>
      </c>
      <c r="Q302" s="71">
        <v>0</v>
      </c>
      <c r="R302" s="71">
        <v>0</v>
      </c>
      <c r="S302" s="71">
        <v>0</v>
      </c>
      <c r="T302" s="71">
        <v>0</v>
      </c>
      <c r="U302" s="71">
        <v>0</v>
      </c>
      <c r="V302" s="71">
        <v>0</v>
      </c>
      <c r="W302" s="71">
        <v>0</v>
      </c>
      <c r="X302" s="75">
        <f>SUM(M302:T302)</f>
        <v>0</v>
      </c>
      <c r="Y302" s="50"/>
      <c r="Z302" s="50"/>
      <c r="AA302" s="50"/>
      <c r="AB302" s="50"/>
      <c r="AC302" s="93"/>
      <c r="AD302" s="50"/>
      <c r="AE302" s="50"/>
      <c r="AF302" s="50"/>
      <c r="AG302" s="50"/>
      <c r="AH302" s="50"/>
      <c r="AI302" s="50"/>
      <c r="AJ302" s="50"/>
      <c r="AK302" s="93"/>
      <c r="AL302" s="50"/>
      <c r="AM302" s="50"/>
      <c r="AN302" s="50"/>
      <c r="AO302" s="50"/>
      <c r="AP302" s="50"/>
      <c r="AQ302" s="50"/>
      <c r="AR302" s="50"/>
      <c r="AS302" s="93"/>
      <c r="AT302" s="50"/>
      <c r="AU302" s="50"/>
      <c r="AV302" s="50"/>
      <c r="AW302" s="50"/>
      <c r="AX302" s="50"/>
      <c r="AY302" s="50"/>
      <c r="AZ302" s="50"/>
      <c r="BA302" s="93"/>
      <c r="BB302" s="50"/>
      <c r="BC302" s="50"/>
      <c r="BD302" s="50"/>
      <c r="BE302" s="50"/>
      <c r="BF302" s="50"/>
      <c r="BG302" s="50"/>
      <c r="BH302" s="50"/>
      <c r="BI302" s="93"/>
      <c r="BJ302" s="50"/>
      <c r="BK302" s="50"/>
      <c r="BL302" s="50"/>
      <c r="BM302" s="50"/>
      <c r="BN302" s="50"/>
      <c r="BO302" s="50"/>
      <c r="BP302" s="50"/>
      <c r="BQ302" s="93"/>
      <c r="BR302" s="50"/>
      <c r="BS302" s="50"/>
      <c r="BT302" s="50"/>
      <c r="BU302" s="50"/>
      <c r="BV302" s="50"/>
      <c r="BW302" s="50"/>
      <c r="BX302" s="50"/>
      <c r="BY302" s="93"/>
      <c r="BZ302" s="50"/>
      <c r="CA302" s="50"/>
      <c r="CB302" s="50"/>
      <c r="CC302" s="50"/>
      <c r="CD302" s="50"/>
      <c r="CE302" s="50"/>
      <c r="CF302" s="50"/>
      <c r="CG302" s="93"/>
      <c r="CH302" s="50"/>
      <c r="CI302" s="50"/>
      <c r="CJ302" s="50"/>
      <c r="CK302" s="50"/>
      <c r="CL302" s="50"/>
      <c r="CM302" s="50"/>
      <c r="CN302" s="50"/>
      <c r="CO302" s="93"/>
      <c r="CP302" s="50"/>
      <c r="CQ302" s="50"/>
      <c r="CR302" s="50"/>
      <c r="CS302" s="50"/>
      <c r="CT302" s="50"/>
      <c r="CU302" s="50"/>
      <c r="CV302" s="50"/>
      <c r="CW302" s="93"/>
      <c r="CX302" s="50"/>
      <c r="CY302" s="50"/>
      <c r="CZ302" s="50"/>
      <c r="DA302" s="50"/>
      <c r="DB302" s="50"/>
      <c r="DC302" s="50"/>
      <c r="DD302" s="50"/>
      <c r="DE302" s="93"/>
      <c r="DF302" s="50"/>
      <c r="DG302" s="50"/>
      <c r="DH302" s="50"/>
      <c r="DI302" s="50"/>
      <c r="DJ302" s="50"/>
      <c r="DK302" s="50"/>
      <c r="DL302" s="50"/>
      <c r="DM302" s="93"/>
      <c r="DN302" s="50"/>
      <c r="DO302" s="50"/>
      <c r="DP302" s="50"/>
      <c r="DQ302" s="50"/>
      <c r="DR302" s="50"/>
      <c r="DS302" s="50"/>
      <c r="DT302" s="50"/>
      <c r="DU302" s="93"/>
      <c r="DV302" s="50"/>
      <c r="DW302" s="50"/>
      <c r="DX302" s="50"/>
      <c r="DY302" s="50"/>
      <c r="DZ302" s="50"/>
      <c r="EA302" s="50"/>
      <c r="EB302" s="50"/>
      <c r="EC302" s="93"/>
      <c r="ED302" s="50"/>
      <c r="EE302" s="50"/>
      <c r="EF302" s="50"/>
      <c r="EG302" s="50"/>
      <c r="EH302" s="50"/>
      <c r="EI302" s="50"/>
      <c r="EJ302" s="50"/>
      <c r="EK302" s="93"/>
      <c r="EL302" s="50"/>
      <c r="EM302" s="50"/>
      <c r="EN302" s="50"/>
      <c r="EO302" s="50"/>
      <c r="EP302" s="50"/>
      <c r="EQ302" s="50"/>
      <c r="ER302" s="50"/>
      <c r="ES302" s="93"/>
      <c r="ET302" s="50"/>
      <c r="EU302" s="50"/>
      <c r="EV302" s="50"/>
      <c r="EW302" s="50"/>
      <c r="EX302" s="50"/>
      <c r="EY302" s="50"/>
      <c r="EZ302" s="50"/>
      <c r="FA302" s="93"/>
      <c r="FB302" s="50"/>
      <c r="FC302" s="50"/>
      <c r="FD302" s="50"/>
      <c r="FE302" s="50"/>
      <c r="FF302" s="50"/>
      <c r="FG302" s="50"/>
      <c r="FH302" s="50"/>
      <c r="FI302" s="93"/>
      <c r="FJ302" s="50"/>
      <c r="FK302" s="50"/>
      <c r="FL302" s="50"/>
      <c r="FM302" s="50"/>
      <c r="FN302" s="50"/>
      <c r="FO302" s="50"/>
      <c r="FP302" s="50"/>
      <c r="FQ302" s="93"/>
      <c r="FR302" s="50"/>
      <c r="FS302" s="50"/>
      <c r="FT302" s="50"/>
      <c r="FU302" s="50"/>
      <c r="FV302" s="50"/>
      <c r="FW302" s="50"/>
      <c r="FX302" s="50"/>
      <c r="FY302" s="93"/>
      <c r="FZ302" s="50"/>
      <c r="GA302" s="50"/>
      <c r="GB302" s="50"/>
      <c r="GC302" s="50"/>
      <c r="GD302" s="50"/>
      <c r="GE302" s="50"/>
      <c r="GF302" s="50"/>
      <c r="GG302" s="93"/>
      <c r="GH302" s="50"/>
      <c r="GI302" s="50"/>
      <c r="GJ302" s="50"/>
      <c r="GK302" s="50"/>
      <c r="GL302" s="50"/>
      <c r="GM302" s="50"/>
      <c r="GN302" s="50"/>
      <c r="GO302" s="93"/>
      <c r="GP302" s="50"/>
      <c r="GQ302" s="50"/>
      <c r="GR302" s="50"/>
      <c r="GS302" s="50"/>
      <c r="GT302" s="50"/>
      <c r="GU302" s="50"/>
      <c r="GV302" s="50"/>
      <c r="GW302" s="93"/>
      <c r="GX302" s="50"/>
      <c r="GY302" s="50"/>
      <c r="GZ302" s="50"/>
      <c r="HA302" s="50"/>
      <c r="HB302" s="50"/>
      <c r="HC302" s="50"/>
      <c r="HD302" s="50"/>
      <c r="HE302" s="93"/>
      <c r="HF302" s="50"/>
      <c r="HG302" s="50"/>
      <c r="HH302" s="50"/>
      <c r="HI302" s="50"/>
      <c r="HJ302" s="50"/>
      <c r="HK302" s="50"/>
      <c r="HL302" s="50"/>
      <c r="HM302" s="93"/>
      <c r="HN302" s="50"/>
      <c r="HO302" s="50"/>
      <c r="HP302" s="50"/>
      <c r="HQ302" s="50"/>
      <c r="HR302" s="50"/>
      <c r="HS302" s="50"/>
      <c r="HT302" s="50"/>
      <c r="HU302" s="93"/>
      <c r="HV302" s="50"/>
      <c r="HW302" s="50"/>
      <c r="HX302" s="50"/>
      <c r="HY302" s="50"/>
      <c r="HZ302" s="50"/>
      <c r="IA302" s="50"/>
      <c r="IB302" s="50"/>
      <c r="IC302" s="93"/>
      <c r="ID302" s="50"/>
      <c r="IE302" s="50"/>
      <c r="IF302" s="50"/>
      <c r="IG302" s="50"/>
      <c r="IH302" s="50"/>
      <c r="II302" s="50"/>
      <c r="IJ302" s="50"/>
      <c r="IK302" s="93"/>
      <c r="IL302" s="50"/>
      <c r="IM302" s="50"/>
      <c r="IN302" s="50"/>
      <c r="IO302" s="50"/>
      <c r="IP302" s="50"/>
      <c r="IQ302" s="50"/>
      <c r="IR302" s="50"/>
      <c r="IS302" s="93"/>
      <c r="IT302" s="50"/>
      <c r="IU302" s="50"/>
      <c r="IV302" s="50"/>
      <c r="IW302" s="50"/>
      <c r="IX302" s="50"/>
    </row>
    <row r="303" spans="1:258" s="72" customFormat="1" ht="54.75" customHeight="1" x14ac:dyDescent="0.2">
      <c r="A303" s="50" t="s">
        <v>471</v>
      </c>
      <c r="B303" s="51" t="s">
        <v>368</v>
      </c>
      <c r="C303" s="56" t="s">
        <v>122</v>
      </c>
      <c r="D303" s="56" t="s">
        <v>105</v>
      </c>
      <c r="E303" s="56" t="s">
        <v>105</v>
      </c>
      <c r="F303" s="56" t="s">
        <v>105</v>
      </c>
      <c r="G303" s="56" t="s">
        <v>105</v>
      </c>
      <c r="H303" s="56" t="s">
        <v>105</v>
      </c>
      <c r="I303" s="56" t="s">
        <v>105</v>
      </c>
      <c r="J303" s="56" t="s">
        <v>105</v>
      </c>
      <c r="K303" s="56" t="s">
        <v>105</v>
      </c>
      <c r="L303" s="56" t="s">
        <v>105</v>
      </c>
      <c r="M303" s="56" t="s">
        <v>105</v>
      </c>
      <c r="N303" s="56" t="s">
        <v>105</v>
      </c>
      <c r="O303" s="56" t="s">
        <v>124</v>
      </c>
      <c r="P303" s="56">
        <v>0</v>
      </c>
      <c r="Q303" s="56">
        <v>0</v>
      </c>
      <c r="R303" s="56">
        <v>0</v>
      </c>
      <c r="S303" s="56">
        <v>0</v>
      </c>
      <c r="T303" s="56">
        <v>0</v>
      </c>
      <c r="U303" s="56">
        <v>0</v>
      </c>
      <c r="V303" s="56">
        <v>0</v>
      </c>
      <c r="W303" s="56">
        <v>0</v>
      </c>
      <c r="X303" s="56" t="s">
        <v>124</v>
      </c>
      <c r="Y303" s="50"/>
      <c r="Z303" s="50"/>
      <c r="AA303" s="50"/>
      <c r="AB303" s="50"/>
      <c r="AC303" s="93"/>
      <c r="AD303" s="50"/>
      <c r="AE303" s="50"/>
      <c r="AF303" s="50"/>
      <c r="AG303" s="50"/>
      <c r="AH303" s="50"/>
      <c r="AI303" s="50"/>
      <c r="AJ303" s="50"/>
      <c r="AK303" s="93"/>
      <c r="AL303" s="50"/>
      <c r="AM303" s="50"/>
      <c r="AN303" s="50"/>
      <c r="AO303" s="50"/>
      <c r="AP303" s="50"/>
      <c r="AQ303" s="50"/>
      <c r="AR303" s="50"/>
      <c r="AS303" s="93"/>
      <c r="AT303" s="50"/>
      <c r="AU303" s="50"/>
      <c r="AV303" s="50"/>
      <c r="AW303" s="50"/>
      <c r="AX303" s="50"/>
      <c r="AY303" s="50"/>
      <c r="AZ303" s="50"/>
      <c r="BA303" s="93"/>
      <c r="BB303" s="50"/>
      <c r="BC303" s="50"/>
      <c r="BD303" s="50"/>
      <c r="BE303" s="50"/>
      <c r="BF303" s="50"/>
      <c r="BG303" s="50"/>
      <c r="BH303" s="50"/>
      <c r="BI303" s="93"/>
      <c r="BJ303" s="50"/>
      <c r="BK303" s="50"/>
      <c r="BL303" s="50"/>
      <c r="BM303" s="50"/>
      <c r="BN303" s="50"/>
      <c r="BO303" s="50"/>
      <c r="BP303" s="50"/>
      <c r="BQ303" s="93"/>
      <c r="BR303" s="50"/>
      <c r="BS303" s="50"/>
      <c r="BT303" s="50"/>
      <c r="BU303" s="50"/>
      <c r="BV303" s="50"/>
      <c r="BW303" s="50"/>
      <c r="BX303" s="50"/>
      <c r="BY303" s="93"/>
      <c r="BZ303" s="50"/>
      <c r="CA303" s="50"/>
      <c r="CB303" s="50"/>
      <c r="CC303" s="50"/>
      <c r="CD303" s="50"/>
      <c r="CE303" s="50"/>
      <c r="CF303" s="50"/>
      <c r="CG303" s="93"/>
      <c r="CH303" s="50"/>
      <c r="CI303" s="50"/>
      <c r="CJ303" s="50"/>
      <c r="CK303" s="50"/>
      <c r="CL303" s="50"/>
      <c r="CM303" s="50"/>
      <c r="CN303" s="50"/>
      <c r="CO303" s="93"/>
      <c r="CP303" s="50"/>
      <c r="CQ303" s="50"/>
      <c r="CR303" s="50"/>
      <c r="CS303" s="50"/>
      <c r="CT303" s="50"/>
      <c r="CU303" s="50"/>
      <c r="CV303" s="50"/>
      <c r="CW303" s="93"/>
      <c r="CX303" s="50"/>
      <c r="CY303" s="50"/>
      <c r="CZ303" s="50"/>
      <c r="DA303" s="50"/>
      <c r="DB303" s="50"/>
      <c r="DC303" s="50"/>
      <c r="DD303" s="50"/>
      <c r="DE303" s="93"/>
      <c r="DF303" s="50"/>
      <c r="DG303" s="50"/>
      <c r="DH303" s="50"/>
      <c r="DI303" s="50"/>
      <c r="DJ303" s="50"/>
      <c r="DK303" s="50"/>
      <c r="DL303" s="50"/>
      <c r="DM303" s="93"/>
      <c r="DN303" s="50"/>
      <c r="DO303" s="50"/>
      <c r="DP303" s="50"/>
      <c r="DQ303" s="50"/>
      <c r="DR303" s="50"/>
      <c r="DS303" s="50"/>
      <c r="DT303" s="50"/>
      <c r="DU303" s="93"/>
      <c r="DV303" s="50"/>
      <c r="DW303" s="50"/>
      <c r="DX303" s="50"/>
      <c r="DY303" s="50"/>
      <c r="DZ303" s="50"/>
      <c r="EA303" s="50"/>
      <c r="EB303" s="50"/>
      <c r="EC303" s="93"/>
      <c r="ED303" s="50"/>
      <c r="EE303" s="50"/>
      <c r="EF303" s="50"/>
      <c r="EG303" s="50"/>
      <c r="EH303" s="50"/>
      <c r="EI303" s="50"/>
      <c r="EJ303" s="50"/>
      <c r="EK303" s="93"/>
      <c r="EL303" s="50"/>
      <c r="EM303" s="50"/>
      <c r="EN303" s="50"/>
      <c r="EO303" s="50"/>
      <c r="EP303" s="50"/>
      <c r="EQ303" s="50"/>
      <c r="ER303" s="50"/>
      <c r="ES303" s="93"/>
      <c r="ET303" s="50"/>
      <c r="EU303" s="50"/>
      <c r="EV303" s="50"/>
      <c r="EW303" s="50"/>
      <c r="EX303" s="50"/>
      <c r="EY303" s="50"/>
      <c r="EZ303" s="50"/>
      <c r="FA303" s="93"/>
      <c r="FB303" s="50"/>
      <c r="FC303" s="50"/>
      <c r="FD303" s="50"/>
      <c r="FE303" s="50"/>
      <c r="FF303" s="50"/>
      <c r="FG303" s="50"/>
      <c r="FH303" s="50"/>
      <c r="FI303" s="93"/>
      <c r="FJ303" s="50"/>
      <c r="FK303" s="50"/>
      <c r="FL303" s="50"/>
      <c r="FM303" s="50"/>
      <c r="FN303" s="50"/>
      <c r="FO303" s="50"/>
      <c r="FP303" s="50"/>
      <c r="FQ303" s="93"/>
      <c r="FR303" s="50"/>
      <c r="FS303" s="50"/>
      <c r="FT303" s="50"/>
      <c r="FU303" s="50"/>
      <c r="FV303" s="50"/>
      <c r="FW303" s="50"/>
      <c r="FX303" s="50"/>
      <c r="FY303" s="93"/>
      <c r="FZ303" s="50"/>
      <c r="GA303" s="50"/>
      <c r="GB303" s="50"/>
      <c r="GC303" s="50"/>
      <c r="GD303" s="50"/>
      <c r="GE303" s="50"/>
      <c r="GF303" s="50"/>
      <c r="GG303" s="93"/>
      <c r="GH303" s="50"/>
      <c r="GI303" s="50"/>
      <c r="GJ303" s="50"/>
      <c r="GK303" s="50"/>
      <c r="GL303" s="50"/>
      <c r="GM303" s="50"/>
      <c r="GN303" s="50"/>
      <c r="GO303" s="93"/>
      <c r="GP303" s="50"/>
      <c r="GQ303" s="50"/>
      <c r="GR303" s="50"/>
      <c r="GS303" s="50"/>
      <c r="GT303" s="50"/>
      <c r="GU303" s="50"/>
      <c r="GV303" s="50"/>
      <c r="GW303" s="93"/>
      <c r="GX303" s="50"/>
      <c r="GY303" s="50"/>
      <c r="GZ303" s="50"/>
      <c r="HA303" s="50"/>
      <c r="HB303" s="50"/>
      <c r="HC303" s="50"/>
      <c r="HD303" s="50"/>
      <c r="HE303" s="93"/>
      <c r="HF303" s="50"/>
      <c r="HG303" s="50"/>
      <c r="HH303" s="50"/>
      <c r="HI303" s="50"/>
      <c r="HJ303" s="50"/>
      <c r="HK303" s="50"/>
      <c r="HL303" s="50"/>
      <c r="HM303" s="93"/>
      <c r="HN303" s="50"/>
      <c r="HO303" s="50"/>
      <c r="HP303" s="50"/>
      <c r="HQ303" s="50"/>
      <c r="HR303" s="50"/>
      <c r="HS303" s="50"/>
      <c r="HT303" s="50"/>
      <c r="HU303" s="93"/>
      <c r="HV303" s="50"/>
      <c r="HW303" s="50"/>
      <c r="HX303" s="50"/>
      <c r="HY303" s="50"/>
      <c r="HZ303" s="50"/>
      <c r="IA303" s="50"/>
      <c r="IB303" s="50"/>
      <c r="IC303" s="93"/>
      <c r="ID303" s="50"/>
      <c r="IE303" s="50"/>
      <c r="IF303" s="50"/>
      <c r="IG303" s="50"/>
      <c r="IH303" s="50"/>
      <c r="II303" s="50"/>
      <c r="IJ303" s="50"/>
      <c r="IK303" s="93"/>
      <c r="IL303" s="50"/>
      <c r="IM303" s="50"/>
      <c r="IN303" s="50"/>
      <c r="IO303" s="50"/>
      <c r="IP303" s="50"/>
      <c r="IQ303" s="50"/>
      <c r="IR303" s="50"/>
      <c r="IS303" s="93"/>
      <c r="IT303" s="50"/>
      <c r="IU303" s="50"/>
      <c r="IV303" s="50"/>
      <c r="IW303" s="50"/>
      <c r="IX303" s="50"/>
    </row>
    <row r="304" spans="1:258" s="72" customFormat="1" ht="95.25" customHeight="1" x14ac:dyDescent="0.2">
      <c r="A304" s="155" t="s">
        <v>186</v>
      </c>
      <c r="B304" s="78" t="s">
        <v>381</v>
      </c>
      <c r="C304" s="56" t="s">
        <v>105</v>
      </c>
      <c r="D304" s="56">
        <v>0.15</v>
      </c>
      <c r="E304" s="56" t="s">
        <v>105</v>
      </c>
      <c r="F304" s="70" t="s">
        <v>396</v>
      </c>
      <c r="G304" s="65" t="s">
        <v>151</v>
      </c>
      <c r="H304" s="56" t="s">
        <v>105</v>
      </c>
      <c r="I304" s="56" t="s">
        <v>105</v>
      </c>
      <c r="J304" s="56" t="s">
        <v>105</v>
      </c>
      <c r="K304" s="56" t="s">
        <v>105</v>
      </c>
      <c r="L304" s="56" t="s">
        <v>105</v>
      </c>
      <c r="M304" s="56" t="s">
        <v>105</v>
      </c>
      <c r="N304" s="56" t="s">
        <v>105</v>
      </c>
      <c r="O304" s="56" t="s">
        <v>124</v>
      </c>
      <c r="P304" s="56" t="s">
        <v>124</v>
      </c>
      <c r="Q304" s="56" t="s">
        <v>124</v>
      </c>
      <c r="R304" s="56" t="s">
        <v>124</v>
      </c>
      <c r="S304" s="56" t="s">
        <v>124</v>
      </c>
      <c r="T304" s="56" t="s">
        <v>124</v>
      </c>
      <c r="U304" s="56" t="s">
        <v>124</v>
      </c>
      <c r="V304" s="56" t="s">
        <v>124</v>
      </c>
      <c r="W304" s="56" t="s">
        <v>124</v>
      </c>
      <c r="X304" s="56" t="s">
        <v>124</v>
      </c>
    </row>
    <row r="305" spans="1:24" s="72" customFormat="1" x14ac:dyDescent="0.2">
      <c r="A305" s="157"/>
      <c r="B305" s="52" t="s">
        <v>215</v>
      </c>
      <c r="C305" s="56" t="s">
        <v>106</v>
      </c>
      <c r="D305" s="56" t="s">
        <v>105</v>
      </c>
      <c r="E305" s="56" t="s">
        <v>105</v>
      </c>
      <c r="F305" s="56" t="s">
        <v>105</v>
      </c>
      <c r="G305" s="56" t="s">
        <v>105</v>
      </c>
      <c r="H305" s="50" t="s">
        <v>155</v>
      </c>
      <c r="I305" s="56">
        <v>1840306102</v>
      </c>
      <c r="J305" s="56">
        <v>410</v>
      </c>
      <c r="K305" s="56" t="s">
        <v>105</v>
      </c>
      <c r="L305" s="56" t="s">
        <v>105</v>
      </c>
      <c r="M305" s="71">
        <v>0</v>
      </c>
      <c r="N305" s="96">
        <v>0</v>
      </c>
      <c r="O305" s="71">
        <v>4000</v>
      </c>
      <c r="P305" s="71">
        <v>7000</v>
      </c>
      <c r="Q305" s="71">
        <v>5000</v>
      </c>
      <c r="R305" s="71">
        <v>0</v>
      </c>
      <c r="S305" s="71">
        <v>0</v>
      </c>
      <c r="T305" s="71">
        <v>0</v>
      </c>
      <c r="U305" s="71">
        <v>0</v>
      </c>
      <c r="V305" s="71">
        <v>0</v>
      </c>
      <c r="W305" s="71">
        <v>0</v>
      </c>
      <c r="X305" s="75">
        <f>SUM(M305:T305)</f>
        <v>16000</v>
      </c>
    </row>
    <row r="306" spans="1:24" s="72" customFormat="1" ht="32.25" customHeight="1" x14ac:dyDescent="0.2">
      <c r="A306" s="79" t="s">
        <v>382</v>
      </c>
      <c r="B306" s="97" t="s">
        <v>364</v>
      </c>
      <c r="C306" s="79" t="s">
        <v>192</v>
      </c>
      <c r="D306" s="56" t="s">
        <v>105</v>
      </c>
      <c r="E306" s="80" t="s">
        <v>144</v>
      </c>
      <c r="F306" s="56" t="s">
        <v>396</v>
      </c>
      <c r="G306" s="56" t="s">
        <v>105</v>
      </c>
      <c r="H306" s="56" t="s">
        <v>105</v>
      </c>
      <c r="I306" s="56" t="s">
        <v>105</v>
      </c>
      <c r="J306" s="56" t="s">
        <v>105</v>
      </c>
      <c r="K306" s="56" t="s">
        <v>105</v>
      </c>
      <c r="L306" s="56" t="s">
        <v>105</v>
      </c>
      <c r="M306" s="56" t="s">
        <v>105</v>
      </c>
      <c r="N306" s="56">
        <v>0</v>
      </c>
      <c r="O306" s="91">
        <v>50</v>
      </c>
      <c r="P306" s="91">
        <v>50</v>
      </c>
      <c r="Q306" s="91">
        <v>50</v>
      </c>
      <c r="R306" s="91">
        <v>50</v>
      </c>
      <c r="S306" s="91">
        <v>50</v>
      </c>
      <c r="T306" s="91">
        <v>50</v>
      </c>
      <c r="U306" s="91">
        <v>50</v>
      </c>
      <c r="V306" s="91">
        <v>50</v>
      </c>
      <c r="W306" s="91">
        <v>50</v>
      </c>
      <c r="X306" s="103">
        <v>50</v>
      </c>
    </row>
    <row r="307" spans="1:24" s="72" customFormat="1" ht="32.25" customHeight="1" x14ac:dyDescent="0.2">
      <c r="A307" s="50" t="s">
        <v>265</v>
      </c>
      <c r="B307" s="98" t="s">
        <v>0</v>
      </c>
      <c r="C307" s="50" t="s">
        <v>105</v>
      </c>
      <c r="D307" s="50" t="s">
        <v>203</v>
      </c>
      <c r="E307" s="50" t="s">
        <v>105</v>
      </c>
      <c r="F307" s="50" t="s">
        <v>432</v>
      </c>
      <c r="G307" s="79" t="s">
        <v>105</v>
      </c>
      <c r="H307" s="50" t="s">
        <v>105</v>
      </c>
      <c r="I307" s="50" t="s">
        <v>105</v>
      </c>
      <c r="J307" s="50" t="s">
        <v>105</v>
      </c>
      <c r="K307" s="50" t="s">
        <v>105</v>
      </c>
      <c r="L307" s="50" t="s">
        <v>105</v>
      </c>
      <c r="M307" s="74">
        <v>0</v>
      </c>
      <c r="N307" s="74">
        <v>0</v>
      </c>
      <c r="O307" s="74">
        <v>0</v>
      </c>
      <c r="P307" s="74">
        <v>0</v>
      </c>
      <c r="Q307" s="74">
        <v>0</v>
      </c>
      <c r="R307" s="74">
        <v>0</v>
      </c>
      <c r="S307" s="74">
        <v>0</v>
      </c>
      <c r="T307" s="74">
        <v>0</v>
      </c>
      <c r="U307" s="74">
        <v>0</v>
      </c>
      <c r="V307" s="74">
        <v>0</v>
      </c>
      <c r="W307" s="74">
        <v>0</v>
      </c>
      <c r="X307" s="99" t="s">
        <v>124</v>
      </c>
    </row>
    <row r="308" spans="1:24" s="72" customFormat="1" ht="28.5" customHeight="1" x14ac:dyDescent="0.2">
      <c r="A308" s="50" t="s">
        <v>383</v>
      </c>
      <c r="B308" s="93" t="s">
        <v>364</v>
      </c>
      <c r="C308" s="50" t="s">
        <v>192</v>
      </c>
      <c r="D308" s="50" t="s">
        <v>105</v>
      </c>
      <c r="E308" s="82" t="s">
        <v>144</v>
      </c>
      <c r="F308" s="50" t="s">
        <v>105</v>
      </c>
      <c r="G308" s="79" t="s">
        <v>105</v>
      </c>
      <c r="H308" s="50" t="s">
        <v>105</v>
      </c>
      <c r="I308" s="50" t="s">
        <v>105</v>
      </c>
      <c r="J308" s="50" t="s">
        <v>105</v>
      </c>
      <c r="K308" s="50" t="s">
        <v>105</v>
      </c>
      <c r="L308" s="50" t="s">
        <v>105</v>
      </c>
      <c r="M308" s="75" t="s">
        <v>105</v>
      </c>
      <c r="N308" s="75">
        <v>0</v>
      </c>
      <c r="O308" s="91">
        <v>0</v>
      </c>
      <c r="P308" s="91">
        <v>0</v>
      </c>
      <c r="Q308" s="100">
        <v>0</v>
      </c>
      <c r="R308" s="100">
        <v>0</v>
      </c>
      <c r="S308" s="100">
        <v>50</v>
      </c>
      <c r="T308" s="100">
        <v>50</v>
      </c>
      <c r="U308" s="100">
        <v>50</v>
      </c>
      <c r="V308" s="100">
        <v>50</v>
      </c>
      <c r="W308" s="100">
        <v>50</v>
      </c>
      <c r="X308" s="148">
        <v>50</v>
      </c>
    </row>
    <row r="309" spans="1:24" s="72" customFormat="1" ht="21" customHeight="1" x14ac:dyDescent="0.2">
      <c r="A309" s="50" t="s">
        <v>266</v>
      </c>
      <c r="B309" s="98" t="s">
        <v>1</v>
      </c>
      <c r="C309" s="50"/>
      <c r="D309" s="50" t="s">
        <v>191</v>
      </c>
      <c r="E309" s="50" t="s">
        <v>105</v>
      </c>
      <c r="F309" s="50" t="s">
        <v>432</v>
      </c>
      <c r="G309" s="99" t="s">
        <v>124</v>
      </c>
      <c r="H309" s="99" t="s">
        <v>124</v>
      </c>
      <c r="I309" s="99" t="s">
        <v>124</v>
      </c>
      <c r="J309" s="99" t="s">
        <v>124</v>
      </c>
      <c r="K309" s="99" t="s">
        <v>124</v>
      </c>
      <c r="L309" s="99" t="s">
        <v>124</v>
      </c>
      <c r="M309" s="99" t="s">
        <v>124</v>
      </c>
      <c r="N309" s="99" t="s">
        <v>124</v>
      </c>
      <c r="O309" s="99" t="s">
        <v>124</v>
      </c>
      <c r="P309" s="99" t="s">
        <v>124</v>
      </c>
      <c r="Q309" s="99" t="s">
        <v>124</v>
      </c>
      <c r="R309" s="99" t="s">
        <v>124</v>
      </c>
      <c r="S309" s="99" t="s">
        <v>124</v>
      </c>
      <c r="T309" s="99" t="s">
        <v>124</v>
      </c>
      <c r="U309" s="99" t="s">
        <v>124</v>
      </c>
      <c r="V309" s="99" t="s">
        <v>124</v>
      </c>
      <c r="W309" s="99" t="s">
        <v>124</v>
      </c>
      <c r="X309" s="99" t="s">
        <v>124</v>
      </c>
    </row>
    <row r="310" spans="1:24" s="72" customFormat="1" ht="51" customHeight="1" x14ac:dyDescent="0.2">
      <c r="A310" s="50" t="s">
        <v>299</v>
      </c>
      <c r="B310" s="93" t="s">
        <v>364</v>
      </c>
      <c r="C310" s="50" t="s">
        <v>192</v>
      </c>
      <c r="D310" s="50" t="s">
        <v>105</v>
      </c>
      <c r="E310" s="82" t="s">
        <v>144</v>
      </c>
      <c r="F310" s="50" t="s">
        <v>105</v>
      </c>
      <c r="G310" s="99" t="s">
        <v>124</v>
      </c>
      <c r="H310" s="99" t="s">
        <v>124</v>
      </c>
      <c r="I310" s="99" t="s">
        <v>124</v>
      </c>
      <c r="J310" s="99" t="s">
        <v>124</v>
      </c>
      <c r="K310" s="99" t="s">
        <v>124</v>
      </c>
      <c r="L310" s="99" t="s">
        <v>124</v>
      </c>
      <c r="M310" s="99" t="s">
        <v>124</v>
      </c>
      <c r="N310" s="100">
        <v>0</v>
      </c>
      <c r="O310" s="100">
        <v>0</v>
      </c>
      <c r="P310" s="100">
        <v>0</v>
      </c>
      <c r="Q310" s="100">
        <v>0</v>
      </c>
      <c r="R310" s="100">
        <v>0</v>
      </c>
      <c r="S310" s="100">
        <v>40</v>
      </c>
      <c r="T310" s="100">
        <v>40</v>
      </c>
      <c r="U310" s="100">
        <v>40</v>
      </c>
      <c r="V310" s="100">
        <v>40</v>
      </c>
      <c r="W310" s="100">
        <v>40</v>
      </c>
      <c r="X310" s="99" t="s">
        <v>124</v>
      </c>
    </row>
    <row r="311" spans="1:24" s="72" customFormat="1" ht="177" customHeight="1" x14ac:dyDescent="0.2">
      <c r="A311" s="155" t="s">
        <v>189</v>
      </c>
      <c r="B311" s="98" t="s">
        <v>59</v>
      </c>
      <c r="C311" s="50" t="s">
        <v>105</v>
      </c>
      <c r="D311" s="50" t="s">
        <v>196</v>
      </c>
      <c r="E311" s="50" t="s">
        <v>105</v>
      </c>
      <c r="F311" s="50" t="s">
        <v>432</v>
      </c>
      <c r="G311" s="65" t="s">
        <v>433</v>
      </c>
      <c r="H311" s="50" t="s">
        <v>124</v>
      </c>
      <c r="I311" s="50" t="s">
        <v>124</v>
      </c>
      <c r="J311" s="50" t="s">
        <v>124</v>
      </c>
      <c r="K311" s="50" t="s">
        <v>124</v>
      </c>
      <c r="L311" s="50" t="s">
        <v>124</v>
      </c>
      <c r="M311" s="50" t="s">
        <v>124</v>
      </c>
      <c r="N311" s="50" t="s">
        <v>124</v>
      </c>
      <c r="O311" s="50" t="s">
        <v>124</v>
      </c>
      <c r="P311" s="50" t="s">
        <v>124</v>
      </c>
      <c r="Q311" s="50" t="s">
        <v>124</v>
      </c>
      <c r="R311" s="50" t="s">
        <v>124</v>
      </c>
      <c r="S311" s="50" t="s">
        <v>124</v>
      </c>
      <c r="T311" s="50" t="s">
        <v>124</v>
      </c>
      <c r="U311" s="50" t="s">
        <v>124</v>
      </c>
      <c r="V311" s="50" t="s">
        <v>124</v>
      </c>
      <c r="W311" s="50" t="s">
        <v>124</v>
      </c>
      <c r="X311" s="99" t="s">
        <v>124</v>
      </c>
    </row>
    <row r="312" spans="1:24" s="72" customFormat="1" x14ac:dyDescent="0.2">
      <c r="A312" s="156"/>
      <c r="B312" s="52" t="s">
        <v>214</v>
      </c>
      <c r="C312" s="56" t="s">
        <v>106</v>
      </c>
      <c r="D312" s="56" t="s">
        <v>105</v>
      </c>
      <c r="E312" s="56" t="s">
        <v>105</v>
      </c>
      <c r="F312" s="56" t="s">
        <v>105</v>
      </c>
      <c r="G312" s="56" t="s">
        <v>105</v>
      </c>
      <c r="H312" s="129" t="s">
        <v>107</v>
      </c>
      <c r="I312" s="130">
        <v>1840500000</v>
      </c>
      <c r="J312" s="56" t="s">
        <v>105</v>
      </c>
      <c r="K312" s="56" t="s">
        <v>105</v>
      </c>
      <c r="L312" s="56" t="s">
        <v>105</v>
      </c>
      <c r="M312" s="71">
        <v>0</v>
      </c>
      <c r="N312" s="71">
        <v>0</v>
      </c>
      <c r="O312" s="71">
        <v>0</v>
      </c>
      <c r="P312" s="71">
        <v>0</v>
      </c>
      <c r="Q312" s="71">
        <v>0</v>
      </c>
      <c r="R312" s="71">
        <f>R314+R315</f>
        <v>1545.4</v>
      </c>
      <c r="S312" s="71">
        <f>S314+S315</f>
        <v>8304.6</v>
      </c>
      <c r="T312" s="71">
        <f>T314+T315</f>
        <v>0</v>
      </c>
      <c r="U312" s="71">
        <f t="shared" ref="U312:W312" si="82">U314+U315</f>
        <v>0</v>
      </c>
      <c r="V312" s="71">
        <f t="shared" si="82"/>
        <v>0</v>
      </c>
      <c r="W312" s="71">
        <f t="shared" si="82"/>
        <v>0</v>
      </c>
      <c r="X312" s="75">
        <f>SUM(M312:T312)</f>
        <v>9850</v>
      </c>
    </row>
    <row r="313" spans="1:24" s="72" customFormat="1" x14ac:dyDescent="0.2">
      <c r="A313" s="156"/>
      <c r="B313" s="52" t="s">
        <v>110</v>
      </c>
      <c r="C313" s="56" t="s">
        <v>105</v>
      </c>
      <c r="D313" s="56" t="s">
        <v>105</v>
      </c>
      <c r="E313" s="56" t="s">
        <v>105</v>
      </c>
      <c r="F313" s="56" t="s">
        <v>105</v>
      </c>
      <c r="G313" s="56" t="s">
        <v>105</v>
      </c>
      <c r="H313" s="50" t="s">
        <v>124</v>
      </c>
      <c r="I313" s="50" t="s">
        <v>124</v>
      </c>
      <c r="J313" s="50" t="s">
        <v>124</v>
      </c>
      <c r="K313" s="50" t="s">
        <v>124</v>
      </c>
      <c r="L313" s="50" t="s">
        <v>124</v>
      </c>
      <c r="M313" s="50" t="s">
        <v>124</v>
      </c>
      <c r="N313" s="50" t="s">
        <v>124</v>
      </c>
      <c r="O313" s="50" t="s">
        <v>124</v>
      </c>
      <c r="P313" s="50" t="s">
        <v>124</v>
      </c>
      <c r="Q313" s="50" t="s">
        <v>124</v>
      </c>
      <c r="R313" s="50" t="s">
        <v>124</v>
      </c>
      <c r="S313" s="50" t="s">
        <v>124</v>
      </c>
      <c r="T313" s="50" t="s">
        <v>124</v>
      </c>
      <c r="U313" s="50" t="s">
        <v>124</v>
      </c>
      <c r="V313" s="50" t="s">
        <v>124</v>
      </c>
      <c r="W313" s="50" t="s">
        <v>124</v>
      </c>
      <c r="X313" s="50" t="s">
        <v>124</v>
      </c>
    </row>
    <row r="314" spans="1:24" s="72" customFormat="1" x14ac:dyDescent="0.2">
      <c r="A314" s="156"/>
      <c r="B314" s="52" t="s">
        <v>111</v>
      </c>
      <c r="C314" s="56" t="s">
        <v>106</v>
      </c>
      <c r="D314" s="56" t="s">
        <v>105</v>
      </c>
      <c r="E314" s="56" t="s">
        <v>105</v>
      </c>
      <c r="F314" s="56" t="s">
        <v>105</v>
      </c>
      <c r="G314" s="56" t="s">
        <v>105</v>
      </c>
      <c r="H314" s="50" t="s">
        <v>119</v>
      </c>
      <c r="I314" s="56" t="s">
        <v>44</v>
      </c>
      <c r="J314" s="56">
        <v>464</v>
      </c>
      <c r="K314" s="56" t="s">
        <v>105</v>
      </c>
      <c r="L314" s="56" t="s">
        <v>105</v>
      </c>
      <c r="M314" s="71">
        <v>0</v>
      </c>
      <c r="N314" s="71">
        <v>0</v>
      </c>
      <c r="O314" s="71">
        <v>0</v>
      </c>
      <c r="P314" s="71">
        <v>0</v>
      </c>
      <c r="Q314" s="71">
        <v>0</v>
      </c>
      <c r="R314" s="71">
        <v>15.5</v>
      </c>
      <c r="S314" s="71">
        <v>83</v>
      </c>
      <c r="T314" s="71">
        <v>0</v>
      </c>
      <c r="U314" s="71">
        <v>0</v>
      </c>
      <c r="V314" s="71">
        <v>0</v>
      </c>
      <c r="W314" s="71">
        <v>0</v>
      </c>
      <c r="X314" s="75">
        <f>SUM(M314:T314)</f>
        <v>98.5</v>
      </c>
    </row>
    <row r="315" spans="1:24" s="72" customFormat="1" x14ac:dyDescent="0.2">
      <c r="A315" s="156"/>
      <c r="B315" s="52" t="s">
        <v>112</v>
      </c>
      <c r="C315" s="56" t="s">
        <v>106</v>
      </c>
      <c r="D315" s="56" t="s">
        <v>105</v>
      </c>
      <c r="E315" s="56" t="s">
        <v>105</v>
      </c>
      <c r="F315" s="56" t="s">
        <v>105</v>
      </c>
      <c r="G315" s="56" t="s">
        <v>105</v>
      </c>
      <c r="H315" s="50" t="s">
        <v>119</v>
      </c>
      <c r="I315" s="56">
        <v>1840555055</v>
      </c>
      <c r="J315" s="56">
        <v>464</v>
      </c>
      <c r="K315" s="56" t="s">
        <v>105</v>
      </c>
      <c r="L315" s="56" t="s">
        <v>105</v>
      </c>
      <c r="M315" s="71">
        <v>0</v>
      </c>
      <c r="N315" s="71">
        <v>0</v>
      </c>
      <c r="O315" s="71">
        <v>0</v>
      </c>
      <c r="P315" s="71">
        <v>0</v>
      </c>
      <c r="Q315" s="71">
        <v>0</v>
      </c>
      <c r="R315" s="71">
        <v>1529.9</v>
      </c>
      <c r="S315" s="71">
        <v>8221.6</v>
      </c>
      <c r="T315" s="71">
        <v>0</v>
      </c>
      <c r="U315" s="71">
        <v>0</v>
      </c>
      <c r="V315" s="71">
        <v>0</v>
      </c>
      <c r="W315" s="71">
        <v>0</v>
      </c>
      <c r="X315" s="75">
        <f>SUM(M315:T315)</f>
        <v>9751.5</v>
      </c>
    </row>
    <row r="316" spans="1:24" s="72" customFormat="1" ht="25.5" customHeight="1" x14ac:dyDescent="0.2">
      <c r="A316" s="50" t="s">
        <v>300</v>
      </c>
      <c r="B316" s="93" t="s">
        <v>364</v>
      </c>
      <c r="C316" s="50" t="s">
        <v>192</v>
      </c>
      <c r="D316" s="50" t="s">
        <v>105</v>
      </c>
      <c r="E316" s="82" t="s">
        <v>144</v>
      </c>
      <c r="F316" s="50" t="s">
        <v>105</v>
      </c>
      <c r="G316" s="79" t="s">
        <v>105</v>
      </c>
      <c r="H316" s="50" t="s">
        <v>105</v>
      </c>
      <c r="I316" s="50" t="s">
        <v>105</v>
      </c>
      <c r="J316" s="50" t="s">
        <v>105</v>
      </c>
      <c r="K316" s="50" t="s">
        <v>105</v>
      </c>
      <c r="L316" s="50" t="s">
        <v>105</v>
      </c>
      <c r="M316" s="75" t="s">
        <v>105</v>
      </c>
      <c r="N316" s="75" t="s">
        <v>105</v>
      </c>
      <c r="O316" s="100">
        <v>0</v>
      </c>
      <c r="P316" s="100">
        <v>0</v>
      </c>
      <c r="Q316" s="100">
        <v>0</v>
      </c>
      <c r="R316" s="100">
        <v>0</v>
      </c>
      <c r="S316" s="100">
        <v>50</v>
      </c>
      <c r="T316" s="100">
        <v>50</v>
      </c>
      <c r="U316" s="100">
        <v>50</v>
      </c>
      <c r="V316" s="100">
        <v>50</v>
      </c>
      <c r="W316" s="100">
        <v>50</v>
      </c>
      <c r="X316" s="99">
        <v>50</v>
      </c>
    </row>
    <row r="317" spans="1:24" s="72" customFormat="1" ht="25.5" x14ac:dyDescent="0.2">
      <c r="A317" s="50" t="s">
        <v>188</v>
      </c>
      <c r="B317" s="98" t="s">
        <v>2</v>
      </c>
      <c r="C317" s="50" t="s">
        <v>105</v>
      </c>
      <c r="D317" s="50" t="s">
        <v>196</v>
      </c>
      <c r="E317" s="50" t="s">
        <v>105</v>
      </c>
      <c r="F317" s="50" t="s">
        <v>429</v>
      </c>
      <c r="G317" s="79" t="s">
        <v>105</v>
      </c>
      <c r="H317" s="50" t="s">
        <v>105</v>
      </c>
      <c r="I317" s="50" t="s">
        <v>105</v>
      </c>
      <c r="J317" s="50" t="s">
        <v>105</v>
      </c>
      <c r="K317" s="50" t="s">
        <v>105</v>
      </c>
      <c r="L317" s="50" t="s">
        <v>105</v>
      </c>
      <c r="M317" s="50" t="s">
        <v>105</v>
      </c>
      <c r="N317" s="50" t="s">
        <v>105</v>
      </c>
      <c r="O317" s="50" t="s">
        <v>124</v>
      </c>
      <c r="P317" s="50" t="s">
        <v>124</v>
      </c>
      <c r="Q317" s="50" t="s">
        <v>124</v>
      </c>
      <c r="R317" s="50" t="s">
        <v>124</v>
      </c>
      <c r="S317" s="50" t="s">
        <v>124</v>
      </c>
      <c r="T317" s="50" t="s">
        <v>124</v>
      </c>
      <c r="U317" s="50" t="s">
        <v>124</v>
      </c>
      <c r="V317" s="50" t="s">
        <v>124</v>
      </c>
      <c r="W317" s="50" t="s">
        <v>124</v>
      </c>
      <c r="X317" s="50" t="s">
        <v>124</v>
      </c>
    </row>
    <row r="318" spans="1:24" s="72" customFormat="1" ht="45" customHeight="1" x14ac:dyDescent="0.2">
      <c r="A318" s="50" t="s">
        <v>301</v>
      </c>
      <c r="B318" s="93" t="s">
        <v>369</v>
      </c>
      <c r="C318" s="50" t="s">
        <v>192</v>
      </c>
      <c r="D318" s="50" t="s">
        <v>105</v>
      </c>
      <c r="E318" s="82" t="s">
        <v>144</v>
      </c>
      <c r="F318" s="50" t="s">
        <v>105</v>
      </c>
      <c r="G318" s="79" t="s">
        <v>105</v>
      </c>
      <c r="H318" s="50" t="s">
        <v>105</v>
      </c>
      <c r="I318" s="50" t="s">
        <v>105</v>
      </c>
      <c r="J318" s="50" t="s">
        <v>105</v>
      </c>
      <c r="K318" s="50" t="s">
        <v>105</v>
      </c>
      <c r="L318" s="50" t="s">
        <v>105</v>
      </c>
      <c r="M318" s="75" t="s">
        <v>105</v>
      </c>
      <c r="N318" s="75" t="s">
        <v>105</v>
      </c>
      <c r="O318" s="100">
        <v>0</v>
      </c>
      <c r="P318" s="100">
        <v>0</v>
      </c>
      <c r="Q318" s="100">
        <v>0</v>
      </c>
      <c r="R318" s="100">
        <v>0</v>
      </c>
      <c r="S318" s="100">
        <v>0</v>
      </c>
      <c r="T318" s="100">
        <v>0</v>
      </c>
      <c r="U318" s="100">
        <v>60</v>
      </c>
      <c r="V318" s="100">
        <v>60</v>
      </c>
      <c r="W318" s="100">
        <v>60</v>
      </c>
      <c r="X318" s="148">
        <v>60</v>
      </c>
    </row>
    <row r="319" spans="1:24" s="72" customFormat="1" ht="156" x14ac:dyDescent="0.2">
      <c r="A319" s="155" t="s">
        <v>267</v>
      </c>
      <c r="B319" s="78" t="s">
        <v>3</v>
      </c>
      <c r="C319" s="56" t="s">
        <v>105</v>
      </c>
      <c r="D319" s="56">
        <v>0.1</v>
      </c>
      <c r="E319" s="56" t="s">
        <v>105</v>
      </c>
      <c r="F319" s="70" t="s">
        <v>429</v>
      </c>
      <c r="G319" s="65" t="s">
        <v>433</v>
      </c>
      <c r="H319" s="56" t="s">
        <v>105</v>
      </c>
      <c r="I319" s="56" t="s">
        <v>105</v>
      </c>
      <c r="J319" s="56" t="s">
        <v>105</v>
      </c>
      <c r="K319" s="56" t="s">
        <v>105</v>
      </c>
      <c r="L319" s="56" t="s">
        <v>105</v>
      </c>
      <c r="M319" s="56" t="s">
        <v>105</v>
      </c>
      <c r="N319" s="56" t="s">
        <v>105</v>
      </c>
      <c r="O319" s="50" t="s">
        <v>124</v>
      </c>
      <c r="P319" s="50" t="s">
        <v>124</v>
      </c>
      <c r="Q319" s="50" t="s">
        <v>124</v>
      </c>
      <c r="R319" s="50" t="s">
        <v>124</v>
      </c>
      <c r="S319" s="50" t="s">
        <v>124</v>
      </c>
      <c r="T319" s="50" t="s">
        <v>124</v>
      </c>
      <c r="U319" s="50" t="s">
        <v>124</v>
      </c>
      <c r="V319" s="50" t="s">
        <v>124</v>
      </c>
      <c r="W319" s="50" t="s">
        <v>124</v>
      </c>
      <c r="X319" s="50" t="s">
        <v>124</v>
      </c>
    </row>
    <row r="320" spans="1:24" s="72" customFormat="1" x14ac:dyDescent="0.2">
      <c r="A320" s="156"/>
      <c r="B320" s="52" t="s">
        <v>214</v>
      </c>
      <c r="C320" s="56" t="s">
        <v>106</v>
      </c>
      <c r="D320" s="56" t="s">
        <v>105</v>
      </c>
      <c r="E320" s="56" t="s">
        <v>105</v>
      </c>
      <c r="F320" s="56" t="s">
        <v>105</v>
      </c>
      <c r="G320" s="56" t="s">
        <v>105</v>
      </c>
      <c r="H320" s="129" t="s">
        <v>107</v>
      </c>
      <c r="I320" s="130">
        <v>1840700000</v>
      </c>
      <c r="J320" s="56" t="s">
        <v>105</v>
      </c>
      <c r="K320" s="56" t="s">
        <v>105</v>
      </c>
      <c r="L320" s="56" t="s">
        <v>105</v>
      </c>
      <c r="M320" s="71">
        <f t="shared" ref="M320:T320" si="83">M322+M323</f>
        <v>0</v>
      </c>
      <c r="N320" s="71">
        <f t="shared" si="83"/>
        <v>0</v>
      </c>
      <c r="O320" s="71">
        <f t="shared" si="83"/>
        <v>0</v>
      </c>
      <c r="P320" s="71">
        <f t="shared" si="83"/>
        <v>14104.5</v>
      </c>
      <c r="Q320" s="71">
        <f t="shared" si="83"/>
        <v>9138.2000000000007</v>
      </c>
      <c r="R320" s="71">
        <f t="shared" si="83"/>
        <v>38276.800000000003</v>
      </c>
      <c r="S320" s="71">
        <f t="shared" si="83"/>
        <v>245360.8</v>
      </c>
      <c r="T320" s="71">
        <f t="shared" si="83"/>
        <v>362634.9</v>
      </c>
      <c r="U320" s="71">
        <f t="shared" ref="U320:W320" si="84">U322+U323</f>
        <v>205457.6</v>
      </c>
      <c r="V320" s="71">
        <f t="shared" si="84"/>
        <v>0</v>
      </c>
      <c r="W320" s="71">
        <f t="shared" si="84"/>
        <v>0</v>
      </c>
      <c r="X320" s="75">
        <f>SUM(M320:T320)</f>
        <v>669515.19999999995</v>
      </c>
    </row>
    <row r="321" spans="1:24" s="72" customFormat="1" x14ac:dyDescent="0.2">
      <c r="A321" s="156"/>
      <c r="B321" s="52" t="s">
        <v>110</v>
      </c>
      <c r="C321" s="56" t="s">
        <v>105</v>
      </c>
      <c r="D321" s="56" t="s">
        <v>105</v>
      </c>
      <c r="E321" s="56" t="s">
        <v>105</v>
      </c>
      <c r="F321" s="56" t="s">
        <v>105</v>
      </c>
      <c r="G321" s="56" t="s">
        <v>105</v>
      </c>
      <c r="H321" s="56" t="s">
        <v>105</v>
      </c>
      <c r="I321" s="56" t="s">
        <v>105</v>
      </c>
      <c r="J321" s="56" t="s">
        <v>105</v>
      </c>
      <c r="K321" s="56" t="s">
        <v>105</v>
      </c>
      <c r="L321" s="56" t="s">
        <v>105</v>
      </c>
      <c r="M321" s="56" t="s">
        <v>105</v>
      </c>
      <c r="N321" s="56" t="s">
        <v>105</v>
      </c>
      <c r="O321" s="56" t="s">
        <v>105</v>
      </c>
      <c r="P321" s="56" t="s">
        <v>105</v>
      </c>
      <c r="Q321" s="56" t="s">
        <v>105</v>
      </c>
      <c r="R321" s="56" t="s">
        <v>105</v>
      </c>
      <c r="S321" s="56" t="s">
        <v>105</v>
      </c>
      <c r="T321" s="56" t="s">
        <v>105</v>
      </c>
      <c r="U321" s="56" t="s">
        <v>105</v>
      </c>
      <c r="V321" s="56" t="s">
        <v>105</v>
      </c>
      <c r="W321" s="56" t="s">
        <v>105</v>
      </c>
      <c r="X321" s="71" t="s">
        <v>105</v>
      </c>
    </row>
    <row r="322" spans="1:24" s="72" customFormat="1" x14ac:dyDescent="0.2">
      <c r="A322" s="156"/>
      <c r="B322" s="52" t="s">
        <v>111</v>
      </c>
      <c r="C322" s="56" t="s">
        <v>142</v>
      </c>
      <c r="D322" s="56" t="s">
        <v>105</v>
      </c>
      <c r="E322" s="56" t="s">
        <v>105</v>
      </c>
      <c r="F322" s="70" t="s">
        <v>105</v>
      </c>
      <c r="G322" s="95" t="s">
        <v>105</v>
      </c>
      <c r="H322" s="129" t="s">
        <v>107</v>
      </c>
      <c r="I322" s="130">
        <v>1840700000</v>
      </c>
      <c r="J322" s="56" t="s">
        <v>105</v>
      </c>
      <c r="K322" s="56" t="s">
        <v>105</v>
      </c>
      <c r="L322" s="56" t="s">
        <v>105</v>
      </c>
      <c r="M322" s="71">
        <v>0</v>
      </c>
      <c r="N322" s="71">
        <f>N326+N328+N340+N344+N347+N352+N356+N360+N364</f>
        <v>0</v>
      </c>
      <c r="O322" s="71">
        <f>O326+O328+O340+O344+O347+O352+O356+O360+O364</f>
        <v>0</v>
      </c>
      <c r="P322" s="71">
        <f>P326+P328+P340+P344+P347+P352+P356+P360+P364</f>
        <v>14104.5</v>
      </c>
      <c r="Q322" s="71">
        <f>Q326+Q328+Q340+Q344+Q347+Q352+Q356+Q360+Q364</f>
        <v>9138.2000000000007</v>
      </c>
      <c r="R322" s="71">
        <f>R326+R328+R340+R344+R347+R352+R356+R360+R364+R368</f>
        <v>20284.2</v>
      </c>
      <c r="S322" s="71">
        <f t="shared" ref="S322:W322" si="85">S326+S328+S340+S344+S347+S352+S356+S360+S364+S368</f>
        <v>119273.29999999999</v>
      </c>
      <c r="T322" s="71">
        <f t="shared" si="85"/>
        <v>200262</v>
      </c>
      <c r="U322" s="71">
        <f t="shared" si="85"/>
        <v>205457.6</v>
      </c>
      <c r="V322" s="71">
        <f t="shared" si="85"/>
        <v>0</v>
      </c>
      <c r="W322" s="71">
        <f t="shared" si="85"/>
        <v>0</v>
      </c>
      <c r="X322" s="75">
        <f>SUM(M322:T322)</f>
        <v>363062.19999999995</v>
      </c>
    </row>
    <row r="323" spans="1:24" s="72" customFormat="1" x14ac:dyDescent="0.2">
      <c r="A323" s="157"/>
      <c r="B323" s="52" t="s">
        <v>112</v>
      </c>
      <c r="C323" s="56" t="s">
        <v>106</v>
      </c>
      <c r="D323" s="56" t="s">
        <v>105</v>
      </c>
      <c r="E323" s="56" t="s">
        <v>105</v>
      </c>
      <c r="F323" s="56" t="s">
        <v>105</v>
      </c>
      <c r="G323" s="56" t="s">
        <v>105</v>
      </c>
      <c r="H323" s="129" t="s">
        <v>107</v>
      </c>
      <c r="I323" s="130">
        <v>1840700000</v>
      </c>
      <c r="J323" s="56" t="s">
        <v>105</v>
      </c>
      <c r="K323" s="56" t="s">
        <v>105</v>
      </c>
      <c r="L323" s="56" t="s">
        <v>105</v>
      </c>
      <c r="M323" s="71">
        <v>0</v>
      </c>
      <c r="N323" s="71">
        <f>N327+N339+N343+N348+N351+N355+N359+N363</f>
        <v>0</v>
      </c>
      <c r="O323" s="71">
        <f>O327+O339+O343+O348+O351+O355+O359+O363</f>
        <v>0</v>
      </c>
      <c r="P323" s="71">
        <f>P327+P339+P343+P348+P351+P355+P359+P363</f>
        <v>0</v>
      </c>
      <c r="Q323" s="71">
        <f>Q327+Q339+Q343+Q348+Q351+Q355+Q359+Q363</f>
        <v>0</v>
      </c>
      <c r="R323" s="71">
        <f>R339+R343+R348+R351+R355+R359+R363+R367</f>
        <v>17992.599999999999</v>
      </c>
      <c r="S323" s="71">
        <f t="shared" ref="S323:W323" si="86">S339+S343+S348+S351+S355+S359+S363+S367</f>
        <v>126087.5</v>
      </c>
      <c r="T323" s="71">
        <f t="shared" si="86"/>
        <v>162372.90000000002</v>
      </c>
      <c r="U323" s="71">
        <f t="shared" si="86"/>
        <v>0</v>
      </c>
      <c r="V323" s="71">
        <f t="shared" si="86"/>
        <v>0</v>
      </c>
      <c r="W323" s="71">
        <f t="shared" si="86"/>
        <v>0</v>
      </c>
      <c r="X323" s="75">
        <f>SUM(M323:T323)</f>
        <v>306453</v>
      </c>
    </row>
    <row r="324" spans="1:24" s="72" customFormat="1" ht="40.5" customHeight="1" x14ac:dyDescent="0.2">
      <c r="A324" s="50" t="s">
        <v>302</v>
      </c>
      <c r="B324" s="93" t="s">
        <v>364</v>
      </c>
      <c r="C324" s="50" t="s">
        <v>205</v>
      </c>
      <c r="D324" s="50" t="s">
        <v>105</v>
      </c>
      <c r="E324" s="82" t="s">
        <v>144</v>
      </c>
      <c r="F324" s="50" t="s">
        <v>105</v>
      </c>
      <c r="G324" s="50" t="s">
        <v>105</v>
      </c>
      <c r="H324" s="50" t="s">
        <v>105</v>
      </c>
      <c r="I324" s="50" t="s">
        <v>105</v>
      </c>
      <c r="J324" s="50" t="s">
        <v>105</v>
      </c>
      <c r="K324" s="50" t="s">
        <v>41</v>
      </c>
      <c r="L324" s="50" t="s">
        <v>41</v>
      </c>
      <c r="M324" s="50" t="s">
        <v>41</v>
      </c>
      <c r="N324" s="50" t="s">
        <v>41</v>
      </c>
      <c r="O324" s="50">
        <v>0</v>
      </c>
      <c r="P324" s="57">
        <f>P329+P331+P335+P341+P345+P349+P353+P357+P361+P365</f>
        <v>138</v>
      </c>
      <c r="Q324" s="100">
        <f>Q329+Q331+Q335+Q341+Q345+Q349+Q353+Q357+Q361+Q365+Q369</f>
        <v>138</v>
      </c>
      <c r="R324" s="75">
        <f>R329+R331+R335+R341+R345+R349+R353+R357+R361+R365+R369</f>
        <v>138</v>
      </c>
      <c r="S324" s="100">
        <f>S329+S331+S335+S341+S345+S349+S353+S357+S361+S365+S369</f>
        <v>686.5</v>
      </c>
      <c r="T324" s="100">
        <f>T329+T331+T335+T341+T345+T349+T353+T357+T361+T365+T369</f>
        <v>857</v>
      </c>
      <c r="U324" s="100">
        <f t="shared" ref="U324:W324" si="87">U329+U331+U335+U341+U345+U349+U353+U357+U361+U365+U369</f>
        <v>857</v>
      </c>
      <c r="V324" s="100">
        <f t="shared" si="87"/>
        <v>857</v>
      </c>
      <c r="W324" s="100">
        <f t="shared" si="87"/>
        <v>857</v>
      </c>
      <c r="X324" s="50" t="s">
        <v>530</v>
      </c>
    </row>
    <row r="325" spans="1:24" s="72" customFormat="1" ht="156" x14ac:dyDescent="0.2">
      <c r="A325" s="155" t="s">
        <v>4</v>
      </c>
      <c r="B325" s="52" t="s">
        <v>379</v>
      </c>
      <c r="C325" s="56" t="s">
        <v>105</v>
      </c>
      <c r="D325" s="56" t="s">
        <v>105</v>
      </c>
      <c r="E325" s="56" t="s">
        <v>105</v>
      </c>
      <c r="F325" s="70" t="s">
        <v>396</v>
      </c>
      <c r="G325" s="65" t="s">
        <v>433</v>
      </c>
      <c r="H325" s="56" t="s">
        <v>105</v>
      </c>
      <c r="I325" s="56" t="s">
        <v>105</v>
      </c>
      <c r="J325" s="56" t="s">
        <v>105</v>
      </c>
      <c r="K325" s="56" t="s">
        <v>105</v>
      </c>
      <c r="L325" s="56" t="s">
        <v>105</v>
      </c>
      <c r="M325" s="56" t="s">
        <v>105</v>
      </c>
      <c r="N325" s="56" t="s">
        <v>105</v>
      </c>
      <c r="O325" s="50" t="s">
        <v>124</v>
      </c>
      <c r="P325" s="50" t="s">
        <v>124</v>
      </c>
      <c r="Q325" s="50" t="s">
        <v>124</v>
      </c>
      <c r="R325" s="50" t="s">
        <v>124</v>
      </c>
      <c r="S325" s="50" t="s">
        <v>124</v>
      </c>
      <c r="T325" s="50" t="s">
        <v>124</v>
      </c>
      <c r="U325" s="50" t="s">
        <v>124</v>
      </c>
      <c r="V325" s="50" t="s">
        <v>124</v>
      </c>
      <c r="W325" s="50" t="s">
        <v>124</v>
      </c>
      <c r="X325" s="50" t="s">
        <v>124</v>
      </c>
    </row>
    <row r="326" spans="1:24" s="72" customFormat="1" x14ac:dyDescent="0.2">
      <c r="A326" s="156"/>
      <c r="B326" s="52" t="s">
        <v>215</v>
      </c>
      <c r="C326" s="56" t="s">
        <v>142</v>
      </c>
      <c r="D326" s="79" t="s">
        <v>105</v>
      </c>
      <c r="E326" s="79" t="s">
        <v>105</v>
      </c>
      <c r="F326" s="70" t="s">
        <v>105</v>
      </c>
      <c r="G326" s="79" t="s">
        <v>105</v>
      </c>
      <c r="H326" s="50" t="s">
        <v>386</v>
      </c>
      <c r="I326" s="56">
        <v>1841074104</v>
      </c>
      <c r="J326" s="56">
        <v>522</v>
      </c>
      <c r="K326" s="56" t="s">
        <v>105</v>
      </c>
      <c r="L326" s="56" t="s">
        <v>105</v>
      </c>
      <c r="M326" s="71">
        <v>0</v>
      </c>
      <c r="N326" s="71">
        <v>0</v>
      </c>
      <c r="O326" s="71">
        <v>0</v>
      </c>
      <c r="P326" s="56">
        <v>5004.5</v>
      </c>
      <c r="Q326" s="56">
        <v>9138.2000000000007</v>
      </c>
      <c r="R326" s="71">
        <v>0</v>
      </c>
      <c r="S326" s="71">
        <v>0</v>
      </c>
      <c r="T326" s="71">
        <v>0</v>
      </c>
      <c r="U326" s="71">
        <v>0</v>
      </c>
      <c r="V326" s="71">
        <v>0</v>
      </c>
      <c r="W326" s="71">
        <v>0</v>
      </c>
      <c r="X326" s="75">
        <f>SUM(K326:T326)</f>
        <v>14142.7</v>
      </c>
    </row>
    <row r="327" spans="1:24" s="72" customFormat="1" x14ac:dyDescent="0.2">
      <c r="A327" s="156"/>
      <c r="B327" s="52" t="s">
        <v>216</v>
      </c>
      <c r="C327" s="56" t="s">
        <v>142</v>
      </c>
      <c r="D327" s="79" t="s">
        <v>105</v>
      </c>
      <c r="E327" s="79" t="s">
        <v>105</v>
      </c>
      <c r="F327" s="70" t="s">
        <v>105</v>
      </c>
      <c r="G327" s="79" t="s">
        <v>105</v>
      </c>
      <c r="H327" s="50" t="s">
        <v>386</v>
      </c>
      <c r="I327" s="56">
        <v>1841054950</v>
      </c>
      <c r="J327" s="56">
        <v>522</v>
      </c>
      <c r="K327" s="56" t="s">
        <v>105</v>
      </c>
      <c r="L327" s="56" t="s">
        <v>105</v>
      </c>
      <c r="M327" s="71">
        <v>0</v>
      </c>
      <c r="N327" s="71">
        <v>0</v>
      </c>
      <c r="O327" s="71">
        <v>0</v>
      </c>
      <c r="P327" s="96">
        <v>0</v>
      </c>
      <c r="Q327" s="71">
        <v>0</v>
      </c>
      <c r="R327" s="71">
        <v>0</v>
      </c>
      <c r="S327" s="71">
        <v>0</v>
      </c>
      <c r="T327" s="71">
        <v>0</v>
      </c>
      <c r="U327" s="71">
        <v>0</v>
      </c>
      <c r="V327" s="71">
        <v>0</v>
      </c>
      <c r="W327" s="71">
        <v>0</v>
      </c>
      <c r="X327" s="75">
        <f>SUM(M327:T327)</f>
        <v>0</v>
      </c>
    </row>
    <row r="328" spans="1:24" s="72" customFormat="1" x14ac:dyDescent="0.2">
      <c r="A328" s="157"/>
      <c r="B328" s="52" t="s">
        <v>215</v>
      </c>
      <c r="C328" s="56" t="s">
        <v>106</v>
      </c>
      <c r="D328" s="56" t="s">
        <v>105</v>
      </c>
      <c r="E328" s="56" t="s">
        <v>105</v>
      </c>
      <c r="F328" s="56" t="s">
        <v>105</v>
      </c>
      <c r="G328" s="79" t="s">
        <v>105</v>
      </c>
      <c r="H328" s="50" t="s">
        <v>386</v>
      </c>
      <c r="I328" s="56" t="s">
        <v>197</v>
      </c>
      <c r="J328" s="56">
        <v>522</v>
      </c>
      <c r="K328" s="56" t="s">
        <v>105</v>
      </c>
      <c r="L328" s="56" t="s">
        <v>105</v>
      </c>
      <c r="M328" s="71">
        <v>0</v>
      </c>
      <c r="N328" s="71">
        <v>0</v>
      </c>
      <c r="O328" s="71">
        <v>0</v>
      </c>
      <c r="P328" s="71">
        <v>9100</v>
      </c>
      <c r="Q328" s="71">
        <v>0</v>
      </c>
      <c r="R328" s="71">
        <v>0</v>
      </c>
      <c r="S328" s="71">
        <v>0</v>
      </c>
      <c r="T328" s="71">
        <v>0</v>
      </c>
      <c r="U328" s="71">
        <v>0</v>
      </c>
      <c r="V328" s="71">
        <v>0</v>
      </c>
      <c r="W328" s="71">
        <v>0</v>
      </c>
      <c r="X328" s="75">
        <f>SUM(M328:T328)</f>
        <v>9100</v>
      </c>
    </row>
    <row r="329" spans="1:24" s="72" customFormat="1" ht="27.75" customHeight="1" x14ac:dyDescent="0.2">
      <c r="A329" s="50" t="s">
        <v>5</v>
      </c>
      <c r="B329" s="93" t="s">
        <v>369</v>
      </c>
      <c r="C329" s="50" t="s">
        <v>205</v>
      </c>
      <c r="D329" s="79" t="s">
        <v>105</v>
      </c>
      <c r="E329" s="82" t="s">
        <v>144</v>
      </c>
      <c r="F329" s="50" t="s">
        <v>105</v>
      </c>
      <c r="G329" s="50" t="s">
        <v>105</v>
      </c>
      <c r="H329" s="50" t="s">
        <v>105</v>
      </c>
      <c r="I329" s="50" t="s">
        <v>105</v>
      </c>
      <c r="J329" s="50" t="s">
        <v>105</v>
      </c>
      <c r="K329" s="50" t="s">
        <v>105</v>
      </c>
      <c r="L329" s="50" t="s">
        <v>105</v>
      </c>
      <c r="M329" s="75" t="s">
        <v>105</v>
      </c>
      <c r="N329" s="75" t="s">
        <v>105</v>
      </c>
      <c r="O329" s="57">
        <v>0</v>
      </c>
      <c r="P329" s="57">
        <v>58</v>
      </c>
      <c r="Q329" s="57">
        <v>58</v>
      </c>
      <c r="R329" s="57">
        <v>58</v>
      </c>
      <c r="S329" s="57">
        <v>58</v>
      </c>
      <c r="T329" s="57">
        <v>58</v>
      </c>
      <c r="U329" s="57">
        <v>58</v>
      </c>
      <c r="V329" s="57">
        <v>58</v>
      </c>
      <c r="W329" s="57">
        <v>58</v>
      </c>
      <c r="X329" s="50" t="s">
        <v>124</v>
      </c>
    </row>
    <row r="330" spans="1:24" s="72" customFormat="1" ht="18.75" x14ac:dyDescent="0.2">
      <c r="A330" s="50" t="s">
        <v>50</v>
      </c>
      <c r="B330" s="101" t="s">
        <v>8</v>
      </c>
      <c r="C330" s="102" t="s">
        <v>124</v>
      </c>
      <c r="D330" s="79" t="s">
        <v>105</v>
      </c>
      <c r="E330" s="79" t="s">
        <v>105</v>
      </c>
      <c r="F330" s="81">
        <v>2017</v>
      </c>
      <c r="G330" s="79" t="s">
        <v>105</v>
      </c>
      <c r="H330" s="79" t="s">
        <v>105</v>
      </c>
      <c r="I330" s="79" t="s">
        <v>105</v>
      </c>
      <c r="J330" s="79" t="s">
        <v>105</v>
      </c>
      <c r="K330" s="79" t="s">
        <v>105</v>
      </c>
      <c r="L330" s="79" t="s">
        <v>105</v>
      </c>
      <c r="M330" s="79" t="s">
        <v>105</v>
      </c>
      <c r="N330" s="79" t="s">
        <v>105</v>
      </c>
      <c r="O330" s="50" t="s">
        <v>124</v>
      </c>
      <c r="P330" s="50" t="s">
        <v>124</v>
      </c>
      <c r="Q330" s="50" t="s">
        <v>124</v>
      </c>
      <c r="R330" s="50" t="s">
        <v>124</v>
      </c>
      <c r="S330" s="50" t="s">
        <v>124</v>
      </c>
      <c r="T330" s="50" t="s">
        <v>124</v>
      </c>
      <c r="U330" s="50" t="s">
        <v>124</v>
      </c>
      <c r="V330" s="50" t="s">
        <v>124</v>
      </c>
      <c r="W330" s="50" t="s">
        <v>124</v>
      </c>
      <c r="X330" s="50" t="s">
        <v>124</v>
      </c>
    </row>
    <row r="331" spans="1:24" s="72" customFormat="1" ht="28.5" customHeight="1" x14ac:dyDescent="0.2">
      <c r="A331" s="155" t="s">
        <v>6</v>
      </c>
      <c r="B331" s="97" t="s">
        <v>364</v>
      </c>
      <c r="C331" s="79" t="s">
        <v>192</v>
      </c>
      <c r="D331" s="79" t="s">
        <v>105</v>
      </c>
      <c r="E331" s="80" t="s">
        <v>144</v>
      </c>
      <c r="F331" s="79" t="s">
        <v>105</v>
      </c>
      <c r="G331" s="79" t="s">
        <v>105</v>
      </c>
      <c r="H331" s="79" t="s">
        <v>105</v>
      </c>
      <c r="I331" s="79" t="s">
        <v>105</v>
      </c>
      <c r="J331" s="79" t="s">
        <v>105</v>
      </c>
      <c r="K331" s="79" t="s">
        <v>105</v>
      </c>
      <c r="L331" s="79" t="s">
        <v>105</v>
      </c>
      <c r="M331" s="79" t="s">
        <v>105</v>
      </c>
      <c r="N331" s="79" t="s">
        <v>105</v>
      </c>
      <c r="O331" s="57">
        <v>0</v>
      </c>
      <c r="P331" s="81">
        <v>40</v>
      </c>
      <c r="Q331" s="100">
        <v>40</v>
      </c>
      <c r="R331" s="57">
        <v>40</v>
      </c>
      <c r="S331" s="57">
        <v>40</v>
      </c>
      <c r="T331" s="57">
        <v>40</v>
      </c>
      <c r="U331" s="57">
        <v>40</v>
      </c>
      <c r="V331" s="57">
        <v>40</v>
      </c>
      <c r="W331" s="57">
        <v>40</v>
      </c>
      <c r="X331" s="50" t="s">
        <v>124</v>
      </c>
    </row>
    <row r="332" spans="1:24" s="72" customFormat="1" ht="27.75" customHeight="1" x14ac:dyDescent="0.2">
      <c r="A332" s="156"/>
      <c r="B332" s="97" t="s">
        <v>370</v>
      </c>
      <c r="C332" s="79" t="s">
        <v>192</v>
      </c>
      <c r="D332" s="79" t="s">
        <v>105</v>
      </c>
      <c r="E332" s="80" t="s">
        <v>144</v>
      </c>
      <c r="F332" s="79" t="s">
        <v>105</v>
      </c>
      <c r="G332" s="79" t="s">
        <v>105</v>
      </c>
      <c r="H332" s="79" t="s">
        <v>105</v>
      </c>
      <c r="I332" s="79" t="s">
        <v>105</v>
      </c>
      <c r="J332" s="79" t="s">
        <v>105</v>
      </c>
      <c r="K332" s="79" t="s">
        <v>105</v>
      </c>
      <c r="L332" s="79" t="s">
        <v>105</v>
      </c>
      <c r="M332" s="79" t="s">
        <v>105</v>
      </c>
      <c r="N332" s="79" t="s">
        <v>105</v>
      </c>
      <c r="O332" s="50" t="s">
        <v>124</v>
      </c>
      <c r="P332" s="50" t="s">
        <v>124</v>
      </c>
      <c r="Q332" s="50" t="s">
        <v>124</v>
      </c>
      <c r="R332" s="50" t="s">
        <v>124</v>
      </c>
      <c r="S332" s="50" t="s">
        <v>124</v>
      </c>
      <c r="T332" s="50" t="s">
        <v>124</v>
      </c>
      <c r="U332" s="50" t="s">
        <v>124</v>
      </c>
      <c r="V332" s="50" t="s">
        <v>124</v>
      </c>
      <c r="W332" s="50" t="s">
        <v>124</v>
      </c>
      <c r="X332" s="50" t="s">
        <v>124</v>
      </c>
    </row>
    <row r="333" spans="1:24" s="72" customFormat="1" ht="24.75" customHeight="1" x14ac:dyDescent="0.2">
      <c r="A333" s="157"/>
      <c r="B333" s="97" t="s">
        <v>371</v>
      </c>
      <c r="C333" s="50" t="s">
        <v>219</v>
      </c>
      <c r="D333" s="79" t="s">
        <v>105</v>
      </c>
      <c r="E333" s="80" t="s">
        <v>144</v>
      </c>
      <c r="F333" s="79" t="s">
        <v>105</v>
      </c>
      <c r="G333" s="79" t="s">
        <v>105</v>
      </c>
      <c r="H333" s="79" t="s">
        <v>105</v>
      </c>
      <c r="I333" s="79" t="s">
        <v>105</v>
      </c>
      <c r="J333" s="79" t="s">
        <v>105</v>
      </c>
      <c r="K333" s="79" t="s">
        <v>105</v>
      </c>
      <c r="L333" s="79" t="s">
        <v>105</v>
      </c>
      <c r="M333" s="79" t="s">
        <v>105</v>
      </c>
      <c r="N333" s="79" t="s">
        <v>105</v>
      </c>
      <c r="O333" s="50" t="s">
        <v>124</v>
      </c>
      <c r="P333" s="50" t="s">
        <v>124</v>
      </c>
      <c r="Q333" s="50" t="s">
        <v>124</v>
      </c>
      <c r="R333" s="50" t="s">
        <v>124</v>
      </c>
      <c r="S333" s="50" t="s">
        <v>124</v>
      </c>
      <c r="T333" s="50" t="s">
        <v>124</v>
      </c>
      <c r="U333" s="50" t="s">
        <v>124</v>
      </c>
      <c r="V333" s="50" t="s">
        <v>124</v>
      </c>
      <c r="W333" s="50" t="s">
        <v>124</v>
      </c>
      <c r="X333" s="50" t="s">
        <v>124</v>
      </c>
    </row>
    <row r="334" spans="1:24" s="72" customFormat="1" ht="18.75" x14ac:dyDescent="0.2">
      <c r="A334" s="50" t="s">
        <v>7</v>
      </c>
      <c r="B334" s="101" t="s">
        <v>9</v>
      </c>
      <c r="C334" s="102" t="s">
        <v>124</v>
      </c>
      <c r="D334" s="79" t="s">
        <v>105</v>
      </c>
      <c r="E334" s="79" t="s">
        <v>105</v>
      </c>
      <c r="F334" s="81">
        <v>2017</v>
      </c>
      <c r="G334" s="79" t="s">
        <v>105</v>
      </c>
      <c r="H334" s="79" t="s">
        <v>105</v>
      </c>
      <c r="I334" s="79" t="s">
        <v>105</v>
      </c>
      <c r="J334" s="79" t="s">
        <v>105</v>
      </c>
      <c r="K334" s="79" t="s">
        <v>105</v>
      </c>
      <c r="L334" s="79" t="s">
        <v>105</v>
      </c>
      <c r="M334" s="79" t="s">
        <v>105</v>
      </c>
      <c r="N334" s="79" t="s">
        <v>105</v>
      </c>
      <c r="O334" s="50" t="s">
        <v>124</v>
      </c>
      <c r="P334" s="50" t="s">
        <v>124</v>
      </c>
      <c r="Q334" s="50" t="s">
        <v>124</v>
      </c>
      <c r="R334" s="50" t="s">
        <v>124</v>
      </c>
      <c r="S334" s="50" t="s">
        <v>124</v>
      </c>
      <c r="T334" s="50" t="s">
        <v>124</v>
      </c>
      <c r="U334" s="50" t="s">
        <v>124</v>
      </c>
      <c r="V334" s="50" t="s">
        <v>124</v>
      </c>
      <c r="W334" s="50" t="s">
        <v>124</v>
      </c>
      <c r="X334" s="50" t="s">
        <v>124</v>
      </c>
    </row>
    <row r="335" spans="1:24" s="72" customFormat="1" ht="27.75" customHeight="1" x14ac:dyDescent="0.2">
      <c r="A335" s="155" t="s">
        <v>10</v>
      </c>
      <c r="B335" s="97" t="s">
        <v>369</v>
      </c>
      <c r="C335" s="79" t="s">
        <v>192</v>
      </c>
      <c r="D335" s="79" t="s">
        <v>105</v>
      </c>
      <c r="E335" s="80" t="s">
        <v>144</v>
      </c>
      <c r="F335" s="79" t="s">
        <v>105</v>
      </c>
      <c r="G335" s="79" t="s">
        <v>105</v>
      </c>
      <c r="H335" s="79" t="s">
        <v>105</v>
      </c>
      <c r="I335" s="79" t="s">
        <v>105</v>
      </c>
      <c r="J335" s="79" t="s">
        <v>105</v>
      </c>
      <c r="K335" s="79" t="s">
        <v>105</v>
      </c>
      <c r="L335" s="79" t="s">
        <v>105</v>
      </c>
      <c r="M335" s="79" t="s">
        <v>105</v>
      </c>
      <c r="N335" s="79" t="s">
        <v>105</v>
      </c>
      <c r="O335" s="81">
        <v>0</v>
      </c>
      <c r="P335" s="81">
        <v>40</v>
      </c>
      <c r="Q335" s="81">
        <v>40</v>
      </c>
      <c r="R335" s="81">
        <v>40</v>
      </c>
      <c r="S335" s="81">
        <v>40</v>
      </c>
      <c r="T335" s="81">
        <v>40</v>
      </c>
      <c r="U335" s="81">
        <v>40</v>
      </c>
      <c r="V335" s="81">
        <v>40</v>
      </c>
      <c r="W335" s="81">
        <v>40</v>
      </c>
      <c r="X335" s="50" t="s">
        <v>124</v>
      </c>
    </row>
    <row r="336" spans="1:24" s="72" customFormat="1" ht="29.25" customHeight="1" x14ac:dyDescent="0.2">
      <c r="A336" s="156"/>
      <c r="B336" s="97" t="s">
        <v>370</v>
      </c>
      <c r="C336" s="50" t="s">
        <v>192</v>
      </c>
      <c r="D336" s="79" t="s">
        <v>105</v>
      </c>
      <c r="E336" s="82" t="s">
        <v>144</v>
      </c>
      <c r="F336" s="79" t="s">
        <v>105</v>
      </c>
      <c r="G336" s="79" t="s">
        <v>105</v>
      </c>
      <c r="H336" s="79" t="s">
        <v>105</v>
      </c>
      <c r="I336" s="79" t="s">
        <v>105</v>
      </c>
      <c r="J336" s="79" t="s">
        <v>105</v>
      </c>
      <c r="K336" s="79" t="s">
        <v>105</v>
      </c>
      <c r="L336" s="79" t="s">
        <v>105</v>
      </c>
      <c r="M336" s="79" t="s">
        <v>105</v>
      </c>
      <c r="N336" s="79" t="s">
        <v>105</v>
      </c>
      <c r="O336" s="50" t="s">
        <v>124</v>
      </c>
      <c r="P336" s="50" t="s">
        <v>124</v>
      </c>
      <c r="Q336" s="50" t="s">
        <v>124</v>
      </c>
      <c r="R336" s="50" t="s">
        <v>124</v>
      </c>
      <c r="S336" s="50" t="s">
        <v>124</v>
      </c>
      <c r="T336" s="50" t="s">
        <v>124</v>
      </c>
      <c r="U336" s="50" t="s">
        <v>124</v>
      </c>
      <c r="V336" s="50" t="s">
        <v>124</v>
      </c>
      <c r="W336" s="50" t="s">
        <v>124</v>
      </c>
      <c r="X336" s="50" t="s">
        <v>124</v>
      </c>
    </row>
    <row r="337" spans="1:24" s="72" customFormat="1" ht="28.5" customHeight="1" x14ac:dyDescent="0.2">
      <c r="A337" s="157"/>
      <c r="B337" s="97" t="s">
        <v>371</v>
      </c>
      <c r="C337" s="50" t="s">
        <v>219</v>
      </c>
      <c r="D337" s="79" t="s">
        <v>105</v>
      </c>
      <c r="E337" s="82" t="s">
        <v>144</v>
      </c>
      <c r="F337" s="79" t="s">
        <v>105</v>
      </c>
      <c r="G337" s="79" t="s">
        <v>105</v>
      </c>
      <c r="H337" s="79" t="s">
        <v>105</v>
      </c>
      <c r="I337" s="79" t="s">
        <v>105</v>
      </c>
      <c r="J337" s="79" t="s">
        <v>105</v>
      </c>
      <c r="K337" s="79" t="s">
        <v>105</v>
      </c>
      <c r="L337" s="79" t="s">
        <v>105</v>
      </c>
      <c r="M337" s="79" t="s">
        <v>105</v>
      </c>
      <c r="N337" s="79" t="s">
        <v>105</v>
      </c>
      <c r="O337" s="50" t="s">
        <v>124</v>
      </c>
      <c r="P337" s="50" t="s">
        <v>124</v>
      </c>
      <c r="Q337" s="50" t="s">
        <v>124</v>
      </c>
      <c r="R337" s="50" t="s">
        <v>124</v>
      </c>
      <c r="S337" s="50" t="s">
        <v>124</v>
      </c>
      <c r="T337" s="50" t="s">
        <v>124</v>
      </c>
      <c r="U337" s="50" t="s">
        <v>124</v>
      </c>
      <c r="V337" s="50" t="s">
        <v>124</v>
      </c>
      <c r="W337" s="50" t="s">
        <v>124</v>
      </c>
      <c r="X337" s="50" t="s">
        <v>124</v>
      </c>
    </row>
    <row r="338" spans="1:24" s="72" customFormat="1" ht="156" x14ac:dyDescent="0.2">
      <c r="A338" s="155" t="s">
        <v>11</v>
      </c>
      <c r="B338" s="52" t="s">
        <v>408</v>
      </c>
      <c r="C338" s="56" t="s">
        <v>105</v>
      </c>
      <c r="D338" s="56" t="s">
        <v>105</v>
      </c>
      <c r="E338" s="56" t="s">
        <v>105</v>
      </c>
      <c r="F338" s="70" t="s">
        <v>423</v>
      </c>
      <c r="G338" s="65" t="s">
        <v>433</v>
      </c>
      <c r="J338" s="56" t="s">
        <v>105</v>
      </c>
      <c r="K338" s="56" t="s">
        <v>105</v>
      </c>
      <c r="L338" s="56" t="s">
        <v>105</v>
      </c>
      <c r="M338" s="56" t="s">
        <v>105</v>
      </c>
      <c r="N338" s="56" t="s">
        <v>105</v>
      </c>
      <c r="O338" s="50" t="s">
        <v>124</v>
      </c>
      <c r="P338" s="50" t="s">
        <v>124</v>
      </c>
      <c r="Q338" s="50" t="s">
        <v>124</v>
      </c>
      <c r="R338" s="50" t="s">
        <v>124</v>
      </c>
      <c r="S338" s="50" t="s">
        <v>124</v>
      </c>
      <c r="T338" s="50" t="s">
        <v>124</v>
      </c>
      <c r="U338" s="50" t="s">
        <v>124</v>
      </c>
      <c r="V338" s="50" t="s">
        <v>124</v>
      </c>
      <c r="W338" s="50" t="s">
        <v>124</v>
      </c>
      <c r="X338" s="50" t="s">
        <v>124</v>
      </c>
    </row>
    <row r="339" spans="1:24" s="72" customFormat="1" x14ac:dyDescent="0.2">
      <c r="A339" s="156"/>
      <c r="B339" s="52" t="s">
        <v>216</v>
      </c>
      <c r="C339" s="56" t="s">
        <v>142</v>
      </c>
      <c r="D339" s="56" t="s">
        <v>125</v>
      </c>
      <c r="E339" s="56" t="s">
        <v>125</v>
      </c>
      <c r="F339" s="70" t="s">
        <v>125</v>
      </c>
      <c r="G339" s="79" t="s">
        <v>105</v>
      </c>
      <c r="H339" s="56" t="s">
        <v>125</v>
      </c>
      <c r="I339" s="56" t="s">
        <v>125</v>
      </c>
      <c r="J339" s="56" t="s">
        <v>125</v>
      </c>
      <c r="K339" s="56" t="s">
        <v>105</v>
      </c>
      <c r="L339" s="56" t="s">
        <v>105</v>
      </c>
      <c r="M339" s="94">
        <v>0</v>
      </c>
      <c r="N339" s="94">
        <v>0</v>
      </c>
      <c r="O339" s="94">
        <v>0</v>
      </c>
      <c r="P339" s="94">
        <v>0</v>
      </c>
      <c r="Q339" s="94">
        <v>0</v>
      </c>
      <c r="R339" s="94">
        <v>0</v>
      </c>
      <c r="S339" s="94">
        <v>0</v>
      </c>
      <c r="T339" s="94">
        <v>0</v>
      </c>
      <c r="U339" s="94">
        <v>0</v>
      </c>
      <c r="V339" s="94">
        <v>0</v>
      </c>
      <c r="W339" s="94">
        <v>0</v>
      </c>
      <c r="X339" s="71">
        <f>SUM(M339:T339)</f>
        <v>0</v>
      </c>
    </row>
    <row r="340" spans="1:24" s="72" customFormat="1" x14ac:dyDescent="0.2">
      <c r="A340" s="157"/>
      <c r="B340" s="52" t="s">
        <v>215</v>
      </c>
      <c r="C340" s="56" t="s">
        <v>106</v>
      </c>
      <c r="D340" s="56" t="s">
        <v>105</v>
      </c>
      <c r="E340" s="56" t="s">
        <v>105</v>
      </c>
      <c r="F340" s="56" t="s">
        <v>105</v>
      </c>
      <c r="G340" s="79" t="s">
        <v>105</v>
      </c>
      <c r="H340" s="50" t="s">
        <v>386</v>
      </c>
      <c r="I340" s="56">
        <v>1840704770</v>
      </c>
      <c r="J340" s="56">
        <v>414</v>
      </c>
      <c r="K340" s="56" t="s">
        <v>105</v>
      </c>
      <c r="L340" s="56" t="s">
        <v>105</v>
      </c>
      <c r="M340" s="94">
        <v>0</v>
      </c>
      <c r="N340" s="94">
        <v>0</v>
      </c>
      <c r="O340" s="94">
        <v>0</v>
      </c>
      <c r="P340" s="94">
        <v>0</v>
      </c>
      <c r="Q340" s="94">
        <v>0</v>
      </c>
      <c r="R340" s="111">
        <v>4576.7</v>
      </c>
      <c r="S340" s="94">
        <v>118000</v>
      </c>
      <c r="T340" s="94">
        <v>139524.1</v>
      </c>
      <c r="U340" s="94">
        <v>205457.6</v>
      </c>
      <c r="V340" s="94">
        <v>0</v>
      </c>
      <c r="W340" s="94">
        <v>0</v>
      </c>
      <c r="X340" s="71">
        <f>SUM(M340:T340)</f>
        <v>262100.8</v>
      </c>
    </row>
    <row r="341" spans="1:24" s="72" customFormat="1" ht="31.5" customHeight="1" x14ac:dyDescent="0.2">
      <c r="A341" s="50" t="s">
        <v>12</v>
      </c>
      <c r="B341" s="93" t="s">
        <v>369</v>
      </c>
      <c r="C341" s="50" t="s">
        <v>205</v>
      </c>
      <c r="D341" s="50" t="s">
        <v>105</v>
      </c>
      <c r="E341" s="82" t="s">
        <v>144</v>
      </c>
      <c r="F341" s="50" t="s">
        <v>105</v>
      </c>
      <c r="G341" s="79" t="s">
        <v>105</v>
      </c>
      <c r="H341" s="50" t="s">
        <v>105</v>
      </c>
      <c r="I341" s="50" t="s">
        <v>105</v>
      </c>
      <c r="J341" s="50" t="s">
        <v>105</v>
      </c>
      <c r="K341" s="50" t="s">
        <v>105</v>
      </c>
      <c r="L341" s="50" t="s">
        <v>105</v>
      </c>
      <c r="M341" s="75" t="s">
        <v>105</v>
      </c>
      <c r="N341" s="75" t="s">
        <v>105</v>
      </c>
      <c r="O341" s="81">
        <v>0</v>
      </c>
      <c r="P341" s="81">
        <v>0</v>
      </c>
      <c r="Q341" s="81">
        <v>0</v>
      </c>
      <c r="R341" s="81">
        <v>0</v>
      </c>
      <c r="S341" s="57">
        <v>188.5</v>
      </c>
      <c r="T341" s="57">
        <v>189</v>
      </c>
      <c r="U341" s="57">
        <v>189</v>
      </c>
      <c r="V341" s="57">
        <v>189</v>
      </c>
      <c r="W341" s="57">
        <v>189</v>
      </c>
      <c r="X341" s="50" t="s">
        <v>124</v>
      </c>
    </row>
    <row r="342" spans="1:24" s="72" customFormat="1" ht="156" x14ac:dyDescent="0.2">
      <c r="A342" s="154" t="s">
        <v>13</v>
      </c>
      <c r="B342" s="52" t="s">
        <v>57</v>
      </c>
      <c r="C342" s="56" t="s">
        <v>105</v>
      </c>
      <c r="D342" s="56" t="s">
        <v>105</v>
      </c>
      <c r="E342" s="56" t="s">
        <v>105</v>
      </c>
      <c r="F342" s="70" t="s">
        <v>423</v>
      </c>
      <c r="G342" s="65" t="s">
        <v>433</v>
      </c>
      <c r="H342" s="56" t="s">
        <v>105</v>
      </c>
      <c r="I342" s="56" t="s">
        <v>105</v>
      </c>
      <c r="J342" s="56" t="s">
        <v>105</v>
      </c>
      <c r="K342" s="56" t="s">
        <v>105</v>
      </c>
      <c r="L342" s="56" t="s">
        <v>105</v>
      </c>
      <c r="M342" s="56" t="s">
        <v>105</v>
      </c>
      <c r="N342" s="56" t="s">
        <v>105</v>
      </c>
      <c r="O342" s="50" t="s">
        <v>124</v>
      </c>
      <c r="P342" s="50" t="s">
        <v>124</v>
      </c>
      <c r="Q342" s="50" t="s">
        <v>124</v>
      </c>
      <c r="R342" s="50" t="s">
        <v>124</v>
      </c>
      <c r="S342" s="117" t="s">
        <v>124</v>
      </c>
      <c r="T342" s="50" t="s">
        <v>124</v>
      </c>
      <c r="U342" s="50" t="s">
        <v>124</v>
      </c>
      <c r="V342" s="50" t="s">
        <v>124</v>
      </c>
      <c r="W342" s="50" t="s">
        <v>124</v>
      </c>
      <c r="X342" s="50" t="s">
        <v>124</v>
      </c>
    </row>
    <row r="343" spans="1:24" s="72" customFormat="1" x14ac:dyDescent="0.2">
      <c r="A343" s="154"/>
      <c r="B343" s="52" t="s">
        <v>216</v>
      </c>
      <c r="C343" s="56" t="s">
        <v>142</v>
      </c>
      <c r="D343" s="56" t="s">
        <v>125</v>
      </c>
      <c r="E343" s="56" t="s">
        <v>125</v>
      </c>
      <c r="F343" s="70" t="s">
        <v>125</v>
      </c>
      <c r="G343" s="79" t="s">
        <v>105</v>
      </c>
      <c r="H343" s="50" t="s">
        <v>386</v>
      </c>
      <c r="I343" s="50" t="s">
        <v>385</v>
      </c>
      <c r="J343" s="50" t="s">
        <v>47</v>
      </c>
      <c r="K343" s="56" t="s">
        <v>105</v>
      </c>
      <c r="L343" s="56" t="s">
        <v>105</v>
      </c>
      <c r="M343" s="94">
        <v>0</v>
      </c>
      <c r="N343" s="94">
        <v>0</v>
      </c>
      <c r="O343" s="94">
        <v>0</v>
      </c>
      <c r="P343" s="94">
        <v>0</v>
      </c>
      <c r="Q343" s="94">
        <v>0</v>
      </c>
      <c r="R343" s="94">
        <v>0</v>
      </c>
      <c r="S343" s="71">
        <v>37964.5</v>
      </c>
      <c r="T343" s="71">
        <v>56946.8</v>
      </c>
      <c r="U343" s="71">
        <v>0</v>
      </c>
      <c r="V343" s="71">
        <v>0</v>
      </c>
      <c r="W343" s="71">
        <v>0</v>
      </c>
      <c r="X343" s="71">
        <v>0</v>
      </c>
    </row>
    <row r="344" spans="1:24" s="72" customFormat="1" x14ac:dyDescent="0.2">
      <c r="A344" s="154"/>
      <c r="B344" s="52" t="s">
        <v>215</v>
      </c>
      <c r="C344" s="56" t="s">
        <v>106</v>
      </c>
      <c r="D344" s="56" t="s">
        <v>105</v>
      </c>
      <c r="E344" s="56" t="s">
        <v>105</v>
      </c>
      <c r="F344" s="56" t="s">
        <v>105</v>
      </c>
      <c r="G344" s="79" t="s">
        <v>105</v>
      </c>
      <c r="H344" s="50" t="s">
        <v>386</v>
      </c>
      <c r="I344" s="50" t="s">
        <v>45</v>
      </c>
      <c r="J344" s="50" t="s">
        <v>47</v>
      </c>
      <c r="K344" s="56" t="s">
        <v>105</v>
      </c>
      <c r="L344" s="56" t="s">
        <v>105</v>
      </c>
      <c r="M344" s="94">
        <v>0</v>
      </c>
      <c r="N344" s="94">
        <v>0</v>
      </c>
      <c r="O344" s="94">
        <v>0</v>
      </c>
      <c r="P344" s="94">
        <v>0</v>
      </c>
      <c r="Q344" s="94">
        <v>0</v>
      </c>
      <c r="R344" s="94">
        <v>2595.6</v>
      </c>
      <c r="S344" s="71">
        <v>383.4</v>
      </c>
      <c r="T344" s="71">
        <v>575.20000000000005</v>
      </c>
      <c r="U344" s="71">
        <v>0</v>
      </c>
      <c r="V344" s="71">
        <v>0</v>
      </c>
      <c r="W344" s="71">
        <v>0</v>
      </c>
      <c r="X344" s="71">
        <f>SUM(M344:T344)</f>
        <v>3554.2</v>
      </c>
    </row>
    <row r="345" spans="1:24" s="72" customFormat="1" ht="30.75" customHeight="1" x14ac:dyDescent="0.2">
      <c r="A345" s="50" t="s">
        <v>14</v>
      </c>
      <c r="B345" s="93" t="s">
        <v>364</v>
      </c>
      <c r="C345" s="50" t="s">
        <v>205</v>
      </c>
      <c r="D345" s="50" t="s">
        <v>105</v>
      </c>
      <c r="E345" s="82" t="s">
        <v>144</v>
      </c>
      <c r="F345" s="50" t="s">
        <v>105</v>
      </c>
      <c r="G345" s="79" t="s">
        <v>105</v>
      </c>
      <c r="H345" s="50" t="s">
        <v>105</v>
      </c>
      <c r="I345" s="50" t="s">
        <v>105</v>
      </c>
      <c r="J345" s="50" t="s">
        <v>105</v>
      </c>
      <c r="K345" s="50" t="s">
        <v>105</v>
      </c>
      <c r="L345" s="50" t="s">
        <v>105</v>
      </c>
      <c r="M345" s="75" t="s">
        <v>105</v>
      </c>
      <c r="N345" s="75" t="s">
        <v>105</v>
      </c>
      <c r="O345" s="81">
        <v>0</v>
      </c>
      <c r="P345" s="81">
        <v>0</v>
      </c>
      <c r="Q345" s="81">
        <v>0</v>
      </c>
      <c r="R345" s="81">
        <v>0</v>
      </c>
      <c r="S345" s="57">
        <v>0</v>
      </c>
      <c r="T345" s="57">
        <v>40</v>
      </c>
      <c r="U345" s="57">
        <v>40</v>
      </c>
      <c r="V345" s="57">
        <v>40</v>
      </c>
      <c r="W345" s="57">
        <v>40</v>
      </c>
      <c r="X345" s="50" t="s">
        <v>124</v>
      </c>
    </row>
    <row r="346" spans="1:24" s="72" customFormat="1" ht="156" x14ac:dyDescent="0.2">
      <c r="A346" s="154" t="s">
        <v>15</v>
      </c>
      <c r="B346" s="52" t="s">
        <v>55</v>
      </c>
      <c r="C346" s="56" t="s">
        <v>105</v>
      </c>
      <c r="D346" s="56" t="s">
        <v>105</v>
      </c>
      <c r="E346" s="56" t="s">
        <v>105</v>
      </c>
      <c r="F346" s="70" t="s">
        <v>423</v>
      </c>
      <c r="G346" s="65" t="s">
        <v>433</v>
      </c>
      <c r="H346" s="56" t="s">
        <v>105</v>
      </c>
      <c r="I346" s="56" t="s">
        <v>105</v>
      </c>
      <c r="J346" s="56" t="s">
        <v>105</v>
      </c>
      <c r="K346" s="56" t="s">
        <v>105</v>
      </c>
      <c r="L346" s="56" t="s">
        <v>105</v>
      </c>
      <c r="M346" s="56" t="s">
        <v>105</v>
      </c>
      <c r="N346" s="56" t="s">
        <v>105</v>
      </c>
      <c r="O346" s="50" t="s">
        <v>124</v>
      </c>
      <c r="P346" s="50" t="s">
        <v>124</v>
      </c>
      <c r="Q346" s="50" t="s">
        <v>124</v>
      </c>
      <c r="R346" s="50" t="s">
        <v>124</v>
      </c>
      <c r="S346" s="117" t="s">
        <v>124</v>
      </c>
      <c r="T346" s="50" t="s">
        <v>124</v>
      </c>
      <c r="U346" s="50" t="s">
        <v>124</v>
      </c>
      <c r="V346" s="50" t="s">
        <v>124</v>
      </c>
      <c r="W346" s="50" t="s">
        <v>124</v>
      </c>
      <c r="X346" s="50" t="s">
        <v>124</v>
      </c>
    </row>
    <row r="347" spans="1:24" s="72" customFormat="1" x14ac:dyDescent="0.2">
      <c r="A347" s="154"/>
      <c r="B347" s="52" t="s">
        <v>215</v>
      </c>
      <c r="C347" s="56" t="s">
        <v>106</v>
      </c>
      <c r="D347" s="56" t="s">
        <v>105</v>
      </c>
      <c r="E347" s="56" t="s">
        <v>105</v>
      </c>
      <c r="F347" s="56" t="s">
        <v>105</v>
      </c>
      <c r="G347" s="79" t="s">
        <v>105</v>
      </c>
      <c r="H347" s="50" t="s">
        <v>386</v>
      </c>
      <c r="I347" s="50" t="s">
        <v>45</v>
      </c>
      <c r="J347" s="56" t="s">
        <v>105</v>
      </c>
      <c r="K347" s="56" t="s">
        <v>105</v>
      </c>
      <c r="L347" s="56" t="s">
        <v>105</v>
      </c>
      <c r="M347" s="94">
        <v>0</v>
      </c>
      <c r="N347" s="94">
        <v>0</v>
      </c>
      <c r="O347" s="94">
        <v>0</v>
      </c>
      <c r="P347" s="94">
        <v>0</v>
      </c>
      <c r="Q347" s="94">
        <v>0</v>
      </c>
      <c r="R347" s="94">
        <f>7027.7-576.7</f>
        <v>6451</v>
      </c>
      <c r="S347" s="71">
        <v>757.7</v>
      </c>
      <c r="T347" s="71">
        <v>60162.7</v>
      </c>
      <c r="U347" s="71">
        <v>0</v>
      </c>
      <c r="V347" s="71">
        <v>0</v>
      </c>
      <c r="W347" s="71">
        <v>0</v>
      </c>
      <c r="X347" s="71">
        <f>SUM(M347:T347)</f>
        <v>67371.399999999994</v>
      </c>
    </row>
    <row r="348" spans="1:24" s="72" customFormat="1" x14ac:dyDescent="0.2">
      <c r="A348" s="154"/>
      <c r="B348" s="52" t="s">
        <v>216</v>
      </c>
      <c r="C348" s="56" t="s">
        <v>106</v>
      </c>
      <c r="D348" s="56" t="s">
        <v>105</v>
      </c>
      <c r="E348" s="56" t="s">
        <v>105</v>
      </c>
      <c r="F348" s="56" t="s">
        <v>105</v>
      </c>
      <c r="G348" s="79" t="s">
        <v>105</v>
      </c>
      <c r="H348" s="50" t="s">
        <v>386</v>
      </c>
      <c r="I348" s="50" t="s">
        <v>385</v>
      </c>
      <c r="J348" s="56" t="s">
        <v>105</v>
      </c>
      <c r="K348" s="56" t="s">
        <v>105</v>
      </c>
      <c r="L348" s="56" t="s">
        <v>105</v>
      </c>
      <c r="M348" s="94">
        <v>0</v>
      </c>
      <c r="N348" s="94">
        <v>0</v>
      </c>
      <c r="O348" s="94">
        <v>0</v>
      </c>
      <c r="P348" s="94">
        <v>0</v>
      </c>
      <c r="Q348" s="94">
        <v>0</v>
      </c>
      <c r="R348" s="94">
        <v>0</v>
      </c>
      <c r="S348" s="71">
        <v>75025</v>
      </c>
      <c r="T348" s="71">
        <v>105426.1</v>
      </c>
      <c r="U348" s="71">
        <v>0</v>
      </c>
      <c r="V348" s="71">
        <v>0</v>
      </c>
      <c r="W348" s="71">
        <v>0</v>
      </c>
      <c r="X348" s="71">
        <f>SUM(M348:T348)</f>
        <v>180451.1</v>
      </c>
    </row>
    <row r="349" spans="1:24" s="72" customFormat="1" ht="27.75" customHeight="1" x14ac:dyDescent="0.2">
      <c r="A349" s="50" t="s">
        <v>16</v>
      </c>
      <c r="B349" s="93" t="s">
        <v>364</v>
      </c>
      <c r="C349" s="50" t="s">
        <v>205</v>
      </c>
      <c r="D349" s="50" t="s">
        <v>105</v>
      </c>
      <c r="E349" s="82" t="s">
        <v>144</v>
      </c>
      <c r="F349" s="50" t="s">
        <v>105</v>
      </c>
      <c r="G349" s="79" t="s">
        <v>105</v>
      </c>
      <c r="H349" s="50" t="s">
        <v>105</v>
      </c>
      <c r="I349" s="50" t="s">
        <v>105</v>
      </c>
      <c r="J349" s="50" t="s">
        <v>105</v>
      </c>
      <c r="K349" s="50" t="s">
        <v>105</v>
      </c>
      <c r="L349" s="50" t="s">
        <v>105</v>
      </c>
      <c r="M349" s="75" t="s">
        <v>105</v>
      </c>
      <c r="N349" s="75" t="s">
        <v>105</v>
      </c>
      <c r="O349" s="81">
        <v>0</v>
      </c>
      <c r="P349" s="81">
        <v>0</v>
      </c>
      <c r="Q349" s="81">
        <v>0</v>
      </c>
      <c r="R349" s="81">
        <v>0</v>
      </c>
      <c r="S349" s="57">
        <v>0</v>
      </c>
      <c r="T349" s="57">
        <v>40</v>
      </c>
      <c r="U349" s="57">
        <v>40</v>
      </c>
      <c r="V349" s="57">
        <v>40</v>
      </c>
      <c r="W349" s="57">
        <v>40</v>
      </c>
      <c r="X349" s="50" t="s">
        <v>531</v>
      </c>
    </row>
    <row r="350" spans="1:24" s="72" customFormat="1" ht="156" x14ac:dyDescent="0.2">
      <c r="A350" s="154" t="s">
        <v>18</v>
      </c>
      <c r="B350" s="52" t="s">
        <v>17</v>
      </c>
      <c r="C350" s="56" t="s">
        <v>105</v>
      </c>
      <c r="D350" s="56" t="s">
        <v>105</v>
      </c>
      <c r="E350" s="56" t="s">
        <v>105</v>
      </c>
      <c r="F350" s="70" t="s">
        <v>423</v>
      </c>
      <c r="G350" s="65" t="s">
        <v>433</v>
      </c>
      <c r="H350" s="56" t="s">
        <v>105</v>
      </c>
      <c r="I350" s="56" t="s">
        <v>105</v>
      </c>
      <c r="J350" s="56" t="s">
        <v>105</v>
      </c>
      <c r="K350" s="56" t="s">
        <v>105</v>
      </c>
      <c r="L350" s="56" t="s">
        <v>105</v>
      </c>
      <c r="M350" s="56" t="s">
        <v>105</v>
      </c>
      <c r="N350" s="56" t="s">
        <v>105</v>
      </c>
      <c r="O350" s="50" t="s">
        <v>124</v>
      </c>
      <c r="P350" s="50" t="s">
        <v>124</v>
      </c>
      <c r="Q350" s="50" t="s">
        <v>124</v>
      </c>
      <c r="R350" s="50" t="s">
        <v>124</v>
      </c>
      <c r="S350" s="117" t="s">
        <v>124</v>
      </c>
      <c r="T350" s="50" t="s">
        <v>124</v>
      </c>
      <c r="U350" s="50" t="s">
        <v>124</v>
      </c>
      <c r="V350" s="50" t="s">
        <v>124</v>
      </c>
      <c r="W350" s="50" t="s">
        <v>124</v>
      </c>
      <c r="X350" s="50" t="s">
        <v>124</v>
      </c>
    </row>
    <row r="351" spans="1:24" s="72" customFormat="1" x14ac:dyDescent="0.2">
      <c r="A351" s="154"/>
      <c r="B351" s="52" t="s">
        <v>216</v>
      </c>
      <c r="C351" s="56" t="s">
        <v>142</v>
      </c>
      <c r="D351" s="56" t="s">
        <v>125</v>
      </c>
      <c r="E351" s="56" t="s">
        <v>125</v>
      </c>
      <c r="F351" s="70" t="s">
        <v>125</v>
      </c>
      <c r="G351" s="79" t="s">
        <v>105</v>
      </c>
      <c r="H351" s="56"/>
      <c r="I351" s="56"/>
      <c r="J351" s="56" t="s">
        <v>105</v>
      </c>
      <c r="K351" s="56" t="s">
        <v>105</v>
      </c>
      <c r="L351" s="56" t="s">
        <v>105</v>
      </c>
      <c r="M351" s="94">
        <v>0</v>
      </c>
      <c r="N351" s="94">
        <v>0</v>
      </c>
      <c r="O351" s="94">
        <v>0</v>
      </c>
      <c r="P351" s="94">
        <v>0</v>
      </c>
      <c r="Q351" s="94">
        <v>0</v>
      </c>
      <c r="R351" s="94">
        <v>0</v>
      </c>
      <c r="S351" s="94">
        <v>0</v>
      </c>
      <c r="T351" s="94">
        <v>0</v>
      </c>
      <c r="U351" s="94">
        <v>0</v>
      </c>
      <c r="V351" s="94">
        <v>0</v>
      </c>
      <c r="W351" s="94">
        <v>0</v>
      </c>
      <c r="X351" s="71">
        <f>SUM(M351:T351)</f>
        <v>0</v>
      </c>
    </row>
    <row r="352" spans="1:24" s="72" customFormat="1" x14ac:dyDescent="0.2">
      <c r="A352" s="154"/>
      <c r="B352" s="52" t="s">
        <v>215</v>
      </c>
      <c r="C352" s="56" t="s">
        <v>106</v>
      </c>
      <c r="D352" s="56" t="s">
        <v>105</v>
      </c>
      <c r="E352" s="56" t="s">
        <v>105</v>
      </c>
      <c r="F352" s="56" t="s">
        <v>105</v>
      </c>
      <c r="G352" s="79" t="s">
        <v>105</v>
      </c>
      <c r="H352" s="73" t="s">
        <v>386</v>
      </c>
      <c r="I352" s="56">
        <v>1840704102</v>
      </c>
      <c r="J352" s="56">
        <v>414</v>
      </c>
      <c r="K352" s="56" t="s">
        <v>105</v>
      </c>
      <c r="L352" s="56" t="s">
        <v>105</v>
      </c>
      <c r="M352" s="94">
        <v>0</v>
      </c>
      <c r="N352" s="94">
        <v>0</v>
      </c>
      <c r="O352" s="94">
        <v>0</v>
      </c>
      <c r="P352" s="94">
        <v>0</v>
      </c>
      <c r="Q352" s="94">
        <v>0</v>
      </c>
      <c r="R352" s="94">
        <v>6258.4</v>
      </c>
      <c r="S352" s="94">
        <v>0</v>
      </c>
      <c r="T352" s="94">
        <v>0</v>
      </c>
      <c r="U352" s="94">
        <v>0</v>
      </c>
      <c r="V352" s="94">
        <v>0</v>
      </c>
      <c r="W352" s="94">
        <v>0</v>
      </c>
      <c r="X352" s="71">
        <f>SUM(M352:T352)</f>
        <v>6258.4</v>
      </c>
    </row>
    <row r="353" spans="1:24" s="72" customFormat="1" ht="26.25" customHeight="1" x14ac:dyDescent="0.2">
      <c r="A353" s="50" t="s">
        <v>19</v>
      </c>
      <c r="B353" s="93" t="s">
        <v>364</v>
      </c>
      <c r="C353" s="50" t="s">
        <v>205</v>
      </c>
      <c r="D353" s="50" t="s">
        <v>105</v>
      </c>
      <c r="E353" s="82" t="s">
        <v>144</v>
      </c>
      <c r="F353" s="50" t="s">
        <v>105</v>
      </c>
      <c r="G353" s="79" t="s">
        <v>105</v>
      </c>
      <c r="H353" s="50" t="s">
        <v>105</v>
      </c>
      <c r="I353" s="50" t="s">
        <v>105</v>
      </c>
      <c r="J353" s="50" t="s">
        <v>105</v>
      </c>
      <c r="K353" s="50" t="s">
        <v>105</v>
      </c>
      <c r="L353" s="50" t="s">
        <v>105</v>
      </c>
      <c r="M353" s="75" t="s">
        <v>105</v>
      </c>
      <c r="N353" s="75" t="s">
        <v>105</v>
      </c>
      <c r="O353" s="57">
        <v>0</v>
      </c>
      <c r="P353" s="57">
        <v>0</v>
      </c>
      <c r="Q353" s="57">
        <v>0</v>
      </c>
      <c r="R353" s="57">
        <v>0</v>
      </c>
      <c r="S353" s="57">
        <v>90</v>
      </c>
      <c r="T353" s="57">
        <v>90</v>
      </c>
      <c r="U353" s="57">
        <v>90</v>
      </c>
      <c r="V353" s="57">
        <v>90</v>
      </c>
      <c r="W353" s="57">
        <v>90</v>
      </c>
      <c r="X353" s="50" t="s">
        <v>124</v>
      </c>
    </row>
    <row r="354" spans="1:24" s="72" customFormat="1" ht="156" x14ac:dyDescent="0.2">
      <c r="A354" s="154" t="s">
        <v>35</v>
      </c>
      <c r="B354" s="52" t="s">
        <v>409</v>
      </c>
      <c r="C354" s="56" t="s">
        <v>105</v>
      </c>
      <c r="D354" s="56" t="s">
        <v>105</v>
      </c>
      <c r="E354" s="56" t="s">
        <v>105</v>
      </c>
      <c r="F354" s="70" t="s">
        <v>423</v>
      </c>
      <c r="G354" s="65" t="s">
        <v>433</v>
      </c>
      <c r="H354" s="56" t="s">
        <v>105</v>
      </c>
      <c r="I354" s="56" t="s">
        <v>105</v>
      </c>
      <c r="J354" s="56" t="s">
        <v>105</v>
      </c>
      <c r="K354" s="56" t="s">
        <v>105</v>
      </c>
      <c r="L354" s="56" t="s">
        <v>105</v>
      </c>
      <c r="M354" s="56" t="s">
        <v>105</v>
      </c>
      <c r="N354" s="56" t="s">
        <v>105</v>
      </c>
      <c r="O354" s="50" t="s">
        <v>124</v>
      </c>
      <c r="P354" s="50" t="s">
        <v>124</v>
      </c>
      <c r="Q354" s="50" t="s">
        <v>124</v>
      </c>
      <c r="R354" s="50" t="s">
        <v>124</v>
      </c>
      <c r="S354" s="50" t="s">
        <v>124</v>
      </c>
      <c r="T354" s="50" t="s">
        <v>124</v>
      </c>
      <c r="U354" s="50" t="s">
        <v>124</v>
      </c>
      <c r="V354" s="50" t="s">
        <v>124</v>
      </c>
      <c r="W354" s="50" t="s">
        <v>124</v>
      </c>
      <c r="X354" s="50" t="s">
        <v>124</v>
      </c>
    </row>
    <row r="355" spans="1:24" s="72" customFormat="1" x14ac:dyDescent="0.2">
      <c r="A355" s="154"/>
      <c r="B355" s="52" t="s">
        <v>216</v>
      </c>
      <c r="C355" s="56" t="s">
        <v>142</v>
      </c>
      <c r="D355" s="56" t="s">
        <v>125</v>
      </c>
      <c r="E355" s="56" t="s">
        <v>125</v>
      </c>
      <c r="F355" s="70" t="s">
        <v>125</v>
      </c>
      <c r="G355" s="79" t="s">
        <v>105</v>
      </c>
      <c r="H355" s="50" t="s">
        <v>386</v>
      </c>
      <c r="I355" s="56">
        <v>1840755055</v>
      </c>
      <c r="J355" s="56">
        <v>414</v>
      </c>
      <c r="K355" s="56" t="s">
        <v>105</v>
      </c>
      <c r="L355" s="56" t="s">
        <v>105</v>
      </c>
      <c r="M355" s="94">
        <v>0</v>
      </c>
      <c r="N355" s="94">
        <v>0</v>
      </c>
      <c r="O355" s="94">
        <v>0</v>
      </c>
      <c r="P355" s="94">
        <v>0</v>
      </c>
      <c r="Q355" s="94">
        <v>0</v>
      </c>
      <c r="R355" s="89">
        <v>5841</v>
      </c>
      <c r="S355" s="89">
        <v>0</v>
      </c>
      <c r="T355" s="89">
        <v>0</v>
      </c>
      <c r="U355" s="89">
        <v>0</v>
      </c>
      <c r="V355" s="89">
        <v>0</v>
      </c>
      <c r="W355" s="89">
        <v>0</v>
      </c>
      <c r="X355" s="75">
        <f>SUM(M355:T355)</f>
        <v>5841</v>
      </c>
    </row>
    <row r="356" spans="1:24" s="72" customFormat="1" x14ac:dyDescent="0.2">
      <c r="A356" s="154"/>
      <c r="B356" s="52" t="s">
        <v>215</v>
      </c>
      <c r="C356" s="56" t="s">
        <v>106</v>
      </c>
      <c r="D356" s="56" t="s">
        <v>105</v>
      </c>
      <c r="E356" s="56" t="s">
        <v>105</v>
      </c>
      <c r="F356" s="56" t="s">
        <v>105</v>
      </c>
      <c r="G356" s="79" t="s">
        <v>105</v>
      </c>
      <c r="H356" s="50" t="s">
        <v>386</v>
      </c>
      <c r="I356" s="56" t="s">
        <v>45</v>
      </c>
      <c r="J356" s="56">
        <v>414</v>
      </c>
      <c r="K356" s="56" t="s">
        <v>105</v>
      </c>
      <c r="L356" s="56" t="s">
        <v>105</v>
      </c>
      <c r="M356" s="94">
        <v>0</v>
      </c>
      <c r="N356" s="94">
        <v>0</v>
      </c>
      <c r="O356" s="94">
        <v>0</v>
      </c>
      <c r="P356" s="94">
        <v>0</v>
      </c>
      <c r="Q356" s="94">
        <v>0</v>
      </c>
      <c r="R356" s="89">
        <v>59</v>
      </c>
      <c r="S356" s="89">
        <v>0</v>
      </c>
      <c r="T356" s="89">
        <v>0</v>
      </c>
      <c r="U356" s="89">
        <v>0</v>
      </c>
      <c r="V356" s="89">
        <v>0</v>
      </c>
      <c r="W356" s="89">
        <v>0</v>
      </c>
      <c r="X356" s="75">
        <f>SUM(M356:T356)</f>
        <v>59</v>
      </c>
    </row>
    <row r="357" spans="1:24" s="72" customFormat="1" ht="28.5" customHeight="1" x14ac:dyDescent="0.2">
      <c r="A357" s="50" t="s">
        <v>36</v>
      </c>
      <c r="B357" s="93" t="s">
        <v>364</v>
      </c>
      <c r="C357" s="50" t="s">
        <v>205</v>
      </c>
      <c r="D357" s="50" t="s">
        <v>105</v>
      </c>
      <c r="E357" s="82" t="s">
        <v>144</v>
      </c>
      <c r="F357" s="50" t="s">
        <v>105</v>
      </c>
      <c r="G357" s="79" t="s">
        <v>105</v>
      </c>
      <c r="H357" s="50" t="s">
        <v>105</v>
      </c>
      <c r="I357" s="50" t="s">
        <v>105</v>
      </c>
      <c r="J357" s="50" t="s">
        <v>105</v>
      </c>
      <c r="K357" s="50" t="s">
        <v>105</v>
      </c>
      <c r="L357" s="50" t="s">
        <v>105</v>
      </c>
      <c r="M357" s="75" t="s">
        <v>105</v>
      </c>
      <c r="N357" s="57">
        <v>0</v>
      </c>
      <c r="O357" s="57">
        <v>0</v>
      </c>
      <c r="P357" s="57">
        <v>0</v>
      </c>
      <c r="Q357" s="57">
        <v>0</v>
      </c>
      <c r="R357" s="57">
        <v>0</v>
      </c>
      <c r="S357" s="57">
        <v>90</v>
      </c>
      <c r="T357" s="57">
        <v>90</v>
      </c>
      <c r="U357" s="57">
        <v>90</v>
      </c>
      <c r="V357" s="57">
        <v>90</v>
      </c>
      <c r="W357" s="57">
        <v>90</v>
      </c>
      <c r="X357" s="50" t="s">
        <v>124</v>
      </c>
    </row>
    <row r="358" spans="1:24" s="72" customFormat="1" ht="156" x14ac:dyDescent="0.2">
      <c r="A358" s="154" t="s">
        <v>37</v>
      </c>
      <c r="B358" s="52" t="s">
        <v>65</v>
      </c>
      <c r="C358" s="56" t="s">
        <v>105</v>
      </c>
      <c r="D358" s="56" t="s">
        <v>105</v>
      </c>
      <c r="E358" s="56" t="s">
        <v>105</v>
      </c>
      <c r="F358" s="70" t="s">
        <v>423</v>
      </c>
      <c r="G358" s="65" t="s">
        <v>433</v>
      </c>
      <c r="H358" s="56" t="s">
        <v>105</v>
      </c>
      <c r="I358" s="56" t="s">
        <v>105</v>
      </c>
      <c r="J358" s="56" t="s">
        <v>105</v>
      </c>
      <c r="K358" s="56" t="s">
        <v>105</v>
      </c>
      <c r="L358" s="56" t="s">
        <v>105</v>
      </c>
      <c r="M358" s="56" t="s">
        <v>105</v>
      </c>
      <c r="N358" s="56" t="s">
        <v>105</v>
      </c>
      <c r="O358" s="50" t="s">
        <v>124</v>
      </c>
      <c r="P358" s="50" t="s">
        <v>124</v>
      </c>
      <c r="Q358" s="50" t="s">
        <v>124</v>
      </c>
      <c r="R358" s="50" t="s">
        <v>124</v>
      </c>
      <c r="S358" s="50" t="s">
        <v>124</v>
      </c>
      <c r="T358" s="50" t="s">
        <v>124</v>
      </c>
      <c r="U358" s="50" t="s">
        <v>124</v>
      </c>
      <c r="V358" s="50" t="s">
        <v>124</v>
      </c>
      <c r="W358" s="50" t="s">
        <v>124</v>
      </c>
      <c r="X358" s="50" t="s">
        <v>124</v>
      </c>
    </row>
    <row r="359" spans="1:24" s="72" customFormat="1" x14ac:dyDescent="0.2">
      <c r="A359" s="154"/>
      <c r="B359" s="52" t="s">
        <v>216</v>
      </c>
      <c r="C359" s="56" t="s">
        <v>142</v>
      </c>
      <c r="D359" s="56" t="s">
        <v>125</v>
      </c>
      <c r="E359" s="56" t="s">
        <v>125</v>
      </c>
      <c r="F359" s="70" t="s">
        <v>125</v>
      </c>
      <c r="G359" s="79" t="s">
        <v>105</v>
      </c>
      <c r="H359" s="50" t="s">
        <v>386</v>
      </c>
      <c r="I359" s="56">
        <v>1840755055</v>
      </c>
      <c r="J359" s="56">
        <v>414</v>
      </c>
      <c r="K359" s="56" t="s">
        <v>105</v>
      </c>
      <c r="L359" s="56" t="s">
        <v>105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94">
        <v>5237.05</v>
      </c>
      <c r="S359" s="94">
        <v>0</v>
      </c>
      <c r="T359" s="94">
        <v>0</v>
      </c>
      <c r="U359" s="94">
        <v>0</v>
      </c>
      <c r="V359" s="94">
        <v>0</v>
      </c>
      <c r="W359" s="94">
        <v>0</v>
      </c>
      <c r="X359" s="75">
        <f>SUM(M359:T359)</f>
        <v>5237.05</v>
      </c>
    </row>
    <row r="360" spans="1:24" s="72" customFormat="1" x14ac:dyDescent="0.2">
      <c r="A360" s="154"/>
      <c r="B360" s="52" t="s">
        <v>215</v>
      </c>
      <c r="C360" s="56" t="s">
        <v>106</v>
      </c>
      <c r="D360" s="56" t="s">
        <v>105</v>
      </c>
      <c r="E360" s="56" t="s">
        <v>105</v>
      </c>
      <c r="F360" s="56" t="s">
        <v>105</v>
      </c>
      <c r="G360" s="79" t="s">
        <v>105</v>
      </c>
      <c r="H360" s="50" t="s">
        <v>386</v>
      </c>
      <c r="I360" s="56" t="s">
        <v>45</v>
      </c>
      <c r="J360" s="56">
        <v>414</v>
      </c>
      <c r="K360" s="56" t="s">
        <v>105</v>
      </c>
      <c r="L360" s="56" t="s">
        <v>105</v>
      </c>
      <c r="M360" s="94">
        <v>0</v>
      </c>
      <c r="N360" s="94">
        <v>0</v>
      </c>
      <c r="O360" s="94">
        <v>0</v>
      </c>
      <c r="P360" s="94">
        <v>0</v>
      </c>
      <c r="Q360" s="94">
        <v>0</v>
      </c>
      <c r="R360" s="94">
        <v>193.4</v>
      </c>
      <c r="S360" s="94">
        <v>0</v>
      </c>
      <c r="T360" s="94">
        <v>0</v>
      </c>
      <c r="U360" s="94">
        <v>0</v>
      </c>
      <c r="V360" s="94">
        <v>0</v>
      </c>
      <c r="W360" s="94">
        <v>0</v>
      </c>
      <c r="X360" s="75">
        <f>SUM(M360:T360)</f>
        <v>193.4</v>
      </c>
    </row>
    <row r="361" spans="1:24" s="72" customFormat="1" ht="24" customHeight="1" x14ac:dyDescent="0.2">
      <c r="A361" s="50" t="s">
        <v>38</v>
      </c>
      <c r="B361" s="93" t="s">
        <v>364</v>
      </c>
      <c r="C361" s="50" t="s">
        <v>205</v>
      </c>
      <c r="D361" s="50" t="s">
        <v>105</v>
      </c>
      <c r="E361" s="82" t="s">
        <v>144</v>
      </c>
      <c r="F361" s="50" t="s">
        <v>105</v>
      </c>
      <c r="G361" s="79" t="s">
        <v>105</v>
      </c>
      <c r="H361" s="50" t="s">
        <v>105</v>
      </c>
      <c r="I361" s="50" t="s">
        <v>105</v>
      </c>
      <c r="J361" s="50" t="s">
        <v>105</v>
      </c>
      <c r="K361" s="50" t="s">
        <v>105</v>
      </c>
      <c r="L361" s="50" t="s">
        <v>105</v>
      </c>
      <c r="M361" s="75" t="s">
        <v>105</v>
      </c>
      <c r="N361" s="57">
        <v>0</v>
      </c>
      <c r="O361" s="57">
        <v>0</v>
      </c>
      <c r="P361" s="57">
        <v>0</v>
      </c>
      <c r="Q361" s="57">
        <v>0</v>
      </c>
      <c r="R361" s="57">
        <v>0</v>
      </c>
      <c r="S361" s="57">
        <v>90</v>
      </c>
      <c r="T361" s="57">
        <v>90</v>
      </c>
      <c r="U361" s="57">
        <v>90</v>
      </c>
      <c r="V361" s="57">
        <v>90</v>
      </c>
      <c r="W361" s="57">
        <v>90</v>
      </c>
      <c r="X361" s="71" t="s">
        <v>105</v>
      </c>
    </row>
    <row r="362" spans="1:24" s="72" customFormat="1" ht="156" x14ac:dyDescent="0.2">
      <c r="A362" s="154" t="s">
        <v>39</v>
      </c>
      <c r="B362" s="52" t="s">
        <v>66</v>
      </c>
      <c r="C362" s="56" t="s">
        <v>105</v>
      </c>
      <c r="D362" s="56" t="s">
        <v>105</v>
      </c>
      <c r="E362" s="56" t="s">
        <v>105</v>
      </c>
      <c r="F362" s="70" t="s">
        <v>423</v>
      </c>
      <c r="G362" s="65" t="s">
        <v>433</v>
      </c>
      <c r="H362" s="56" t="s">
        <v>105</v>
      </c>
      <c r="I362" s="56" t="s">
        <v>105</v>
      </c>
      <c r="J362" s="56" t="s">
        <v>105</v>
      </c>
      <c r="K362" s="56" t="s">
        <v>105</v>
      </c>
      <c r="L362" s="56" t="s">
        <v>105</v>
      </c>
      <c r="M362" s="56" t="s">
        <v>105</v>
      </c>
      <c r="N362" s="56" t="s">
        <v>105</v>
      </c>
      <c r="O362" s="56" t="s">
        <v>105</v>
      </c>
      <c r="P362" s="56" t="s">
        <v>105</v>
      </c>
      <c r="Q362" s="56" t="s">
        <v>105</v>
      </c>
      <c r="R362" s="56" t="s">
        <v>105</v>
      </c>
      <c r="S362" s="56" t="s">
        <v>105</v>
      </c>
      <c r="T362" s="56" t="s">
        <v>105</v>
      </c>
      <c r="U362" s="56" t="s">
        <v>105</v>
      </c>
      <c r="V362" s="56" t="s">
        <v>105</v>
      </c>
      <c r="W362" s="56" t="s">
        <v>105</v>
      </c>
      <c r="X362" s="71" t="s">
        <v>105</v>
      </c>
    </row>
    <row r="363" spans="1:24" s="72" customFormat="1" x14ac:dyDescent="0.2">
      <c r="A363" s="154"/>
      <c r="B363" s="52" t="s">
        <v>216</v>
      </c>
      <c r="C363" s="56" t="s">
        <v>142</v>
      </c>
      <c r="D363" s="56" t="s">
        <v>125</v>
      </c>
      <c r="E363" s="56" t="s">
        <v>125</v>
      </c>
      <c r="F363" s="70" t="s">
        <v>125</v>
      </c>
      <c r="G363" s="79" t="s">
        <v>105</v>
      </c>
      <c r="H363" s="50" t="s">
        <v>386</v>
      </c>
      <c r="I363" s="56">
        <v>1840755055</v>
      </c>
      <c r="J363" s="56">
        <v>414</v>
      </c>
      <c r="K363" s="56" t="s">
        <v>105</v>
      </c>
      <c r="L363" s="56" t="s">
        <v>105</v>
      </c>
      <c r="M363" s="94">
        <v>0</v>
      </c>
      <c r="N363" s="94">
        <v>0</v>
      </c>
      <c r="O363" s="94">
        <v>0</v>
      </c>
      <c r="P363" s="94">
        <v>0</v>
      </c>
      <c r="Q363" s="94">
        <v>0</v>
      </c>
      <c r="R363" s="94">
        <v>5237.05</v>
      </c>
      <c r="S363" s="94">
        <v>0</v>
      </c>
      <c r="T363" s="94">
        <v>0</v>
      </c>
      <c r="U363" s="94">
        <v>0</v>
      </c>
      <c r="V363" s="94">
        <v>0</v>
      </c>
      <c r="W363" s="94">
        <v>0</v>
      </c>
      <c r="X363" s="75">
        <f>SUM(M363:T363)</f>
        <v>5237.05</v>
      </c>
    </row>
    <row r="364" spans="1:24" s="72" customFormat="1" x14ac:dyDescent="0.2">
      <c r="A364" s="154"/>
      <c r="B364" s="52" t="s">
        <v>215</v>
      </c>
      <c r="C364" s="56" t="s">
        <v>106</v>
      </c>
      <c r="D364" s="56" t="s">
        <v>105</v>
      </c>
      <c r="E364" s="56" t="s">
        <v>105</v>
      </c>
      <c r="F364" s="56" t="s">
        <v>105</v>
      </c>
      <c r="G364" s="79" t="s">
        <v>105</v>
      </c>
      <c r="H364" s="50" t="s">
        <v>386</v>
      </c>
      <c r="I364" s="56" t="s">
        <v>45</v>
      </c>
      <c r="J364" s="56">
        <v>414</v>
      </c>
      <c r="K364" s="56" t="s">
        <v>105</v>
      </c>
      <c r="L364" s="56" t="s">
        <v>105</v>
      </c>
      <c r="M364" s="94">
        <v>0</v>
      </c>
      <c r="N364" s="94">
        <v>0</v>
      </c>
      <c r="O364" s="94">
        <v>0</v>
      </c>
      <c r="P364" s="94">
        <v>0</v>
      </c>
      <c r="Q364" s="94">
        <v>0</v>
      </c>
      <c r="R364" s="94">
        <v>133.19999999999999</v>
      </c>
      <c r="S364" s="94">
        <v>0</v>
      </c>
      <c r="T364" s="94">
        <v>0</v>
      </c>
      <c r="U364" s="94">
        <v>0</v>
      </c>
      <c r="V364" s="94">
        <v>0</v>
      </c>
      <c r="W364" s="94">
        <v>0</v>
      </c>
      <c r="X364" s="75">
        <f>SUM(M364:T364)</f>
        <v>133.19999999999999</v>
      </c>
    </row>
    <row r="365" spans="1:24" s="72" customFormat="1" ht="30" customHeight="1" x14ac:dyDescent="0.2">
      <c r="A365" s="50" t="s">
        <v>40</v>
      </c>
      <c r="B365" s="93" t="s">
        <v>364</v>
      </c>
      <c r="C365" s="50" t="s">
        <v>205</v>
      </c>
      <c r="D365" s="50" t="s">
        <v>105</v>
      </c>
      <c r="E365" s="82" t="s">
        <v>144</v>
      </c>
      <c r="F365" s="50" t="s">
        <v>105</v>
      </c>
      <c r="G365" s="79" t="s">
        <v>105</v>
      </c>
      <c r="H365" s="50" t="s">
        <v>105</v>
      </c>
      <c r="I365" s="50" t="s">
        <v>105</v>
      </c>
      <c r="J365" s="50" t="s">
        <v>105</v>
      </c>
      <c r="K365" s="50" t="s">
        <v>105</v>
      </c>
      <c r="L365" s="50" t="s">
        <v>105</v>
      </c>
      <c r="M365" s="75" t="s">
        <v>105</v>
      </c>
      <c r="N365" s="57">
        <v>0</v>
      </c>
      <c r="O365" s="57">
        <v>0</v>
      </c>
      <c r="P365" s="57">
        <v>0</v>
      </c>
      <c r="Q365" s="57">
        <v>0</v>
      </c>
      <c r="R365" s="57">
        <v>0</v>
      </c>
      <c r="S365" s="57">
        <v>90</v>
      </c>
      <c r="T365" s="57">
        <v>90</v>
      </c>
      <c r="U365" s="57">
        <v>90</v>
      </c>
      <c r="V365" s="57">
        <v>90</v>
      </c>
      <c r="W365" s="57">
        <v>90</v>
      </c>
      <c r="X365" s="71" t="s">
        <v>105</v>
      </c>
    </row>
    <row r="366" spans="1:24" s="72" customFormat="1" ht="156" x14ac:dyDescent="0.2">
      <c r="A366" s="154" t="s">
        <v>48</v>
      </c>
      <c r="B366" s="52" t="s">
        <v>58</v>
      </c>
      <c r="C366" s="56" t="s">
        <v>105</v>
      </c>
      <c r="D366" s="56" t="s">
        <v>105</v>
      </c>
      <c r="E366" s="56" t="s">
        <v>105</v>
      </c>
      <c r="F366" s="70" t="s">
        <v>423</v>
      </c>
      <c r="G366" s="65" t="s">
        <v>433</v>
      </c>
      <c r="H366" s="56" t="s">
        <v>105</v>
      </c>
      <c r="I366" s="56" t="s">
        <v>105</v>
      </c>
      <c r="J366" s="56" t="s">
        <v>105</v>
      </c>
      <c r="K366" s="56" t="s">
        <v>105</v>
      </c>
      <c r="L366" s="56" t="s">
        <v>105</v>
      </c>
      <c r="M366" s="56" t="s">
        <v>105</v>
      </c>
      <c r="N366" s="56" t="s">
        <v>105</v>
      </c>
      <c r="O366" s="56" t="s">
        <v>105</v>
      </c>
      <c r="P366" s="56" t="s">
        <v>105</v>
      </c>
      <c r="Q366" s="56" t="s">
        <v>105</v>
      </c>
      <c r="R366" s="56" t="s">
        <v>105</v>
      </c>
      <c r="S366" s="118" t="s">
        <v>105</v>
      </c>
      <c r="T366" s="56" t="s">
        <v>105</v>
      </c>
      <c r="U366" s="56" t="s">
        <v>105</v>
      </c>
      <c r="V366" s="56" t="s">
        <v>105</v>
      </c>
      <c r="W366" s="56" t="s">
        <v>105</v>
      </c>
      <c r="X366" s="71" t="s">
        <v>105</v>
      </c>
    </row>
    <row r="367" spans="1:24" s="72" customFormat="1" x14ac:dyDescent="0.2">
      <c r="A367" s="154"/>
      <c r="B367" s="52" t="s">
        <v>216</v>
      </c>
      <c r="C367" s="56" t="s">
        <v>142</v>
      </c>
      <c r="D367" s="56" t="s">
        <v>125</v>
      </c>
      <c r="E367" s="56" t="s">
        <v>125</v>
      </c>
      <c r="F367" s="70" t="s">
        <v>125</v>
      </c>
      <c r="G367" s="79" t="s">
        <v>105</v>
      </c>
      <c r="H367" s="50" t="s">
        <v>386</v>
      </c>
      <c r="I367" s="56">
        <v>1840755055</v>
      </c>
      <c r="J367" s="56">
        <v>414</v>
      </c>
      <c r="K367" s="56" t="s">
        <v>105</v>
      </c>
      <c r="L367" s="56" t="s">
        <v>105</v>
      </c>
      <c r="M367" s="94">
        <v>0</v>
      </c>
      <c r="N367" s="94">
        <v>0</v>
      </c>
      <c r="O367" s="94">
        <v>0</v>
      </c>
      <c r="P367" s="94">
        <v>0</v>
      </c>
      <c r="Q367" s="94">
        <v>0</v>
      </c>
      <c r="R367" s="94">
        <v>1677.5</v>
      </c>
      <c r="S367" s="94">
        <v>13098</v>
      </c>
      <c r="T367" s="94">
        <v>0</v>
      </c>
      <c r="U367" s="94">
        <v>0</v>
      </c>
      <c r="V367" s="94">
        <v>0</v>
      </c>
      <c r="W367" s="94">
        <v>0</v>
      </c>
      <c r="X367" s="75">
        <f>SUM(M367:T367)</f>
        <v>14775.5</v>
      </c>
    </row>
    <row r="368" spans="1:24" s="72" customFormat="1" x14ac:dyDescent="0.2">
      <c r="A368" s="154"/>
      <c r="B368" s="52" t="s">
        <v>215</v>
      </c>
      <c r="C368" s="56" t="s">
        <v>106</v>
      </c>
      <c r="D368" s="56" t="s">
        <v>105</v>
      </c>
      <c r="E368" s="56" t="s">
        <v>105</v>
      </c>
      <c r="F368" s="56" t="s">
        <v>105</v>
      </c>
      <c r="G368" s="79" t="s">
        <v>105</v>
      </c>
      <c r="H368" s="50" t="s">
        <v>386</v>
      </c>
      <c r="I368" s="56" t="s">
        <v>45</v>
      </c>
      <c r="J368" s="56">
        <v>414</v>
      </c>
      <c r="K368" s="56" t="s">
        <v>105</v>
      </c>
      <c r="L368" s="56" t="s">
        <v>105</v>
      </c>
      <c r="M368" s="94">
        <v>0</v>
      </c>
      <c r="N368" s="94">
        <v>0</v>
      </c>
      <c r="O368" s="94">
        <v>0</v>
      </c>
      <c r="P368" s="94">
        <v>0</v>
      </c>
      <c r="Q368" s="94">
        <v>0</v>
      </c>
      <c r="R368" s="94">
        <v>16.899999999999999</v>
      </c>
      <c r="S368" s="94">
        <v>132.19999999999999</v>
      </c>
      <c r="T368" s="94">
        <v>0</v>
      </c>
      <c r="U368" s="94">
        <v>0</v>
      </c>
      <c r="V368" s="94">
        <v>0</v>
      </c>
      <c r="W368" s="94">
        <v>0</v>
      </c>
      <c r="X368" s="75">
        <f>SUM(M368:T368)</f>
        <v>149.1</v>
      </c>
    </row>
    <row r="369" spans="1:24" s="72" customFormat="1" ht="26.25" customHeight="1" x14ac:dyDescent="0.2">
      <c r="A369" s="50" t="s">
        <v>49</v>
      </c>
      <c r="B369" s="93" t="s">
        <v>364</v>
      </c>
      <c r="C369" s="50" t="s">
        <v>205</v>
      </c>
      <c r="D369" s="50" t="s">
        <v>105</v>
      </c>
      <c r="E369" s="82" t="s">
        <v>144</v>
      </c>
      <c r="F369" s="50" t="s">
        <v>105</v>
      </c>
      <c r="G369" s="79" t="s">
        <v>105</v>
      </c>
      <c r="H369" s="50" t="s">
        <v>105</v>
      </c>
      <c r="I369" s="50" t="s">
        <v>105</v>
      </c>
      <c r="J369" s="50" t="s">
        <v>105</v>
      </c>
      <c r="K369" s="50" t="s">
        <v>105</v>
      </c>
      <c r="L369" s="50" t="s">
        <v>105</v>
      </c>
      <c r="M369" s="75" t="s">
        <v>105</v>
      </c>
      <c r="N369" s="75" t="s">
        <v>105</v>
      </c>
      <c r="O369" s="75" t="s">
        <v>105</v>
      </c>
      <c r="P369" s="75" t="s">
        <v>105</v>
      </c>
      <c r="Q369" s="57">
        <v>0</v>
      </c>
      <c r="R369" s="57">
        <v>0</v>
      </c>
      <c r="S369" s="57">
        <v>0</v>
      </c>
      <c r="T369" s="57">
        <v>90</v>
      </c>
      <c r="U369" s="57">
        <v>90</v>
      </c>
      <c r="V369" s="57">
        <v>90</v>
      </c>
      <c r="W369" s="57">
        <v>90</v>
      </c>
      <c r="X369" s="71" t="s">
        <v>105</v>
      </c>
    </row>
    <row r="370" spans="1:24" s="72" customFormat="1" ht="72" x14ac:dyDescent="0.2">
      <c r="A370" s="155" t="s">
        <v>190</v>
      </c>
      <c r="B370" s="78" t="s">
        <v>20</v>
      </c>
      <c r="C370" s="56" t="s">
        <v>105</v>
      </c>
      <c r="D370" s="56">
        <v>0.2</v>
      </c>
      <c r="E370" s="56" t="s">
        <v>105</v>
      </c>
      <c r="F370" s="70" t="s">
        <v>473</v>
      </c>
      <c r="G370" s="65" t="s">
        <v>121</v>
      </c>
      <c r="H370" s="56" t="s">
        <v>105</v>
      </c>
      <c r="I370" s="56" t="s">
        <v>105</v>
      </c>
      <c r="J370" s="56" t="s">
        <v>105</v>
      </c>
      <c r="K370" s="56" t="s">
        <v>105</v>
      </c>
      <c r="L370" s="56" t="s">
        <v>105</v>
      </c>
      <c r="M370" s="56" t="s">
        <v>105</v>
      </c>
      <c r="N370" s="56" t="s">
        <v>105</v>
      </c>
      <c r="O370" s="56" t="s">
        <v>105</v>
      </c>
      <c r="P370" s="56" t="s">
        <v>105</v>
      </c>
      <c r="Q370" s="56" t="s">
        <v>105</v>
      </c>
      <c r="R370" s="56" t="s">
        <v>105</v>
      </c>
      <c r="S370" s="118" t="s">
        <v>105</v>
      </c>
      <c r="T370" s="56" t="s">
        <v>105</v>
      </c>
      <c r="U370" s="56" t="s">
        <v>105</v>
      </c>
      <c r="V370" s="56" t="s">
        <v>105</v>
      </c>
      <c r="W370" s="56" t="s">
        <v>105</v>
      </c>
      <c r="X370" s="71" t="s">
        <v>105</v>
      </c>
    </row>
    <row r="371" spans="1:24" s="72" customFormat="1" x14ac:dyDescent="0.2">
      <c r="A371" s="156"/>
      <c r="B371" s="52" t="s">
        <v>214</v>
      </c>
      <c r="C371" s="56" t="s">
        <v>106</v>
      </c>
      <c r="D371" s="56" t="s">
        <v>105</v>
      </c>
      <c r="E371" s="56" t="s">
        <v>105</v>
      </c>
      <c r="F371" s="56" t="s">
        <v>105</v>
      </c>
      <c r="G371" s="56" t="s">
        <v>105</v>
      </c>
      <c r="H371" s="56" t="s">
        <v>105</v>
      </c>
      <c r="I371" s="56" t="s">
        <v>105</v>
      </c>
      <c r="J371" s="56" t="s">
        <v>105</v>
      </c>
      <c r="K371" s="56" t="s">
        <v>105</v>
      </c>
      <c r="L371" s="56" t="s">
        <v>105</v>
      </c>
      <c r="M371" s="77">
        <f>M373+M374</f>
        <v>0</v>
      </c>
      <c r="N371" s="77">
        <f>N373+N374</f>
        <v>0</v>
      </c>
      <c r="O371" s="77">
        <f t="shared" ref="O371:T371" si="88">SUM(O373:O376)</f>
        <v>24159</v>
      </c>
      <c r="P371" s="77">
        <f t="shared" si="88"/>
        <v>0</v>
      </c>
      <c r="Q371" s="77">
        <f t="shared" si="88"/>
        <v>29464.166000000001</v>
      </c>
      <c r="R371" s="77">
        <f t="shared" si="88"/>
        <v>0</v>
      </c>
      <c r="S371" s="77">
        <f t="shared" si="88"/>
        <v>0</v>
      </c>
      <c r="T371" s="77">
        <f t="shared" si="88"/>
        <v>0</v>
      </c>
      <c r="U371" s="77">
        <f t="shared" ref="U371:W371" si="89">SUM(U373:U376)</f>
        <v>0</v>
      </c>
      <c r="V371" s="77">
        <f t="shared" si="89"/>
        <v>0</v>
      </c>
      <c r="W371" s="77">
        <f t="shared" si="89"/>
        <v>0</v>
      </c>
      <c r="X371" s="75">
        <f>SUM(M371:T371)</f>
        <v>53623.165999999997</v>
      </c>
    </row>
    <row r="372" spans="1:24" s="72" customFormat="1" x14ac:dyDescent="0.2">
      <c r="A372" s="156"/>
      <c r="B372" s="52" t="s">
        <v>110</v>
      </c>
      <c r="C372" s="56" t="s">
        <v>105</v>
      </c>
      <c r="D372" s="56" t="s">
        <v>105</v>
      </c>
      <c r="E372" s="56" t="s">
        <v>105</v>
      </c>
      <c r="F372" s="56" t="s">
        <v>105</v>
      </c>
      <c r="G372" s="56" t="s">
        <v>105</v>
      </c>
      <c r="H372" s="56" t="s">
        <v>105</v>
      </c>
      <c r="I372" s="56" t="s">
        <v>105</v>
      </c>
      <c r="J372" s="56" t="s">
        <v>105</v>
      </c>
      <c r="K372" s="56" t="s">
        <v>105</v>
      </c>
      <c r="L372" s="56" t="s">
        <v>105</v>
      </c>
      <c r="M372" s="71" t="s">
        <v>105</v>
      </c>
      <c r="N372" s="71" t="s">
        <v>105</v>
      </c>
      <c r="O372" s="71" t="s">
        <v>105</v>
      </c>
      <c r="P372" s="71" t="s">
        <v>105</v>
      </c>
      <c r="Q372" s="71" t="s">
        <v>105</v>
      </c>
      <c r="R372" s="71" t="s">
        <v>105</v>
      </c>
      <c r="S372" s="71" t="s">
        <v>105</v>
      </c>
      <c r="T372" s="71" t="s">
        <v>105</v>
      </c>
      <c r="U372" s="71" t="s">
        <v>105</v>
      </c>
      <c r="V372" s="71" t="s">
        <v>105</v>
      </c>
      <c r="W372" s="71" t="s">
        <v>105</v>
      </c>
      <c r="X372" s="77" t="s">
        <v>105</v>
      </c>
    </row>
    <row r="373" spans="1:24" s="72" customFormat="1" x14ac:dyDescent="0.2">
      <c r="A373" s="156"/>
      <c r="B373" s="52" t="s">
        <v>220</v>
      </c>
      <c r="C373" s="56" t="s">
        <v>106</v>
      </c>
      <c r="D373" s="56" t="s">
        <v>105</v>
      </c>
      <c r="E373" s="56" t="s">
        <v>105</v>
      </c>
      <c r="F373" s="56" t="s">
        <v>105</v>
      </c>
      <c r="G373" s="56" t="s">
        <v>105</v>
      </c>
      <c r="H373" s="56" t="s">
        <v>105</v>
      </c>
      <c r="I373" s="56" t="s">
        <v>105</v>
      </c>
      <c r="J373" s="56" t="s">
        <v>105</v>
      </c>
      <c r="K373" s="56" t="s">
        <v>105</v>
      </c>
      <c r="L373" s="56" t="s">
        <v>105</v>
      </c>
      <c r="M373" s="77">
        <f>M388+M390+M380</f>
        <v>0</v>
      </c>
      <c r="N373" s="77">
        <f>N388+N390+N380</f>
        <v>0</v>
      </c>
      <c r="O373" s="77">
        <f>O380+O381+O388+O389+O390</f>
        <v>30</v>
      </c>
      <c r="P373" s="77">
        <f>P380+P381+P388+P389+P390</f>
        <v>0</v>
      </c>
      <c r="Q373" s="77">
        <f>Q380+Q381+Q388+Q389+Q390</f>
        <v>6299.9659999999994</v>
      </c>
      <c r="R373" s="77">
        <f>R380+R381+R383+R388+R389+R390</f>
        <v>0</v>
      </c>
      <c r="S373" s="77">
        <f t="shared" ref="S373:W373" si="90">S380+S381+S383+S388+S389+S390</f>
        <v>0</v>
      </c>
      <c r="T373" s="77">
        <f t="shared" si="90"/>
        <v>0</v>
      </c>
      <c r="U373" s="77">
        <f t="shared" si="90"/>
        <v>0</v>
      </c>
      <c r="V373" s="77">
        <f t="shared" si="90"/>
        <v>0</v>
      </c>
      <c r="W373" s="77">
        <f t="shared" si="90"/>
        <v>0</v>
      </c>
      <c r="X373" s="75">
        <f>SUM(M373:T373)</f>
        <v>6329.9659999999994</v>
      </c>
    </row>
    <row r="374" spans="1:24" s="72" customFormat="1" x14ac:dyDescent="0.2">
      <c r="A374" s="156"/>
      <c r="B374" s="52" t="s">
        <v>221</v>
      </c>
      <c r="C374" s="56" t="s">
        <v>106</v>
      </c>
      <c r="D374" s="56" t="s">
        <v>105</v>
      </c>
      <c r="E374" s="56" t="s">
        <v>105</v>
      </c>
      <c r="F374" s="56" t="s">
        <v>105</v>
      </c>
      <c r="G374" s="56" t="s">
        <v>105</v>
      </c>
      <c r="H374" s="56" t="s">
        <v>105</v>
      </c>
      <c r="I374" s="56" t="s">
        <v>105</v>
      </c>
      <c r="J374" s="56" t="s">
        <v>105</v>
      </c>
      <c r="K374" s="56" t="s">
        <v>105</v>
      </c>
      <c r="L374" s="56" t="s">
        <v>105</v>
      </c>
      <c r="M374" s="77">
        <f t="shared" ref="M374:Q374" si="91">M379+M387+M391</f>
        <v>0</v>
      </c>
      <c r="N374" s="77">
        <f t="shared" si="91"/>
        <v>0</v>
      </c>
      <c r="O374" s="77">
        <f t="shared" si="91"/>
        <v>24129</v>
      </c>
      <c r="P374" s="77">
        <f t="shared" si="91"/>
        <v>0</v>
      </c>
      <c r="Q374" s="77">
        <f t="shared" si="91"/>
        <v>23164.2</v>
      </c>
      <c r="R374" s="77">
        <f>R379+R387+R391</f>
        <v>0</v>
      </c>
      <c r="S374" s="77">
        <f t="shared" ref="S374:W374" si="92">S379+S387+S391</f>
        <v>0</v>
      </c>
      <c r="T374" s="77">
        <f t="shared" si="92"/>
        <v>0</v>
      </c>
      <c r="U374" s="77">
        <f t="shared" si="92"/>
        <v>0</v>
      </c>
      <c r="V374" s="77">
        <f t="shared" si="92"/>
        <v>0</v>
      </c>
      <c r="W374" s="77">
        <f t="shared" si="92"/>
        <v>0</v>
      </c>
      <c r="X374" s="75">
        <f>SUM(M374:T374)</f>
        <v>47293.2</v>
      </c>
    </row>
    <row r="375" spans="1:24" s="72" customFormat="1" x14ac:dyDescent="0.2">
      <c r="A375" s="156"/>
      <c r="B375" s="52" t="s">
        <v>222</v>
      </c>
      <c r="C375" s="56" t="s">
        <v>106</v>
      </c>
      <c r="D375" s="56" t="s">
        <v>105</v>
      </c>
      <c r="E375" s="56" t="s">
        <v>105</v>
      </c>
      <c r="F375" s="56" t="s">
        <v>105</v>
      </c>
      <c r="G375" s="56" t="s">
        <v>105</v>
      </c>
      <c r="H375" s="56" t="s">
        <v>105</v>
      </c>
      <c r="I375" s="56" t="s">
        <v>105</v>
      </c>
      <c r="J375" s="56" t="s">
        <v>105</v>
      </c>
      <c r="K375" s="56" t="s">
        <v>105</v>
      </c>
      <c r="L375" s="56" t="s">
        <v>105</v>
      </c>
      <c r="M375" s="77">
        <v>0</v>
      </c>
      <c r="N375" s="77">
        <f t="shared" ref="N375:T375" si="93">N382</f>
        <v>0</v>
      </c>
      <c r="O375" s="77">
        <f t="shared" si="93"/>
        <v>0</v>
      </c>
      <c r="P375" s="77">
        <f t="shared" si="93"/>
        <v>0</v>
      </c>
      <c r="Q375" s="77">
        <f t="shared" si="93"/>
        <v>0</v>
      </c>
      <c r="R375" s="77">
        <f t="shared" si="93"/>
        <v>0</v>
      </c>
      <c r="S375" s="77">
        <f t="shared" si="93"/>
        <v>0</v>
      </c>
      <c r="T375" s="77">
        <f t="shared" si="93"/>
        <v>0</v>
      </c>
      <c r="U375" s="77">
        <f t="shared" ref="U375:W375" si="94">U382</f>
        <v>0</v>
      </c>
      <c r="V375" s="77">
        <f t="shared" si="94"/>
        <v>0</v>
      </c>
      <c r="W375" s="77">
        <f t="shared" si="94"/>
        <v>0</v>
      </c>
      <c r="X375" s="77">
        <f>SUM(M375:T375)</f>
        <v>0</v>
      </c>
    </row>
    <row r="376" spans="1:24" s="72" customFormat="1" x14ac:dyDescent="0.2">
      <c r="A376" s="157"/>
      <c r="B376" s="52" t="s">
        <v>223</v>
      </c>
      <c r="C376" s="56" t="s">
        <v>106</v>
      </c>
      <c r="D376" s="56" t="s">
        <v>105</v>
      </c>
      <c r="E376" s="56" t="s">
        <v>105</v>
      </c>
      <c r="F376" s="56" t="s">
        <v>105</v>
      </c>
      <c r="G376" s="56" t="s">
        <v>105</v>
      </c>
      <c r="H376" s="56" t="s">
        <v>105</v>
      </c>
      <c r="I376" s="56" t="s">
        <v>105</v>
      </c>
      <c r="J376" s="56" t="s">
        <v>105</v>
      </c>
      <c r="K376" s="56" t="s">
        <v>105</v>
      </c>
      <c r="L376" s="56" t="s">
        <v>105</v>
      </c>
      <c r="M376" s="77">
        <v>0</v>
      </c>
      <c r="N376" s="77">
        <v>0</v>
      </c>
      <c r="O376" s="77">
        <f t="shared" ref="O376:T376" si="95">O384+O392</f>
        <v>0</v>
      </c>
      <c r="P376" s="77">
        <f t="shared" si="95"/>
        <v>0</v>
      </c>
      <c r="Q376" s="77">
        <f t="shared" si="95"/>
        <v>0</v>
      </c>
      <c r="R376" s="77">
        <f t="shared" si="95"/>
        <v>0</v>
      </c>
      <c r="S376" s="77">
        <f t="shared" si="95"/>
        <v>0</v>
      </c>
      <c r="T376" s="77">
        <f t="shared" si="95"/>
        <v>0</v>
      </c>
      <c r="U376" s="77">
        <f t="shared" ref="U376:W376" si="96">U384+U392</f>
        <v>0</v>
      </c>
      <c r="V376" s="77">
        <f t="shared" si="96"/>
        <v>0</v>
      </c>
      <c r="W376" s="77">
        <f t="shared" si="96"/>
        <v>0</v>
      </c>
      <c r="X376" s="77">
        <f>SUM(M376:T376)</f>
        <v>0</v>
      </c>
    </row>
    <row r="377" spans="1:24" s="72" customFormat="1" ht="53.25" customHeight="1" x14ac:dyDescent="0.2">
      <c r="A377" s="50" t="s">
        <v>303</v>
      </c>
      <c r="B377" s="51" t="s">
        <v>372</v>
      </c>
      <c r="C377" s="56" t="s">
        <v>122</v>
      </c>
      <c r="D377" s="56" t="s">
        <v>105</v>
      </c>
      <c r="E377" s="95" t="s">
        <v>144</v>
      </c>
      <c r="F377" s="56" t="s">
        <v>429</v>
      </c>
      <c r="G377" s="65" t="s">
        <v>121</v>
      </c>
      <c r="H377" s="56" t="s">
        <v>105</v>
      </c>
      <c r="I377" s="56" t="s">
        <v>105</v>
      </c>
      <c r="J377" s="56" t="s">
        <v>105</v>
      </c>
      <c r="K377" s="56" t="s">
        <v>105</v>
      </c>
      <c r="L377" s="56" t="s">
        <v>105</v>
      </c>
      <c r="M377" s="77" t="s">
        <v>105</v>
      </c>
      <c r="N377" s="77" t="s">
        <v>105</v>
      </c>
      <c r="O377" s="58">
        <v>3</v>
      </c>
      <c r="P377" s="81">
        <v>0</v>
      </c>
      <c r="Q377" s="58">
        <v>3</v>
      </c>
      <c r="R377" s="58" t="s">
        <v>124</v>
      </c>
      <c r="S377" s="58" t="s">
        <v>124</v>
      </c>
      <c r="T377" s="58" t="s">
        <v>124</v>
      </c>
      <c r="U377" s="58" t="s">
        <v>124</v>
      </c>
      <c r="V377" s="58" t="s">
        <v>124</v>
      </c>
      <c r="W377" s="58" t="s">
        <v>124</v>
      </c>
      <c r="X377" s="103">
        <v>6</v>
      </c>
    </row>
    <row r="378" spans="1:24" s="72" customFormat="1" ht="72" x14ac:dyDescent="0.2">
      <c r="A378" s="154" t="s">
        <v>273</v>
      </c>
      <c r="B378" s="52" t="s">
        <v>21</v>
      </c>
      <c r="C378" s="56" t="s">
        <v>105</v>
      </c>
      <c r="D378" s="56" t="s">
        <v>105</v>
      </c>
      <c r="E378" s="56" t="s">
        <v>105</v>
      </c>
      <c r="F378" s="70" t="s">
        <v>429</v>
      </c>
      <c r="G378" s="65" t="s">
        <v>121</v>
      </c>
      <c r="H378" s="56" t="s">
        <v>105</v>
      </c>
      <c r="I378" s="56" t="s">
        <v>105</v>
      </c>
      <c r="J378" s="56" t="s">
        <v>105</v>
      </c>
      <c r="K378" s="56" t="s">
        <v>105</v>
      </c>
      <c r="L378" s="56" t="s">
        <v>105</v>
      </c>
      <c r="M378" s="56" t="s">
        <v>105</v>
      </c>
      <c r="N378" s="56" t="s">
        <v>105</v>
      </c>
      <c r="O378" s="56" t="s">
        <v>105</v>
      </c>
      <c r="P378" s="56" t="s">
        <v>105</v>
      </c>
      <c r="Q378" s="56" t="s">
        <v>105</v>
      </c>
      <c r="R378" s="56" t="s">
        <v>105</v>
      </c>
      <c r="S378" s="118" t="s">
        <v>105</v>
      </c>
      <c r="T378" s="56" t="s">
        <v>105</v>
      </c>
      <c r="U378" s="56" t="s">
        <v>105</v>
      </c>
      <c r="V378" s="56" t="s">
        <v>105</v>
      </c>
      <c r="W378" s="56" t="s">
        <v>105</v>
      </c>
      <c r="X378" s="71" t="s">
        <v>105</v>
      </c>
    </row>
    <row r="379" spans="1:24" s="72" customFormat="1" x14ac:dyDescent="0.2">
      <c r="A379" s="154"/>
      <c r="B379" s="52" t="s">
        <v>216</v>
      </c>
      <c r="C379" s="56" t="s">
        <v>142</v>
      </c>
      <c r="D379" s="56" t="s">
        <v>105</v>
      </c>
      <c r="E379" s="56" t="s">
        <v>105</v>
      </c>
      <c r="F379" s="56" t="s">
        <v>105</v>
      </c>
      <c r="G379" s="56" t="s">
        <v>105</v>
      </c>
      <c r="H379" s="50" t="s">
        <v>119</v>
      </c>
      <c r="I379" s="56" t="s">
        <v>154</v>
      </c>
      <c r="J379" s="56">
        <v>522</v>
      </c>
      <c r="K379" s="56" t="s">
        <v>105</v>
      </c>
      <c r="L379" s="56" t="s">
        <v>105</v>
      </c>
      <c r="M379" s="71">
        <v>0</v>
      </c>
      <c r="N379" s="71">
        <v>0</v>
      </c>
      <c r="O379" s="71">
        <v>0</v>
      </c>
      <c r="P379" s="71">
        <v>0</v>
      </c>
      <c r="Q379" s="71">
        <v>10162.200000000001</v>
      </c>
      <c r="R379" s="71">
        <v>0</v>
      </c>
      <c r="S379" s="71">
        <v>0</v>
      </c>
      <c r="T379" s="71">
        <v>0</v>
      </c>
      <c r="U379" s="71">
        <v>0</v>
      </c>
      <c r="V379" s="71">
        <v>0</v>
      </c>
      <c r="W379" s="71">
        <v>0</v>
      </c>
      <c r="X379" s="75">
        <f t="shared" ref="X379:X384" si="97">SUM(M379:T379)</f>
        <v>10162.200000000001</v>
      </c>
    </row>
    <row r="380" spans="1:24" s="72" customFormat="1" x14ac:dyDescent="0.2">
      <c r="A380" s="154"/>
      <c r="B380" s="52" t="s">
        <v>215</v>
      </c>
      <c r="C380" s="56" t="s">
        <v>106</v>
      </c>
      <c r="D380" s="56" t="s">
        <v>105</v>
      </c>
      <c r="E380" s="95" t="s">
        <v>105</v>
      </c>
      <c r="F380" s="56" t="s">
        <v>105</v>
      </c>
      <c r="G380" s="56" t="s">
        <v>105</v>
      </c>
      <c r="H380" s="50" t="s">
        <v>119</v>
      </c>
      <c r="I380" s="56" t="s">
        <v>154</v>
      </c>
      <c r="J380" s="56">
        <v>522</v>
      </c>
      <c r="K380" s="56" t="s">
        <v>105</v>
      </c>
      <c r="L380" s="56" t="s">
        <v>105</v>
      </c>
      <c r="M380" s="71">
        <v>0</v>
      </c>
      <c r="N380" s="71">
        <v>0</v>
      </c>
      <c r="O380" s="71">
        <v>0</v>
      </c>
      <c r="P380" s="71">
        <v>0</v>
      </c>
      <c r="Q380" s="71">
        <v>648.65099999999995</v>
      </c>
      <c r="R380" s="71">
        <v>0</v>
      </c>
      <c r="S380" s="71">
        <v>0</v>
      </c>
      <c r="T380" s="71">
        <v>0</v>
      </c>
      <c r="U380" s="71">
        <v>0</v>
      </c>
      <c r="V380" s="71">
        <v>0</v>
      </c>
      <c r="W380" s="71">
        <v>0</v>
      </c>
      <c r="X380" s="75">
        <f t="shared" si="97"/>
        <v>648.65099999999995</v>
      </c>
    </row>
    <row r="381" spans="1:24" s="72" customFormat="1" x14ac:dyDescent="0.2">
      <c r="A381" s="154"/>
      <c r="B381" s="52" t="s">
        <v>215</v>
      </c>
      <c r="C381" s="56" t="s">
        <v>106</v>
      </c>
      <c r="D381" s="56" t="s">
        <v>105</v>
      </c>
      <c r="E381" s="95" t="s">
        <v>105</v>
      </c>
      <c r="F381" s="56" t="s">
        <v>105</v>
      </c>
      <c r="G381" s="56" t="s">
        <v>105</v>
      </c>
      <c r="H381" s="50" t="s">
        <v>119</v>
      </c>
      <c r="I381" s="56">
        <v>1840173950</v>
      </c>
      <c r="J381" s="56">
        <v>522</v>
      </c>
      <c r="K381" s="56" t="s">
        <v>105</v>
      </c>
      <c r="L381" s="56" t="s">
        <v>105</v>
      </c>
      <c r="M381" s="71">
        <v>0</v>
      </c>
      <c r="N381" s="71">
        <v>0</v>
      </c>
      <c r="O381" s="71">
        <v>0</v>
      </c>
      <c r="P381" s="71">
        <v>0</v>
      </c>
      <c r="Q381" s="71">
        <v>4821.3999999999996</v>
      </c>
      <c r="R381" s="71">
        <v>0</v>
      </c>
      <c r="S381" s="71">
        <v>0</v>
      </c>
      <c r="T381" s="71">
        <v>0</v>
      </c>
      <c r="U381" s="71">
        <v>0</v>
      </c>
      <c r="V381" s="71">
        <v>0</v>
      </c>
      <c r="W381" s="71">
        <v>0</v>
      </c>
      <c r="X381" s="75">
        <f t="shared" si="97"/>
        <v>4821.3999999999996</v>
      </c>
    </row>
    <row r="382" spans="1:24" s="72" customFormat="1" x14ac:dyDescent="0.2">
      <c r="A382" s="154"/>
      <c r="B382" s="52" t="s">
        <v>218</v>
      </c>
      <c r="C382" s="56" t="s">
        <v>106</v>
      </c>
      <c r="D382" s="56" t="s">
        <v>105</v>
      </c>
      <c r="E382" s="95" t="s">
        <v>105</v>
      </c>
      <c r="F382" s="56" t="s">
        <v>105</v>
      </c>
      <c r="G382" s="56" t="s">
        <v>105</v>
      </c>
      <c r="H382" s="50" t="s">
        <v>119</v>
      </c>
      <c r="I382" s="56">
        <v>1840103181</v>
      </c>
      <c r="J382" s="56">
        <v>414</v>
      </c>
      <c r="K382" s="56" t="s">
        <v>105</v>
      </c>
      <c r="L382" s="56" t="s">
        <v>105</v>
      </c>
      <c r="M382" s="71">
        <v>0</v>
      </c>
      <c r="N382" s="71">
        <v>0</v>
      </c>
      <c r="O382" s="71">
        <v>0</v>
      </c>
      <c r="P382" s="71">
        <v>0</v>
      </c>
      <c r="Q382" s="71">
        <v>0</v>
      </c>
      <c r="R382" s="71">
        <v>0</v>
      </c>
      <c r="S382" s="71">
        <v>0</v>
      </c>
      <c r="T382" s="71">
        <v>0</v>
      </c>
      <c r="U382" s="71">
        <v>0</v>
      </c>
      <c r="V382" s="71">
        <v>0</v>
      </c>
      <c r="W382" s="71">
        <v>0</v>
      </c>
      <c r="X382" s="75">
        <f t="shared" si="97"/>
        <v>0</v>
      </c>
    </row>
    <row r="383" spans="1:24" s="72" customFormat="1" x14ac:dyDescent="0.2">
      <c r="A383" s="154"/>
      <c r="B383" s="52" t="s">
        <v>215</v>
      </c>
      <c r="C383" s="56" t="s">
        <v>142</v>
      </c>
      <c r="D383" s="56"/>
      <c r="E383" s="95"/>
      <c r="F383" s="56"/>
      <c r="G383" s="56"/>
      <c r="H383" s="50" t="s">
        <v>119</v>
      </c>
      <c r="I383" s="56">
        <v>1840873950</v>
      </c>
      <c r="J383" s="56">
        <v>522</v>
      </c>
      <c r="K383" s="56"/>
      <c r="L383" s="56"/>
      <c r="M383" s="71"/>
      <c r="N383" s="71"/>
      <c r="O383" s="71"/>
      <c r="P383" s="71"/>
      <c r="Q383" s="71"/>
      <c r="R383" s="71">
        <v>0</v>
      </c>
      <c r="S383" s="71">
        <v>0</v>
      </c>
      <c r="T383" s="71">
        <v>0</v>
      </c>
      <c r="U383" s="71">
        <v>0</v>
      </c>
      <c r="V383" s="71">
        <v>0</v>
      </c>
      <c r="W383" s="71">
        <v>0</v>
      </c>
      <c r="X383" s="75">
        <f t="shared" si="97"/>
        <v>0</v>
      </c>
    </row>
    <row r="384" spans="1:24" s="72" customFormat="1" x14ac:dyDescent="0.2">
      <c r="A384" s="154"/>
      <c r="B384" s="52" t="s">
        <v>150</v>
      </c>
      <c r="C384" s="56"/>
      <c r="D384" s="56" t="s">
        <v>105</v>
      </c>
      <c r="E384" s="95" t="s">
        <v>105</v>
      </c>
      <c r="F384" s="56" t="s">
        <v>105</v>
      </c>
      <c r="G384" s="56" t="s">
        <v>105</v>
      </c>
      <c r="H384" s="50"/>
      <c r="I384" s="56"/>
      <c r="J384" s="56"/>
      <c r="K384" s="56"/>
      <c r="L384" s="56"/>
      <c r="M384" s="71">
        <v>0</v>
      </c>
      <c r="N384" s="71">
        <v>0</v>
      </c>
      <c r="O384" s="71">
        <v>0</v>
      </c>
      <c r="P384" s="71">
        <v>0</v>
      </c>
      <c r="Q384" s="71">
        <v>0</v>
      </c>
      <c r="R384" s="71">
        <v>0</v>
      </c>
      <c r="S384" s="71">
        <v>0</v>
      </c>
      <c r="T384" s="71">
        <v>0</v>
      </c>
      <c r="U384" s="71">
        <v>0</v>
      </c>
      <c r="V384" s="71">
        <v>0</v>
      </c>
      <c r="W384" s="71">
        <v>0</v>
      </c>
      <c r="X384" s="75">
        <f t="shared" si="97"/>
        <v>0</v>
      </c>
    </row>
    <row r="385" spans="1:24" s="72" customFormat="1" ht="41.25" customHeight="1" x14ac:dyDescent="0.2">
      <c r="A385" s="50" t="s">
        <v>278</v>
      </c>
      <c r="B385" s="51" t="s">
        <v>373</v>
      </c>
      <c r="C385" s="56" t="s">
        <v>122</v>
      </c>
      <c r="D385" s="56" t="s">
        <v>105</v>
      </c>
      <c r="E385" s="65" t="s">
        <v>143</v>
      </c>
      <c r="F385" s="56" t="s">
        <v>105</v>
      </c>
      <c r="G385" s="56" t="s">
        <v>105</v>
      </c>
      <c r="H385" s="56" t="s">
        <v>105</v>
      </c>
      <c r="I385" s="56" t="s">
        <v>105</v>
      </c>
      <c r="J385" s="56" t="s">
        <v>105</v>
      </c>
      <c r="K385" s="56" t="s">
        <v>105</v>
      </c>
      <c r="L385" s="56" t="s">
        <v>105</v>
      </c>
      <c r="M385" s="56" t="s">
        <v>105</v>
      </c>
      <c r="N385" s="56" t="s">
        <v>105</v>
      </c>
      <c r="O385" s="79" t="s">
        <v>105</v>
      </c>
      <c r="P385" s="81">
        <v>0</v>
      </c>
      <c r="Q385" s="56">
        <v>1</v>
      </c>
      <c r="R385" s="56" t="s">
        <v>105</v>
      </c>
      <c r="S385" s="118">
        <v>1</v>
      </c>
      <c r="T385" s="56" t="s">
        <v>124</v>
      </c>
      <c r="U385" s="56" t="s">
        <v>124</v>
      </c>
      <c r="V385" s="56" t="s">
        <v>124</v>
      </c>
      <c r="W385" s="56" t="s">
        <v>124</v>
      </c>
      <c r="X385" s="70">
        <f>SUM(O385:T385)</f>
        <v>2</v>
      </c>
    </row>
    <row r="386" spans="1:24" s="72" customFormat="1" ht="72" x14ac:dyDescent="0.2">
      <c r="A386" s="154" t="s">
        <v>274</v>
      </c>
      <c r="B386" s="52" t="s">
        <v>22</v>
      </c>
      <c r="C386" s="56" t="s">
        <v>105</v>
      </c>
      <c r="D386" s="56" t="s">
        <v>105</v>
      </c>
      <c r="E386" s="56" t="s">
        <v>105</v>
      </c>
      <c r="F386" s="70" t="s">
        <v>429</v>
      </c>
      <c r="G386" s="65" t="s">
        <v>121</v>
      </c>
      <c r="H386" s="56" t="s">
        <v>105</v>
      </c>
      <c r="I386" s="56" t="s">
        <v>105</v>
      </c>
      <c r="J386" s="56" t="s">
        <v>105</v>
      </c>
      <c r="K386" s="56" t="s">
        <v>105</v>
      </c>
      <c r="L386" s="56" t="s">
        <v>105</v>
      </c>
      <c r="M386" s="56" t="s">
        <v>105</v>
      </c>
      <c r="N386" s="56" t="s">
        <v>105</v>
      </c>
      <c r="O386" s="56" t="s">
        <v>105</v>
      </c>
      <c r="P386" s="56" t="s">
        <v>105</v>
      </c>
      <c r="Q386" s="56" t="s">
        <v>105</v>
      </c>
      <c r="R386" s="56" t="s">
        <v>105</v>
      </c>
      <c r="S386" s="118" t="s">
        <v>105</v>
      </c>
      <c r="T386" s="56" t="s">
        <v>105</v>
      </c>
      <c r="U386" s="56" t="s">
        <v>105</v>
      </c>
      <c r="V386" s="56" t="s">
        <v>105</v>
      </c>
      <c r="W386" s="56" t="s">
        <v>105</v>
      </c>
      <c r="X386" s="71" t="s">
        <v>105</v>
      </c>
    </row>
    <row r="387" spans="1:24" s="72" customFormat="1" x14ac:dyDescent="0.2">
      <c r="A387" s="154"/>
      <c r="B387" s="52" t="s">
        <v>216</v>
      </c>
      <c r="C387" s="56" t="s">
        <v>142</v>
      </c>
      <c r="D387" s="56" t="s">
        <v>105</v>
      </c>
      <c r="E387" s="56" t="s">
        <v>105</v>
      </c>
      <c r="F387" s="56" t="s">
        <v>105</v>
      </c>
      <c r="G387" s="56" t="s">
        <v>105</v>
      </c>
      <c r="H387" s="50" t="s">
        <v>119</v>
      </c>
      <c r="I387" s="56">
        <v>1840154950</v>
      </c>
      <c r="J387" s="56">
        <v>244</v>
      </c>
      <c r="K387" s="56" t="s">
        <v>105</v>
      </c>
      <c r="L387" s="56" t="s">
        <v>105</v>
      </c>
      <c r="M387" s="71">
        <v>0</v>
      </c>
      <c r="N387" s="71">
        <v>0</v>
      </c>
      <c r="O387" s="71">
        <v>24129</v>
      </c>
      <c r="P387" s="71">
        <v>0</v>
      </c>
      <c r="Q387" s="71">
        <v>0</v>
      </c>
      <c r="R387" s="71">
        <v>0</v>
      </c>
      <c r="S387" s="71">
        <v>0</v>
      </c>
      <c r="T387" s="71">
        <v>0</v>
      </c>
      <c r="U387" s="71">
        <v>0</v>
      </c>
      <c r="V387" s="71">
        <v>0</v>
      </c>
      <c r="W387" s="71">
        <v>0</v>
      </c>
      <c r="X387" s="75">
        <f>SUM(M387:T387)</f>
        <v>24129</v>
      </c>
    </row>
    <row r="388" spans="1:24" s="72" customFormat="1" x14ac:dyDescent="0.2">
      <c r="A388" s="154"/>
      <c r="B388" s="52" t="s">
        <v>215</v>
      </c>
      <c r="C388" s="56" t="s">
        <v>106</v>
      </c>
      <c r="D388" s="56" t="s">
        <v>105</v>
      </c>
      <c r="E388" s="56" t="s">
        <v>105</v>
      </c>
      <c r="F388" s="56" t="s">
        <v>105</v>
      </c>
      <c r="G388" s="56" t="s">
        <v>105</v>
      </c>
      <c r="H388" s="50" t="s">
        <v>119</v>
      </c>
      <c r="I388" s="56" t="s">
        <v>154</v>
      </c>
      <c r="J388" s="56">
        <v>244</v>
      </c>
      <c r="K388" s="56" t="s">
        <v>105</v>
      </c>
      <c r="L388" s="56" t="s">
        <v>105</v>
      </c>
      <c r="M388" s="71">
        <v>0</v>
      </c>
      <c r="N388" s="71">
        <v>0</v>
      </c>
      <c r="O388" s="71">
        <v>30</v>
      </c>
      <c r="P388" s="71">
        <v>0</v>
      </c>
      <c r="Q388" s="71">
        <v>0</v>
      </c>
      <c r="R388" s="71">
        <v>0</v>
      </c>
      <c r="S388" s="71">
        <v>0</v>
      </c>
      <c r="T388" s="71">
        <v>0</v>
      </c>
      <c r="U388" s="71">
        <v>0</v>
      </c>
      <c r="V388" s="71">
        <v>0</v>
      </c>
      <c r="W388" s="71">
        <v>0</v>
      </c>
      <c r="X388" s="75">
        <f>SUM(O388:T388)</f>
        <v>30</v>
      </c>
    </row>
    <row r="389" spans="1:24" s="72" customFormat="1" x14ac:dyDescent="0.2">
      <c r="A389" s="154"/>
      <c r="B389" s="52" t="s">
        <v>215</v>
      </c>
      <c r="C389" s="56" t="s">
        <v>106</v>
      </c>
      <c r="D389" s="56" t="s">
        <v>105</v>
      </c>
      <c r="E389" s="56" t="s">
        <v>105</v>
      </c>
      <c r="F389" s="56" t="s">
        <v>105</v>
      </c>
      <c r="G389" s="56" t="s">
        <v>105</v>
      </c>
      <c r="H389" s="50" t="s">
        <v>119</v>
      </c>
      <c r="I389" s="56" t="s">
        <v>154</v>
      </c>
      <c r="J389" s="56">
        <v>520</v>
      </c>
      <c r="K389" s="56" t="s">
        <v>105</v>
      </c>
      <c r="L389" s="56" t="s">
        <v>105</v>
      </c>
      <c r="M389" s="71">
        <v>0</v>
      </c>
      <c r="N389" s="71">
        <v>0</v>
      </c>
      <c r="O389" s="71">
        <v>0</v>
      </c>
      <c r="P389" s="71">
        <v>0</v>
      </c>
      <c r="Q389" s="71">
        <v>0</v>
      </c>
      <c r="R389" s="71">
        <v>0</v>
      </c>
      <c r="S389" s="71">
        <v>0</v>
      </c>
      <c r="T389" s="71">
        <v>0</v>
      </c>
      <c r="U389" s="71">
        <v>0</v>
      </c>
      <c r="V389" s="71">
        <v>0</v>
      </c>
      <c r="W389" s="71">
        <v>0</v>
      </c>
      <c r="X389" s="75">
        <f>SUM(O389:T389)</f>
        <v>0</v>
      </c>
    </row>
    <row r="390" spans="1:24" s="72" customFormat="1" x14ac:dyDescent="0.2">
      <c r="A390" s="154"/>
      <c r="B390" s="52" t="s">
        <v>215</v>
      </c>
      <c r="C390" s="56" t="s">
        <v>106</v>
      </c>
      <c r="D390" s="56" t="s">
        <v>105</v>
      </c>
      <c r="E390" s="56" t="s">
        <v>105</v>
      </c>
      <c r="F390" s="56" t="s">
        <v>105</v>
      </c>
      <c r="G390" s="56" t="s">
        <v>105</v>
      </c>
      <c r="H390" s="50" t="s">
        <v>119</v>
      </c>
      <c r="I390" s="56" t="s">
        <v>154</v>
      </c>
      <c r="J390" s="56">
        <v>522</v>
      </c>
      <c r="K390" s="56" t="s">
        <v>105</v>
      </c>
      <c r="L390" s="56" t="s">
        <v>105</v>
      </c>
      <c r="M390" s="71">
        <v>0</v>
      </c>
      <c r="N390" s="71">
        <v>0</v>
      </c>
      <c r="O390" s="71">
        <v>0</v>
      </c>
      <c r="P390" s="71">
        <v>0</v>
      </c>
      <c r="Q390" s="71">
        <v>829.91499999999996</v>
      </c>
      <c r="R390" s="71">
        <v>0</v>
      </c>
      <c r="S390" s="71">
        <v>0</v>
      </c>
      <c r="T390" s="71">
        <v>0</v>
      </c>
      <c r="U390" s="71">
        <v>0</v>
      </c>
      <c r="V390" s="71">
        <v>0</v>
      </c>
      <c r="W390" s="71">
        <v>0</v>
      </c>
      <c r="X390" s="75">
        <f>SUM(O390:T390)</f>
        <v>829.91499999999996</v>
      </c>
    </row>
    <row r="391" spans="1:24" s="72" customFormat="1" x14ac:dyDescent="0.2">
      <c r="A391" s="154"/>
      <c r="B391" s="52" t="s">
        <v>216</v>
      </c>
      <c r="C391" s="56" t="s">
        <v>142</v>
      </c>
      <c r="D391" s="56" t="s">
        <v>105</v>
      </c>
      <c r="E391" s="56" t="s">
        <v>105</v>
      </c>
      <c r="F391" s="56" t="s">
        <v>105</v>
      </c>
      <c r="G391" s="56" t="s">
        <v>105</v>
      </c>
      <c r="H391" s="50" t="s">
        <v>119</v>
      </c>
      <c r="I391" s="56" t="s">
        <v>154</v>
      </c>
      <c r="J391" s="56">
        <v>522</v>
      </c>
      <c r="K391" s="56" t="s">
        <v>105</v>
      </c>
      <c r="L391" s="56" t="s">
        <v>105</v>
      </c>
      <c r="M391" s="71">
        <v>0</v>
      </c>
      <c r="N391" s="71">
        <v>0</v>
      </c>
      <c r="O391" s="71">
        <v>0</v>
      </c>
      <c r="P391" s="71">
        <v>0</v>
      </c>
      <c r="Q391" s="71">
        <v>13002</v>
      </c>
      <c r="R391" s="71">
        <v>0</v>
      </c>
      <c r="S391" s="71">
        <v>0</v>
      </c>
      <c r="T391" s="71">
        <v>0</v>
      </c>
      <c r="U391" s="71">
        <v>0</v>
      </c>
      <c r="V391" s="71">
        <v>0</v>
      </c>
      <c r="W391" s="71">
        <v>0</v>
      </c>
      <c r="X391" s="75">
        <f>SUM(Q391:T391)</f>
        <v>13002</v>
      </c>
    </row>
    <row r="392" spans="1:24" s="72" customFormat="1" x14ac:dyDescent="0.2">
      <c r="A392" s="154"/>
      <c r="B392" s="52" t="s">
        <v>150</v>
      </c>
      <c r="C392" s="56" t="s">
        <v>142</v>
      </c>
      <c r="D392" s="56" t="s">
        <v>105</v>
      </c>
      <c r="E392" s="56" t="s">
        <v>105</v>
      </c>
      <c r="F392" s="56" t="s">
        <v>105</v>
      </c>
      <c r="G392" s="56" t="s">
        <v>105</v>
      </c>
      <c r="H392" s="50" t="s">
        <v>105</v>
      </c>
      <c r="I392" s="56" t="s">
        <v>105</v>
      </c>
      <c r="J392" s="56" t="s">
        <v>105</v>
      </c>
      <c r="K392" s="56" t="s">
        <v>105</v>
      </c>
      <c r="L392" s="56" t="s">
        <v>105</v>
      </c>
      <c r="M392" s="71">
        <v>0</v>
      </c>
      <c r="N392" s="71">
        <v>0</v>
      </c>
      <c r="O392" s="71">
        <v>0</v>
      </c>
      <c r="P392" s="71">
        <v>0</v>
      </c>
      <c r="Q392" s="71">
        <v>0</v>
      </c>
      <c r="R392" s="71">
        <v>0</v>
      </c>
      <c r="S392" s="71">
        <v>0</v>
      </c>
      <c r="T392" s="71">
        <v>0</v>
      </c>
      <c r="U392" s="71">
        <v>0</v>
      </c>
      <c r="V392" s="71">
        <v>0</v>
      </c>
      <c r="W392" s="71">
        <v>0</v>
      </c>
      <c r="X392" s="75">
        <f>SUM(O392:T392)</f>
        <v>0</v>
      </c>
    </row>
    <row r="393" spans="1:24" s="72" customFormat="1" ht="28.5" customHeight="1" x14ac:dyDescent="0.2">
      <c r="A393" s="50" t="s">
        <v>304</v>
      </c>
      <c r="B393" s="51" t="s">
        <v>374</v>
      </c>
      <c r="C393" s="56" t="s">
        <v>122</v>
      </c>
      <c r="D393" s="56" t="s">
        <v>105</v>
      </c>
      <c r="E393" s="65" t="s">
        <v>143</v>
      </c>
      <c r="F393" s="56" t="s">
        <v>105</v>
      </c>
      <c r="G393" s="56" t="s">
        <v>105</v>
      </c>
      <c r="H393" s="56" t="s">
        <v>105</v>
      </c>
      <c r="I393" s="56" t="s">
        <v>105</v>
      </c>
      <c r="J393" s="56" t="s">
        <v>105</v>
      </c>
      <c r="K393" s="56" t="s">
        <v>105</v>
      </c>
      <c r="L393" s="56" t="s">
        <v>105</v>
      </c>
      <c r="M393" s="56" t="s">
        <v>105</v>
      </c>
      <c r="N393" s="56" t="s">
        <v>105</v>
      </c>
      <c r="O393" s="56">
        <v>3</v>
      </c>
      <c r="P393" s="56">
        <v>0</v>
      </c>
      <c r="Q393" s="56">
        <v>2</v>
      </c>
      <c r="R393" s="56" t="s">
        <v>105</v>
      </c>
      <c r="S393" s="118" t="s">
        <v>124</v>
      </c>
      <c r="T393" s="56" t="s">
        <v>124</v>
      </c>
      <c r="U393" s="56" t="s">
        <v>124</v>
      </c>
      <c r="V393" s="56" t="s">
        <v>124</v>
      </c>
      <c r="W393" s="56" t="s">
        <v>124</v>
      </c>
      <c r="X393" s="70">
        <f>SUM(O393:T393)</f>
        <v>5</v>
      </c>
    </row>
    <row r="394" spans="1:24" s="72" customFormat="1" ht="72" x14ac:dyDescent="0.2">
      <c r="A394" s="154" t="s">
        <v>279</v>
      </c>
      <c r="B394" s="78" t="s">
        <v>23</v>
      </c>
      <c r="C394" s="56" t="s">
        <v>105</v>
      </c>
      <c r="D394" s="56" t="s">
        <v>105</v>
      </c>
      <c r="E394" s="56" t="s">
        <v>105</v>
      </c>
      <c r="F394" s="70" t="s">
        <v>430</v>
      </c>
      <c r="G394" s="65" t="s">
        <v>121</v>
      </c>
      <c r="H394" s="56" t="s">
        <v>105</v>
      </c>
      <c r="I394" s="56" t="s">
        <v>105</v>
      </c>
      <c r="J394" s="56" t="s">
        <v>105</v>
      </c>
      <c r="K394" s="56" t="s">
        <v>105</v>
      </c>
      <c r="L394" s="56" t="s">
        <v>105</v>
      </c>
      <c r="M394" s="56" t="s">
        <v>105</v>
      </c>
      <c r="N394" s="56" t="s">
        <v>105</v>
      </c>
      <c r="O394" s="56" t="s">
        <v>105</v>
      </c>
      <c r="P394" s="56" t="s">
        <v>105</v>
      </c>
      <c r="Q394" s="56" t="s">
        <v>105</v>
      </c>
      <c r="R394" s="56" t="s">
        <v>105</v>
      </c>
      <c r="S394" s="118" t="s">
        <v>105</v>
      </c>
      <c r="T394" s="56" t="s">
        <v>105</v>
      </c>
      <c r="U394" s="56" t="s">
        <v>105</v>
      </c>
      <c r="V394" s="56" t="s">
        <v>105</v>
      </c>
      <c r="W394" s="56" t="s">
        <v>105</v>
      </c>
      <c r="X394" s="71" t="s">
        <v>105</v>
      </c>
    </row>
    <row r="395" spans="1:24" s="72" customFormat="1" x14ac:dyDescent="0.2">
      <c r="A395" s="154"/>
      <c r="B395" s="52" t="s">
        <v>214</v>
      </c>
      <c r="C395" s="56" t="s">
        <v>106</v>
      </c>
      <c r="D395" s="56" t="s">
        <v>105</v>
      </c>
      <c r="E395" s="56" t="s">
        <v>105</v>
      </c>
      <c r="F395" s="56" t="s">
        <v>105</v>
      </c>
      <c r="G395" s="56" t="s">
        <v>105</v>
      </c>
      <c r="H395" s="104" t="s">
        <v>107</v>
      </c>
      <c r="I395" s="135" t="s">
        <v>489</v>
      </c>
      <c r="J395" s="56"/>
      <c r="K395" s="56" t="s">
        <v>105</v>
      </c>
      <c r="L395" s="56" t="s">
        <v>105</v>
      </c>
      <c r="M395" s="71">
        <f t="shared" ref="M395:W395" si="98">SUM(M397:M399)</f>
        <v>0</v>
      </c>
      <c r="N395" s="71">
        <f t="shared" si="98"/>
        <v>0</v>
      </c>
      <c r="O395" s="71">
        <f t="shared" si="98"/>
        <v>0</v>
      </c>
      <c r="P395" s="71">
        <f t="shared" si="98"/>
        <v>0</v>
      </c>
      <c r="Q395" s="71">
        <f t="shared" si="98"/>
        <v>0</v>
      </c>
      <c r="R395" s="71">
        <f t="shared" si="98"/>
        <v>208126.7</v>
      </c>
      <c r="S395" s="114">
        <f>SUM(S397:S399)</f>
        <v>43689.908999999992</v>
      </c>
      <c r="T395" s="71">
        <f t="shared" si="98"/>
        <v>79674.7</v>
      </c>
      <c r="U395" s="71">
        <f t="shared" si="98"/>
        <v>23560.100000000002</v>
      </c>
      <c r="V395" s="71">
        <f t="shared" si="98"/>
        <v>23560.100000000002</v>
      </c>
      <c r="W395" s="71">
        <f t="shared" si="98"/>
        <v>23560.100000000002</v>
      </c>
      <c r="X395" s="75">
        <f>SUM(R395:T395)</f>
        <v>331491.30900000001</v>
      </c>
    </row>
    <row r="396" spans="1:24" s="72" customFormat="1" x14ac:dyDescent="0.2">
      <c r="A396" s="154"/>
      <c r="B396" s="52" t="s">
        <v>110</v>
      </c>
      <c r="C396" s="56" t="s">
        <v>105</v>
      </c>
      <c r="D396" s="56" t="s">
        <v>105</v>
      </c>
      <c r="E396" s="56" t="s">
        <v>105</v>
      </c>
      <c r="F396" s="56" t="s">
        <v>105</v>
      </c>
      <c r="G396" s="56" t="s">
        <v>105</v>
      </c>
      <c r="H396" s="56" t="s">
        <v>105</v>
      </c>
      <c r="I396" s="56" t="s">
        <v>105</v>
      </c>
      <c r="J396" s="56" t="s">
        <v>105</v>
      </c>
      <c r="K396" s="56" t="s">
        <v>105</v>
      </c>
      <c r="L396" s="56" t="s">
        <v>105</v>
      </c>
      <c r="M396" s="56" t="s">
        <v>105</v>
      </c>
      <c r="N396" s="56" t="s">
        <v>105</v>
      </c>
      <c r="O396" s="56" t="s">
        <v>105</v>
      </c>
      <c r="P396" s="56" t="s">
        <v>105</v>
      </c>
      <c r="Q396" s="56" t="s">
        <v>105</v>
      </c>
      <c r="R396" s="94" t="s">
        <v>105</v>
      </c>
      <c r="S396" s="111" t="s">
        <v>105</v>
      </c>
      <c r="T396" s="94" t="s">
        <v>105</v>
      </c>
      <c r="U396" s="94"/>
      <c r="V396" s="94"/>
      <c r="W396" s="94"/>
      <c r="X396" s="71" t="s">
        <v>105</v>
      </c>
    </row>
    <row r="397" spans="1:24" s="72" customFormat="1" x14ac:dyDescent="0.2">
      <c r="A397" s="154"/>
      <c r="B397" s="52" t="s">
        <v>111</v>
      </c>
      <c r="C397" s="56" t="s">
        <v>106</v>
      </c>
      <c r="D397" s="56" t="s">
        <v>105</v>
      </c>
      <c r="E397" s="56" t="s">
        <v>105</v>
      </c>
      <c r="F397" s="56" t="s">
        <v>105</v>
      </c>
      <c r="G397" s="56" t="s">
        <v>105</v>
      </c>
      <c r="H397" s="104" t="s">
        <v>107</v>
      </c>
      <c r="I397" s="135" t="s">
        <v>489</v>
      </c>
      <c r="J397" s="56" t="s">
        <v>105</v>
      </c>
      <c r="K397" s="56" t="s">
        <v>105</v>
      </c>
      <c r="L397" s="56" t="s">
        <v>105</v>
      </c>
      <c r="M397" s="71">
        <f t="shared" ref="M397:Q398" si="99">M405+M413+M423+M433+M441</f>
        <v>0</v>
      </c>
      <c r="N397" s="71">
        <f t="shared" si="99"/>
        <v>0</v>
      </c>
      <c r="O397" s="71">
        <f t="shared" si="99"/>
        <v>0</v>
      </c>
      <c r="P397" s="71">
        <f t="shared" si="99"/>
        <v>0</v>
      </c>
      <c r="Q397" s="71">
        <f t="shared" si="99"/>
        <v>0</v>
      </c>
      <c r="R397" s="71">
        <f t="shared" ref="R397:W397" si="100">R405+R413+R423+R425+R427+R433+R441+R448+R415</f>
        <v>14942.5</v>
      </c>
      <c r="S397" s="71">
        <f>S405+S413+S423+S425+S427+S433+S441+S448+S415+S472</f>
        <v>1792.1</v>
      </c>
      <c r="T397" s="71">
        <f t="shared" si="100"/>
        <v>1593.5</v>
      </c>
      <c r="U397" s="71">
        <f t="shared" si="100"/>
        <v>471.2</v>
      </c>
      <c r="V397" s="71">
        <f t="shared" si="100"/>
        <v>471.2</v>
      </c>
      <c r="W397" s="71">
        <f t="shared" si="100"/>
        <v>471.2</v>
      </c>
      <c r="X397" s="75">
        <f>SUM(R397:T397)</f>
        <v>18328.099999999999</v>
      </c>
    </row>
    <row r="398" spans="1:24" s="72" customFormat="1" x14ac:dyDescent="0.2">
      <c r="A398" s="154"/>
      <c r="B398" s="52" t="s">
        <v>112</v>
      </c>
      <c r="C398" s="56" t="s">
        <v>106</v>
      </c>
      <c r="D398" s="56"/>
      <c r="E398" s="56" t="s">
        <v>105</v>
      </c>
      <c r="F398" s="56" t="s">
        <v>105</v>
      </c>
      <c r="G398" s="56" t="s">
        <v>105</v>
      </c>
      <c r="H398" s="104" t="s">
        <v>107</v>
      </c>
      <c r="I398" s="135" t="s">
        <v>489</v>
      </c>
      <c r="J398" s="56" t="s">
        <v>105</v>
      </c>
      <c r="K398" s="56" t="s">
        <v>105</v>
      </c>
      <c r="L398" s="56" t="s">
        <v>105</v>
      </c>
      <c r="M398" s="71">
        <f t="shared" si="99"/>
        <v>0</v>
      </c>
      <c r="N398" s="71">
        <f t="shared" si="99"/>
        <v>0</v>
      </c>
      <c r="O398" s="71">
        <f t="shared" si="99"/>
        <v>0</v>
      </c>
      <c r="P398" s="71">
        <f t="shared" si="99"/>
        <v>0</v>
      </c>
      <c r="Q398" s="71">
        <f t="shared" si="99"/>
        <v>0</v>
      </c>
      <c r="R398" s="71">
        <f t="shared" ref="R398:W398" si="101">R406+R414+R424+R426+R434+R442+R447+R416</f>
        <v>193184.2</v>
      </c>
      <c r="S398" s="71">
        <f>S406+S414+S424+S426+S434+S442+S447+S416+S473</f>
        <v>41897.808999999994</v>
      </c>
      <c r="T398" s="71">
        <f t="shared" si="101"/>
        <v>78081.2</v>
      </c>
      <c r="U398" s="71">
        <f t="shared" si="101"/>
        <v>23088.9</v>
      </c>
      <c r="V398" s="71">
        <f t="shared" si="101"/>
        <v>23088.9</v>
      </c>
      <c r="W398" s="71">
        <f t="shared" si="101"/>
        <v>23088.9</v>
      </c>
      <c r="X398" s="75">
        <f>SUM(R398:T398)</f>
        <v>313163.20900000003</v>
      </c>
    </row>
    <row r="399" spans="1:24" s="72" customFormat="1" x14ac:dyDescent="0.2">
      <c r="A399" s="154"/>
      <c r="B399" s="52" t="s">
        <v>114</v>
      </c>
      <c r="C399" s="56" t="s">
        <v>106</v>
      </c>
      <c r="D399" s="56" t="s">
        <v>105</v>
      </c>
      <c r="E399" s="56" t="s">
        <v>105</v>
      </c>
      <c r="F399" s="56" t="s">
        <v>105</v>
      </c>
      <c r="G399" s="56" t="s">
        <v>105</v>
      </c>
      <c r="H399" s="56" t="s">
        <v>105</v>
      </c>
      <c r="I399" s="56" t="s">
        <v>105</v>
      </c>
      <c r="J399" s="56" t="s">
        <v>105</v>
      </c>
      <c r="K399" s="56" t="s">
        <v>105</v>
      </c>
      <c r="L399" s="56" t="s">
        <v>105</v>
      </c>
      <c r="M399" s="94">
        <v>0</v>
      </c>
      <c r="N399" s="94">
        <v>0</v>
      </c>
      <c r="O399" s="94">
        <v>0</v>
      </c>
      <c r="P399" s="94">
        <v>0</v>
      </c>
      <c r="Q399" s="94">
        <v>0</v>
      </c>
      <c r="R399" s="94">
        <v>0</v>
      </c>
      <c r="S399" s="111">
        <v>0</v>
      </c>
      <c r="T399" s="94">
        <v>0</v>
      </c>
      <c r="U399" s="94">
        <v>0</v>
      </c>
      <c r="V399" s="94">
        <v>0</v>
      </c>
      <c r="W399" s="94">
        <v>0</v>
      </c>
      <c r="X399" s="75">
        <f>SUM(R399:T399)</f>
        <v>0</v>
      </c>
    </row>
    <row r="400" spans="1:24" s="72" customFormat="1" x14ac:dyDescent="0.2">
      <c r="A400" s="154"/>
      <c r="B400" s="52" t="s">
        <v>115</v>
      </c>
      <c r="C400" s="56" t="s">
        <v>106</v>
      </c>
      <c r="D400" s="56" t="s">
        <v>105</v>
      </c>
      <c r="E400" s="56" t="s">
        <v>105</v>
      </c>
      <c r="F400" s="56" t="s">
        <v>105</v>
      </c>
      <c r="G400" s="56" t="s">
        <v>105</v>
      </c>
      <c r="H400" s="56" t="s">
        <v>105</v>
      </c>
      <c r="I400" s="56" t="s">
        <v>105</v>
      </c>
      <c r="J400" s="56" t="s">
        <v>105</v>
      </c>
      <c r="K400" s="56" t="s">
        <v>105</v>
      </c>
      <c r="L400" s="56" t="s">
        <v>105</v>
      </c>
      <c r="M400" s="94">
        <v>0</v>
      </c>
      <c r="N400" s="94">
        <v>0</v>
      </c>
      <c r="O400" s="94">
        <v>0</v>
      </c>
      <c r="P400" s="94">
        <v>0</v>
      </c>
      <c r="Q400" s="94">
        <v>0</v>
      </c>
      <c r="R400" s="94">
        <v>0</v>
      </c>
      <c r="S400" s="94">
        <v>0</v>
      </c>
      <c r="T400" s="94">
        <v>0</v>
      </c>
      <c r="U400" s="94">
        <v>0</v>
      </c>
      <c r="V400" s="94">
        <v>0</v>
      </c>
      <c r="W400" s="94">
        <v>0</v>
      </c>
      <c r="X400" s="77">
        <f>SUM(M400:T400)</f>
        <v>0</v>
      </c>
    </row>
    <row r="401" spans="1:24" s="72" customFormat="1" ht="33" customHeight="1" x14ac:dyDescent="0.2">
      <c r="A401" s="50" t="s">
        <v>305</v>
      </c>
      <c r="B401" s="51" t="s">
        <v>375</v>
      </c>
      <c r="C401" s="56" t="s">
        <v>192</v>
      </c>
      <c r="D401" s="56" t="s">
        <v>105</v>
      </c>
      <c r="E401" s="65" t="s">
        <v>144</v>
      </c>
      <c r="F401" s="56" t="s">
        <v>105</v>
      </c>
      <c r="G401" s="56" t="s">
        <v>105</v>
      </c>
      <c r="H401" s="56" t="s">
        <v>105</v>
      </c>
      <c r="I401" s="56" t="s">
        <v>105</v>
      </c>
      <c r="J401" s="56" t="s">
        <v>124</v>
      </c>
      <c r="K401" s="56" t="s">
        <v>124</v>
      </c>
      <c r="L401" s="56" t="s">
        <v>124</v>
      </c>
      <c r="M401" s="56" t="s">
        <v>124</v>
      </c>
      <c r="N401" s="56" t="s">
        <v>124</v>
      </c>
      <c r="O401" s="94">
        <v>0</v>
      </c>
      <c r="P401" s="9">
        <v>0</v>
      </c>
      <c r="Q401" s="9">
        <f>Q452+Q456+Q460+Q464+Q468</f>
        <v>0</v>
      </c>
      <c r="R401" s="9">
        <f t="shared" ref="R401:W401" si="102">R452+R456+R460+R464+R468</f>
        <v>0</v>
      </c>
      <c r="S401" s="9">
        <f t="shared" si="102"/>
        <v>100</v>
      </c>
      <c r="T401" s="9">
        <f t="shared" si="102"/>
        <v>100</v>
      </c>
      <c r="U401" s="9">
        <f t="shared" si="102"/>
        <v>100</v>
      </c>
      <c r="V401" s="9">
        <f t="shared" si="102"/>
        <v>100</v>
      </c>
      <c r="W401" s="9">
        <f t="shared" si="102"/>
        <v>100</v>
      </c>
      <c r="X401" s="15">
        <v>100</v>
      </c>
    </row>
    <row r="402" spans="1:24" s="72" customFormat="1" ht="72" x14ac:dyDescent="0.2">
      <c r="A402" s="154" t="s">
        <v>275</v>
      </c>
      <c r="B402" s="52" t="s">
        <v>380</v>
      </c>
      <c r="C402" s="56" t="s">
        <v>105</v>
      </c>
      <c r="D402" s="56" t="s">
        <v>105</v>
      </c>
      <c r="E402" s="56" t="s">
        <v>105</v>
      </c>
      <c r="F402" s="70" t="s">
        <v>474</v>
      </c>
      <c r="G402" s="65" t="s">
        <v>121</v>
      </c>
      <c r="H402" s="56" t="s">
        <v>105</v>
      </c>
      <c r="I402" s="56" t="s">
        <v>105</v>
      </c>
      <c r="J402" s="56" t="s">
        <v>105</v>
      </c>
      <c r="K402" s="56" t="s">
        <v>105</v>
      </c>
      <c r="L402" s="56" t="s">
        <v>105</v>
      </c>
      <c r="M402" s="56" t="s">
        <v>105</v>
      </c>
      <c r="N402" s="56" t="s">
        <v>105</v>
      </c>
      <c r="O402" s="56" t="s">
        <v>105</v>
      </c>
      <c r="P402" s="56" t="s">
        <v>105</v>
      </c>
      <c r="Q402" s="56" t="s">
        <v>105</v>
      </c>
      <c r="R402" s="56" t="s">
        <v>105</v>
      </c>
      <c r="S402" s="56" t="s">
        <v>105</v>
      </c>
      <c r="T402" s="56" t="s">
        <v>105</v>
      </c>
      <c r="U402" s="56" t="s">
        <v>105</v>
      </c>
      <c r="V402" s="56" t="s">
        <v>105</v>
      </c>
      <c r="W402" s="56" t="s">
        <v>105</v>
      </c>
      <c r="X402" s="71" t="s">
        <v>105</v>
      </c>
    </row>
    <row r="403" spans="1:24" s="72" customFormat="1" x14ac:dyDescent="0.2">
      <c r="A403" s="154"/>
      <c r="B403" s="52" t="s">
        <v>214</v>
      </c>
      <c r="C403" s="56" t="s">
        <v>106</v>
      </c>
      <c r="D403" s="56" t="s">
        <v>105</v>
      </c>
      <c r="E403" s="56" t="s">
        <v>105</v>
      </c>
      <c r="F403" s="56" t="s">
        <v>105</v>
      </c>
      <c r="G403" s="56" t="s">
        <v>105</v>
      </c>
      <c r="H403" s="50" t="s">
        <v>119</v>
      </c>
      <c r="I403" s="56" t="s">
        <v>269</v>
      </c>
      <c r="J403" s="56">
        <v>244</v>
      </c>
      <c r="K403" s="56" t="s">
        <v>105</v>
      </c>
      <c r="L403" s="56" t="s">
        <v>105</v>
      </c>
      <c r="M403" s="83">
        <f>SUM(M405:M408)</f>
        <v>0</v>
      </c>
      <c r="N403" s="83">
        <f t="shared" ref="N403:T403" si="103">SUM(N405:N408)</f>
        <v>0</v>
      </c>
      <c r="O403" s="83">
        <f t="shared" si="103"/>
        <v>0</v>
      </c>
      <c r="P403" s="83">
        <f t="shared" si="103"/>
        <v>0</v>
      </c>
      <c r="Q403" s="83">
        <f t="shared" si="103"/>
        <v>0</v>
      </c>
      <c r="R403" s="75">
        <f t="shared" si="103"/>
        <v>51020.4</v>
      </c>
      <c r="S403" s="75">
        <f t="shared" si="103"/>
        <v>0</v>
      </c>
      <c r="T403" s="75">
        <f t="shared" si="103"/>
        <v>0</v>
      </c>
      <c r="U403" s="75">
        <f t="shared" ref="U403:W403" si="104">SUM(U405:U408)</f>
        <v>0</v>
      </c>
      <c r="V403" s="75">
        <f t="shared" si="104"/>
        <v>0</v>
      </c>
      <c r="W403" s="75">
        <f t="shared" si="104"/>
        <v>0</v>
      </c>
      <c r="X403" s="75">
        <f>SUM(P403:T403)</f>
        <v>51020.4</v>
      </c>
    </row>
    <row r="404" spans="1:24" s="72" customFormat="1" x14ac:dyDescent="0.2">
      <c r="A404" s="154"/>
      <c r="B404" s="52" t="s">
        <v>110</v>
      </c>
      <c r="C404" s="56" t="s">
        <v>105</v>
      </c>
      <c r="D404" s="56" t="s">
        <v>105</v>
      </c>
      <c r="E404" s="56" t="s">
        <v>105</v>
      </c>
      <c r="F404" s="56" t="s">
        <v>105</v>
      </c>
      <c r="G404" s="56" t="s">
        <v>105</v>
      </c>
      <c r="H404" s="56" t="s">
        <v>105</v>
      </c>
      <c r="I404" s="56" t="s">
        <v>105</v>
      </c>
      <c r="J404" s="56" t="s">
        <v>105</v>
      </c>
      <c r="K404" s="56" t="s">
        <v>105</v>
      </c>
      <c r="L404" s="56" t="s">
        <v>105</v>
      </c>
      <c r="M404" s="56" t="s">
        <v>105</v>
      </c>
      <c r="N404" s="56" t="s">
        <v>105</v>
      </c>
      <c r="O404" s="56" t="s">
        <v>105</v>
      </c>
      <c r="P404" s="56" t="s">
        <v>105</v>
      </c>
      <c r="Q404" s="56" t="s">
        <v>105</v>
      </c>
      <c r="R404" s="71" t="s">
        <v>105</v>
      </c>
      <c r="S404" s="71" t="s">
        <v>105</v>
      </c>
      <c r="T404" s="71" t="s">
        <v>105</v>
      </c>
      <c r="U404" s="71" t="s">
        <v>105</v>
      </c>
      <c r="V404" s="71" t="s">
        <v>105</v>
      </c>
      <c r="W404" s="71" t="s">
        <v>105</v>
      </c>
      <c r="X404" s="75" t="s">
        <v>105</v>
      </c>
    </row>
    <row r="405" spans="1:24" s="72" customFormat="1" x14ac:dyDescent="0.2">
      <c r="A405" s="154"/>
      <c r="B405" s="52" t="s">
        <v>111</v>
      </c>
      <c r="C405" s="56" t="s">
        <v>106</v>
      </c>
      <c r="D405" s="56" t="s">
        <v>105</v>
      </c>
      <c r="E405" s="56" t="s">
        <v>105</v>
      </c>
      <c r="F405" s="56" t="s">
        <v>105</v>
      </c>
      <c r="G405" s="56" t="s">
        <v>105</v>
      </c>
      <c r="H405" s="50" t="s">
        <v>119</v>
      </c>
      <c r="I405" s="56" t="s">
        <v>269</v>
      </c>
      <c r="J405" s="56">
        <v>244</v>
      </c>
      <c r="K405" s="56" t="s">
        <v>105</v>
      </c>
      <c r="L405" s="56" t="s">
        <v>105</v>
      </c>
      <c r="M405" s="83">
        <v>0</v>
      </c>
      <c r="N405" s="83">
        <v>0</v>
      </c>
      <c r="O405" s="83">
        <v>0</v>
      </c>
      <c r="P405" s="83">
        <v>0</v>
      </c>
      <c r="Q405" s="83">
        <v>0</v>
      </c>
      <c r="R405" s="75">
        <v>1020.4</v>
      </c>
      <c r="S405" s="75">
        <v>0</v>
      </c>
      <c r="T405" s="75">
        <v>0</v>
      </c>
      <c r="U405" s="75">
        <v>0</v>
      </c>
      <c r="V405" s="75">
        <v>0</v>
      </c>
      <c r="W405" s="75">
        <v>0</v>
      </c>
      <c r="X405" s="75">
        <f>SUM(M405:T405)</f>
        <v>1020.4</v>
      </c>
    </row>
    <row r="406" spans="1:24" s="72" customFormat="1" ht="15" x14ac:dyDescent="0.2">
      <c r="A406" s="154"/>
      <c r="B406" s="52" t="s">
        <v>112</v>
      </c>
      <c r="C406" s="56" t="s">
        <v>106</v>
      </c>
      <c r="D406" s="76" t="s">
        <v>124</v>
      </c>
      <c r="E406" s="56" t="s">
        <v>105</v>
      </c>
      <c r="F406" s="56" t="s">
        <v>105</v>
      </c>
      <c r="G406" s="56" t="s">
        <v>105</v>
      </c>
      <c r="H406" s="50" t="s">
        <v>119</v>
      </c>
      <c r="I406" s="56" t="s">
        <v>269</v>
      </c>
      <c r="J406" s="56">
        <v>244</v>
      </c>
      <c r="K406" s="56" t="s">
        <v>105</v>
      </c>
      <c r="L406" s="56" t="s">
        <v>105</v>
      </c>
      <c r="M406" s="83">
        <v>0</v>
      </c>
      <c r="N406" s="83">
        <v>0</v>
      </c>
      <c r="O406" s="83">
        <v>0</v>
      </c>
      <c r="P406" s="83">
        <v>0</v>
      </c>
      <c r="Q406" s="83">
        <v>0</v>
      </c>
      <c r="R406" s="75">
        <v>50000</v>
      </c>
      <c r="S406" s="75">
        <v>0</v>
      </c>
      <c r="T406" s="75">
        <v>0</v>
      </c>
      <c r="U406" s="75">
        <v>0</v>
      </c>
      <c r="V406" s="75">
        <v>0</v>
      </c>
      <c r="W406" s="75">
        <v>0</v>
      </c>
      <c r="X406" s="75">
        <f>SUM(M406:T406)</f>
        <v>50000</v>
      </c>
    </row>
    <row r="407" spans="1:24" s="72" customFormat="1" x14ac:dyDescent="0.2">
      <c r="A407" s="154"/>
      <c r="B407" s="52" t="s">
        <v>114</v>
      </c>
      <c r="C407" s="56" t="s">
        <v>106</v>
      </c>
      <c r="D407" s="56" t="s">
        <v>105</v>
      </c>
      <c r="E407" s="56" t="s">
        <v>105</v>
      </c>
      <c r="F407" s="56" t="s">
        <v>105</v>
      </c>
      <c r="G407" s="56" t="s">
        <v>105</v>
      </c>
      <c r="H407" s="56" t="s">
        <v>105</v>
      </c>
      <c r="I407" s="56" t="s">
        <v>105</v>
      </c>
      <c r="J407" s="56" t="s">
        <v>105</v>
      </c>
      <c r="K407" s="56" t="s">
        <v>105</v>
      </c>
      <c r="L407" s="56" t="s">
        <v>105</v>
      </c>
      <c r="M407" s="83">
        <v>0</v>
      </c>
      <c r="N407" s="83">
        <v>0</v>
      </c>
      <c r="O407" s="83">
        <v>0</v>
      </c>
      <c r="P407" s="83">
        <v>0</v>
      </c>
      <c r="Q407" s="83">
        <v>0</v>
      </c>
      <c r="R407" s="75">
        <v>0</v>
      </c>
      <c r="S407" s="75">
        <v>0</v>
      </c>
      <c r="T407" s="75">
        <v>0</v>
      </c>
      <c r="U407" s="75">
        <v>0</v>
      </c>
      <c r="V407" s="75">
        <v>0</v>
      </c>
      <c r="W407" s="75">
        <v>0</v>
      </c>
      <c r="X407" s="77">
        <f>SUM(M407:T407)</f>
        <v>0</v>
      </c>
    </row>
    <row r="408" spans="1:24" s="72" customFormat="1" x14ac:dyDescent="0.2">
      <c r="A408" s="154"/>
      <c r="B408" s="52" t="s">
        <v>115</v>
      </c>
      <c r="C408" s="56" t="s">
        <v>106</v>
      </c>
      <c r="D408" s="56" t="s">
        <v>105</v>
      </c>
      <c r="E408" s="56" t="s">
        <v>105</v>
      </c>
      <c r="F408" s="56" t="s">
        <v>105</v>
      </c>
      <c r="G408" s="56" t="s">
        <v>105</v>
      </c>
      <c r="H408" s="56" t="s">
        <v>105</v>
      </c>
      <c r="I408" s="56" t="s">
        <v>105</v>
      </c>
      <c r="J408" s="56" t="s">
        <v>105</v>
      </c>
      <c r="K408" s="56" t="s">
        <v>105</v>
      </c>
      <c r="L408" s="56" t="s">
        <v>105</v>
      </c>
      <c r="M408" s="83">
        <v>0</v>
      </c>
      <c r="N408" s="83">
        <v>0</v>
      </c>
      <c r="O408" s="83">
        <v>0</v>
      </c>
      <c r="P408" s="83">
        <v>0</v>
      </c>
      <c r="Q408" s="83">
        <v>0</v>
      </c>
      <c r="R408" s="75">
        <v>0</v>
      </c>
      <c r="S408" s="75">
        <v>0</v>
      </c>
      <c r="T408" s="75">
        <v>0</v>
      </c>
      <c r="U408" s="75">
        <v>0</v>
      </c>
      <c r="V408" s="75">
        <v>0</v>
      </c>
      <c r="W408" s="75">
        <v>0</v>
      </c>
      <c r="X408" s="77">
        <f>SUM(M408:T408)</f>
        <v>0</v>
      </c>
    </row>
    <row r="409" spans="1:24" s="72" customFormat="1" ht="32.25" customHeight="1" x14ac:dyDescent="0.2">
      <c r="A409" s="50" t="s">
        <v>276</v>
      </c>
      <c r="B409" s="51" t="s">
        <v>268</v>
      </c>
      <c r="C409" s="56" t="s">
        <v>122</v>
      </c>
      <c r="D409" s="56" t="s">
        <v>105</v>
      </c>
      <c r="E409" s="65" t="s">
        <v>143</v>
      </c>
      <c r="F409" s="56" t="s">
        <v>105</v>
      </c>
      <c r="G409" s="56" t="s">
        <v>105</v>
      </c>
      <c r="H409" s="56" t="s">
        <v>105</v>
      </c>
      <c r="I409" s="56" t="s">
        <v>105</v>
      </c>
      <c r="J409" s="56" t="s">
        <v>105</v>
      </c>
      <c r="K409" s="56" t="s">
        <v>105</v>
      </c>
      <c r="L409" s="56" t="s">
        <v>105</v>
      </c>
      <c r="M409" s="56" t="s">
        <v>105</v>
      </c>
      <c r="N409" s="56" t="s">
        <v>105</v>
      </c>
      <c r="O409" s="56" t="s">
        <v>105</v>
      </c>
      <c r="P409" s="56" t="s">
        <v>105</v>
      </c>
      <c r="Q409" s="56" t="s">
        <v>105</v>
      </c>
      <c r="R409" s="56">
        <v>2</v>
      </c>
      <c r="S409" s="56" t="s">
        <v>105</v>
      </c>
      <c r="T409" s="56" t="s">
        <v>105</v>
      </c>
      <c r="U409" s="56" t="s">
        <v>124</v>
      </c>
      <c r="V409" s="56" t="s">
        <v>124</v>
      </c>
      <c r="W409" s="56" t="s">
        <v>124</v>
      </c>
      <c r="X409" s="71" t="s">
        <v>124</v>
      </c>
    </row>
    <row r="410" spans="1:24" s="72" customFormat="1" ht="72" x14ac:dyDescent="0.2">
      <c r="A410" s="155" t="s">
        <v>277</v>
      </c>
      <c r="B410" s="52" t="s">
        <v>410</v>
      </c>
      <c r="C410" s="56" t="s">
        <v>105</v>
      </c>
      <c r="D410" s="56" t="s">
        <v>105</v>
      </c>
      <c r="E410" s="56" t="s">
        <v>105</v>
      </c>
      <c r="F410" s="70" t="s">
        <v>423</v>
      </c>
      <c r="G410" s="65" t="s">
        <v>121</v>
      </c>
      <c r="H410" s="56" t="s">
        <v>105</v>
      </c>
      <c r="I410" s="56" t="s">
        <v>105</v>
      </c>
      <c r="J410" s="56" t="s">
        <v>105</v>
      </c>
      <c r="K410" s="56" t="s">
        <v>105</v>
      </c>
      <c r="L410" s="56" t="s">
        <v>105</v>
      </c>
      <c r="M410" s="56" t="s">
        <v>105</v>
      </c>
      <c r="N410" s="56" t="s">
        <v>105</v>
      </c>
      <c r="O410" s="56" t="s">
        <v>105</v>
      </c>
      <c r="P410" s="56" t="s">
        <v>105</v>
      </c>
      <c r="Q410" s="56" t="s">
        <v>105</v>
      </c>
      <c r="R410" s="56" t="s">
        <v>105</v>
      </c>
      <c r="S410" s="56" t="s">
        <v>105</v>
      </c>
      <c r="T410" s="56" t="s">
        <v>105</v>
      </c>
      <c r="U410" s="56" t="s">
        <v>105</v>
      </c>
      <c r="V410" s="56" t="s">
        <v>105</v>
      </c>
      <c r="W410" s="56" t="s">
        <v>105</v>
      </c>
      <c r="X410" s="71" t="s">
        <v>105</v>
      </c>
    </row>
    <row r="411" spans="1:24" s="72" customFormat="1" x14ac:dyDescent="0.2">
      <c r="A411" s="174"/>
      <c r="B411" s="52" t="s">
        <v>214</v>
      </c>
      <c r="C411" s="56" t="s">
        <v>106</v>
      </c>
      <c r="D411" s="56" t="s">
        <v>105</v>
      </c>
      <c r="E411" s="56" t="s">
        <v>105</v>
      </c>
      <c r="F411" s="56" t="s">
        <v>105</v>
      </c>
      <c r="G411" s="56" t="s">
        <v>105</v>
      </c>
      <c r="H411" s="134" t="s">
        <v>119</v>
      </c>
      <c r="I411" s="135" t="s">
        <v>269</v>
      </c>
      <c r="J411" s="56"/>
      <c r="K411" s="56" t="s">
        <v>105</v>
      </c>
      <c r="L411" s="56" t="s">
        <v>105</v>
      </c>
      <c r="M411" s="83">
        <v>0</v>
      </c>
      <c r="N411" s="83">
        <v>0</v>
      </c>
      <c r="O411" s="83">
        <v>0</v>
      </c>
      <c r="P411" s="83">
        <v>0</v>
      </c>
      <c r="Q411" s="83">
        <v>0</v>
      </c>
      <c r="R411" s="75">
        <f>SUM(R413:R418)</f>
        <v>39465.200000000004</v>
      </c>
      <c r="S411" s="75">
        <f t="shared" ref="S411:T411" si="105">SUM(S413:S418)</f>
        <v>20736.900000000001</v>
      </c>
      <c r="T411" s="75">
        <f t="shared" si="105"/>
        <v>13348.2</v>
      </c>
      <c r="U411" s="75">
        <f t="shared" ref="U411:W411" si="106">SUM(U413:U418)</f>
        <v>13348.2</v>
      </c>
      <c r="V411" s="75">
        <f t="shared" si="106"/>
        <v>13348.2</v>
      </c>
      <c r="W411" s="75">
        <f t="shared" si="106"/>
        <v>13348.2</v>
      </c>
      <c r="X411" s="75">
        <f>SUM(P411:T411)</f>
        <v>73550.3</v>
      </c>
    </row>
    <row r="412" spans="1:24" s="72" customFormat="1" x14ac:dyDescent="0.2">
      <c r="A412" s="174"/>
      <c r="B412" s="52" t="s">
        <v>110</v>
      </c>
      <c r="C412" s="56" t="s">
        <v>105</v>
      </c>
      <c r="D412" s="56" t="s">
        <v>105</v>
      </c>
      <c r="E412" s="56" t="s">
        <v>105</v>
      </c>
      <c r="F412" s="56" t="s">
        <v>105</v>
      </c>
      <c r="G412" s="56" t="s">
        <v>105</v>
      </c>
      <c r="H412" s="56" t="s">
        <v>105</v>
      </c>
      <c r="I412" s="56" t="s">
        <v>105</v>
      </c>
      <c r="J412" s="56" t="s">
        <v>105</v>
      </c>
      <c r="K412" s="56" t="s">
        <v>105</v>
      </c>
      <c r="L412" s="56" t="s">
        <v>105</v>
      </c>
      <c r="M412" s="56" t="s">
        <v>105</v>
      </c>
      <c r="N412" s="56" t="s">
        <v>105</v>
      </c>
      <c r="O412" s="56" t="s">
        <v>105</v>
      </c>
      <c r="P412" s="56" t="s">
        <v>105</v>
      </c>
      <c r="Q412" s="56" t="s">
        <v>105</v>
      </c>
      <c r="R412" s="75" t="s">
        <v>105</v>
      </c>
      <c r="S412" s="75" t="s">
        <v>105</v>
      </c>
      <c r="T412" s="75" t="s">
        <v>105</v>
      </c>
      <c r="U412" s="75" t="s">
        <v>105</v>
      </c>
      <c r="V412" s="75" t="s">
        <v>105</v>
      </c>
      <c r="W412" s="75" t="s">
        <v>105</v>
      </c>
      <c r="X412" s="75" t="s">
        <v>105</v>
      </c>
    </row>
    <row r="413" spans="1:24" s="72" customFormat="1" x14ac:dyDescent="0.2">
      <c r="A413" s="174"/>
      <c r="B413" s="52" t="s">
        <v>111</v>
      </c>
      <c r="C413" s="56" t="s">
        <v>106</v>
      </c>
      <c r="D413" s="56" t="s">
        <v>105</v>
      </c>
      <c r="E413" s="56" t="s">
        <v>105</v>
      </c>
      <c r="F413" s="56" t="s">
        <v>105</v>
      </c>
      <c r="G413" s="56" t="s">
        <v>105</v>
      </c>
      <c r="H413" s="50" t="s">
        <v>119</v>
      </c>
      <c r="I413" s="56" t="s">
        <v>269</v>
      </c>
      <c r="J413" s="56">
        <v>244</v>
      </c>
      <c r="K413" s="56" t="s">
        <v>105</v>
      </c>
      <c r="L413" s="56" t="s">
        <v>105</v>
      </c>
      <c r="M413" s="83">
        <v>0</v>
      </c>
      <c r="N413" s="83">
        <v>0</v>
      </c>
      <c r="O413" s="83">
        <v>0</v>
      </c>
      <c r="P413" s="83">
        <v>0</v>
      </c>
      <c r="Q413" s="83">
        <v>0</v>
      </c>
      <c r="R413" s="75">
        <v>789.3</v>
      </c>
      <c r="S413" s="75">
        <v>0</v>
      </c>
      <c r="T413" s="75">
        <v>267</v>
      </c>
      <c r="U413" s="75">
        <v>267</v>
      </c>
      <c r="V413" s="75">
        <v>267</v>
      </c>
      <c r="W413" s="75">
        <v>267</v>
      </c>
      <c r="X413" s="75">
        <f t="shared" ref="X413:X418" si="107">SUM(M413:T413)</f>
        <v>1056.3</v>
      </c>
    </row>
    <row r="414" spans="1:24" s="72" customFormat="1" ht="15" x14ac:dyDescent="0.2">
      <c r="A414" s="174"/>
      <c r="B414" s="52" t="s">
        <v>112</v>
      </c>
      <c r="C414" s="56" t="s">
        <v>106</v>
      </c>
      <c r="D414" s="76" t="s">
        <v>124</v>
      </c>
      <c r="E414" s="56" t="s">
        <v>105</v>
      </c>
      <c r="F414" s="56" t="s">
        <v>105</v>
      </c>
      <c r="G414" s="56" t="s">
        <v>105</v>
      </c>
      <c r="H414" s="50" t="s">
        <v>119</v>
      </c>
      <c r="I414" s="56" t="s">
        <v>269</v>
      </c>
      <c r="J414" s="56">
        <v>244</v>
      </c>
      <c r="K414" s="56" t="s">
        <v>105</v>
      </c>
      <c r="L414" s="56" t="s">
        <v>105</v>
      </c>
      <c r="M414" s="83">
        <v>0</v>
      </c>
      <c r="N414" s="83">
        <v>0</v>
      </c>
      <c r="O414" s="83">
        <v>0</v>
      </c>
      <c r="P414" s="83">
        <v>0</v>
      </c>
      <c r="Q414" s="83">
        <v>0</v>
      </c>
      <c r="R414" s="75">
        <v>38675.9</v>
      </c>
      <c r="S414" s="75">
        <v>0</v>
      </c>
      <c r="T414" s="75">
        <v>13081.2</v>
      </c>
      <c r="U414" s="75">
        <v>13081.2</v>
      </c>
      <c r="V414" s="75">
        <v>13081.2</v>
      </c>
      <c r="W414" s="75">
        <v>13081.2</v>
      </c>
      <c r="X414" s="75">
        <f t="shared" si="107"/>
        <v>51757.100000000006</v>
      </c>
    </row>
    <row r="415" spans="1:24" s="72" customFormat="1" x14ac:dyDescent="0.2">
      <c r="A415" s="174"/>
      <c r="B415" s="128" t="s">
        <v>111</v>
      </c>
      <c r="C415" s="127" t="s">
        <v>106</v>
      </c>
      <c r="D415" s="127" t="s">
        <v>105</v>
      </c>
      <c r="E415" s="127" t="s">
        <v>105</v>
      </c>
      <c r="F415" s="127" t="s">
        <v>105</v>
      </c>
      <c r="G415" s="127" t="s">
        <v>105</v>
      </c>
      <c r="H415" s="125" t="s">
        <v>119</v>
      </c>
      <c r="I415" s="127" t="s">
        <v>269</v>
      </c>
      <c r="J415" s="127">
        <v>612</v>
      </c>
      <c r="K415" s="127" t="s">
        <v>105</v>
      </c>
      <c r="L415" s="127" t="s">
        <v>105</v>
      </c>
      <c r="M415" s="83">
        <v>0</v>
      </c>
      <c r="N415" s="83">
        <v>0</v>
      </c>
      <c r="O415" s="83">
        <v>0</v>
      </c>
      <c r="P415" s="83">
        <v>0</v>
      </c>
      <c r="Q415" s="83">
        <v>0</v>
      </c>
      <c r="R415" s="75">
        <v>0</v>
      </c>
      <c r="S415" s="75">
        <v>414.7</v>
      </c>
      <c r="T415" s="75">
        <v>0</v>
      </c>
      <c r="U415" s="75">
        <v>0</v>
      </c>
      <c r="V415" s="75">
        <v>0</v>
      </c>
      <c r="W415" s="75">
        <v>0</v>
      </c>
      <c r="X415" s="75">
        <f t="shared" si="107"/>
        <v>414.7</v>
      </c>
    </row>
    <row r="416" spans="1:24" s="72" customFormat="1" ht="15" x14ac:dyDescent="0.2">
      <c r="A416" s="174"/>
      <c r="B416" s="128" t="s">
        <v>112</v>
      </c>
      <c r="C416" s="127" t="s">
        <v>106</v>
      </c>
      <c r="D416" s="76" t="s">
        <v>124</v>
      </c>
      <c r="E416" s="127" t="s">
        <v>105</v>
      </c>
      <c r="F416" s="127" t="s">
        <v>105</v>
      </c>
      <c r="G416" s="127" t="s">
        <v>105</v>
      </c>
      <c r="H416" s="125" t="s">
        <v>119</v>
      </c>
      <c r="I416" s="127" t="s">
        <v>269</v>
      </c>
      <c r="J416" s="127">
        <v>612</v>
      </c>
      <c r="K416" s="127" t="s">
        <v>105</v>
      </c>
      <c r="L416" s="127" t="s">
        <v>105</v>
      </c>
      <c r="M416" s="83">
        <v>0</v>
      </c>
      <c r="N416" s="83">
        <v>0</v>
      </c>
      <c r="O416" s="83">
        <v>0</v>
      </c>
      <c r="P416" s="83">
        <v>0</v>
      </c>
      <c r="Q416" s="83">
        <v>0</v>
      </c>
      <c r="R416" s="75">
        <v>0</v>
      </c>
      <c r="S416" s="75">
        <v>20322.2</v>
      </c>
      <c r="T416" s="75">
        <v>0</v>
      </c>
      <c r="U416" s="75">
        <v>0</v>
      </c>
      <c r="V416" s="75">
        <v>0</v>
      </c>
      <c r="W416" s="75">
        <v>0</v>
      </c>
      <c r="X416" s="75">
        <f t="shared" si="107"/>
        <v>20322.2</v>
      </c>
    </row>
    <row r="417" spans="1:24" s="72" customFormat="1" x14ac:dyDescent="0.2">
      <c r="A417" s="174"/>
      <c r="B417" s="52" t="s">
        <v>114</v>
      </c>
      <c r="C417" s="56" t="s">
        <v>106</v>
      </c>
      <c r="D417" s="56" t="s">
        <v>105</v>
      </c>
      <c r="E417" s="56" t="s">
        <v>105</v>
      </c>
      <c r="F417" s="56" t="s">
        <v>105</v>
      </c>
      <c r="G417" s="56" t="s">
        <v>105</v>
      </c>
      <c r="H417" s="56" t="s">
        <v>105</v>
      </c>
      <c r="I417" s="56" t="s">
        <v>105</v>
      </c>
      <c r="J417" s="56" t="s">
        <v>105</v>
      </c>
      <c r="K417" s="56" t="s">
        <v>105</v>
      </c>
      <c r="L417" s="56" t="s">
        <v>105</v>
      </c>
      <c r="M417" s="83">
        <v>0</v>
      </c>
      <c r="N417" s="83">
        <v>0</v>
      </c>
      <c r="O417" s="83">
        <v>0</v>
      </c>
      <c r="P417" s="83">
        <v>0</v>
      </c>
      <c r="Q417" s="83">
        <v>0</v>
      </c>
      <c r="R417" s="75">
        <v>0</v>
      </c>
      <c r="S417" s="75">
        <v>0</v>
      </c>
      <c r="T417" s="75">
        <v>0</v>
      </c>
      <c r="U417" s="75">
        <v>0</v>
      </c>
      <c r="V417" s="75">
        <v>0</v>
      </c>
      <c r="W417" s="75">
        <v>0</v>
      </c>
      <c r="X417" s="75">
        <f t="shared" si="107"/>
        <v>0</v>
      </c>
    </row>
    <row r="418" spans="1:24" s="72" customFormat="1" x14ac:dyDescent="0.2">
      <c r="A418" s="175"/>
      <c r="B418" s="52" t="s">
        <v>115</v>
      </c>
      <c r="C418" s="56" t="s">
        <v>106</v>
      </c>
      <c r="D418" s="56" t="s">
        <v>105</v>
      </c>
      <c r="E418" s="56" t="s">
        <v>105</v>
      </c>
      <c r="F418" s="56" t="s">
        <v>105</v>
      </c>
      <c r="G418" s="56" t="s">
        <v>105</v>
      </c>
      <c r="H418" s="56" t="s">
        <v>105</v>
      </c>
      <c r="I418" s="56" t="s">
        <v>105</v>
      </c>
      <c r="J418" s="56" t="s">
        <v>105</v>
      </c>
      <c r="K418" s="56" t="s">
        <v>105</v>
      </c>
      <c r="L418" s="56" t="s">
        <v>105</v>
      </c>
      <c r="M418" s="83">
        <v>0</v>
      </c>
      <c r="N418" s="83">
        <v>0</v>
      </c>
      <c r="O418" s="83">
        <v>0</v>
      </c>
      <c r="P418" s="83">
        <v>0</v>
      </c>
      <c r="Q418" s="83">
        <v>0</v>
      </c>
      <c r="R418" s="75">
        <v>0</v>
      </c>
      <c r="S418" s="75">
        <v>0</v>
      </c>
      <c r="T418" s="75">
        <v>0</v>
      </c>
      <c r="U418" s="75">
        <v>0</v>
      </c>
      <c r="V418" s="75">
        <v>0</v>
      </c>
      <c r="W418" s="75">
        <v>0</v>
      </c>
      <c r="X418" s="75">
        <f t="shared" si="107"/>
        <v>0</v>
      </c>
    </row>
    <row r="419" spans="1:24" s="72" customFormat="1" ht="38.25" customHeight="1" x14ac:dyDescent="0.2">
      <c r="A419" s="50" t="s">
        <v>306</v>
      </c>
      <c r="B419" s="51" t="s">
        <v>411</v>
      </c>
      <c r="C419" s="56" t="s">
        <v>122</v>
      </c>
      <c r="D419" s="56" t="s">
        <v>105</v>
      </c>
      <c r="E419" s="65" t="s">
        <v>143</v>
      </c>
      <c r="F419" s="56" t="s">
        <v>105</v>
      </c>
      <c r="G419" s="65" t="s">
        <v>121</v>
      </c>
      <c r="H419" s="56" t="s">
        <v>105</v>
      </c>
      <c r="I419" s="56" t="s">
        <v>105</v>
      </c>
      <c r="J419" s="56" t="s">
        <v>105</v>
      </c>
      <c r="K419" s="56" t="s">
        <v>105</v>
      </c>
      <c r="L419" s="56" t="s">
        <v>105</v>
      </c>
      <c r="M419" s="85" t="s">
        <v>105</v>
      </c>
      <c r="N419" s="56" t="s">
        <v>105</v>
      </c>
      <c r="O419" s="56" t="s">
        <v>105</v>
      </c>
      <c r="P419" s="56" t="s">
        <v>105</v>
      </c>
      <c r="Q419" s="56" t="s">
        <v>105</v>
      </c>
      <c r="R419" s="105">
        <v>13</v>
      </c>
      <c r="S419" s="105">
        <v>7</v>
      </c>
      <c r="T419" s="105">
        <v>4</v>
      </c>
      <c r="U419" s="105">
        <v>4</v>
      </c>
      <c r="V419" s="105">
        <v>4</v>
      </c>
      <c r="W419" s="105" t="s">
        <v>124</v>
      </c>
      <c r="X419" s="70">
        <f>R419+S419+T419+U419+V419</f>
        <v>32</v>
      </c>
    </row>
    <row r="420" spans="1:24" s="72" customFormat="1" ht="72" x14ac:dyDescent="0.2">
      <c r="A420" s="154" t="s">
        <v>280</v>
      </c>
      <c r="B420" s="52" t="s">
        <v>24</v>
      </c>
      <c r="C420" s="56" t="s">
        <v>105</v>
      </c>
      <c r="D420" s="56" t="s">
        <v>105</v>
      </c>
      <c r="E420" s="56" t="s">
        <v>105</v>
      </c>
      <c r="F420" s="70" t="s">
        <v>423</v>
      </c>
      <c r="G420" s="65" t="s">
        <v>121</v>
      </c>
      <c r="H420" s="56" t="s">
        <v>105</v>
      </c>
      <c r="I420" s="56" t="s">
        <v>105</v>
      </c>
      <c r="J420" s="56" t="s">
        <v>105</v>
      </c>
      <c r="K420" s="56" t="s">
        <v>105</v>
      </c>
      <c r="L420" s="56" t="s">
        <v>105</v>
      </c>
      <c r="M420" s="56" t="s">
        <v>105</v>
      </c>
      <c r="N420" s="56" t="s">
        <v>105</v>
      </c>
      <c r="O420" s="56" t="s">
        <v>105</v>
      </c>
      <c r="P420" s="56" t="s">
        <v>105</v>
      </c>
      <c r="Q420" s="56" t="s">
        <v>105</v>
      </c>
      <c r="R420" s="56" t="s">
        <v>105</v>
      </c>
      <c r="S420" s="56" t="s">
        <v>105</v>
      </c>
      <c r="T420" s="56" t="s">
        <v>105</v>
      </c>
      <c r="U420" s="56" t="s">
        <v>124</v>
      </c>
      <c r="V420" s="56" t="s">
        <v>124</v>
      </c>
      <c r="W420" s="56" t="s">
        <v>124</v>
      </c>
      <c r="X420" s="71" t="s">
        <v>124</v>
      </c>
    </row>
    <row r="421" spans="1:24" s="72" customFormat="1" x14ac:dyDescent="0.2">
      <c r="A421" s="154"/>
      <c r="B421" s="52" t="s">
        <v>214</v>
      </c>
      <c r="C421" s="56" t="s">
        <v>106</v>
      </c>
      <c r="D421" s="56" t="s">
        <v>105</v>
      </c>
      <c r="E421" s="56" t="s">
        <v>105</v>
      </c>
      <c r="F421" s="56" t="s">
        <v>105</v>
      </c>
      <c r="G421" s="56" t="s">
        <v>105</v>
      </c>
      <c r="H421" s="73" t="s">
        <v>130</v>
      </c>
      <c r="I421" s="135" t="s">
        <v>486</v>
      </c>
      <c r="J421" s="56"/>
      <c r="K421" s="56" t="s">
        <v>105</v>
      </c>
      <c r="L421" s="56" t="s">
        <v>105</v>
      </c>
      <c r="M421" s="83">
        <f t="shared" ref="M421:W421" si="108">SUM(M423:M428)</f>
        <v>0</v>
      </c>
      <c r="N421" s="83">
        <f t="shared" si="108"/>
        <v>0</v>
      </c>
      <c r="O421" s="83">
        <f t="shared" si="108"/>
        <v>0</v>
      </c>
      <c r="P421" s="83">
        <f t="shared" si="108"/>
        <v>0</v>
      </c>
      <c r="Q421" s="83">
        <f t="shared" si="108"/>
        <v>0</v>
      </c>
      <c r="R421" s="75">
        <f t="shared" si="108"/>
        <v>51816.3</v>
      </c>
      <c r="S421" s="75">
        <f t="shared" si="108"/>
        <v>0</v>
      </c>
      <c r="T421" s="75">
        <f t="shared" si="108"/>
        <v>40816.300000000003</v>
      </c>
      <c r="U421" s="75">
        <f t="shared" si="108"/>
        <v>0</v>
      </c>
      <c r="V421" s="75">
        <f t="shared" si="108"/>
        <v>0</v>
      </c>
      <c r="W421" s="75">
        <f t="shared" si="108"/>
        <v>0</v>
      </c>
      <c r="X421" s="75">
        <f>SUM(P421:T421)</f>
        <v>92632.6</v>
      </c>
    </row>
    <row r="422" spans="1:24" s="72" customFormat="1" x14ac:dyDescent="0.2">
      <c r="A422" s="154"/>
      <c r="B422" s="52" t="s">
        <v>110</v>
      </c>
      <c r="C422" s="56" t="s">
        <v>105</v>
      </c>
      <c r="D422" s="56" t="s">
        <v>105</v>
      </c>
      <c r="E422" s="56" t="s">
        <v>105</v>
      </c>
      <c r="F422" s="56" t="s">
        <v>105</v>
      </c>
      <c r="G422" s="56" t="s">
        <v>105</v>
      </c>
      <c r="H422" s="56" t="s">
        <v>105</v>
      </c>
      <c r="I422" s="56" t="s">
        <v>105</v>
      </c>
      <c r="J422" s="56" t="s">
        <v>105</v>
      </c>
      <c r="K422" s="56" t="s">
        <v>105</v>
      </c>
      <c r="L422" s="56" t="s">
        <v>105</v>
      </c>
      <c r="M422" s="56" t="s">
        <v>105</v>
      </c>
      <c r="N422" s="56" t="s">
        <v>105</v>
      </c>
      <c r="O422" s="56" t="s">
        <v>105</v>
      </c>
      <c r="P422" s="56" t="s">
        <v>105</v>
      </c>
      <c r="Q422" s="56" t="s">
        <v>105</v>
      </c>
      <c r="R422" s="71" t="s">
        <v>105</v>
      </c>
      <c r="S422" s="71" t="s">
        <v>105</v>
      </c>
      <c r="T422" s="71" t="s">
        <v>105</v>
      </c>
      <c r="U422" s="71" t="s">
        <v>105</v>
      </c>
      <c r="V422" s="71" t="s">
        <v>105</v>
      </c>
      <c r="W422" s="71" t="s">
        <v>105</v>
      </c>
      <c r="X422" s="75" t="s">
        <v>105</v>
      </c>
    </row>
    <row r="423" spans="1:24" s="72" customFormat="1" x14ac:dyDescent="0.2">
      <c r="A423" s="154"/>
      <c r="B423" s="52" t="s">
        <v>111</v>
      </c>
      <c r="C423" s="56" t="s">
        <v>106</v>
      </c>
      <c r="D423" s="56" t="s">
        <v>105</v>
      </c>
      <c r="E423" s="56" t="s">
        <v>105</v>
      </c>
      <c r="F423" s="56" t="s">
        <v>105</v>
      </c>
      <c r="G423" s="56" t="s">
        <v>105</v>
      </c>
      <c r="H423" s="73" t="s">
        <v>130</v>
      </c>
      <c r="I423" s="56" t="s">
        <v>486</v>
      </c>
      <c r="J423" s="56">
        <v>622</v>
      </c>
      <c r="K423" s="56" t="s">
        <v>105</v>
      </c>
      <c r="L423" s="56" t="s">
        <v>105</v>
      </c>
      <c r="M423" s="74">
        <v>0</v>
      </c>
      <c r="N423" s="74">
        <v>0</v>
      </c>
      <c r="O423" s="74">
        <v>0</v>
      </c>
      <c r="P423" s="74">
        <v>0</v>
      </c>
      <c r="Q423" s="74">
        <v>0</v>
      </c>
      <c r="R423" s="75">
        <v>11000</v>
      </c>
      <c r="S423" s="75">
        <v>0</v>
      </c>
      <c r="T423" s="75">
        <v>0</v>
      </c>
      <c r="U423" s="75">
        <v>0</v>
      </c>
      <c r="V423" s="75">
        <v>0</v>
      </c>
      <c r="W423" s="75">
        <v>0</v>
      </c>
      <c r="X423" s="75">
        <f t="shared" ref="X423:X428" si="109">SUM(M423:T423)</f>
        <v>11000</v>
      </c>
    </row>
    <row r="424" spans="1:24" s="72" customFormat="1" ht="15" x14ac:dyDescent="0.2">
      <c r="A424" s="154"/>
      <c r="B424" s="52" t="s">
        <v>112</v>
      </c>
      <c r="C424" s="56" t="s">
        <v>106</v>
      </c>
      <c r="D424" s="76" t="s">
        <v>124</v>
      </c>
      <c r="E424" s="56" t="s">
        <v>105</v>
      </c>
      <c r="F424" s="56" t="s">
        <v>105</v>
      </c>
      <c r="G424" s="56" t="s">
        <v>105</v>
      </c>
      <c r="H424" s="73" t="s">
        <v>130</v>
      </c>
      <c r="I424" s="56" t="s">
        <v>269</v>
      </c>
      <c r="J424" s="56">
        <v>244</v>
      </c>
      <c r="K424" s="56" t="s">
        <v>105</v>
      </c>
      <c r="L424" s="56" t="s">
        <v>105</v>
      </c>
      <c r="M424" s="74">
        <v>0</v>
      </c>
      <c r="N424" s="74">
        <v>0</v>
      </c>
      <c r="O424" s="74">
        <v>0</v>
      </c>
      <c r="P424" s="74">
        <v>0</v>
      </c>
      <c r="Q424" s="74">
        <v>0</v>
      </c>
      <c r="R424" s="75">
        <v>40000</v>
      </c>
      <c r="S424" s="75">
        <v>0</v>
      </c>
      <c r="T424" s="75">
        <v>0</v>
      </c>
      <c r="U424" s="75">
        <v>0</v>
      </c>
      <c r="V424" s="75">
        <v>0</v>
      </c>
      <c r="W424" s="75">
        <v>0</v>
      </c>
      <c r="X424" s="75">
        <f t="shared" si="109"/>
        <v>40000</v>
      </c>
    </row>
    <row r="425" spans="1:24" s="72" customFormat="1" ht="15" x14ac:dyDescent="0.2">
      <c r="A425" s="154"/>
      <c r="B425" s="52" t="s">
        <v>111</v>
      </c>
      <c r="C425" s="56" t="s">
        <v>106</v>
      </c>
      <c r="D425" s="76" t="s">
        <v>124</v>
      </c>
      <c r="E425" s="56" t="s">
        <v>105</v>
      </c>
      <c r="F425" s="56" t="s">
        <v>105</v>
      </c>
      <c r="G425" s="56" t="s">
        <v>105</v>
      </c>
      <c r="H425" s="73" t="s">
        <v>130</v>
      </c>
      <c r="I425" s="56" t="s">
        <v>269</v>
      </c>
      <c r="J425" s="56">
        <v>244</v>
      </c>
      <c r="K425" s="56" t="s">
        <v>105</v>
      </c>
      <c r="L425" s="56" t="s">
        <v>105</v>
      </c>
      <c r="M425" s="74">
        <v>0</v>
      </c>
      <c r="N425" s="74">
        <v>0</v>
      </c>
      <c r="O425" s="74">
        <v>0</v>
      </c>
      <c r="P425" s="74">
        <v>0</v>
      </c>
      <c r="Q425" s="74">
        <v>0</v>
      </c>
      <c r="R425" s="75">
        <v>0</v>
      </c>
      <c r="S425" s="75">
        <v>0</v>
      </c>
      <c r="T425" s="133">
        <v>816.3</v>
      </c>
      <c r="U425" s="75">
        <v>0</v>
      </c>
      <c r="V425" s="75">
        <v>0</v>
      </c>
      <c r="W425" s="75">
        <v>0</v>
      </c>
      <c r="X425" s="75">
        <f t="shared" si="109"/>
        <v>816.3</v>
      </c>
    </row>
    <row r="426" spans="1:24" s="72" customFormat="1" ht="15" x14ac:dyDescent="0.2">
      <c r="A426" s="154"/>
      <c r="B426" s="52" t="s">
        <v>112</v>
      </c>
      <c r="C426" s="56" t="s">
        <v>106</v>
      </c>
      <c r="D426" s="76" t="s">
        <v>124</v>
      </c>
      <c r="E426" s="56" t="s">
        <v>105</v>
      </c>
      <c r="F426" s="56" t="s">
        <v>105</v>
      </c>
      <c r="G426" s="56" t="s">
        <v>105</v>
      </c>
      <c r="H426" s="73" t="s">
        <v>130</v>
      </c>
      <c r="I426" s="56" t="s">
        <v>269</v>
      </c>
      <c r="J426" s="56">
        <v>244</v>
      </c>
      <c r="K426" s="56" t="s">
        <v>105</v>
      </c>
      <c r="L426" s="56" t="s">
        <v>105</v>
      </c>
      <c r="M426" s="74">
        <v>0</v>
      </c>
      <c r="N426" s="74">
        <v>0</v>
      </c>
      <c r="O426" s="74">
        <v>0</v>
      </c>
      <c r="P426" s="74">
        <v>0</v>
      </c>
      <c r="Q426" s="74">
        <v>0</v>
      </c>
      <c r="R426" s="75">
        <v>0</v>
      </c>
      <c r="S426" s="75">
        <v>0</v>
      </c>
      <c r="T426" s="133">
        <v>40000</v>
      </c>
      <c r="U426" s="75">
        <v>0</v>
      </c>
      <c r="V426" s="75">
        <v>0</v>
      </c>
      <c r="W426" s="75">
        <v>0</v>
      </c>
      <c r="X426" s="75">
        <f t="shared" si="109"/>
        <v>40000</v>
      </c>
    </row>
    <row r="427" spans="1:24" s="72" customFormat="1" ht="15" x14ac:dyDescent="0.2">
      <c r="A427" s="154"/>
      <c r="B427" s="52" t="s">
        <v>111</v>
      </c>
      <c r="C427" s="56" t="s">
        <v>106</v>
      </c>
      <c r="D427" s="76" t="s">
        <v>124</v>
      </c>
      <c r="E427" s="56" t="s">
        <v>105</v>
      </c>
      <c r="F427" s="56" t="s">
        <v>105</v>
      </c>
      <c r="G427" s="56" t="s">
        <v>105</v>
      </c>
      <c r="H427" s="73" t="s">
        <v>130</v>
      </c>
      <c r="I427" s="56" t="s">
        <v>269</v>
      </c>
      <c r="J427" s="56">
        <v>244</v>
      </c>
      <c r="K427" s="56" t="s">
        <v>105</v>
      </c>
      <c r="L427" s="56" t="s">
        <v>105</v>
      </c>
      <c r="M427" s="74">
        <v>0</v>
      </c>
      <c r="N427" s="74">
        <v>0</v>
      </c>
      <c r="O427" s="74">
        <v>0</v>
      </c>
      <c r="P427" s="74">
        <v>0</v>
      </c>
      <c r="Q427" s="74">
        <v>0</v>
      </c>
      <c r="R427" s="75">
        <v>816.3</v>
      </c>
      <c r="S427" s="75">
        <v>0</v>
      </c>
      <c r="T427" s="75">
        <v>0</v>
      </c>
      <c r="U427" s="75">
        <v>0</v>
      </c>
      <c r="V427" s="75">
        <v>0</v>
      </c>
      <c r="W427" s="75">
        <v>0</v>
      </c>
      <c r="X427" s="75">
        <f t="shared" si="109"/>
        <v>816.3</v>
      </c>
    </row>
    <row r="428" spans="1:24" s="72" customFormat="1" x14ac:dyDescent="0.2">
      <c r="A428" s="154"/>
      <c r="B428" s="52" t="s">
        <v>115</v>
      </c>
      <c r="C428" s="56" t="s">
        <v>106</v>
      </c>
      <c r="D428" s="56" t="s">
        <v>105</v>
      </c>
      <c r="E428" s="56" t="s">
        <v>105</v>
      </c>
      <c r="F428" s="56" t="s">
        <v>105</v>
      </c>
      <c r="G428" s="56" t="s">
        <v>105</v>
      </c>
      <c r="H428" s="56" t="s">
        <v>105</v>
      </c>
      <c r="I428" s="56" t="s">
        <v>105</v>
      </c>
      <c r="J428" s="56" t="s">
        <v>105</v>
      </c>
      <c r="K428" s="56" t="s">
        <v>105</v>
      </c>
      <c r="L428" s="56" t="s">
        <v>105</v>
      </c>
      <c r="M428" s="74">
        <v>0</v>
      </c>
      <c r="N428" s="74">
        <v>0</v>
      </c>
      <c r="O428" s="74">
        <v>0</v>
      </c>
      <c r="P428" s="74">
        <v>0</v>
      </c>
      <c r="Q428" s="74">
        <v>0</v>
      </c>
      <c r="R428" s="75">
        <v>0</v>
      </c>
      <c r="S428" s="75">
        <v>0</v>
      </c>
      <c r="T428" s="75">
        <v>0</v>
      </c>
      <c r="U428" s="75">
        <v>0</v>
      </c>
      <c r="V428" s="75">
        <v>0</v>
      </c>
      <c r="W428" s="75">
        <v>0</v>
      </c>
      <c r="X428" s="77">
        <f t="shared" si="109"/>
        <v>0</v>
      </c>
    </row>
    <row r="429" spans="1:24" s="72" customFormat="1" ht="30" customHeight="1" x14ac:dyDescent="0.2">
      <c r="A429" s="50" t="s">
        <v>307</v>
      </c>
      <c r="B429" s="51" t="s">
        <v>310</v>
      </c>
      <c r="C429" s="56" t="s">
        <v>122</v>
      </c>
      <c r="D429" s="56" t="s">
        <v>105</v>
      </c>
      <c r="E429" s="65" t="s">
        <v>143</v>
      </c>
      <c r="F429" s="56" t="s">
        <v>105</v>
      </c>
      <c r="G429" s="56" t="s">
        <v>105</v>
      </c>
      <c r="H429" s="56" t="s">
        <v>105</v>
      </c>
      <c r="I429" s="56" t="s">
        <v>105</v>
      </c>
      <c r="J429" s="56" t="s">
        <v>105</v>
      </c>
      <c r="K429" s="56" t="s">
        <v>105</v>
      </c>
      <c r="L429" s="56" t="s">
        <v>105</v>
      </c>
      <c r="M429" s="56" t="s">
        <v>105</v>
      </c>
      <c r="N429" s="56" t="s">
        <v>105</v>
      </c>
      <c r="O429" s="56" t="s">
        <v>105</v>
      </c>
      <c r="P429" s="56" t="s">
        <v>105</v>
      </c>
      <c r="Q429" s="56" t="s">
        <v>105</v>
      </c>
      <c r="R429" s="56">
        <v>1</v>
      </c>
      <c r="S429" s="56" t="s">
        <v>105</v>
      </c>
      <c r="T429" s="56">
        <v>1</v>
      </c>
      <c r="U429" s="56" t="s">
        <v>124</v>
      </c>
      <c r="V429" s="56" t="s">
        <v>124</v>
      </c>
      <c r="W429" s="56" t="s">
        <v>124</v>
      </c>
      <c r="X429" s="70">
        <f>SUM(O429:T429)</f>
        <v>2</v>
      </c>
    </row>
    <row r="430" spans="1:24" s="72" customFormat="1" ht="72" x14ac:dyDescent="0.2">
      <c r="A430" s="154" t="s">
        <v>281</v>
      </c>
      <c r="B430" s="151" t="s">
        <v>25</v>
      </c>
      <c r="C430" s="56" t="s">
        <v>105</v>
      </c>
      <c r="D430" s="56" t="s">
        <v>105</v>
      </c>
      <c r="E430" s="56" t="s">
        <v>105</v>
      </c>
      <c r="F430" s="70" t="s">
        <v>423</v>
      </c>
      <c r="G430" s="65" t="s">
        <v>121</v>
      </c>
      <c r="H430" s="56" t="s">
        <v>105</v>
      </c>
      <c r="I430" s="56" t="s">
        <v>105</v>
      </c>
      <c r="J430" s="56" t="s">
        <v>105</v>
      </c>
      <c r="K430" s="56" t="s">
        <v>105</v>
      </c>
      <c r="L430" s="56" t="s">
        <v>105</v>
      </c>
      <c r="M430" s="56" t="s">
        <v>105</v>
      </c>
      <c r="N430" s="56" t="s">
        <v>105</v>
      </c>
      <c r="O430" s="56" t="s">
        <v>105</v>
      </c>
      <c r="P430" s="56" t="s">
        <v>105</v>
      </c>
      <c r="Q430" s="56" t="s">
        <v>105</v>
      </c>
      <c r="R430" s="56" t="s">
        <v>105</v>
      </c>
      <c r="S430" s="56" t="s">
        <v>105</v>
      </c>
      <c r="T430" s="56" t="s">
        <v>105</v>
      </c>
      <c r="U430" s="56" t="s">
        <v>124</v>
      </c>
      <c r="V430" s="56" t="s">
        <v>124</v>
      </c>
      <c r="W430" s="56" t="s">
        <v>124</v>
      </c>
      <c r="X430" s="71" t="s">
        <v>124</v>
      </c>
    </row>
    <row r="431" spans="1:24" s="72" customFormat="1" x14ac:dyDescent="0.2">
      <c r="A431" s="154"/>
      <c r="B431" s="151" t="s">
        <v>214</v>
      </c>
      <c r="C431" s="56" t="s">
        <v>106</v>
      </c>
      <c r="D431" s="56" t="s">
        <v>105</v>
      </c>
      <c r="E431" s="56" t="s">
        <v>105</v>
      </c>
      <c r="F431" s="56" t="s">
        <v>105</v>
      </c>
      <c r="G431" s="56" t="s">
        <v>105</v>
      </c>
      <c r="H431" s="73" t="s">
        <v>130</v>
      </c>
      <c r="I431" s="56" t="s">
        <v>270</v>
      </c>
      <c r="J431" s="56">
        <v>610</v>
      </c>
      <c r="K431" s="56" t="s">
        <v>105</v>
      </c>
      <c r="L431" s="56" t="s">
        <v>105</v>
      </c>
      <c r="M431" s="74">
        <f t="shared" ref="M431:T431" si="110">SUM(M433:M436)</f>
        <v>0</v>
      </c>
      <c r="N431" s="74">
        <f t="shared" si="110"/>
        <v>0</v>
      </c>
      <c r="O431" s="74">
        <f t="shared" si="110"/>
        <v>0</v>
      </c>
      <c r="P431" s="74">
        <f t="shared" si="110"/>
        <v>0</v>
      </c>
      <c r="Q431" s="74">
        <f t="shared" si="110"/>
        <v>0</v>
      </c>
      <c r="R431" s="74">
        <f t="shared" si="110"/>
        <v>40314.600000000006</v>
      </c>
      <c r="S431" s="74">
        <f t="shared" si="110"/>
        <v>0</v>
      </c>
      <c r="T431" s="74">
        <f t="shared" si="110"/>
        <v>0</v>
      </c>
      <c r="U431" s="74">
        <v>0</v>
      </c>
      <c r="V431" s="74">
        <v>0</v>
      </c>
      <c r="W431" s="74">
        <v>0</v>
      </c>
      <c r="X431" s="75">
        <f>SUM(P431:T431)</f>
        <v>40314.600000000006</v>
      </c>
    </row>
    <row r="432" spans="1:24" s="72" customFormat="1" x14ac:dyDescent="0.2">
      <c r="A432" s="154"/>
      <c r="B432" s="151" t="s">
        <v>110</v>
      </c>
      <c r="C432" s="56" t="s">
        <v>105</v>
      </c>
      <c r="D432" s="56" t="s">
        <v>105</v>
      </c>
      <c r="E432" s="56" t="s">
        <v>105</v>
      </c>
      <c r="F432" s="56" t="s">
        <v>105</v>
      </c>
      <c r="G432" s="56" t="s">
        <v>105</v>
      </c>
      <c r="H432" s="56" t="s">
        <v>105</v>
      </c>
      <c r="I432" s="56" t="s">
        <v>105</v>
      </c>
      <c r="J432" s="56" t="s">
        <v>105</v>
      </c>
      <c r="K432" s="56" t="s">
        <v>105</v>
      </c>
      <c r="L432" s="56" t="s">
        <v>105</v>
      </c>
      <c r="M432" s="56" t="s">
        <v>105</v>
      </c>
      <c r="N432" s="56" t="s">
        <v>105</v>
      </c>
      <c r="O432" s="56" t="s">
        <v>105</v>
      </c>
      <c r="P432" s="56" t="s">
        <v>105</v>
      </c>
      <c r="Q432" s="56" t="s">
        <v>105</v>
      </c>
      <c r="R432" s="56" t="s">
        <v>105</v>
      </c>
      <c r="S432" s="56" t="s">
        <v>105</v>
      </c>
      <c r="T432" s="56" t="s">
        <v>105</v>
      </c>
      <c r="U432" s="56" t="s">
        <v>105</v>
      </c>
      <c r="V432" s="56" t="s">
        <v>105</v>
      </c>
      <c r="W432" s="56" t="s">
        <v>105</v>
      </c>
      <c r="X432" s="75" t="s">
        <v>105</v>
      </c>
    </row>
    <row r="433" spans="1:24" s="72" customFormat="1" x14ac:dyDescent="0.2">
      <c r="A433" s="154"/>
      <c r="B433" s="151" t="s">
        <v>111</v>
      </c>
      <c r="C433" s="56" t="s">
        <v>106</v>
      </c>
      <c r="D433" s="56" t="s">
        <v>105</v>
      </c>
      <c r="E433" s="56" t="s">
        <v>105</v>
      </c>
      <c r="F433" s="56" t="s">
        <v>105</v>
      </c>
      <c r="G433" s="56" t="s">
        <v>105</v>
      </c>
      <c r="H433" s="73" t="s">
        <v>130</v>
      </c>
      <c r="I433" s="56" t="s">
        <v>270</v>
      </c>
      <c r="J433" s="56">
        <v>610</v>
      </c>
      <c r="K433" s="56" t="s">
        <v>105</v>
      </c>
      <c r="L433" s="56" t="s">
        <v>105</v>
      </c>
      <c r="M433" s="74">
        <v>0</v>
      </c>
      <c r="N433" s="74">
        <v>0</v>
      </c>
      <c r="O433" s="74">
        <v>0</v>
      </c>
      <c r="P433" s="74">
        <v>0</v>
      </c>
      <c r="Q433" s="74">
        <v>0</v>
      </c>
      <c r="R433" s="74">
        <v>806.3</v>
      </c>
      <c r="S433" s="74">
        <v>0</v>
      </c>
      <c r="T433" s="74">
        <v>0</v>
      </c>
      <c r="U433" s="74">
        <v>0</v>
      </c>
      <c r="V433" s="74">
        <v>0</v>
      </c>
      <c r="W433" s="74">
        <v>0</v>
      </c>
      <c r="X433" s="75">
        <f>SUM(M433:W433)</f>
        <v>806.3</v>
      </c>
    </row>
    <row r="434" spans="1:24" s="72" customFormat="1" ht="15" x14ac:dyDescent="0.2">
      <c r="A434" s="154"/>
      <c r="B434" s="151" t="s">
        <v>112</v>
      </c>
      <c r="C434" s="56" t="s">
        <v>106</v>
      </c>
      <c r="D434" s="76" t="s">
        <v>124</v>
      </c>
      <c r="E434" s="56" t="s">
        <v>105</v>
      </c>
      <c r="F434" s="56" t="s">
        <v>105</v>
      </c>
      <c r="G434" s="56" t="s">
        <v>105</v>
      </c>
      <c r="H434" s="73" t="s">
        <v>130</v>
      </c>
      <c r="I434" s="56" t="s">
        <v>270</v>
      </c>
      <c r="J434" s="56">
        <v>610</v>
      </c>
      <c r="K434" s="56" t="s">
        <v>105</v>
      </c>
      <c r="L434" s="56" t="s">
        <v>105</v>
      </c>
      <c r="M434" s="74">
        <v>0</v>
      </c>
      <c r="N434" s="74">
        <v>0</v>
      </c>
      <c r="O434" s="74">
        <v>0</v>
      </c>
      <c r="P434" s="74">
        <v>0</v>
      </c>
      <c r="Q434" s="74">
        <v>0</v>
      </c>
      <c r="R434" s="74">
        <v>39508.300000000003</v>
      </c>
      <c r="S434" s="74">
        <v>0</v>
      </c>
      <c r="T434" s="74">
        <v>0</v>
      </c>
      <c r="U434" s="74">
        <v>0</v>
      </c>
      <c r="V434" s="74">
        <v>0</v>
      </c>
      <c r="W434" s="74">
        <v>0</v>
      </c>
      <c r="X434" s="75">
        <f>SUM(M434:U434)</f>
        <v>39508.300000000003</v>
      </c>
    </row>
    <row r="435" spans="1:24" s="72" customFormat="1" x14ac:dyDescent="0.2">
      <c r="A435" s="154"/>
      <c r="B435" s="151" t="s">
        <v>114</v>
      </c>
      <c r="C435" s="56" t="s">
        <v>106</v>
      </c>
      <c r="D435" s="56" t="s">
        <v>105</v>
      </c>
      <c r="E435" s="56" t="s">
        <v>105</v>
      </c>
      <c r="F435" s="56" t="s">
        <v>105</v>
      </c>
      <c r="G435" s="56" t="s">
        <v>105</v>
      </c>
      <c r="H435" s="56" t="s">
        <v>105</v>
      </c>
      <c r="I435" s="56" t="s">
        <v>105</v>
      </c>
      <c r="J435" s="56" t="s">
        <v>105</v>
      </c>
      <c r="K435" s="56" t="s">
        <v>105</v>
      </c>
      <c r="L435" s="56" t="s">
        <v>105</v>
      </c>
      <c r="M435" s="74">
        <v>0</v>
      </c>
      <c r="N435" s="74">
        <v>0</v>
      </c>
      <c r="O435" s="74">
        <v>0</v>
      </c>
      <c r="P435" s="74">
        <v>0</v>
      </c>
      <c r="Q435" s="74">
        <v>0</v>
      </c>
      <c r="R435" s="74">
        <v>0</v>
      </c>
      <c r="S435" s="74">
        <v>0</v>
      </c>
      <c r="T435" s="74">
        <v>0</v>
      </c>
      <c r="U435" s="74">
        <v>0</v>
      </c>
      <c r="V435" s="74">
        <v>0</v>
      </c>
      <c r="W435" s="74">
        <v>0</v>
      </c>
      <c r="X435" s="77">
        <f>SUM(M435:U435)</f>
        <v>0</v>
      </c>
    </row>
    <row r="436" spans="1:24" s="72" customFormat="1" x14ac:dyDescent="0.2">
      <c r="A436" s="154"/>
      <c r="B436" s="151" t="s">
        <v>115</v>
      </c>
      <c r="C436" s="56" t="s">
        <v>106</v>
      </c>
      <c r="D436" s="56" t="s">
        <v>105</v>
      </c>
      <c r="E436" s="56" t="s">
        <v>105</v>
      </c>
      <c r="F436" s="56" t="s">
        <v>105</v>
      </c>
      <c r="G436" s="56" t="s">
        <v>105</v>
      </c>
      <c r="H436" s="56" t="s">
        <v>105</v>
      </c>
      <c r="I436" s="56" t="s">
        <v>105</v>
      </c>
      <c r="J436" s="56" t="s">
        <v>113</v>
      </c>
      <c r="K436" s="56" t="s">
        <v>105</v>
      </c>
      <c r="L436" s="56" t="s">
        <v>105</v>
      </c>
      <c r="M436" s="74">
        <v>0</v>
      </c>
      <c r="N436" s="74">
        <v>0</v>
      </c>
      <c r="O436" s="74">
        <v>0</v>
      </c>
      <c r="P436" s="74">
        <v>0</v>
      </c>
      <c r="Q436" s="74">
        <v>0</v>
      </c>
      <c r="R436" s="74">
        <v>0</v>
      </c>
      <c r="S436" s="74">
        <v>0</v>
      </c>
      <c r="T436" s="74">
        <v>0</v>
      </c>
      <c r="U436" s="74">
        <v>0</v>
      </c>
      <c r="V436" s="74">
        <v>0</v>
      </c>
      <c r="W436" s="74">
        <v>0</v>
      </c>
      <c r="X436" s="77">
        <f>SUM(M436:U436)</f>
        <v>0</v>
      </c>
    </row>
    <row r="437" spans="1:24" s="72" customFormat="1" ht="27.75" customHeight="1" x14ac:dyDescent="0.2">
      <c r="A437" s="50" t="s">
        <v>308</v>
      </c>
      <c r="B437" s="51" t="s">
        <v>311</v>
      </c>
      <c r="C437" s="56" t="s">
        <v>122</v>
      </c>
      <c r="D437" s="56" t="s">
        <v>105</v>
      </c>
      <c r="E437" s="65" t="s">
        <v>143</v>
      </c>
      <c r="F437" s="56" t="s">
        <v>105</v>
      </c>
      <c r="G437" s="56" t="s">
        <v>105</v>
      </c>
      <c r="H437" s="56" t="s">
        <v>105</v>
      </c>
      <c r="I437" s="56" t="s">
        <v>105</v>
      </c>
      <c r="J437" s="56" t="s">
        <v>105</v>
      </c>
      <c r="K437" s="56" t="s">
        <v>105</v>
      </c>
      <c r="L437" s="56" t="s">
        <v>105</v>
      </c>
      <c r="M437" s="56" t="s">
        <v>105</v>
      </c>
      <c r="N437" s="56" t="s">
        <v>105</v>
      </c>
      <c r="O437" s="56" t="s">
        <v>105</v>
      </c>
      <c r="P437" s="56" t="s">
        <v>105</v>
      </c>
      <c r="Q437" s="56" t="s">
        <v>105</v>
      </c>
      <c r="R437" s="56">
        <v>5</v>
      </c>
      <c r="S437" s="56" t="s">
        <v>105</v>
      </c>
      <c r="T437" s="56" t="s">
        <v>105</v>
      </c>
      <c r="U437" s="56" t="s">
        <v>124</v>
      </c>
      <c r="V437" s="56" t="s">
        <v>124</v>
      </c>
      <c r="W437" s="56" t="s">
        <v>124</v>
      </c>
      <c r="X437" s="70">
        <f>SUM(O437:T437)</f>
        <v>5</v>
      </c>
    </row>
    <row r="438" spans="1:24" s="72" customFormat="1" ht="72" x14ac:dyDescent="0.2">
      <c r="A438" s="154" t="s">
        <v>448</v>
      </c>
      <c r="B438" s="151" t="s">
        <v>26</v>
      </c>
      <c r="C438" s="56" t="s">
        <v>105</v>
      </c>
      <c r="D438" s="56" t="s">
        <v>105</v>
      </c>
      <c r="E438" s="56" t="s">
        <v>105</v>
      </c>
      <c r="F438" s="70" t="s">
        <v>423</v>
      </c>
      <c r="G438" s="65" t="s">
        <v>121</v>
      </c>
      <c r="H438" s="56" t="s">
        <v>105</v>
      </c>
      <c r="I438" s="56" t="s">
        <v>105</v>
      </c>
      <c r="J438" s="56" t="s">
        <v>105</v>
      </c>
      <c r="K438" s="56" t="s">
        <v>105</v>
      </c>
      <c r="L438" s="56" t="s">
        <v>105</v>
      </c>
      <c r="M438" s="56" t="s">
        <v>105</v>
      </c>
      <c r="N438" s="56" t="s">
        <v>105</v>
      </c>
      <c r="O438" s="56" t="s">
        <v>105</v>
      </c>
      <c r="P438" s="56" t="s">
        <v>105</v>
      </c>
      <c r="Q438" s="56" t="s">
        <v>105</v>
      </c>
      <c r="R438" s="56" t="s">
        <v>105</v>
      </c>
      <c r="S438" s="56" t="s">
        <v>105</v>
      </c>
      <c r="T438" s="56" t="s">
        <v>105</v>
      </c>
      <c r="U438" s="56" t="s">
        <v>124</v>
      </c>
      <c r="V438" s="56" t="s">
        <v>124</v>
      </c>
      <c r="W438" s="56" t="s">
        <v>124</v>
      </c>
      <c r="X438" s="71" t="s">
        <v>124</v>
      </c>
    </row>
    <row r="439" spans="1:24" s="72" customFormat="1" x14ac:dyDescent="0.2">
      <c r="A439" s="154"/>
      <c r="B439" s="151" t="s">
        <v>214</v>
      </c>
      <c r="C439" s="56" t="s">
        <v>106</v>
      </c>
      <c r="D439" s="56" t="s">
        <v>105</v>
      </c>
      <c r="E439" s="56" t="s">
        <v>105</v>
      </c>
      <c r="F439" s="56" t="s">
        <v>105</v>
      </c>
      <c r="G439" s="56" t="s">
        <v>105</v>
      </c>
      <c r="H439" s="73" t="s">
        <v>130</v>
      </c>
      <c r="I439" s="56" t="s">
        <v>270</v>
      </c>
      <c r="J439" s="56">
        <v>610</v>
      </c>
      <c r="K439" s="56" t="s">
        <v>105</v>
      </c>
      <c r="L439" s="56" t="s">
        <v>105</v>
      </c>
      <c r="M439" s="74">
        <f t="shared" ref="M439:T439" si="111">SUM(M441:M444)</f>
        <v>0</v>
      </c>
      <c r="N439" s="74">
        <f t="shared" si="111"/>
        <v>0</v>
      </c>
      <c r="O439" s="74">
        <f t="shared" si="111"/>
        <v>0</v>
      </c>
      <c r="P439" s="74">
        <f t="shared" si="111"/>
        <v>0</v>
      </c>
      <c r="Q439" s="74">
        <f t="shared" si="111"/>
        <v>0</v>
      </c>
      <c r="R439" s="74">
        <f t="shared" si="111"/>
        <v>25510.2</v>
      </c>
      <c r="S439" s="74" t="s">
        <v>105</v>
      </c>
      <c r="T439" s="74">
        <f t="shared" si="111"/>
        <v>25510.2</v>
      </c>
      <c r="U439" s="74">
        <f t="shared" ref="U439:W439" si="112">SUM(U441:U444)</f>
        <v>10211.900000000001</v>
      </c>
      <c r="V439" s="74">
        <f t="shared" si="112"/>
        <v>10211.900000000001</v>
      </c>
      <c r="W439" s="74">
        <f t="shared" si="112"/>
        <v>10211.900000000001</v>
      </c>
      <c r="X439" s="75">
        <f>SUM(P439:W439)</f>
        <v>81656.100000000006</v>
      </c>
    </row>
    <row r="440" spans="1:24" s="72" customFormat="1" x14ac:dyDescent="0.2">
      <c r="A440" s="154"/>
      <c r="B440" s="151" t="s">
        <v>110</v>
      </c>
      <c r="C440" s="56" t="s">
        <v>105</v>
      </c>
      <c r="D440" s="56" t="s">
        <v>105</v>
      </c>
      <c r="E440" s="56" t="s">
        <v>105</v>
      </c>
      <c r="F440" s="56" t="s">
        <v>105</v>
      </c>
      <c r="G440" s="56" t="s">
        <v>105</v>
      </c>
      <c r="H440" s="56" t="s">
        <v>105</v>
      </c>
      <c r="I440" s="56" t="s">
        <v>105</v>
      </c>
      <c r="J440" s="56" t="s">
        <v>105</v>
      </c>
      <c r="K440" s="56" t="s">
        <v>105</v>
      </c>
      <c r="L440" s="56" t="s">
        <v>105</v>
      </c>
      <c r="M440" s="56" t="s">
        <v>105</v>
      </c>
      <c r="N440" s="56" t="s">
        <v>105</v>
      </c>
      <c r="O440" s="56" t="s">
        <v>105</v>
      </c>
      <c r="P440" s="56" t="s">
        <v>105</v>
      </c>
      <c r="Q440" s="56" t="s">
        <v>105</v>
      </c>
      <c r="R440" s="56" t="s">
        <v>105</v>
      </c>
      <c r="S440" s="56" t="s">
        <v>105</v>
      </c>
      <c r="T440" s="56" t="s">
        <v>105</v>
      </c>
      <c r="U440" s="56" t="s">
        <v>105</v>
      </c>
      <c r="V440" s="56" t="s">
        <v>105</v>
      </c>
      <c r="W440" s="56" t="s">
        <v>105</v>
      </c>
      <c r="X440" s="75" t="s">
        <v>105</v>
      </c>
    </row>
    <row r="441" spans="1:24" s="72" customFormat="1" x14ac:dyDescent="0.2">
      <c r="A441" s="154"/>
      <c r="B441" s="151" t="s">
        <v>111</v>
      </c>
      <c r="C441" s="56" t="s">
        <v>106</v>
      </c>
      <c r="D441" s="56" t="s">
        <v>105</v>
      </c>
      <c r="E441" s="56" t="s">
        <v>105</v>
      </c>
      <c r="F441" s="56" t="s">
        <v>105</v>
      </c>
      <c r="G441" s="56" t="s">
        <v>105</v>
      </c>
      <c r="H441" s="73" t="s">
        <v>130</v>
      </c>
      <c r="I441" s="56" t="s">
        <v>270</v>
      </c>
      <c r="J441" s="56">
        <v>610</v>
      </c>
      <c r="K441" s="56" t="s">
        <v>105</v>
      </c>
      <c r="L441" s="56" t="s">
        <v>105</v>
      </c>
      <c r="M441" s="74">
        <v>0</v>
      </c>
      <c r="N441" s="74">
        <v>0</v>
      </c>
      <c r="O441" s="74">
        <v>0</v>
      </c>
      <c r="P441" s="74">
        <v>0</v>
      </c>
      <c r="Q441" s="74">
        <v>0</v>
      </c>
      <c r="R441" s="74">
        <v>510.2</v>
      </c>
      <c r="S441" s="74"/>
      <c r="T441" s="74">
        <v>510.2</v>
      </c>
      <c r="U441" s="74">
        <v>204.2</v>
      </c>
      <c r="V441" s="74">
        <v>204.2</v>
      </c>
      <c r="W441" s="74">
        <v>204.2</v>
      </c>
      <c r="X441" s="75">
        <f>SUM(M441:W441)</f>
        <v>1633</v>
      </c>
    </row>
    <row r="442" spans="1:24" s="72" customFormat="1" ht="15" x14ac:dyDescent="0.2">
      <c r="A442" s="154"/>
      <c r="B442" s="151" t="s">
        <v>112</v>
      </c>
      <c r="C442" s="56" t="s">
        <v>106</v>
      </c>
      <c r="D442" s="76" t="s">
        <v>124</v>
      </c>
      <c r="E442" s="56" t="s">
        <v>105</v>
      </c>
      <c r="F442" s="56" t="s">
        <v>105</v>
      </c>
      <c r="G442" s="56" t="s">
        <v>105</v>
      </c>
      <c r="H442" s="73" t="s">
        <v>130</v>
      </c>
      <c r="I442" s="56" t="s">
        <v>270</v>
      </c>
      <c r="J442" s="56">
        <v>610</v>
      </c>
      <c r="K442" s="56" t="s">
        <v>105</v>
      </c>
      <c r="L442" s="56" t="s">
        <v>105</v>
      </c>
      <c r="M442" s="74">
        <v>0</v>
      </c>
      <c r="N442" s="74">
        <v>0</v>
      </c>
      <c r="O442" s="74">
        <v>0</v>
      </c>
      <c r="P442" s="74">
        <v>0</v>
      </c>
      <c r="Q442" s="74">
        <v>0</v>
      </c>
      <c r="R442" s="74">
        <v>25000</v>
      </c>
      <c r="S442" s="74">
        <v>0</v>
      </c>
      <c r="T442" s="74">
        <v>25000</v>
      </c>
      <c r="U442" s="74">
        <v>10007.700000000001</v>
      </c>
      <c r="V442" s="74">
        <v>10007.700000000001</v>
      </c>
      <c r="W442" s="74">
        <v>10007.700000000001</v>
      </c>
      <c r="X442" s="75">
        <f>SUM(M442:W442)</f>
        <v>80023.099999999991</v>
      </c>
    </row>
    <row r="443" spans="1:24" s="72" customFormat="1" x14ac:dyDescent="0.2">
      <c r="A443" s="154"/>
      <c r="B443" s="52" t="s">
        <v>114</v>
      </c>
      <c r="C443" s="56" t="s">
        <v>106</v>
      </c>
      <c r="D443" s="56" t="s">
        <v>105</v>
      </c>
      <c r="E443" s="56" t="s">
        <v>105</v>
      </c>
      <c r="F443" s="56" t="s">
        <v>105</v>
      </c>
      <c r="G443" s="56" t="s">
        <v>105</v>
      </c>
      <c r="H443" s="56" t="s">
        <v>105</v>
      </c>
      <c r="I443" s="56" t="s">
        <v>105</v>
      </c>
      <c r="J443" s="56" t="s">
        <v>105</v>
      </c>
      <c r="K443" s="56" t="s">
        <v>105</v>
      </c>
      <c r="L443" s="56" t="s">
        <v>105</v>
      </c>
      <c r="M443" s="74">
        <v>0</v>
      </c>
      <c r="N443" s="74">
        <v>0</v>
      </c>
      <c r="O443" s="74">
        <v>0</v>
      </c>
      <c r="P443" s="74">
        <v>0</v>
      </c>
      <c r="Q443" s="74">
        <v>0</v>
      </c>
      <c r="R443" s="74">
        <v>0</v>
      </c>
      <c r="S443" s="74" t="s">
        <v>105</v>
      </c>
      <c r="T443" s="74" t="s">
        <v>105</v>
      </c>
      <c r="U443" s="74" t="s">
        <v>105</v>
      </c>
      <c r="V443" s="74" t="s">
        <v>105</v>
      </c>
      <c r="W443" s="74" t="s">
        <v>105</v>
      </c>
      <c r="X443" s="77">
        <f>SUM(M443:T443)</f>
        <v>0</v>
      </c>
    </row>
    <row r="444" spans="1:24" s="72" customFormat="1" x14ac:dyDescent="0.2">
      <c r="A444" s="154"/>
      <c r="B444" s="52" t="s">
        <v>115</v>
      </c>
      <c r="C444" s="56" t="s">
        <v>106</v>
      </c>
      <c r="D444" s="56" t="s">
        <v>105</v>
      </c>
      <c r="E444" s="56" t="s">
        <v>105</v>
      </c>
      <c r="F444" s="56" t="s">
        <v>105</v>
      </c>
      <c r="G444" s="56" t="s">
        <v>105</v>
      </c>
      <c r="H444" s="56" t="s">
        <v>105</v>
      </c>
      <c r="I444" s="56" t="s">
        <v>105</v>
      </c>
      <c r="J444" s="56" t="s">
        <v>105</v>
      </c>
      <c r="K444" s="56" t="s">
        <v>105</v>
      </c>
      <c r="L444" s="56" t="s">
        <v>105</v>
      </c>
      <c r="M444" s="74">
        <v>0</v>
      </c>
      <c r="N444" s="74">
        <v>0</v>
      </c>
      <c r="O444" s="74">
        <v>0</v>
      </c>
      <c r="P444" s="74">
        <v>0</v>
      </c>
      <c r="Q444" s="74">
        <v>0</v>
      </c>
      <c r="R444" s="74">
        <v>0</v>
      </c>
      <c r="S444" s="74" t="s">
        <v>105</v>
      </c>
      <c r="T444" s="74" t="s">
        <v>105</v>
      </c>
      <c r="U444" s="74" t="s">
        <v>105</v>
      </c>
      <c r="V444" s="74" t="s">
        <v>105</v>
      </c>
      <c r="W444" s="74" t="s">
        <v>105</v>
      </c>
      <c r="X444" s="77">
        <f>SUM(M444:T444)</f>
        <v>0</v>
      </c>
    </row>
    <row r="445" spans="1:24" s="72" customFormat="1" ht="65.25" customHeight="1" x14ac:dyDescent="0.2">
      <c r="A445" s="50" t="s">
        <v>309</v>
      </c>
      <c r="B445" s="51" t="s">
        <v>261</v>
      </c>
      <c r="C445" s="56" t="s">
        <v>122</v>
      </c>
      <c r="D445" s="56" t="s">
        <v>105</v>
      </c>
      <c r="E445" s="65" t="s">
        <v>143</v>
      </c>
      <c r="F445" s="56" t="s">
        <v>105</v>
      </c>
      <c r="G445" s="56" t="s">
        <v>105</v>
      </c>
      <c r="H445" s="56" t="s">
        <v>105</v>
      </c>
      <c r="I445" s="56" t="s">
        <v>105</v>
      </c>
      <c r="J445" s="56" t="s">
        <v>105</v>
      </c>
      <c r="K445" s="56" t="s">
        <v>105</v>
      </c>
      <c r="L445" s="56" t="s">
        <v>105</v>
      </c>
      <c r="M445" s="56" t="s">
        <v>105</v>
      </c>
      <c r="N445" s="56" t="s">
        <v>105</v>
      </c>
      <c r="O445" s="56" t="s">
        <v>105</v>
      </c>
      <c r="P445" s="56" t="s">
        <v>105</v>
      </c>
      <c r="Q445" s="56" t="s">
        <v>105</v>
      </c>
      <c r="R445" s="56">
        <v>1</v>
      </c>
      <c r="S445" s="56" t="s">
        <v>105</v>
      </c>
      <c r="T445" s="56">
        <v>1</v>
      </c>
      <c r="U445" s="56" t="s">
        <v>105</v>
      </c>
      <c r="V445" s="56" t="s">
        <v>105</v>
      </c>
      <c r="W445" s="56" t="s">
        <v>105</v>
      </c>
      <c r="X445" s="70">
        <f>SUM(O445:T445)</f>
        <v>2</v>
      </c>
    </row>
    <row r="446" spans="1:24" s="72" customFormat="1" ht="72" x14ac:dyDescent="0.2">
      <c r="A446" s="154" t="s">
        <v>458</v>
      </c>
      <c r="B446" s="153" t="s">
        <v>542</v>
      </c>
      <c r="C446" s="115" t="s">
        <v>105</v>
      </c>
      <c r="D446" s="115" t="s">
        <v>105</v>
      </c>
      <c r="E446" s="115" t="s">
        <v>105</v>
      </c>
      <c r="F446" s="91">
        <v>2020</v>
      </c>
      <c r="G446" s="65" t="s">
        <v>121</v>
      </c>
      <c r="H446" s="115" t="s">
        <v>105</v>
      </c>
      <c r="I446" s="115" t="s">
        <v>124</v>
      </c>
      <c r="J446" s="115" t="s">
        <v>124</v>
      </c>
      <c r="K446" s="115" t="s">
        <v>124</v>
      </c>
      <c r="L446" s="115" t="s">
        <v>124</v>
      </c>
      <c r="M446" s="115" t="s">
        <v>124</v>
      </c>
      <c r="N446" s="115" t="s">
        <v>124</v>
      </c>
      <c r="O446" s="115" t="s">
        <v>124</v>
      </c>
      <c r="P446" s="115" t="s">
        <v>124</v>
      </c>
      <c r="Q446" s="115" t="s">
        <v>124</v>
      </c>
      <c r="R446" s="115" t="s">
        <v>124</v>
      </c>
      <c r="S446" s="115" t="s">
        <v>124</v>
      </c>
      <c r="T446" s="115" t="s">
        <v>124</v>
      </c>
      <c r="U446" s="115" t="s">
        <v>124</v>
      </c>
      <c r="V446" s="115" t="s">
        <v>124</v>
      </c>
      <c r="W446" s="115" t="s">
        <v>124</v>
      </c>
      <c r="X446" s="115" t="s">
        <v>124</v>
      </c>
    </row>
    <row r="447" spans="1:24" s="72" customFormat="1" x14ac:dyDescent="0.2">
      <c r="A447" s="154"/>
      <c r="B447" s="116" t="s">
        <v>216</v>
      </c>
      <c r="C447" s="115" t="s">
        <v>142</v>
      </c>
      <c r="D447" s="79" t="s">
        <v>105</v>
      </c>
      <c r="E447" s="79" t="s">
        <v>105</v>
      </c>
      <c r="F447" s="70" t="s">
        <v>124</v>
      </c>
      <c r="G447" s="79" t="s">
        <v>105</v>
      </c>
      <c r="H447" s="131" t="s">
        <v>119</v>
      </c>
      <c r="I447" s="115" t="s">
        <v>457</v>
      </c>
      <c r="J447" s="115">
        <v>522</v>
      </c>
      <c r="K447" s="115" t="s">
        <v>105</v>
      </c>
      <c r="L447" s="115" t="s">
        <v>105</v>
      </c>
      <c r="M447" s="71">
        <f>M450+M454+M458+M462+M466</f>
        <v>0</v>
      </c>
      <c r="N447" s="71">
        <f t="shared" ref="N447:W447" si="113">N450+N454+N458+N462+N466</f>
        <v>0</v>
      </c>
      <c r="O447" s="71">
        <f t="shared" si="113"/>
        <v>0</v>
      </c>
      <c r="P447" s="71">
        <f t="shared" si="113"/>
        <v>0</v>
      </c>
      <c r="Q447" s="71">
        <f t="shared" si="113"/>
        <v>0</v>
      </c>
      <c r="R447" s="71">
        <f t="shared" si="113"/>
        <v>0</v>
      </c>
      <c r="S447" s="71">
        <f t="shared" si="113"/>
        <v>13174.909</v>
      </c>
      <c r="T447" s="71">
        <f t="shared" si="113"/>
        <v>0</v>
      </c>
      <c r="U447" s="71">
        <f t="shared" si="113"/>
        <v>0</v>
      </c>
      <c r="V447" s="71">
        <f t="shared" si="113"/>
        <v>0</v>
      </c>
      <c r="W447" s="71">
        <f t="shared" si="113"/>
        <v>0</v>
      </c>
      <c r="X447" s="75">
        <f>SUM(M447:T447)</f>
        <v>13174.909</v>
      </c>
    </row>
    <row r="448" spans="1:24" s="72" customFormat="1" x14ac:dyDescent="0.2">
      <c r="A448" s="154"/>
      <c r="B448" s="116" t="s">
        <v>215</v>
      </c>
      <c r="C448" s="115" t="s">
        <v>106</v>
      </c>
      <c r="D448" s="115" t="s">
        <v>105</v>
      </c>
      <c r="E448" s="115" t="s">
        <v>105</v>
      </c>
      <c r="F448" s="115" t="s">
        <v>105</v>
      </c>
      <c r="G448" s="79" t="s">
        <v>105</v>
      </c>
      <c r="H448" s="131" t="s">
        <v>119</v>
      </c>
      <c r="I448" s="115" t="s">
        <v>457</v>
      </c>
      <c r="J448" s="115">
        <v>522</v>
      </c>
      <c r="K448" s="115" t="s">
        <v>105</v>
      </c>
      <c r="L448" s="115" t="s">
        <v>105</v>
      </c>
      <c r="M448" s="71">
        <f>M451+M455+M459+M463+M467</f>
        <v>0</v>
      </c>
      <c r="N448" s="71">
        <f t="shared" ref="N448:W448" si="114">N451+N455+N459+N463+N467</f>
        <v>0</v>
      </c>
      <c r="O448" s="71">
        <f t="shared" si="114"/>
        <v>0</v>
      </c>
      <c r="P448" s="71">
        <f t="shared" si="114"/>
        <v>0</v>
      </c>
      <c r="Q448" s="71">
        <f t="shared" si="114"/>
        <v>0</v>
      </c>
      <c r="R448" s="71">
        <f t="shared" si="114"/>
        <v>0</v>
      </c>
      <c r="S448" s="71">
        <f t="shared" si="114"/>
        <v>841.1</v>
      </c>
      <c r="T448" s="71">
        <f t="shared" si="114"/>
        <v>0</v>
      </c>
      <c r="U448" s="71">
        <f t="shared" si="114"/>
        <v>0</v>
      </c>
      <c r="V448" s="71">
        <f t="shared" si="114"/>
        <v>0</v>
      </c>
      <c r="W448" s="71">
        <f t="shared" si="114"/>
        <v>0</v>
      </c>
      <c r="X448" s="71">
        <f>SUM(M448:T448)</f>
        <v>841.1</v>
      </c>
    </row>
    <row r="449" spans="1:26" s="72" customFormat="1" ht="72" x14ac:dyDescent="0.2">
      <c r="A449" s="155" t="s">
        <v>492</v>
      </c>
      <c r="B449" s="138" t="s">
        <v>502</v>
      </c>
      <c r="C449" s="137" t="s">
        <v>105</v>
      </c>
      <c r="D449" s="137" t="s">
        <v>105</v>
      </c>
      <c r="E449" s="137" t="s">
        <v>105</v>
      </c>
      <c r="F449" s="91">
        <v>2020</v>
      </c>
      <c r="G449" s="65" t="s">
        <v>121</v>
      </c>
      <c r="H449" s="137" t="s">
        <v>105</v>
      </c>
      <c r="I449" s="137" t="s">
        <v>124</v>
      </c>
      <c r="J449" s="137" t="s">
        <v>124</v>
      </c>
      <c r="K449" s="137" t="s">
        <v>124</v>
      </c>
      <c r="L449" s="137" t="s">
        <v>124</v>
      </c>
      <c r="M449" s="137" t="s">
        <v>124</v>
      </c>
      <c r="N449" s="137" t="s">
        <v>124</v>
      </c>
      <c r="O449" s="137" t="s">
        <v>124</v>
      </c>
      <c r="P449" s="137" t="s">
        <v>124</v>
      </c>
      <c r="Q449" s="137" t="s">
        <v>124</v>
      </c>
      <c r="R449" s="137" t="s">
        <v>124</v>
      </c>
      <c r="S449" s="137" t="s">
        <v>124</v>
      </c>
      <c r="T449" s="137" t="s">
        <v>124</v>
      </c>
      <c r="U449" s="137" t="s">
        <v>124</v>
      </c>
      <c r="V449" s="137" t="s">
        <v>124</v>
      </c>
      <c r="W449" s="137" t="s">
        <v>124</v>
      </c>
      <c r="X449" s="137" t="s">
        <v>124</v>
      </c>
    </row>
    <row r="450" spans="1:26" s="72" customFormat="1" x14ac:dyDescent="0.2">
      <c r="A450" s="156"/>
      <c r="B450" s="138" t="s">
        <v>216</v>
      </c>
      <c r="C450" s="137" t="s">
        <v>142</v>
      </c>
      <c r="D450" s="79" t="s">
        <v>105</v>
      </c>
      <c r="E450" s="79" t="s">
        <v>105</v>
      </c>
      <c r="F450" s="70" t="s">
        <v>124</v>
      </c>
      <c r="G450" s="79" t="s">
        <v>105</v>
      </c>
      <c r="H450" s="131" t="s">
        <v>119</v>
      </c>
      <c r="I450" s="139" t="s">
        <v>457</v>
      </c>
      <c r="J450" s="137">
        <v>522</v>
      </c>
      <c r="K450" s="137" t="s">
        <v>105</v>
      </c>
      <c r="L450" s="137" t="s">
        <v>105</v>
      </c>
      <c r="M450" s="86">
        <v>0</v>
      </c>
      <c r="N450" s="86">
        <v>0</v>
      </c>
      <c r="O450" s="71">
        <v>0</v>
      </c>
      <c r="P450" s="71">
        <v>0</v>
      </c>
      <c r="Q450" s="71">
        <v>0</v>
      </c>
      <c r="R450" s="71">
        <v>0</v>
      </c>
      <c r="S450" s="71">
        <v>2605.8429999999998</v>
      </c>
      <c r="T450" s="71">
        <v>0</v>
      </c>
      <c r="U450" s="71">
        <v>0</v>
      </c>
      <c r="V450" s="71">
        <v>0</v>
      </c>
      <c r="W450" s="71">
        <v>0</v>
      </c>
      <c r="X450" s="75">
        <f>SUM(M450:T450)</f>
        <v>2605.8429999999998</v>
      </c>
    </row>
    <row r="451" spans="1:26" s="72" customFormat="1" x14ac:dyDescent="0.2">
      <c r="A451" s="157"/>
      <c r="B451" s="138" t="s">
        <v>215</v>
      </c>
      <c r="C451" s="137" t="s">
        <v>106</v>
      </c>
      <c r="D451" s="137" t="s">
        <v>105</v>
      </c>
      <c r="E451" s="137" t="s">
        <v>105</v>
      </c>
      <c r="F451" s="137" t="s">
        <v>105</v>
      </c>
      <c r="G451" s="79" t="s">
        <v>105</v>
      </c>
      <c r="H451" s="131" t="s">
        <v>119</v>
      </c>
      <c r="I451" s="139" t="s">
        <v>457</v>
      </c>
      <c r="J451" s="137">
        <v>522</v>
      </c>
      <c r="K451" s="137" t="s">
        <v>105</v>
      </c>
      <c r="L451" s="137" t="s">
        <v>105</v>
      </c>
      <c r="M451" s="86">
        <v>0</v>
      </c>
      <c r="N451" s="86">
        <v>0</v>
      </c>
      <c r="O451" s="71">
        <v>0</v>
      </c>
      <c r="P451" s="71">
        <v>0</v>
      </c>
      <c r="Q451" s="71">
        <v>0</v>
      </c>
      <c r="R451" s="71">
        <v>0</v>
      </c>
      <c r="S451" s="71">
        <v>166.36</v>
      </c>
      <c r="T451" s="71">
        <v>0</v>
      </c>
      <c r="U451" s="71">
        <v>0</v>
      </c>
      <c r="V451" s="71">
        <v>0</v>
      </c>
      <c r="W451" s="71">
        <v>0</v>
      </c>
      <c r="X451" s="71">
        <f>SUM(M451:T451)</f>
        <v>166.36</v>
      </c>
    </row>
    <row r="452" spans="1:26" s="72" customFormat="1" ht="48.75" customHeight="1" x14ac:dyDescent="0.2">
      <c r="A452" s="136" t="s">
        <v>493</v>
      </c>
      <c r="B452" s="93" t="s">
        <v>369</v>
      </c>
      <c r="C452" s="136" t="s">
        <v>192</v>
      </c>
      <c r="D452" s="79" t="s">
        <v>105</v>
      </c>
      <c r="E452" s="82" t="s">
        <v>144</v>
      </c>
      <c r="F452" s="136" t="s">
        <v>105</v>
      </c>
      <c r="G452" s="136" t="s">
        <v>105</v>
      </c>
      <c r="H452" s="136" t="s">
        <v>105</v>
      </c>
      <c r="I452" s="137" t="s">
        <v>124</v>
      </c>
      <c r="J452" s="137" t="s">
        <v>124</v>
      </c>
      <c r="K452" s="137" t="s">
        <v>124</v>
      </c>
      <c r="L452" s="137" t="s">
        <v>124</v>
      </c>
      <c r="M452" s="137" t="s">
        <v>124</v>
      </c>
      <c r="N452" s="137" t="s">
        <v>124</v>
      </c>
      <c r="O452" s="57">
        <v>0</v>
      </c>
      <c r="P452" s="57">
        <v>0</v>
      </c>
      <c r="Q452" s="57">
        <v>0</v>
      </c>
      <c r="R452" s="106">
        <v>0</v>
      </c>
      <c r="S452" s="57">
        <v>20</v>
      </c>
      <c r="T452" s="57">
        <v>20</v>
      </c>
      <c r="U452" s="57">
        <v>20</v>
      </c>
      <c r="V452" s="57">
        <v>20</v>
      </c>
      <c r="W452" s="57">
        <v>20</v>
      </c>
      <c r="X452" s="70">
        <v>20</v>
      </c>
    </row>
    <row r="453" spans="1:26" s="72" customFormat="1" ht="72" x14ac:dyDescent="0.2">
      <c r="A453" s="155" t="s">
        <v>494</v>
      </c>
      <c r="B453" s="138" t="s">
        <v>503</v>
      </c>
      <c r="C453" s="137" t="s">
        <v>105</v>
      </c>
      <c r="D453" s="137" t="s">
        <v>105</v>
      </c>
      <c r="E453" s="137" t="s">
        <v>105</v>
      </c>
      <c r="F453" s="91">
        <v>2020</v>
      </c>
      <c r="G453" s="65" t="s">
        <v>121</v>
      </c>
      <c r="H453" s="137" t="s">
        <v>105</v>
      </c>
      <c r="I453" s="137" t="s">
        <v>105</v>
      </c>
      <c r="J453" s="137" t="s">
        <v>105</v>
      </c>
      <c r="K453" s="137" t="s">
        <v>105</v>
      </c>
      <c r="L453" s="137" t="s">
        <v>105</v>
      </c>
      <c r="M453" s="137" t="s">
        <v>105</v>
      </c>
      <c r="N453" s="137" t="s">
        <v>105</v>
      </c>
      <c r="O453" s="137" t="s">
        <v>124</v>
      </c>
      <c r="P453" s="137" t="s">
        <v>124</v>
      </c>
      <c r="Q453" s="137" t="s">
        <v>124</v>
      </c>
      <c r="R453" s="137" t="s">
        <v>124</v>
      </c>
      <c r="S453" s="137" t="s">
        <v>124</v>
      </c>
      <c r="T453" s="137" t="s">
        <v>124</v>
      </c>
      <c r="U453" s="137" t="s">
        <v>124</v>
      </c>
      <c r="V453" s="137" t="s">
        <v>124</v>
      </c>
      <c r="W453" s="137" t="s">
        <v>124</v>
      </c>
      <c r="X453" s="137" t="s">
        <v>124</v>
      </c>
    </row>
    <row r="454" spans="1:26" s="72" customFormat="1" x14ac:dyDescent="0.2">
      <c r="A454" s="156"/>
      <c r="B454" s="138" t="s">
        <v>216</v>
      </c>
      <c r="C454" s="137" t="s">
        <v>142</v>
      </c>
      <c r="D454" s="79" t="s">
        <v>105</v>
      </c>
      <c r="E454" s="79" t="s">
        <v>105</v>
      </c>
      <c r="F454" s="70" t="s">
        <v>124</v>
      </c>
      <c r="G454" s="79" t="s">
        <v>105</v>
      </c>
      <c r="H454" s="136" t="s">
        <v>119</v>
      </c>
      <c r="I454" s="139" t="s">
        <v>457</v>
      </c>
      <c r="J454" s="137">
        <v>522</v>
      </c>
      <c r="K454" s="137" t="s">
        <v>105</v>
      </c>
      <c r="L454" s="137" t="s">
        <v>105</v>
      </c>
      <c r="M454" s="86">
        <v>0</v>
      </c>
      <c r="N454" s="86">
        <v>0</v>
      </c>
      <c r="O454" s="71">
        <v>0</v>
      </c>
      <c r="P454" s="71"/>
      <c r="Q454" s="71">
        <v>0</v>
      </c>
      <c r="R454" s="71">
        <v>0</v>
      </c>
      <c r="S454" s="71">
        <v>2703.8090000000002</v>
      </c>
      <c r="T454" s="71">
        <v>0</v>
      </c>
      <c r="U454" s="71">
        <v>0</v>
      </c>
      <c r="V454" s="71">
        <v>0</v>
      </c>
      <c r="W454" s="71">
        <v>0</v>
      </c>
      <c r="X454" s="75">
        <f>SUM(M454:T454)</f>
        <v>2703.8090000000002</v>
      </c>
    </row>
    <row r="455" spans="1:26" s="72" customFormat="1" x14ac:dyDescent="0.2">
      <c r="A455" s="157"/>
      <c r="B455" s="138" t="s">
        <v>215</v>
      </c>
      <c r="C455" s="137" t="s">
        <v>106</v>
      </c>
      <c r="D455" s="137" t="s">
        <v>105</v>
      </c>
      <c r="E455" s="137" t="s">
        <v>105</v>
      </c>
      <c r="F455" s="137" t="s">
        <v>105</v>
      </c>
      <c r="G455" s="79" t="s">
        <v>105</v>
      </c>
      <c r="H455" s="136" t="s">
        <v>119</v>
      </c>
      <c r="I455" s="139" t="s">
        <v>457</v>
      </c>
      <c r="J455" s="137">
        <v>522</v>
      </c>
      <c r="K455" s="137" t="s">
        <v>105</v>
      </c>
      <c r="L455" s="137" t="s">
        <v>105</v>
      </c>
      <c r="M455" s="86">
        <v>0</v>
      </c>
      <c r="N455" s="86">
        <v>0</v>
      </c>
      <c r="O455" s="71">
        <v>0</v>
      </c>
      <c r="P455" s="71"/>
      <c r="Q455" s="71">
        <v>0</v>
      </c>
      <c r="R455" s="71">
        <v>0</v>
      </c>
      <c r="S455" s="71">
        <v>172.614</v>
      </c>
      <c r="T455" s="71">
        <v>0</v>
      </c>
      <c r="U455" s="71">
        <v>0</v>
      </c>
      <c r="V455" s="71">
        <v>0</v>
      </c>
      <c r="W455" s="71">
        <v>0</v>
      </c>
      <c r="X455" s="71">
        <f>SUM(M455:T455)</f>
        <v>172.614</v>
      </c>
    </row>
    <row r="456" spans="1:26" s="72" customFormat="1" ht="48" customHeight="1" x14ac:dyDescent="0.2">
      <c r="A456" s="136" t="s">
        <v>495</v>
      </c>
      <c r="B456" s="93" t="s">
        <v>369</v>
      </c>
      <c r="C456" s="136" t="s">
        <v>192</v>
      </c>
      <c r="D456" s="79" t="s">
        <v>105</v>
      </c>
      <c r="E456" s="82" t="s">
        <v>144</v>
      </c>
      <c r="F456" s="136" t="s">
        <v>105</v>
      </c>
      <c r="G456" s="136" t="s">
        <v>105</v>
      </c>
      <c r="H456" s="136" t="s">
        <v>105</v>
      </c>
      <c r="I456" s="136" t="s">
        <v>105</v>
      </c>
      <c r="J456" s="136" t="s">
        <v>105</v>
      </c>
      <c r="K456" s="136" t="s">
        <v>105</v>
      </c>
      <c r="L456" s="136" t="s">
        <v>105</v>
      </c>
      <c r="M456" s="75" t="s">
        <v>105</v>
      </c>
      <c r="N456" s="75" t="s">
        <v>105</v>
      </c>
      <c r="O456" s="75">
        <v>0</v>
      </c>
      <c r="P456" s="57"/>
      <c r="Q456" s="57">
        <v>0</v>
      </c>
      <c r="R456" s="137">
        <v>0</v>
      </c>
      <c r="S456" s="57">
        <v>20</v>
      </c>
      <c r="T456" s="57">
        <v>20</v>
      </c>
      <c r="U456" s="57">
        <v>20</v>
      </c>
      <c r="V456" s="57">
        <v>20</v>
      </c>
      <c r="W456" s="57">
        <v>20</v>
      </c>
      <c r="X456" s="137">
        <v>20</v>
      </c>
    </row>
    <row r="457" spans="1:26" s="72" customFormat="1" ht="72" x14ac:dyDescent="0.2">
      <c r="A457" s="155" t="s">
        <v>496</v>
      </c>
      <c r="B457" s="138" t="s">
        <v>504</v>
      </c>
      <c r="C457" s="137" t="s">
        <v>105</v>
      </c>
      <c r="D457" s="137" t="s">
        <v>105</v>
      </c>
      <c r="E457" s="137" t="s">
        <v>105</v>
      </c>
      <c r="F457" s="91">
        <v>2020</v>
      </c>
      <c r="G457" s="65" t="s">
        <v>121</v>
      </c>
      <c r="H457" s="137" t="s">
        <v>105</v>
      </c>
      <c r="I457" s="137" t="s">
        <v>105</v>
      </c>
      <c r="J457" s="137" t="s">
        <v>105</v>
      </c>
      <c r="K457" s="137" t="s">
        <v>105</v>
      </c>
      <c r="L457" s="137" t="s">
        <v>105</v>
      </c>
      <c r="M457" s="137" t="s">
        <v>105</v>
      </c>
      <c r="N457" s="137" t="s">
        <v>105</v>
      </c>
      <c r="O457" s="137" t="s">
        <v>124</v>
      </c>
      <c r="P457" s="137" t="s">
        <v>124</v>
      </c>
      <c r="Q457" s="137" t="s">
        <v>124</v>
      </c>
      <c r="R457" s="137" t="s">
        <v>124</v>
      </c>
      <c r="S457" s="137" t="s">
        <v>124</v>
      </c>
      <c r="T457" s="137" t="s">
        <v>124</v>
      </c>
      <c r="U457" s="137" t="s">
        <v>124</v>
      </c>
      <c r="V457" s="137" t="s">
        <v>124</v>
      </c>
      <c r="W457" s="137" t="s">
        <v>124</v>
      </c>
      <c r="X457" s="137" t="s">
        <v>124</v>
      </c>
      <c r="Z457" s="107"/>
    </row>
    <row r="458" spans="1:26" s="72" customFormat="1" x14ac:dyDescent="0.2">
      <c r="A458" s="156"/>
      <c r="B458" s="138" t="s">
        <v>216</v>
      </c>
      <c r="C458" s="137" t="s">
        <v>142</v>
      </c>
      <c r="D458" s="79" t="s">
        <v>105</v>
      </c>
      <c r="E458" s="79" t="s">
        <v>105</v>
      </c>
      <c r="F458" s="70" t="s">
        <v>124</v>
      </c>
      <c r="G458" s="79" t="s">
        <v>105</v>
      </c>
      <c r="H458" s="136" t="s">
        <v>119</v>
      </c>
      <c r="I458" s="139" t="s">
        <v>457</v>
      </c>
      <c r="J458" s="137">
        <v>522</v>
      </c>
      <c r="K458" s="137" t="s">
        <v>105</v>
      </c>
      <c r="L458" s="137" t="s">
        <v>105</v>
      </c>
      <c r="M458" s="86">
        <v>0</v>
      </c>
      <c r="N458" s="86">
        <v>0</v>
      </c>
      <c r="O458" s="71">
        <v>0</v>
      </c>
      <c r="P458" s="71">
        <v>0</v>
      </c>
      <c r="Q458" s="71">
        <v>0</v>
      </c>
      <c r="R458" s="71">
        <v>0</v>
      </c>
      <c r="S458" s="71">
        <v>2395.1329999999998</v>
      </c>
      <c r="T458" s="71">
        <v>0</v>
      </c>
      <c r="U458" s="71">
        <v>0</v>
      </c>
      <c r="V458" s="71">
        <v>0</v>
      </c>
      <c r="W458" s="71">
        <v>0</v>
      </c>
      <c r="X458" s="75">
        <f>SUM(M458:T458)</f>
        <v>2395.1329999999998</v>
      </c>
    </row>
    <row r="459" spans="1:26" s="72" customFormat="1" x14ac:dyDescent="0.2">
      <c r="A459" s="157"/>
      <c r="B459" s="138" t="s">
        <v>215</v>
      </c>
      <c r="C459" s="137" t="s">
        <v>106</v>
      </c>
      <c r="D459" s="137" t="s">
        <v>105</v>
      </c>
      <c r="E459" s="137" t="s">
        <v>105</v>
      </c>
      <c r="F459" s="137" t="s">
        <v>105</v>
      </c>
      <c r="G459" s="79" t="s">
        <v>105</v>
      </c>
      <c r="H459" s="136" t="s">
        <v>119</v>
      </c>
      <c r="I459" s="139" t="s">
        <v>457</v>
      </c>
      <c r="J459" s="137">
        <v>522</v>
      </c>
      <c r="K459" s="137" t="s">
        <v>105</v>
      </c>
      <c r="L459" s="137" t="s">
        <v>105</v>
      </c>
      <c r="M459" s="86">
        <v>0</v>
      </c>
      <c r="N459" s="86">
        <v>0</v>
      </c>
      <c r="O459" s="71">
        <v>0</v>
      </c>
      <c r="P459" s="71">
        <v>0</v>
      </c>
      <c r="Q459" s="71">
        <v>0</v>
      </c>
      <c r="R459" s="71">
        <v>0</v>
      </c>
      <c r="S459" s="71">
        <v>152.90799999999999</v>
      </c>
      <c r="T459" s="71">
        <v>0</v>
      </c>
      <c r="U459" s="71">
        <v>0</v>
      </c>
      <c r="V459" s="71">
        <v>0</v>
      </c>
      <c r="W459" s="71">
        <v>0</v>
      </c>
      <c r="X459" s="71">
        <f>SUM(M459:T459)</f>
        <v>152.90799999999999</v>
      </c>
    </row>
    <row r="460" spans="1:26" s="72" customFormat="1" ht="48" customHeight="1" x14ac:dyDescent="0.2">
      <c r="A460" s="136" t="s">
        <v>497</v>
      </c>
      <c r="B460" s="93" t="s">
        <v>369</v>
      </c>
      <c r="C460" s="136" t="s">
        <v>192</v>
      </c>
      <c r="D460" s="79" t="s">
        <v>105</v>
      </c>
      <c r="E460" s="82" t="s">
        <v>144</v>
      </c>
      <c r="F460" s="136" t="s">
        <v>105</v>
      </c>
      <c r="G460" s="136" t="s">
        <v>105</v>
      </c>
      <c r="H460" s="136" t="s">
        <v>105</v>
      </c>
      <c r="I460" s="136" t="s">
        <v>105</v>
      </c>
      <c r="J460" s="136" t="s">
        <v>105</v>
      </c>
      <c r="K460" s="136" t="s">
        <v>105</v>
      </c>
      <c r="L460" s="136" t="s">
        <v>105</v>
      </c>
      <c r="M460" s="75" t="s">
        <v>105</v>
      </c>
      <c r="N460" s="75" t="s">
        <v>105</v>
      </c>
      <c r="O460" s="57">
        <v>0</v>
      </c>
      <c r="P460" s="57">
        <v>0</v>
      </c>
      <c r="Q460" s="57">
        <v>0</v>
      </c>
      <c r="R460" s="137">
        <v>0</v>
      </c>
      <c r="S460" s="57">
        <v>20</v>
      </c>
      <c r="T460" s="57">
        <v>20</v>
      </c>
      <c r="U460" s="57">
        <v>20</v>
      </c>
      <c r="V460" s="57">
        <v>20</v>
      </c>
      <c r="W460" s="57">
        <v>20</v>
      </c>
      <c r="X460" s="70">
        <v>20</v>
      </c>
    </row>
    <row r="461" spans="1:26" s="72" customFormat="1" ht="72" x14ac:dyDescent="0.2">
      <c r="A461" s="155" t="s">
        <v>498</v>
      </c>
      <c r="B461" s="138" t="s">
        <v>505</v>
      </c>
      <c r="C461" s="137" t="s">
        <v>105</v>
      </c>
      <c r="D461" s="137" t="s">
        <v>105</v>
      </c>
      <c r="E461" s="137" t="s">
        <v>105</v>
      </c>
      <c r="F461" s="91">
        <v>2020</v>
      </c>
      <c r="G461" s="65" t="s">
        <v>121</v>
      </c>
      <c r="H461" s="137" t="s">
        <v>105</v>
      </c>
      <c r="I461" s="137" t="s">
        <v>105</v>
      </c>
      <c r="J461" s="137" t="s">
        <v>105</v>
      </c>
      <c r="K461" s="137" t="s">
        <v>105</v>
      </c>
      <c r="L461" s="137" t="s">
        <v>105</v>
      </c>
      <c r="M461" s="137" t="s">
        <v>105</v>
      </c>
      <c r="N461" s="137" t="s">
        <v>105</v>
      </c>
      <c r="O461" s="137" t="s">
        <v>124</v>
      </c>
      <c r="P461" s="137" t="s">
        <v>124</v>
      </c>
      <c r="Q461" s="137" t="s">
        <v>124</v>
      </c>
      <c r="R461" s="137" t="s">
        <v>124</v>
      </c>
      <c r="S461" s="137" t="s">
        <v>124</v>
      </c>
      <c r="T461" s="137" t="s">
        <v>124</v>
      </c>
      <c r="U461" s="137" t="s">
        <v>124</v>
      </c>
      <c r="V461" s="137" t="s">
        <v>124</v>
      </c>
      <c r="W461" s="137" t="s">
        <v>124</v>
      </c>
      <c r="X461" s="137" t="s">
        <v>124</v>
      </c>
    </row>
    <row r="462" spans="1:26" s="72" customFormat="1" x14ac:dyDescent="0.2">
      <c r="A462" s="156"/>
      <c r="B462" s="138" t="s">
        <v>216</v>
      </c>
      <c r="C462" s="137" t="s">
        <v>142</v>
      </c>
      <c r="D462" s="137" t="s">
        <v>124</v>
      </c>
      <c r="E462" s="137" t="s">
        <v>124</v>
      </c>
      <c r="F462" s="70" t="s">
        <v>124</v>
      </c>
      <c r="G462" s="137" t="s">
        <v>124</v>
      </c>
      <c r="H462" s="136" t="s">
        <v>119</v>
      </c>
      <c r="I462" s="139" t="s">
        <v>457</v>
      </c>
      <c r="J462" s="137">
        <v>522</v>
      </c>
      <c r="K462" s="137" t="s">
        <v>124</v>
      </c>
      <c r="L462" s="137" t="s">
        <v>124</v>
      </c>
      <c r="M462" s="86">
        <v>0</v>
      </c>
      <c r="N462" s="86">
        <v>0</v>
      </c>
      <c r="O462" s="71">
        <v>0</v>
      </c>
      <c r="P462" s="71">
        <v>0</v>
      </c>
      <c r="Q462" s="71">
        <v>0</v>
      </c>
      <c r="R462" s="71">
        <v>0</v>
      </c>
      <c r="S462" s="71">
        <v>2533.114</v>
      </c>
      <c r="T462" s="71">
        <v>0</v>
      </c>
      <c r="U462" s="71">
        <v>0</v>
      </c>
      <c r="V462" s="71">
        <v>0</v>
      </c>
      <c r="W462" s="71">
        <v>0</v>
      </c>
      <c r="X462" s="75">
        <f>SUM(M462:T462)</f>
        <v>2533.114</v>
      </c>
    </row>
    <row r="463" spans="1:26" s="72" customFormat="1" x14ac:dyDescent="0.2">
      <c r="A463" s="157"/>
      <c r="B463" s="138" t="s">
        <v>215</v>
      </c>
      <c r="C463" s="137" t="s">
        <v>106</v>
      </c>
      <c r="D463" s="137" t="s">
        <v>124</v>
      </c>
      <c r="E463" s="137" t="s">
        <v>124</v>
      </c>
      <c r="F463" s="137" t="s">
        <v>124</v>
      </c>
      <c r="G463" s="137" t="s">
        <v>124</v>
      </c>
      <c r="H463" s="136" t="s">
        <v>119</v>
      </c>
      <c r="I463" s="139" t="s">
        <v>457</v>
      </c>
      <c r="J463" s="137">
        <v>522</v>
      </c>
      <c r="K463" s="137" t="s">
        <v>124</v>
      </c>
      <c r="L463" s="137" t="s">
        <v>124</v>
      </c>
      <c r="M463" s="86">
        <v>0</v>
      </c>
      <c r="N463" s="86">
        <v>0</v>
      </c>
      <c r="O463" s="71">
        <v>0</v>
      </c>
      <c r="P463" s="71">
        <v>0</v>
      </c>
      <c r="Q463" s="71">
        <v>0</v>
      </c>
      <c r="R463" s="71">
        <v>0</v>
      </c>
      <c r="S463" s="71">
        <v>161.71700000000001</v>
      </c>
      <c r="T463" s="71">
        <v>0</v>
      </c>
      <c r="U463" s="71">
        <v>0</v>
      </c>
      <c r="V463" s="71">
        <v>0</v>
      </c>
      <c r="W463" s="71">
        <v>0</v>
      </c>
      <c r="X463" s="75">
        <f>SUM(M463:T463)</f>
        <v>161.71700000000001</v>
      </c>
    </row>
    <row r="464" spans="1:26" s="72" customFormat="1" ht="47.25" customHeight="1" x14ac:dyDescent="0.2">
      <c r="A464" s="136" t="s">
        <v>499</v>
      </c>
      <c r="B464" s="93" t="s">
        <v>369</v>
      </c>
      <c r="C464" s="136" t="s">
        <v>192</v>
      </c>
      <c r="D464" s="137" t="s">
        <v>124</v>
      </c>
      <c r="E464" s="82" t="s">
        <v>144</v>
      </c>
      <c r="F464" s="137" t="s">
        <v>124</v>
      </c>
      <c r="G464" s="137" t="s">
        <v>124</v>
      </c>
      <c r="H464" s="137" t="s">
        <v>124</v>
      </c>
      <c r="I464" s="137" t="s">
        <v>124</v>
      </c>
      <c r="J464" s="137" t="s">
        <v>124</v>
      </c>
      <c r="K464" s="137" t="s">
        <v>124</v>
      </c>
      <c r="L464" s="137" t="s">
        <v>124</v>
      </c>
      <c r="M464" s="75" t="s">
        <v>105</v>
      </c>
      <c r="N464" s="75" t="s">
        <v>105</v>
      </c>
      <c r="O464" s="57">
        <v>0</v>
      </c>
      <c r="P464" s="57">
        <v>0</v>
      </c>
      <c r="Q464" s="57">
        <v>0</v>
      </c>
      <c r="R464" s="137">
        <v>0</v>
      </c>
      <c r="S464" s="57">
        <v>20</v>
      </c>
      <c r="T464" s="57">
        <v>20</v>
      </c>
      <c r="U464" s="57">
        <v>20</v>
      </c>
      <c r="V464" s="57">
        <v>20</v>
      </c>
      <c r="W464" s="57">
        <v>20</v>
      </c>
      <c r="X464" s="137">
        <v>20</v>
      </c>
    </row>
    <row r="465" spans="1:258" s="72" customFormat="1" ht="72" x14ac:dyDescent="0.2">
      <c r="A465" s="155" t="s">
        <v>500</v>
      </c>
      <c r="B465" s="138" t="s">
        <v>506</v>
      </c>
      <c r="C465" s="137" t="s">
        <v>105</v>
      </c>
      <c r="D465" s="137" t="s">
        <v>124</v>
      </c>
      <c r="E465" s="137" t="s">
        <v>124</v>
      </c>
      <c r="F465" s="91">
        <v>2020</v>
      </c>
      <c r="G465" s="65" t="s">
        <v>121</v>
      </c>
      <c r="H465" s="137" t="s">
        <v>124</v>
      </c>
      <c r="I465" s="137" t="s">
        <v>124</v>
      </c>
      <c r="J465" s="137" t="s">
        <v>124</v>
      </c>
      <c r="K465" s="137" t="s">
        <v>124</v>
      </c>
      <c r="L465" s="137" t="s">
        <v>124</v>
      </c>
      <c r="M465" s="137" t="s">
        <v>105</v>
      </c>
      <c r="N465" s="137" t="s">
        <v>105</v>
      </c>
      <c r="O465" s="137" t="s">
        <v>124</v>
      </c>
      <c r="P465" s="137" t="s">
        <v>124</v>
      </c>
      <c r="Q465" s="137" t="s">
        <v>124</v>
      </c>
      <c r="R465" s="137" t="s">
        <v>124</v>
      </c>
      <c r="S465" s="137" t="s">
        <v>124</v>
      </c>
      <c r="T465" s="137" t="s">
        <v>124</v>
      </c>
      <c r="U465" s="137" t="s">
        <v>124</v>
      </c>
      <c r="V465" s="137" t="s">
        <v>124</v>
      </c>
      <c r="W465" s="137" t="s">
        <v>124</v>
      </c>
      <c r="X465" s="137" t="s">
        <v>124</v>
      </c>
    </row>
    <row r="466" spans="1:258" s="72" customFormat="1" x14ac:dyDescent="0.2">
      <c r="A466" s="156"/>
      <c r="B466" s="138" t="s">
        <v>216</v>
      </c>
      <c r="C466" s="137" t="s">
        <v>142</v>
      </c>
      <c r="D466" s="137" t="s">
        <v>124</v>
      </c>
      <c r="E466" s="137" t="s">
        <v>124</v>
      </c>
      <c r="F466" s="70" t="s">
        <v>124</v>
      </c>
      <c r="G466" s="137" t="s">
        <v>124</v>
      </c>
      <c r="H466" s="136" t="s">
        <v>119</v>
      </c>
      <c r="I466" s="139" t="s">
        <v>457</v>
      </c>
      <c r="J466" s="137">
        <v>522</v>
      </c>
      <c r="K466" s="137" t="s">
        <v>124</v>
      </c>
      <c r="L466" s="137" t="s">
        <v>124</v>
      </c>
      <c r="M466" s="86">
        <v>0</v>
      </c>
      <c r="N466" s="86">
        <v>0</v>
      </c>
      <c r="O466" s="71">
        <v>0</v>
      </c>
      <c r="P466" s="71">
        <v>0</v>
      </c>
      <c r="Q466" s="71">
        <v>0</v>
      </c>
      <c r="R466" s="71">
        <v>0</v>
      </c>
      <c r="S466" s="71">
        <v>2937.01</v>
      </c>
      <c r="T466" s="71">
        <v>0</v>
      </c>
      <c r="U466" s="71">
        <v>0</v>
      </c>
      <c r="V466" s="71">
        <v>0</v>
      </c>
      <c r="W466" s="71">
        <v>0</v>
      </c>
      <c r="X466" s="75">
        <f>SUM(M466:T466)</f>
        <v>2937.01</v>
      </c>
    </row>
    <row r="467" spans="1:258" s="72" customFormat="1" x14ac:dyDescent="0.2">
      <c r="A467" s="157"/>
      <c r="B467" s="138" t="s">
        <v>215</v>
      </c>
      <c r="C467" s="137" t="s">
        <v>106</v>
      </c>
      <c r="D467" s="137" t="s">
        <v>124</v>
      </c>
      <c r="E467" s="137" t="s">
        <v>124</v>
      </c>
      <c r="F467" s="137" t="s">
        <v>124</v>
      </c>
      <c r="G467" s="137" t="s">
        <v>124</v>
      </c>
      <c r="H467" s="136" t="s">
        <v>119</v>
      </c>
      <c r="I467" s="139" t="s">
        <v>457</v>
      </c>
      <c r="J467" s="137">
        <v>522</v>
      </c>
      <c r="K467" s="137" t="s">
        <v>124</v>
      </c>
      <c r="L467" s="137" t="s">
        <v>124</v>
      </c>
      <c r="M467" s="86">
        <v>0</v>
      </c>
      <c r="N467" s="86">
        <v>0</v>
      </c>
      <c r="O467" s="71">
        <v>0</v>
      </c>
      <c r="P467" s="71">
        <v>0</v>
      </c>
      <c r="Q467" s="71">
        <v>0</v>
      </c>
      <c r="R467" s="71">
        <v>0</v>
      </c>
      <c r="S467" s="71">
        <v>187.501</v>
      </c>
      <c r="T467" s="71">
        <v>0</v>
      </c>
      <c r="U467" s="71">
        <v>0</v>
      </c>
      <c r="V467" s="71">
        <v>0</v>
      </c>
      <c r="W467" s="71">
        <v>0</v>
      </c>
      <c r="X467" s="75">
        <f>SUM(M467:T467)</f>
        <v>187.501</v>
      </c>
    </row>
    <row r="468" spans="1:258" s="72" customFormat="1" ht="48.75" customHeight="1" x14ac:dyDescent="0.2">
      <c r="A468" s="136" t="s">
        <v>501</v>
      </c>
      <c r="B468" s="93" t="s">
        <v>369</v>
      </c>
      <c r="C468" s="136" t="s">
        <v>192</v>
      </c>
      <c r="D468" s="137" t="s">
        <v>124</v>
      </c>
      <c r="E468" s="82" t="s">
        <v>144</v>
      </c>
      <c r="F468" s="137" t="s">
        <v>124</v>
      </c>
      <c r="G468" s="137" t="s">
        <v>124</v>
      </c>
      <c r="H468" s="137" t="s">
        <v>124</v>
      </c>
      <c r="I468" s="137" t="s">
        <v>124</v>
      </c>
      <c r="J468" s="137" t="s">
        <v>124</v>
      </c>
      <c r="K468" s="137" t="s">
        <v>124</v>
      </c>
      <c r="L468" s="137" t="s">
        <v>124</v>
      </c>
      <c r="M468" s="75" t="s">
        <v>105</v>
      </c>
      <c r="N468" s="75" t="s">
        <v>105</v>
      </c>
      <c r="O468" s="57">
        <v>0</v>
      </c>
      <c r="P468" s="57">
        <v>0</v>
      </c>
      <c r="Q468" s="57">
        <v>0</v>
      </c>
      <c r="R468" s="137">
        <v>0</v>
      </c>
      <c r="S468" s="57">
        <v>20</v>
      </c>
      <c r="T468" s="57">
        <v>20</v>
      </c>
      <c r="U468" s="57">
        <v>20</v>
      </c>
      <c r="V468" s="57">
        <v>20</v>
      </c>
      <c r="W468" s="57">
        <v>20</v>
      </c>
      <c r="X468" s="137">
        <v>20</v>
      </c>
      <c r="Y468" s="136"/>
      <c r="Z468" s="136"/>
      <c r="AA468" s="136"/>
      <c r="AB468" s="136"/>
      <c r="AC468" s="93"/>
      <c r="AD468" s="136"/>
      <c r="AE468" s="136"/>
      <c r="AF468" s="136"/>
      <c r="AG468" s="136"/>
      <c r="AH468" s="136"/>
      <c r="AI468" s="136"/>
      <c r="AJ468" s="136"/>
      <c r="AK468" s="93"/>
      <c r="AL468" s="136"/>
      <c r="AM468" s="136"/>
      <c r="AN468" s="136"/>
      <c r="AO468" s="136"/>
      <c r="AP468" s="136"/>
      <c r="AQ468" s="136"/>
      <c r="AR468" s="136"/>
      <c r="AS468" s="93"/>
      <c r="AT468" s="136"/>
      <c r="AU468" s="136"/>
      <c r="AV468" s="136"/>
      <c r="AW468" s="136"/>
      <c r="AX468" s="136"/>
      <c r="AY468" s="136"/>
      <c r="AZ468" s="136"/>
      <c r="BA468" s="93"/>
      <c r="BB468" s="136"/>
      <c r="BC468" s="136"/>
      <c r="BD468" s="136"/>
      <c r="BE468" s="136"/>
      <c r="BF468" s="136"/>
      <c r="BG468" s="136"/>
      <c r="BH468" s="136"/>
      <c r="BI468" s="93"/>
      <c r="BJ468" s="136"/>
      <c r="BK468" s="136"/>
      <c r="BL468" s="136"/>
      <c r="BM468" s="136"/>
      <c r="BN468" s="136"/>
      <c r="BO468" s="136"/>
      <c r="BP468" s="136"/>
      <c r="BQ468" s="93"/>
      <c r="BR468" s="136"/>
      <c r="BS468" s="136"/>
      <c r="BT468" s="136"/>
      <c r="BU468" s="136"/>
      <c r="BV468" s="136"/>
      <c r="BW468" s="136"/>
      <c r="BX468" s="136"/>
      <c r="BY468" s="93"/>
      <c r="BZ468" s="136"/>
      <c r="CA468" s="136"/>
      <c r="CB468" s="136"/>
      <c r="CC468" s="136"/>
      <c r="CD468" s="136"/>
      <c r="CE468" s="136"/>
      <c r="CF468" s="136"/>
      <c r="CG468" s="93"/>
      <c r="CH468" s="136"/>
      <c r="CI468" s="136"/>
      <c r="CJ468" s="136"/>
      <c r="CK468" s="136"/>
      <c r="CL468" s="136"/>
      <c r="CM468" s="136"/>
      <c r="CN468" s="136"/>
      <c r="CO468" s="93"/>
      <c r="CP468" s="136"/>
      <c r="CQ468" s="136"/>
      <c r="CR468" s="136"/>
      <c r="CS468" s="136"/>
      <c r="CT468" s="136"/>
      <c r="CU468" s="136"/>
      <c r="CV468" s="136"/>
      <c r="CW468" s="93"/>
      <c r="CX468" s="136"/>
      <c r="CY468" s="136"/>
      <c r="CZ468" s="136"/>
      <c r="DA468" s="136"/>
      <c r="DB468" s="136"/>
      <c r="DC468" s="136"/>
      <c r="DD468" s="136"/>
      <c r="DE468" s="93"/>
      <c r="DF468" s="136"/>
      <c r="DG468" s="136"/>
      <c r="DH468" s="136"/>
      <c r="DI468" s="136"/>
      <c r="DJ468" s="136"/>
      <c r="DK468" s="136"/>
      <c r="DL468" s="136"/>
      <c r="DM468" s="93"/>
      <c r="DN468" s="136"/>
      <c r="DO468" s="136"/>
      <c r="DP468" s="136"/>
      <c r="DQ468" s="136"/>
      <c r="DR468" s="136"/>
      <c r="DS468" s="136"/>
      <c r="DT468" s="136"/>
      <c r="DU468" s="93"/>
      <c r="DV468" s="136"/>
      <c r="DW468" s="136"/>
      <c r="DX468" s="136"/>
      <c r="DY468" s="136"/>
      <c r="DZ468" s="136"/>
      <c r="EA468" s="136"/>
      <c r="EB468" s="136"/>
      <c r="EC468" s="93"/>
      <c r="ED468" s="136"/>
      <c r="EE468" s="136"/>
      <c r="EF468" s="136"/>
      <c r="EG468" s="136"/>
      <c r="EH468" s="136"/>
      <c r="EI468" s="136"/>
      <c r="EJ468" s="136"/>
      <c r="EK468" s="93"/>
      <c r="EL468" s="136"/>
      <c r="EM468" s="136"/>
      <c r="EN468" s="136"/>
      <c r="EO468" s="136"/>
      <c r="EP468" s="136"/>
      <c r="EQ468" s="136"/>
      <c r="ER468" s="136"/>
      <c r="ES468" s="93"/>
      <c r="ET468" s="136"/>
      <c r="EU468" s="136"/>
      <c r="EV468" s="136"/>
      <c r="EW468" s="136"/>
      <c r="EX468" s="136"/>
      <c r="EY468" s="136"/>
      <c r="EZ468" s="136"/>
      <c r="FA468" s="93"/>
      <c r="FB468" s="136"/>
      <c r="FC468" s="136"/>
      <c r="FD468" s="136"/>
      <c r="FE468" s="136"/>
      <c r="FF468" s="136"/>
      <c r="FG468" s="136"/>
      <c r="FH468" s="136"/>
      <c r="FI468" s="93"/>
      <c r="FJ468" s="136"/>
      <c r="FK468" s="136"/>
      <c r="FL468" s="136"/>
      <c r="FM468" s="136"/>
      <c r="FN468" s="136"/>
      <c r="FO468" s="136"/>
      <c r="FP468" s="136"/>
      <c r="FQ468" s="93"/>
      <c r="FR468" s="136"/>
      <c r="FS468" s="136"/>
      <c r="FT468" s="136"/>
      <c r="FU468" s="136"/>
      <c r="FV468" s="136"/>
      <c r="FW468" s="136"/>
      <c r="FX468" s="136"/>
      <c r="FY468" s="93"/>
      <c r="FZ468" s="136"/>
      <c r="GA468" s="136"/>
      <c r="GB468" s="136"/>
      <c r="GC468" s="136"/>
      <c r="GD468" s="136"/>
      <c r="GE468" s="136"/>
      <c r="GF468" s="136"/>
      <c r="GG468" s="93"/>
      <c r="GH468" s="136"/>
      <c r="GI468" s="136"/>
      <c r="GJ468" s="136"/>
      <c r="GK468" s="136"/>
      <c r="GL468" s="136"/>
      <c r="GM468" s="136"/>
      <c r="GN468" s="136"/>
      <c r="GO468" s="93"/>
      <c r="GP468" s="136"/>
      <c r="GQ468" s="136"/>
      <c r="GR468" s="136"/>
      <c r="GS468" s="136"/>
      <c r="GT468" s="136"/>
      <c r="GU468" s="136"/>
      <c r="GV468" s="136"/>
      <c r="GW468" s="93"/>
      <c r="GX468" s="136"/>
      <c r="GY468" s="136"/>
      <c r="GZ468" s="136"/>
      <c r="HA468" s="136"/>
      <c r="HB468" s="136"/>
      <c r="HC468" s="136"/>
      <c r="HD468" s="136"/>
      <c r="HE468" s="93"/>
      <c r="HF468" s="136"/>
      <c r="HG468" s="136"/>
      <c r="HH468" s="136"/>
      <c r="HI468" s="136"/>
      <c r="HJ468" s="136"/>
      <c r="HK468" s="136"/>
      <c r="HL468" s="136"/>
      <c r="HM468" s="93"/>
      <c r="HN468" s="136"/>
      <c r="HO468" s="136"/>
      <c r="HP468" s="136"/>
      <c r="HQ468" s="136"/>
      <c r="HR468" s="136"/>
      <c r="HS468" s="136"/>
      <c r="HT468" s="136"/>
      <c r="HU468" s="93"/>
      <c r="HV468" s="136"/>
      <c r="HW468" s="136"/>
      <c r="HX468" s="136"/>
      <c r="HY468" s="136"/>
      <c r="HZ468" s="136"/>
      <c r="IA468" s="136"/>
      <c r="IB468" s="136"/>
      <c r="IC468" s="93"/>
      <c r="ID468" s="136"/>
      <c r="IE468" s="136"/>
      <c r="IF468" s="136"/>
      <c r="IG468" s="136"/>
      <c r="IH468" s="136"/>
      <c r="II468" s="136"/>
      <c r="IJ468" s="136"/>
      <c r="IK468" s="93"/>
      <c r="IL468" s="136"/>
      <c r="IM468" s="136"/>
      <c r="IN468" s="136"/>
      <c r="IO468" s="136"/>
      <c r="IP468" s="136"/>
      <c r="IQ468" s="136"/>
      <c r="IR468" s="136"/>
      <c r="IS468" s="93"/>
      <c r="IT468" s="136"/>
      <c r="IU468" s="136"/>
      <c r="IV468" s="136"/>
      <c r="IW468" s="136"/>
      <c r="IX468" s="136"/>
    </row>
    <row r="469" spans="1:258" s="72" customFormat="1" ht="108.75" customHeight="1" x14ac:dyDescent="0.2">
      <c r="A469" s="154" t="s">
        <v>27</v>
      </c>
      <c r="B469" s="78" t="s">
        <v>465</v>
      </c>
      <c r="C469" s="56" t="s">
        <v>105</v>
      </c>
      <c r="D469" s="56" t="s">
        <v>105</v>
      </c>
      <c r="E469" s="56" t="s">
        <v>105</v>
      </c>
      <c r="F469" s="70">
        <v>2020</v>
      </c>
      <c r="G469" s="65" t="s">
        <v>121</v>
      </c>
      <c r="H469" s="56" t="s">
        <v>105</v>
      </c>
      <c r="I469" s="56" t="s">
        <v>105</v>
      </c>
      <c r="J469" s="56" t="s">
        <v>105</v>
      </c>
      <c r="K469" s="56" t="s">
        <v>105</v>
      </c>
      <c r="L469" s="56" t="s">
        <v>105</v>
      </c>
      <c r="M469" s="56" t="s">
        <v>105</v>
      </c>
      <c r="N469" s="56" t="s">
        <v>105</v>
      </c>
      <c r="O469" s="56" t="s">
        <v>105</v>
      </c>
      <c r="P469" s="56" t="s">
        <v>105</v>
      </c>
      <c r="Q469" s="56" t="s">
        <v>105</v>
      </c>
      <c r="R469" s="56" t="s">
        <v>105</v>
      </c>
      <c r="S469" s="56" t="s">
        <v>105</v>
      </c>
      <c r="T469" s="56" t="s">
        <v>105</v>
      </c>
      <c r="U469" s="56" t="s">
        <v>124</v>
      </c>
      <c r="V469" s="56" t="s">
        <v>124</v>
      </c>
      <c r="W469" s="56" t="s">
        <v>124</v>
      </c>
      <c r="X469" s="71" t="s">
        <v>105</v>
      </c>
    </row>
    <row r="470" spans="1:258" s="72" customFormat="1" x14ac:dyDescent="0.2">
      <c r="A470" s="154"/>
      <c r="B470" s="52" t="s">
        <v>214</v>
      </c>
      <c r="C470" s="56" t="s">
        <v>106</v>
      </c>
      <c r="D470" s="56" t="s">
        <v>105</v>
      </c>
      <c r="E470" s="56" t="s">
        <v>105</v>
      </c>
      <c r="F470" s="56" t="s">
        <v>105</v>
      </c>
      <c r="G470" s="56" t="s">
        <v>105</v>
      </c>
      <c r="H470" s="131" t="s">
        <v>119</v>
      </c>
      <c r="I470" s="132" t="s">
        <v>457</v>
      </c>
      <c r="J470" s="130">
        <v>522</v>
      </c>
      <c r="K470" s="56" t="s">
        <v>105</v>
      </c>
      <c r="L470" s="56" t="s">
        <v>105</v>
      </c>
      <c r="M470" s="71">
        <f t="shared" ref="M470:W470" si="115">SUM(M472:M474)</f>
        <v>0</v>
      </c>
      <c r="N470" s="71">
        <f t="shared" si="115"/>
        <v>0</v>
      </c>
      <c r="O470" s="71">
        <f t="shared" si="115"/>
        <v>0</v>
      </c>
      <c r="P470" s="71">
        <f t="shared" si="115"/>
        <v>0</v>
      </c>
      <c r="Q470" s="71">
        <f t="shared" si="115"/>
        <v>0</v>
      </c>
      <c r="R470" s="71">
        <f t="shared" si="115"/>
        <v>0</v>
      </c>
      <c r="S470" s="71">
        <f t="shared" si="115"/>
        <v>8937</v>
      </c>
      <c r="T470" s="71">
        <f t="shared" si="115"/>
        <v>0</v>
      </c>
      <c r="U470" s="71">
        <f t="shared" si="115"/>
        <v>0</v>
      </c>
      <c r="V470" s="71">
        <f t="shared" si="115"/>
        <v>0</v>
      </c>
      <c r="W470" s="71">
        <f t="shared" si="115"/>
        <v>0</v>
      </c>
      <c r="X470" s="75">
        <f>SUM(R470:T470)</f>
        <v>8937</v>
      </c>
    </row>
    <row r="471" spans="1:258" s="72" customFormat="1" x14ac:dyDescent="0.2">
      <c r="A471" s="154"/>
      <c r="B471" s="52" t="s">
        <v>110</v>
      </c>
      <c r="C471" s="56" t="s">
        <v>105</v>
      </c>
      <c r="D471" s="56" t="s">
        <v>105</v>
      </c>
      <c r="E471" s="56" t="s">
        <v>105</v>
      </c>
      <c r="F471" s="56" t="s">
        <v>105</v>
      </c>
      <c r="G471" s="56" t="s">
        <v>105</v>
      </c>
      <c r="H471" s="56" t="s">
        <v>105</v>
      </c>
      <c r="I471" s="56" t="s">
        <v>105</v>
      </c>
      <c r="J471" s="56" t="s">
        <v>105</v>
      </c>
      <c r="K471" s="56" t="s">
        <v>105</v>
      </c>
      <c r="L471" s="56" t="s">
        <v>105</v>
      </c>
      <c r="M471" s="56" t="s">
        <v>105</v>
      </c>
      <c r="N471" s="56" t="s">
        <v>105</v>
      </c>
      <c r="O471" s="56" t="s">
        <v>105</v>
      </c>
      <c r="P471" s="56" t="s">
        <v>105</v>
      </c>
      <c r="Q471" s="56" t="s">
        <v>105</v>
      </c>
      <c r="R471" s="94" t="s">
        <v>105</v>
      </c>
      <c r="S471" s="94" t="s">
        <v>105</v>
      </c>
      <c r="T471" s="94" t="s">
        <v>105</v>
      </c>
      <c r="U471" s="94"/>
      <c r="V471" s="94"/>
      <c r="W471" s="94"/>
      <c r="X471" s="71" t="s">
        <v>105</v>
      </c>
    </row>
    <row r="472" spans="1:258" s="72" customFormat="1" x14ac:dyDescent="0.2">
      <c r="A472" s="154"/>
      <c r="B472" s="52" t="s">
        <v>111</v>
      </c>
      <c r="C472" s="56" t="s">
        <v>106</v>
      </c>
      <c r="D472" s="56" t="s">
        <v>105</v>
      </c>
      <c r="E472" s="56" t="s">
        <v>105</v>
      </c>
      <c r="F472" s="56" t="s">
        <v>105</v>
      </c>
      <c r="G472" s="56" t="s">
        <v>105</v>
      </c>
      <c r="H472" s="131" t="s">
        <v>119</v>
      </c>
      <c r="I472" s="132" t="s">
        <v>457</v>
      </c>
      <c r="J472" s="130">
        <v>522</v>
      </c>
      <c r="K472" s="56" t="s">
        <v>105</v>
      </c>
      <c r="L472" s="56" t="s">
        <v>105</v>
      </c>
      <c r="M472" s="71">
        <f>M479</f>
        <v>0</v>
      </c>
      <c r="N472" s="71">
        <f t="shared" ref="N472:R472" si="116">N479</f>
        <v>0</v>
      </c>
      <c r="O472" s="71">
        <f t="shared" si="116"/>
        <v>0</v>
      </c>
      <c r="P472" s="71">
        <f t="shared" si="116"/>
        <v>0</v>
      </c>
      <c r="Q472" s="71">
        <f t="shared" si="116"/>
        <v>0</v>
      </c>
      <c r="R472" s="71">
        <f t="shared" si="116"/>
        <v>0</v>
      </c>
      <c r="S472" s="71">
        <f t="shared" ref="S472:W472" si="117">S479</f>
        <v>536.29999999999995</v>
      </c>
      <c r="T472" s="71">
        <f t="shared" si="117"/>
        <v>0</v>
      </c>
      <c r="U472" s="71">
        <f t="shared" si="117"/>
        <v>0</v>
      </c>
      <c r="V472" s="71">
        <f t="shared" si="117"/>
        <v>0</v>
      </c>
      <c r="W472" s="71">
        <f t="shared" si="117"/>
        <v>0</v>
      </c>
      <c r="X472" s="75">
        <f>SUM(R472:T472)</f>
        <v>536.29999999999995</v>
      </c>
    </row>
    <row r="473" spans="1:258" s="72" customFormat="1" x14ac:dyDescent="0.2">
      <c r="A473" s="154"/>
      <c r="B473" s="52" t="s">
        <v>112</v>
      </c>
      <c r="C473" s="56" t="s">
        <v>106</v>
      </c>
      <c r="D473" s="56"/>
      <c r="E473" s="56" t="s">
        <v>105</v>
      </c>
      <c r="F473" s="56" t="s">
        <v>105</v>
      </c>
      <c r="G473" s="56" t="s">
        <v>105</v>
      </c>
      <c r="H473" s="131" t="s">
        <v>119</v>
      </c>
      <c r="I473" s="132" t="s">
        <v>457</v>
      </c>
      <c r="J473" s="130">
        <v>522</v>
      </c>
      <c r="K473" s="56" t="s">
        <v>105</v>
      </c>
      <c r="L473" s="56" t="s">
        <v>105</v>
      </c>
      <c r="M473" s="71">
        <f>M478</f>
        <v>0</v>
      </c>
      <c r="N473" s="71">
        <f t="shared" ref="N473:R473" si="118">N478</f>
        <v>0</v>
      </c>
      <c r="O473" s="71">
        <f t="shared" si="118"/>
        <v>0</v>
      </c>
      <c r="P473" s="71">
        <f t="shared" si="118"/>
        <v>0</v>
      </c>
      <c r="Q473" s="71">
        <f t="shared" si="118"/>
        <v>0</v>
      </c>
      <c r="R473" s="71">
        <f t="shared" si="118"/>
        <v>0</v>
      </c>
      <c r="S473" s="71">
        <f t="shared" ref="S473:W473" si="119">S478</f>
        <v>8400.7000000000007</v>
      </c>
      <c r="T473" s="71">
        <f t="shared" si="119"/>
        <v>0</v>
      </c>
      <c r="U473" s="71">
        <f t="shared" si="119"/>
        <v>0</v>
      </c>
      <c r="V473" s="71">
        <f t="shared" si="119"/>
        <v>0</v>
      </c>
      <c r="W473" s="71">
        <f t="shared" si="119"/>
        <v>0</v>
      </c>
      <c r="X473" s="75">
        <f>SUM(R473:T473)</f>
        <v>8400.7000000000007</v>
      </c>
    </row>
    <row r="474" spans="1:258" s="72" customFormat="1" x14ac:dyDescent="0.2">
      <c r="A474" s="154"/>
      <c r="B474" s="52" t="s">
        <v>114</v>
      </c>
      <c r="C474" s="56" t="s">
        <v>106</v>
      </c>
      <c r="D474" s="56" t="s">
        <v>105</v>
      </c>
      <c r="E474" s="56" t="s">
        <v>105</v>
      </c>
      <c r="F474" s="56" t="s">
        <v>105</v>
      </c>
      <c r="G474" s="56" t="s">
        <v>105</v>
      </c>
      <c r="H474" s="56" t="s">
        <v>105</v>
      </c>
      <c r="I474" s="56" t="s">
        <v>105</v>
      </c>
      <c r="J474" s="56" t="s">
        <v>105</v>
      </c>
      <c r="K474" s="56" t="s">
        <v>105</v>
      </c>
      <c r="L474" s="56" t="s">
        <v>105</v>
      </c>
      <c r="M474" s="94">
        <v>0</v>
      </c>
      <c r="N474" s="94">
        <v>0</v>
      </c>
      <c r="O474" s="94">
        <v>0</v>
      </c>
      <c r="P474" s="94">
        <v>0</v>
      </c>
      <c r="Q474" s="94">
        <v>0</v>
      </c>
      <c r="R474" s="94">
        <v>0</v>
      </c>
      <c r="S474" s="94">
        <v>0</v>
      </c>
      <c r="T474" s="94">
        <v>0</v>
      </c>
      <c r="U474" s="94">
        <v>0</v>
      </c>
      <c r="V474" s="94">
        <v>0</v>
      </c>
      <c r="W474" s="94">
        <v>0</v>
      </c>
      <c r="X474" s="75">
        <f>SUM(R474:T474)</f>
        <v>0</v>
      </c>
    </row>
    <row r="475" spans="1:258" s="72" customFormat="1" x14ac:dyDescent="0.2">
      <c r="A475" s="154"/>
      <c r="B475" s="52" t="s">
        <v>115</v>
      </c>
      <c r="C475" s="56" t="s">
        <v>106</v>
      </c>
      <c r="D475" s="56" t="s">
        <v>105</v>
      </c>
      <c r="E475" s="56" t="s">
        <v>105</v>
      </c>
      <c r="F475" s="56" t="s">
        <v>105</v>
      </c>
      <c r="G475" s="56" t="s">
        <v>105</v>
      </c>
      <c r="H475" s="56" t="s">
        <v>105</v>
      </c>
      <c r="I475" s="56" t="s">
        <v>105</v>
      </c>
      <c r="J475" s="56" t="s">
        <v>105</v>
      </c>
      <c r="K475" s="56" t="s">
        <v>105</v>
      </c>
      <c r="L475" s="56" t="s">
        <v>105</v>
      </c>
      <c r="M475" s="94">
        <v>0</v>
      </c>
      <c r="N475" s="94">
        <v>0</v>
      </c>
      <c r="O475" s="94">
        <v>0</v>
      </c>
      <c r="P475" s="94">
        <v>0</v>
      </c>
      <c r="Q475" s="94">
        <v>0</v>
      </c>
      <c r="R475" s="94">
        <v>0</v>
      </c>
      <c r="S475" s="94">
        <v>0</v>
      </c>
      <c r="T475" s="94">
        <v>0</v>
      </c>
      <c r="U475" s="94">
        <v>0</v>
      </c>
      <c r="V475" s="94">
        <v>0</v>
      </c>
      <c r="W475" s="94">
        <v>0</v>
      </c>
      <c r="X475" s="77">
        <f>SUM(M475:T475)</f>
        <v>0</v>
      </c>
    </row>
    <row r="476" spans="1:258" s="72" customFormat="1" ht="48.75" customHeight="1" x14ac:dyDescent="0.2">
      <c r="A476" s="123" t="s">
        <v>480</v>
      </c>
      <c r="B476" s="93" t="s">
        <v>369</v>
      </c>
      <c r="C476" s="123" t="s">
        <v>192</v>
      </c>
      <c r="D476" s="79" t="s">
        <v>105</v>
      </c>
      <c r="E476" s="82" t="s">
        <v>144</v>
      </c>
      <c r="F476" s="123" t="s">
        <v>105</v>
      </c>
      <c r="G476" s="123" t="s">
        <v>105</v>
      </c>
      <c r="H476" s="123" t="s">
        <v>105</v>
      </c>
      <c r="I476" s="124" t="s">
        <v>124</v>
      </c>
      <c r="J476" s="124" t="s">
        <v>124</v>
      </c>
      <c r="K476" s="124" t="s">
        <v>124</v>
      </c>
      <c r="L476" s="124" t="s">
        <v>124</v>
      </c>
      <c r="M476" s="124" t="s">
        <v>124</v>
      </c>
      <c r="N476" s="124" t="s">
        <v>124</v>
      </c>
      <c r="O476" s="57">
        <v>0</v>
      </c>
      <c r="P476" s="57">
        <v>0</v>
      </c>
      <c r="Q476" s="57">
        <f>Q481+Q483+Q487</f>
        <v>0</v>
      </c>
      <c r="R476" s="57">
        <f t="shared" ref="R476:V476" si="120">R481+R483+R487</f>
        <v>40</v>
      </c>
      <c r="S476" s="57">
        <f t="shared" si="120"/>
        <v>145</v>
      </c>
      <c r="T476" s="57">
        <f t="shared" si="120"/>
        <v>185</v>
      </c>
      <c r="U476" s="57">
        <f t="shared" si="120"/>
        <v>185</v>
      </c>
      <c r="V476" s="57">
        <f t="shared" si="120"/>
        <v>185</v>
      </c>
      <c r="W476" s="57">
        <f>W481+W483+W487</f>
        <v>185</v>
      </c>
      <c r="X476" s="70">
        <v>185</v>
      </c>
    </row>
    <row r="477" spans="1:258" s="72" customFormat="1" ht="72" x14ac:dyDescent="0.2">
      <c r="A477" s="154" t="s">
        <v>453</v>
      </c>
      <c r="B477" s="78" t="s">
        <v>490</v>
      </c>
      <c r="C477" s="118" t="s">
        <v>105</v>
      </c>
      <c r="D477" s="118" t="s">
        <v>105</v>
      </c>
      <c r="E477" s="118" t="s">
        <v>105</v>
      </c>
      <c r="F477" s="70" t="s">
        <v>475</v>
      </c>
      <c r="G477" s="65" t="s">
        <v>121</v>
      </c>
      <c r="H477" s="118" t="s">
        <v>105</v>
      </c>
      <c r="I477" s="118" t="s">
        <v>105</v>
      </c>
      <c r="J477" s="118" t="s">
        <v>105</v>
      </c>
      <c r="K477" s="118" t="s">
        <v>105</v>
      </c>
      <c r="L477" s="118" t="s">
        <v>105</v>
      </c>
      <c r="M477" s="118" t="s">
        <v>105</v>
      </c>
      <c r="N477" s="118" t="s">
        <v>105</v>
      </c>
      <c r="O477" s="118" t="s">
        <v>105</v>
      </c>
      <c r="P477" s="118" t="s">
        <v>105</v>
      </c>
      <c r="Q477" s="118" t="s">
        <v>105</v>
      </c>
      <c r="R477" s="118" t="s">
        <v>105</v>
      </c>
      <c r="S477" s="118" t="s">
        <v>105</v>
      </c>
      <c r="T477" s="118" t="s">
        <v>105</v>
      </c>
      <c r="U477" s="118" t="s">
        <v>105</v>
      </c>
      <c r="V477" s="118" t="s">
        <v>105</v>
      </c>
      <c r="W477" s="118" t="s">
        <v>105</v>
      </c>
      <c r="X477" s="71" t="s">
        <v>105</v>
      </c>
    </row>
    <row r="478" spans="1:258" s="72" customFormat="1" x14ac:dyDescent="0.2">
      <c r="A478" s="154"/>
      <c r="B478" s="151" t="s">
        <v>216</v>
      </c>
      <c r="C478" s="150" t="s">
        <v>142</v>
      </c>
      <c r="D478" s="79" t="s">
        <v>105</v>
      </c>
      <c r="E478" s="79" t="s">
        <v>105</v>
      </c>
      <c r="F478" s="70" t="s">
        <v>124</v>
      </c>
      <c r="G478" s="79" t="s">
        <v>105</v>
      </c>
      <c r="H478" s="131" t="s">
        <v>119</v>
      </c>
      <c r="I478" s="150" t="s">
        <v>457</v>
      </c>
      <c r="J478" s="150">
        <v>522</v>
      </c>
      <c r="K478" s="150" t="s">
        <v>105</v>
      </c>
      <c r="L478" s="150" t="s">
        <v>105</v>
      </c>
      <c r="M478" s="86">
        <v>0</v>
      </c>
      <c r="N478" s="86">
        <v>0</v>
      </c>
      <c r="O478" s="71">
        <v>0</v>
      </c>
      <c r="P478" s="71">
        <v>0</v>
      </c>
      <c r="Q478" s="71">
        <v>0</v>
      </c>
      <c r="R478" s="71">
        <v>0</v>
      </c>
      <c r="S478" s="71">
        <v>8400.7000000000007</v>
      </c>
      <c r="T478" s="71">
        <v>0</v>
      </c>
      <c r="U478" s="71">
        <v>0</v>
      </c>
      <c r="V478" s="71">
        <v>0</v>
      </c>
      <c r="W478" s="71">
        <v>0</v>
      </c>
      <c r="X478" s="75">
        <f>SUM(R478:T478)</f>
        <v>8400.7000000000007</v>
      </c>
    </row>
    <row r="479" spans="1:258" s="72" customFormat="1" x14ac:dyDescent="0.2">
      <c r="A479" s="154"/>
      <c r="B479" s="151" t="s">
        <v>215</v>
      </c>
      <c r="C479" s="150" t="s">
        <v>106</v>
      </c>
      <c r="D479" s="150" t="s">
        <v>105</v>
      </c>
      <c r="E479" s="150" t="s">
        <v>105</v>
      </c>
      <c r="F479" s="150" t="s">
        <v>105</v>
      </c>
      <c r="G479" s="79" t="s">
        <v>105</v>
      </c>
      <c r="H479" s="131" t="s">
        <v>119</v>
      </c>
      <c r="I479" s="150" t="s">
        <v>457</v>
      </c>
      <c r="J479" s="150">
        <v>522</v>
      </c>
      <c r="K479" s="150" t="s">
        <v>105</v>
      </c>
      <c r="L479" s="150" t="s">
        <v>105</v>
      </c>
      <c r="M479" s="86">
        <v>0</v>
      </c>
      <c r="N479" s="86">
        <v>0</v>
      </c>
      <c r="O479" s="71">
        <v>0</v>
      </c>
      <c r="P479" s="71">
        <v>0</v>
      </c>
      <c r="Q479" s="71">
        <v>0</v>
      </c>
      <c r="R479" s="71">
        <v>0</v>
      </c>
      <c r="S479" s="71">
        <v>536.29999999999995</v>
      </c>
      <c r="T479" s="71">
        <v>0</v>
      </c>
      <c r="U479" s="71">
        <v>0</v>
      </c>
      <c r="V479" s="71">
        <v>0</v>
      </c>
      <c r="W479" s="71">
        <v>0</v>
      </c>
      <c r="X479" s="75">
        <f>SUM(R479:T479)</f>
        <v>536.29999999999995</v>
      </c>
    </row>
    <row r="480" spans="1:258" s="72" customFormat="1" ht="48.75" customHeight="1" x14ac:dyDescent="0.2">
      <c r="A480" s="123" t="s">
        <v>454</v>
      </c>
      <c r="B480" s="93" t="s">
        <v>476</v>
      </c>
      <c r="C480" s="149" t="s">
        <v>122</v>
      </c>
      <c r="D480" s="79" t="s">
        <v>105</v>
      </c>
      <c r="E480" s="82" t="s">
        <v>144</v>
      </c>
      <c r="F480" s="149" t="s">
        <v>105</v>
      </c>
      <c r="G480" s="149" t="s">
        <v>105</v>
      </c>
      <c r="H480" s="149" t="s">
        <v>105</v>
      </c>
      <c r="I480" s="150" t="s">
        <v>124</v>
      </c>
      <c r="J480" s="150" t="s">
        <v>124</v>
      </c>
      <c r="K480" s="150" t="s">
        <v>124</v>
      </c>
      <c r="L480" s="150" t="s">
        <v>124</v>
      </c>
      <c r="M480" s="150" t="s">
        <v>124</v>
      </c>
      <c r="N480" s="150" t="s">
        <v>124</v>
      </c>
      <c r="O480" s="57">
        <v>0</v>
      </c>
      <c r="P480" s="57">
        <v>0</v>
      </c>
      <c r="Q480" s="57">
        <v>0</v>
      </c>
      <c r="R480" s="106">
        <v>0</v>
      </c>
      <c r="S480" s="57">
        <v>1</v>
      </c>
      <c r="T480" s="57" t="s">
        <v>124</v>
      </c>
      <c r="U480" s="57" t="s">
        <v>124</v>
      </c>
      <c r="V480" s="57" t="s">
        <v>124</v>
      </c>
      <c r="W480" s="57" t="s">
        <v>124</v>
      </c>
      <c r="X480" s="70">
        <v>1</v>
      </c>
    </row>
    <row r="481" spans="1:24" s="72" customFormat="1" ht="28.5" customHeight="1" x14ac:dyDescent="0.2">
      <c r="A481" s="123" t="s">
        <v>491</v>
      </c>
      <c r="B481" s="97" t="s">
        <v>369</v>
      </c>
      <c r="C481" s="79" t="s">
        <v>192</v>
      </c>
      <c r="D481" s="79" t="s">
        <v>105</v>
      </c>
      <c r="E481" s="80" t="s">
        <v>144</v>
      </c>
      <c r="F481" s="79" t="s">
        <v>105</v>
      </c>
      <c r="G481" s="79" t="s">
        <v>105</v>
      </c>
      <c r="H481" s="79" t="s">
        <v>105</v>
      </c>
      <c r="I481" s="79" t="s">
        <v>105</v>
      </c>
      <c r="J481" s="79" t="s">
        <v>105</v>
      </c>
      <c r="K481" s="79" t="s">
        <v>105</v>
      </c>
      <c r="L481" s="79" t="s">
        <v>105</v>
      </c>
      <c r="M481" s="79" t="s">
        <v>105</v>
      </c>
      <c r="N481" s="79" t="s">
        <v>105</v>
      </c>
      <c r="O481" s="79" t="s">
        <v>105</v>
      </c>
      <c r="P481" s="81" t="s">
        <v>105</v>
      </c>
      <c r="Q481" s="100">
        <v>0</v>
      </c>
      <c r="R481" s="81">
        <v>0</v>
      </c>
      <c r="S481" s="100">
        <v>25</v>
      </c>
      <c r="T481" s="100">
        <v>25</v>
      </c>
      <c r="U481" s="100">
        <v>25</v>
      </c>
      <c r="V481" s="100">
        <v>25</v>
      </c>
      <c r="W481" s="100">
        <v>25</v>
      </c>
      <c r="X481" s="148">
        <v>25</v>
      </c>
    </row>
    <row r="482" spans="1:24" s="72" customFormat="1" ht="72" x14ac:dyDescent="0.2">
      <c r="A482" s="50" t="s">
        <v>67</v>
      </c>
      <c r="B482" s="64" t="s">
        <v>477</v>
      </c>
      <c r="C482" s="102" t="s">
        <v>124</v>
      </c>
      <c r="D482" s="79" t="s">
        <v>105</v>
      </c>
      <c r="E482" s="79" t="s">
        <v>105</v>
      </c>
      <c r="F482" s="81" t="s">
        <v>423</v>
      </c>
      <c r="G482" s="65" t="s">
        <v>121</v>
      </c>
      <c r="H482" s="79" t="s">
        <v>105</v>
      </c>
      <c r="I482" s="79" t="s">
        <v>105</v>
      </c>
      <c r="J482" s="79" t="s">
        <v>105</v>
      </c>
      <c r="K482" s="79" t="s">
        <v>105</v>
      </c>
      <c r="L482" s="79" t="s">
        <v>105</v>
      </c>
      <c r="M482" s="79" t="s">
        <v>105</v>
      </c>
      <c r="N482" s="79" t="s">
        <v>105</v>
      </c>
      <c r="O482" s="79" t="s">
        <v>105</v>
      </c>
      <c r="P482" s="79" t="s">
        <v>105</v>
      </c>
      <c r="Q482" s="79" t="s">
        <v>105</v>
      </c>
      <c r="R482" s="79" t="s">
        <v>105</v>
      </c>
      <c r="S482" s="79" t="s">
        <v>105</v>
      </c>
      <c r="T482" s="79" t="s">
        <v>105</v>
      </c>
      <c r="U482" s="79" t="s">
        <v>105</v>
      </c>
      <c r="V482" s="79" t="s">
        <v>105</v>
      </c>
      <c r="W482" s="79" t="s">
        <v>105</v>
      </c>
      <c r="X482" s="75" t="s">
        <v>105</v>
      </c>
    </row>
    <row r="483" spans="1:24" s="72" customFormat="1" ht="28.5" customHeight="1" x14ac:dyDescent="0.2">
      <c r="A483" s="154" t="s">
        <v>478</v>
      </c>
      <c r="B483" s="97" t="s">
        <v>369</v>
      </c>
      <c r="C483" s="79" t="s">
        <v>192</v>
      </c>
      <c r="D483" s="79" t="s">
        <v>105</v>
      </c>
      <c r="E483" s="80" t="s">
        <v>144</v>
      </c>
      <c r="F483" s="79" t="s">
        <v>105</v>
      </c>
      <c r="G483" s="79" t="s">
        <v>105</v>
      </c>
      <c r="H483" s="79" t="s">
        <v>105</v>
      </c>
      <c r="I483" s="79" t="s">
        <v>105</v>
      </c>
      <c r="J483" s="79" t="s">
        <v>105</v>
      </c>
      <c r="K483" s="79" t="s">
        <v>105</v>
      </c>
      <c r="L483" s="79" t="s">
        <v>105</v>
      </c>
      <c r="M483" s="79" t="s">
        <v>105</v>
      </c>
      <c r="N483" s="79" t="s">
        <v>105</v>
      </c>
      <c r="O483" s="79" t="s">
        <v>105</v>
      </c>
      <c r="P483" s="81" t="s">
        <v>105</v>
      </c>
      <c r="Q483" s="100">
        <v>0</v>
      </c>
      <c r="R483" s="81">
        <v>40</v>
      </c>
      <c r="S483" s="100">
        <v>60</v>
      </c>
      <c r="T483" s="100">
        <v>100</v>
      </c>
      <c r="U483" s="100">
        <v>100</v>
      </c>
      <c r="V483" s="100">
        <v>100</v>
      </c>
      <c r="W483" s="100">
        <v>100</v>
      </c>
      <c r="X483" s="148">
        <v>100</v>
      </c>
    </row>
    <row r="484" spans="1:24" s="72" customFormat="1" ht="27" customHeight="1" x14ac:dyDescent="0.2">
      <c r="A484" s="154"/>
      <c r="B484" s="97" t="s">
        <v>370</v>
      </c>
      <c r="C484" s="50" t="s">
        <v>192</v>
      </c>
      <c r="D484" s="79" t="s">
        <v>105</v>
      </c>
      <c r="E484" s="82" t="s">
        <v>144</v>
      </c>
      <c r="F484" s="79" t="s">
        <v>105</v>
      </c>
      <c r="G484" s="79" t="s">
        <v>105</v>
      </c>
      <c r="H484" s="79" t="s">
        <v>105</v>
      </c>
      <c r="I484" s="79" t="s">
        <v>105</v>
      </c>
      <c r="J484" s="79" t="s">
        <v>105</v>
      </c>
      <c r="K484" s="79" t="s">
        <v>105</v>
      </c>
      <c r="L484" s="79" t="s">
        <v>105</v>
      </c>
      <c r="M484" s="79" t="s">
        <v>105</v>
      </c>
      <c r="N484" s="79" t="s">
        <v>105</v>
      </c>
      <c r="O484" s="79" t="s">
        <v>105</v>
      </c>
      <c r="P484" s="79" t="s">
        <v>105</v>
      </c>
      <c r="Q484" s="79" t="s">
        <v>105</v>
      </c>
      <c r="R484" s="79" t="s">
        <v>105</v>
      </c>
      <c r="S484" s="79" t="s">
        <v>105</v>
      </c>
      <c r="T484" s="79" t="s">
        <v>105</v>
      </c>
      <c r="U484" s="79" t="s">
        <v>105</v>
      </c>
      <c r="V484" s="79" t="s">
        <v>105</v>
      </c>
      <c r="W484" s="79" t="s">
        <v>105</v>
      </c>
      <c r="X484" s="75" t="s">
        <v>105</v>
      </c>
    </row>
    <row r="485" spans="1:24" s="72" customFormat="1" ht="27.75" customHeight="1" x14ac:dyDescent="0.2">
      <c r="A485" s="155"/>
      <c r="B485" s="97" t="s">
        <v>371</v>
      </c>
      <c r="C485" s="50" t="s">
        <v>412</v>
      </c>
      <c r="D485" s="79" t="s">
        <v>105</v>
      </c>
      <c r="E485" s="82" t="s">
        <v>144</v>
      </c>
      <c r="F485" s="79" t="s">
        <v>105</v>
      </c>
      <c r="G485" s="79" t="s">
        <v>105</v>
      </c>
      <c r="H485" s="79" t="s">
        <v>105</v>
      </c>
      <c r="I485" s="79" t="s">
        <v>105</v>
      </c>
      <c r="J485" s="79" t="s">
        <v>105</v>
      </c>
      <c r="K485" s="79" t="s">
        <v>105</v>
      </c>
      <c r="L485" s="79" t="s">
        <v>105</v>
      </c>
      <c r="M485" s="79" t="s">
        <v>105</v>
      </c>
      <c r="N485" s="79" t="s">
        <v>105</v>
      </c>
      <c r="O485" s="79" t="s">
        <v>105</v>
      </c>
      <c r="P485" s="79" t="s">
        <v>105</v>
      </c>
      <c r="Q485" s="79" t="s">
        <v>105</v>
      </c>
      <c r="R485" s="79" t="s">
        <v>105</v>
      </c>
      <c r="S485" s="79" t="s">
        <v>105</v>
      </c>
      <c r="T485" s="79" t="s">
        <v>105</v>
      </c>
      <c r="U485" s="79" t="s">
        <v>105</v>
      </c>
      <c r="V485" s="79" t="s">
        <v>105</v>
      </c>
      <c r="W485" s="79" t="s">
        <v>105</v>
      </c>
      <c r="X485" s="75" t="s">
        <v>105</v>
      </c>
    </row>
    <row r="486" spans="1:24" s="72" customFormat="1" ht="72" x14ac:dyDescent="0.2">
      <c r="A486" s="50" t="s">
        <v>455</v>
      </c>
      <c r="B486" s="64" t="s">
        <v>479</v>
      </c>
      <c r="C486" s="102" t="s">
        <v>124</v>
      </c>
      <c r="D486" s="79" t="s">
        <v>105</v>
      </c>
      <c r="E486" s="79" t="s">
        <v>105</v>
      </c>
      <c r="F486" s="81" t="s">
        <v>423</v>
      </c>
      <c r="G486" s="65" t="s">
        <v>121</v>
      </c>
      <c r="H486" s="79" t="s">
        <v>105</v>
      </c>
      <c r="I486" s="79" t="s">
        <v>105</v>
      </c>
      <c r="J486" s="79" t="s">
        <v>105</v>
      </c>
      <c r="K486" s="79" t="s">
        <v>105</v>
      </c>
      <c r="L486" s="79" t="s">
        <v>105</v>
      </c>
      <c r="M486" s="79" t="s">
        <v>105</v>
      </c>
      <c r="N486" s="79" t="s">
        <v>105</v>
      </c>
      <c r="O486" s="79" t="s">
        <v>105</v>
      </c>
      <c r="P486" s="79" t="s">
        <v>105</v>
      </c>
      <c r="Q486" s="79" t="s">
        <v>105</v>
      </c>
      <c r="R486" s="79" t="s">
        <v>105</v>
      </c>
      <c r="S486" s="79" t="s">
        <v>105</v>
      </c>
      <c r="T486" s="79" t="s">
        <v>105</v>
      </c>
      <c r="U486" s="79" t="s">
        <v>105</v>
      </c>
      <c r="V486" s="79" t="s">
        <v>105</v>
      </c>
      <c r="W486" s="79" t="s">
        <v>105</v>
      </c>
      <c r="X486" s="75" t="s">
        <v>105</v>
      </c>
    </row>
    <row r="487" spans="1:24" s="72" customFormat="1" ht="27" customHeight="1" x14ac:dyDescent="0.2">
      <c r="A487" s="154" t="s">
        <v>456</v>
      </c>
      <c r="B487" s="97" t="s">
        <v>369</v>
      </c>
      <c r="C487" s="79" t="s">
        <v>192</v>
      </c>
      <c r="D487" s="79" t="s">
        <v>105</v>
      </c>
      <c r="E487" s="80" t="s">
        <v>144</v>
      </c>
      <c r="F487" s="79" t="s">
        <v>105</v>
      </c>
      <c r="G487" s="79" t="s">
        <v>105</v>
      </c>
      <c r="H487" s="79" t="s">
        <v>105</v>
      </c>
      <c r="I487" s="79" t="s">
        <v>105</v>
      </c>
      <c r="J487" s="79" t="s">
        <v>105</v>
      </c>
      <c r="K487" s="79" t="s">
        <v>105</v>
      </c>
      <c r="L487" s="79" t="s">
        <v>105</v>
      </c>
      <c r="M487" s="79" t="s">
        <v>105</v>
      </c>
      <c r="N487" s="79" t="s">
        <v>105</v>
      </c>
      <c r="O487" s="79" t="s">
        <v>105</v>
      </c>
      <c r="P487" s="81" t="s">
        <v>105</v>
      </c>
      <c r="Q487" s="100">
        <v>0</v>
      </c>
      <c r="R487" s="81">
        <v>0</v>
      </c>
      <c r="S487" s="100">
        <v>60</v>
      </c>
      <c r="T487" s="100">
        <v>60</v>
      </c>
      <c r="U487" s="100">
        <v>60</v>
      </c>
      <c r="V487" s="100">
        <v>60</v>
      </c>
      <c r="W487" s="100">
        <v>60</v>
      </c>
      <c r="X487" s="148">
        <v>60</v>
      </c>
    </row>
    <row r="488" spans="1:24" s="72" customFormat="1" ht="24" customHeight="1" x14ac:dyDescent="0.2">
      <c r="A488" s="154"/>
      <c r="B488" s="97" t="s">
        <v>370</v>
      </c>
      <c r="C488" s="50" t="s">
        <v>192</v>
      </c>
      <c r="D488" s="79" t="s">
        <v>105</v>
      </c>
      <c r="E488" s="82" t="s">
        <v>144</v>
      </c>
      <c r="F488" s="79" t="s">
        <v>105</v>
      </c>
      <c r="G488" s="79" t="s">
        <v>105</v>
      </c>
      <c r="H488" s="79" t="s">
        <v>105</v>
      </c>
      <c r="I488" s="79" t="s">
        <v>105</v>
      </c>
      <c r="J488" s="79" t="s">
        <v>105</v>
      </c>
      <c r="K488" s="79" t="s">
        <v>105</v>
      </c>
      <c r="L488" s="79" t="s">
        <v>105</v>
      </c>
      <c r="M488" s="79" t="s">
        <v>105</v>
      </c>
      <c r="N488" s="79" t="s">
        <v>105</v>
      </c>
      <c r="O488" s="79" t="s">
        <v>105</v>
      </c>
      <c r="P488" s="79" t="s">
        <v>105</v>
      </c>
      <c r="Q488" s="79" t="s">
        <v>105</v>
      </c>
      <c r="R488" s="79" t="s">
        <v>105</v>
      </c>
      <c r="S488" s="79" t="s">
        <v>105</v>
      </c>
      <c r="T488" s="79" t="s">
        <v>105</v>
      </c>
      <c r="U488" s="79" t="s">
        <v>105</v>
      </c>
      <c r="V488" s="79" t="s">
        <v>105</v>
      </c>
      <c r="W488" s="79" t="s">
        <v>105</v>
      </c>
      <c r="X488" s="75" t="s">
        <v>105</v>
      </c>
    </row>
    <row r="489" spans="1:24" s="72" customFormat="1" ht="33.75" customHeight="1" x14ac:dyDescent="0.2">
      <c r="A489" s="154"/>
      <c r="B489" s="97" t="s">
        <v>371</v>
      </c>
      <c r="C489" s="50" t="s">
        <v>412</v>
      </c>
      <c r="D489" s="79" t="s">
        <v>105</v>
      </c>
      <c r="E489" s="82" t="s">
        <v>144</v>
      </c>
      <c r="F489" s="79" t="s">
        <v>105</v>
      </c>
      <c r="G489" s="79" t="s">
        <v>105</v>
      </c>
      <c r="H489" s="79" t="s">
        <v>105</v>
      </c>
      <c r="I489" s="79" t="s">
        <v>105</v>
      </c>
      <c r="J489" s="79" t="s">
        <v>105</v>
      </c>
      <c r="K489" s="79" t="s">
        <v>105</v>
      </c>
      <c r="L489" s="79" t="s">
        <v>105</v>
      </c>
      <c r="M489" s="79" t="s">
        <v>105</v>
      </c>
      <c r="N489" s="79" t="s">
        <v>105</v>
      </c>
      <c r="O489" s="79" t="s">
        <v>105</v>
      </c>
      <c r="P489" s="79" t="s">
        <v>105</v>
      </c>
      <c r="Q489" s="79" t="s">
        <v>105</v>
      </c>
      <c r="R489" s="79" t="s">
        <v>105</v>
      </c>
      <c r="S489" s="79" t="s">
        <v>105</v>
      </c>
      <c r="T489" s="79" t="s">
        <v>105</v>
      </c>
      <c r="U489" s="79" t="s">
        <v>105</v>
      </c>
      <c r="V489" s="79" t="s">
        <v>105</v>
      </c>
      <c r="W489" s="79" t="s">
        <v>105</v>
      </c>
      <c r="X489" s="75" t="s">
        <v>105</v>
      </c>
    </row>
    <row r="490" spans="1:24" s="72" customFormat="1" ht="50.25" hidden="1" customHeight="1" x14ac:dyDescent="0.2">
      <c r="A490" s="50"/>
      <c r="B490" s="108"/>
      <c r="R490" s="106"/>
      <c r="S490" s="106"/>
      <c r="T490" s="106"/>
      <c r="U490" s="106"/>
      <c r="V490" s="106"/>
      <c r="W490" s="106"/>
      <c r="X490" s="109"/>
    </row>
    <row r="491" spans="1:24" x14ac:dyDescent="0.2">
      <c r="A491" s="45"/>
      <c r="B491" s="44"/>
      <c r="Q491" s="17"/>
    </row>
    <row r="492" spans="1:24" ht="13.5" thickBot="1" x14ac:dyDescent="0.25">
      <c r="A492" s="45"/>
      <c r="B492" s="17"/>
      <c r="J492" s="179"/>
      <c r="K492" s="180"/>
      <c r="L492" s="180"/>
      <c r="M492" s="181"/>
      <c r="N492" s="181"/>
      <c r="O492" s="182"/>
      <c r="Q492" s="17"/>
    </row>
    <row r="493" spans="1:24" x14ac:dyDescent="0.2">
      <c r="A493" s="45"/>
      <c r="B493" s="17"/>
      <c r="J493" s="152"/>
      <c r="M493" s="152"/>
      <c r="N493" s="152"/>
      <c r="O493" s="152"/>
      <c r="Q493" s="17"/>
    </row>
    <row r="494" spans="1:24" x14ac:dyDescent="0.2">
      <c r="A494" s="45"/>
      <c r="B494" s="17"/>
      <c r="Q494" s="17"/>
    </row>
    <row r="495" spans="1:24" x14ac:dyDescent="0.2">
      <c r="A495" s="45"/>
      <c r="B495" s="17"/>
      <c r="Q495" s="17"/>
    </row>
    <row r="496" spans="1:24" x14ac:dyDescent="0.2">
      <c r="A496" s="45"/>
      <c r="B496" s="17"/>
      <c r="Q496" s="17"/>
    </row>
    <row r="497" spans="1:17" x14ac:dyDescent="0.2">
      <c r="A497" s="45"/>
      <c r="B497" s="17"/>
      <c r="Q497" s="17"/>
    </row>
    <row r="498" spans="1:17" x14ac:dyDescent="0.2">
      <c r="A498" s="45"/>
      <c r="B498" s="17"/>
      <c r="Q498" s="17"/>
    </row>
    <row r="499" spans="1:17" x14ac:dyDescent="0.2">
      <c r="A499" s="45"/>
      <c r="B499" s="17"/>
      <c r="Q499" s="17"/>
    </row>
    <row r="500" spans="1:17" x14ac:dyDescent="0.2">
      <c r="A500" s="45"/>
      <c r="B500" s="17"/>
      <c r="Q500" s="17"/>
    </row>
    <row r="501" spans="1:17" x14ac:dyDescent="0.2">
      <c r="A501" s="45"/>
      <c r="B501" s="17"/>
      <c r="Q501" s="17"/>
    </row>
    <row r="502" spans="1:17" ht="15" customHeight="1" x14ac:dyDescent="0.2">
      <c r="A502" s="45"/>
      <c r="B502" s="17"/>
      <c r="Q502" s="17"/>
    </row>
    <row r="503" spans="1:17" ht="15" customHeight="1" x14ac:dyDescent="0.2">
      <c r="A503" s="45"/>
      <c r="B503" s="17"/>
      <c r="Q503" s="17"/>
    </row>
    <row r="504" spans="1:17" x14ac:dyDescent="0.2">
      <c r="A504" s="45"/>
      <c r="B504" s="17"/>
      <c r="Q504" s="17"/>
    </row>
    <row r="505" spans="1:17" x14ac:dyDescent="0.2">
      <c r="A505" s="45"/>
      <c r="B505" s="17"/>
      <c r="Q505" s="17"/>
    </row>
    <row r="506" spans="1:17" x14ac:dyDescent="0.2">
      <c r="A506" s="45"/>
      <c r="B506" s="17"/>
      <c r="Q506" s="17"/>
    </row>
    <row r="507" spans="1:17" x14ac:dyDescent="0.2">
      <c r="A507" s="45"/>
      <c r="B507" s="17"/>
      <c r="Q507" s="17"/>
    </row>
    <row r="508" spans="1:17" x14ac:dyDescent="0.2">
      <c r="A508" s="45"/>
      <c r="B508" s="17"/>
      <c r="Q508" s="17"/>
    </row>
    <row r="509" spans="1:17" x14ac:dyDescent="0.2">
      <c r="A509" s="45"/>
      <c r="B509" s="17"/>
      <c r="Q509" s="17"/>
    </row>
    <row r="510" spans="1:17" x14ac:dyDescent="0.2">
      <c r="A510" s="45"/>
      <c r="B510" s="17"/>
      <c r="Q510" s="17"/>
    </row>
    <row r="511" spans="1:17" x14ac:dyDescent="0.2">
      <c r="A511" s="45"/>
      <c r="B511" s="17"/>
      <c r="Q511" s="17"/>
    </row>
    <row r="512" spans="1:17" x14ac:dyDescent="0.2">
      <c r="A512" s="45"/>
      <c r="B512" s="17"/>
      <c r="Q512" s="17"/>
    </row>
    <row r="513" spans="1:17" x14ac:dyDescent="0.2">
      <c r="A513" s="45"/>
      <c r="B513" s="17"/>
      <c r="Q513" s="17"/>
    </row>
    <row r="514" spans="1:17" x14ac:dyDescent="0.2">
      <c r="A514" s="45"/>
      <c r="B514" s="17"/>
      <c r="Q514" s="17"/>
    </row>
    <row r="515" spans="1:17" x14ac:dyDescent="0.2">
      <c r="A515" s="45"/>
      <c r="B515" s="17"/>
      <c r="Q515" s="17"/>
    </row>
    <row r="516" spans="1:17" x14ac:dyDescent="0.2">
      <c r="A516" s="45"/>
      <c r="B516" s="17"/>
      <c r="Q516" s="17"/>
    </row>
    <row r="517" spans="1:17" x14ac:dyDescent="0.2">
      <c r="A517" s="45"/>
      <c r="B517" s="17"/>
      <c r="Q517" s="17"/>
    </row>
    <row r="518" spans="1:17" x14ac:dyDescent="0.2">
      <c r="A518" s="45"/>
      <c r="B518" s="17"/>
      <c r="Q518" s="17"/>
    </row>
    <row r="519" spans="1:17" x14ac:dyDescent="0.2">
      <c r="A519" s="45"/>
      <c r="B519" s="17"/>
      <c r="Q519" s="17"/>
    </row>
    <row r="520" spans="1:17" x14ac:dyDescent="0.2">
      <c r="A520" s="45"/>
      <c r="B520" s="17"/>
      <c r="Q520" s="17"/>
    </row>
    <row r="521" spans="1:17" x14ac:dyDescent="0.2">
      <c r="A521" s="45"/>
      <c r="B521" s="17"/>
      <c r="Q521" s="17"/>
    </row>
    <row r="522" spans="1:17" x14ac:dyDescent="0.2">
      <c r="A522" s="45"/>
      <c r="B522" s="17"/>
      <c r="Q522" s="17"/>
    </row>
    <row r="523" spans="1:17" x14ac:dyDescent="0.2">
      <c r="A523" s="45"/>
      <c r="B523" s="17"/>
      <c r="Q523" s="17"/>
    </row>
    <row r="524" spans="1:17" x14ac:dyDescent="0.2">
      <c r="A524" s="45"/>
      <c r="B524" s="17"/>
      <c r="Q524" s="17"/>
    </row>
    <row r="525" spans="1:17" x14ac:dyDescent="0.2">
      <c r="A525" s="45"/>
      <c r="B525" s="17"/>
      <c r="Q525" s="17"/>
    </row>
    <row r="526" spans="1:17" x14ac:dyDescent="0.2">
      <c r="A526" s="45"/>
      <c r="B526" s="17"/>
      <c r="Q526" s="17"/>
    </row>
    <row r="527" spans="1:17" x14ac:dyDescent="0.2">
      <c r="A527" s="45"/>
      <c r="B527" s="17"/>
      <c r="Q527" s="17"/>
    </row>
    <row r="528" spans="1:17" x14ac:dyDescent="0.2">
      <c r="A528" s="45"/>
      <c r="B528" s="17"/>
      <c r="Q528" s="17"/>
    </row>
    <row r="529" spans="1:17" x14ac:dyDescent="0.2">
      <c r="A529" s="45"/>
      <c r="B529" s="17"/>
      <c r="Q529" s="17"/>
    </row>
    <row r="530" spans="1:17" x14ac:dyDescent="0.2">
      <c r="A530" s="45"/>
      <c r="B530" s="17"/>
      <c r="Q530" s="17"/>
    </row>
    <row r="531" spans="1:17" x14ac:dyDescent="0.2">
      <c r="A531" s="45"/>
      <c r="B531" s="17"/>
      <c r="Q531" s="17"/>
    </row>
    <row r="532" spans="1:17" x14ac:dyDescent="0.2">
      <c r="A532" s="45"/>
      <c r="B532" s="17"/>
      <c r="Q532" s="17"/>
    </row>
    <row r="533" spans="1:17" x14ac:dyDescent="0.2">
      <c r="A533" s="45"/>
      <c r="B533" s="17"/>
      <c r="Q533" s="17"/>
    </row>
    <row r="534" spans="1:17" x14ac:dyDescent="0.2">
      <c r="A534" s="45"/>
      <c r="B534" s="17"/>
      <c r="Q534" s="17"/>
    </row>
    <row r="535" spans="1:17" x14ac:dyDescent="0.2">
      <c r="A535" s="45"/>
      <c r="B535" s="17"/>
      <c r="Q535" s="17"/>
    </row>
    <row r="536" spans="1:17" x14ac:dyDescent="0.2">
      <c r="A536" s="45"/>
      <c r="B536" s="17"/>
      <c r="Q536" s="17"/>
    </row>
    <row r="537" spans="1:17" x14ac:dyDescent="0.2">
      <c r="A537" s="45"/>
      <c r="B537" s="17"/>
      <c r="Q537" s="17"/>
    </row>
    <row r="538" spans="1:17" x14ac:dyDescent="0.2">
      <c r="A538" s="45"/>
      <c r="B538" s="17"/>
      <c r="Q538" s="17"/>
    </row>
    <row r="539" spans="1:17" x14ac:dyDescent="0.2">
      <c r="A539" s="45"/>
      <c r="B539" s="17"/>
      <c r="Q539" s="17"/>
    </row>
    <row r="540" spans="1:17" x14ac:dyDescent="0.2">
      <c r="A540" s="45"/>
      <c r="B540" s="17"/>
      <c r="Q540" s="17"/>
    </row>
    <row r="541" spans="1:17" x14ac:dyDescent="0.2">
      <c r="A541" s="45"/>
      <c r="B541" s="17"/>
      <c r="Q541" s="17"/>
    </row>
    <row r="542" spans="1:17" x14ac:dyDescent="0.2">
      <c r="A542" s="45"/>
      <c r="B542" s="17"/>
      <c r="Q542" s="17"/>
    </row>
    <row r="543" spans="1:17" x14ac:dyDescent="0.2">
      <c r="A543" s="45"/>
      <c r="B543" s="17"/>
      <c r="Q543" s="17"/>
    </row>
    <row r="544" spans="1:17" x14ac:dyDescent="0.2">
      <c r="A544" s="45"/>
      <c r="B544" s="17"/>
      <c r="Q544" s="17"/>
    </row>
    <row r="545" spans="1:17" x14ac:dyDescent="0.2">
      <c r="A545" s="45"/>
      <c r="B545" s="17"/>
      <c r="Q545" s="17"/>
    </row>
    <row r="546" spans="1:17" x14ac:dyDescent="0.2">
      <c r="A546" s="45"/>
      <c r="B546" s="17"/>
      <c r="Q546" s="17"/>
    </row>
    <row r="547" spans="1:17" x14ac:dyDescent="0.2">
      <c r="A547" s="45"/>
      <c r="B547" s="17"/>
      <c r="Q547" s="17"/>
    </row>
    <row r="548" spans="1:17" x14ac:dyDescent="0.2">
      <c r="A548" s="45"/>
      <c r="B548" s="17"/>
      <c r="Q548" s="17"/>
    </row>
    <row r="549" spans="1:17" x14ac:dyDescent="0.2">
      <c r="A549" s="45"/>
      <c r="B549" s="17"/>
      <c r="Q549" s="17"/>
    </row>
    <row r="550" spans="1:17" x14ac:dyDescent="0.2">
      <c r="A550" s="45"/>
      <c r="B550" s="17"/>
      <c r="Q550" s="17"/>
    </row>
    <row r="551" spans="1:17" x14ac:dyDescent="0.2">
      <c r="A551" s="45"/>
      <c r="B551" s="17"/>
      <c r="Q551" s="17"/>
    </row>
    <row r="552" spans="1:17" x14ac:dyDescent="0.2">
      <c r="A552" s="45"/>
      <c r="B552" s="17"/>
      <c r="Q552" s="17"/>
    </row>
    <row r="553" spans="1:17" x14ac:dyDescent="0.2">
      <c r="A553" s="45"/>
      <c r="B553" s="17"/>
      <c r="Q553" s="17"/>
    </row>
    <row r="554" spans="1:17" x14ac:dyDescent="0.2">
      <c r="A554" s="45"/>
      <c r="B554" s="17"/>
      <c r="Q554" s="17"/>
    </row>
    <row r="555" spans="1:17" x14ac:dyDescent="0.2">
      <c r="A555" s="45"/>
      <c r="B555" s="17"/>
      <c r="Q555" s="17"/>
    </row>
    <row r="556" spans="1:17" x14ac:dyDescent="0.2">
      <c r="A556" s="45"/>
      <c r="B556" s="17"/>
      <c r="Q556" s="17"/>
    </row>
    <row r="557" spans="1:17" x14ac:dyDescent="0.2">
      <c r="A557" s="45"/>
      <c r="B557" s="17"/>
      <c r="Q557" s="17"/>
    </row>
    <row r="558" spans="1:17" x14ac:dyDescent="0.2">
      <c r="A558" s="45"/>
      <c r="B558" s="17"/>
      <c r="Q558" s="17"/>
    </row>
    <row r="559" spans="1:17" x14ac:dyDescent="0.2">
      <c r="A559" s="45"/>
      <c r="B559" s="17"/>
      <c r="Q559" s="17"/>
    </row>
    <row r="560" spans="1:17" x14ac:dyDescent="0.2">
      <c r="A560" s="45"/>
      <c r="B560" s="17"/>
      <c r="Q560" s="17"/>
    </row>
    <row r="561" spans="1:17" x14ac:dyDescent="0.2">
      <c r="A561" s="45"/>
      <c r="B561" s="17"/>
      <c r="Q561" s="17"/>
    </row>
    <row r="562" spans="1:17" x14ac:dyDescent="0.2">
      <c r="A562" s="45"/>
      <c r="B562" s="17"/>
      <c r="Q562" s="17"/>
    </row>
    <row r="563" spans="1:17" x14ac:dyDescent="0.2">
      <c r="A563" s="45"/>
      <c r="B563" s="17"/>
      <c r="Q563" s="17"/>
    </row>
    <row r="564" spans="1:17" x14ac:dyDescent="0.2">
      <c r="A564" s="45"/>
      <c r="B564" s="17"/>
      <c r="Q564" s="17"/>
    </row>
    <row r="565" spans="1:17" x14ac:dyDescent="0.2">
      <c r="A565" s="45"/>
      <c r="B565" s="17"/>
      <c r="Q565" s="17"/>
    </row>
    <row r="566" spans="1:17" x14ac:dyDescent="0.2">
      <c r="A566" s="45"/>
      <c r="B566" s="17"/>
      <c r="Q566" s="17"/>
    </row>
    <row r="567" spans="1:17" x14ac:dyDescent="0.2">
      <c r="A567" s="45"/>
      <c r="B567" s="17"/>
      <c r="Q567" s="17"/>
    </row>
    <row r="568" spans="1:17" x14ac:dyDescent="0.2">
      <c r="A568" s="45"/>
      <c r="B568" s="17"/>
      <c r="Q568" s="17"/>
    </row>
    <row r="569" spans="1:17" x14ac:dyDescent="0.2">
      <c r="A569" s="45"/>
      <c r="B569" s="17"/>
      <c r="Q569" s="17"/>
    </row>
    <row r="570" spans="1:17" x14ac:dyDescent="0.2">
      <c r="A570" s="45"/>
      <c r="B570" s="17"/>
      <c r="Q570" s="17"/>
    </row>
    <row r="571" spans="1:17" x14ac:dyDescent="0.2">
      <c r="A571" s="45"/>
      <c r="B571" s="17"/>
      <c r="Q571" s="17"/>
    </row>
    <row r="572" spans="1:17" x14ac:dyDescent="0.2">
      <c r="A572" s="45"/>
      <c r="B572" s="17"/>
      <c r="Q572" s="17"/>
    </row>
  </sheetData>
  <autoFilter ref="A8:IX490">
    <filterColumn colId="1">
      <customFilters>
        <customFilter val="**"/>
      </customFilters>
    </filterColumn>
  </autoFilter>
  <mergeCells count="123">
    <mergeCell ref="J492:O492"/>
    <mergeCell ref="A449:A451"/>
    <mergeCell ref="A453:A455"/>
    <mergeCell ref="A457:A459"/>
    <mergeCell ref="A461:A463"/>
    <mergeCell ref="A465:A467"/>
    <mergeCell ref="A446:A448"/>
    <mergeCell ref="A469:A475"/>
    <mergeCell ref="A477:A479"/>
    <mergeCell ref="A487:A489"/>
    <mergeCell ref="A483:A485"/>
    <mergeCell ref="A438:A444"/>
    <mergeCell ref="A410:A418"/>
    <mergeCell ref="A430:A436"/>
    <mergeCell ref="A402:A408"/>
    <mergeCell ref="G131:G135"/>
    <mergeCell ref="E139:E142"/>
    <mergeCell ref="C245:C251"/>
    <mergeCell ref="C139:C142"/>
    <mergeCell ref="C131:C135"/>
    <mergeCell ref="E131:E135"/>
    <mergeCell ref="F131:F135"/>
    <mergeCell ref="A129:A134"/>
    <mergeCell ref="A257:A263"/>
    <mergeCell ref="A278:A279"/>
    <mergeCell ref="B245:B251"/>
    <mergeCell ref="A236:A242"/>
    <mergeCell ref="A244:A254"/>
    <mergeCell ref="A164:A165"/>
    <mergeCell ref="A138:A142"/>
    <mergeCell ref="A158:A159"/>
    <mergeCell ref="A161:A162"/>
    <mergeCell ref="A146:A151"/>
    <mergeCell ref="A173:A179"/>
    <mergeCell ref="A366:A368"/>
    <mergeCell ref="Q1:X1"/>
    <mergeCell ref="Q3:X3"/>
    <mergeCell ref="Q4:X4"/>
    <mergeCell ref="G108:G110"/>
    <mergeCell ref="C108:C110"/>
    <mergeCell ref="H7:J7"/>
    <mergeCell ref="E108:E110"/>
    <mergeCell ref="Q2:X2"/>
    <mergeCell ref="B5:T5"/>
    <mergeCell ref="K7:X7"/>
    <mergeCell ref="F108:F110"/>
    <mergeCell ref="D108:D110"/>
    <mergeCell ref="G182:G186"/>
    <mergeCell ref="G139:G142"/>
    <mergeCell ref="E182:E186"/>
    <mergeCell ref="D182:D186"/>
    <mergeCell ref="F182:F186"/>
    <mergeCell ref="G119:G120"/>
    <mergeCell ref="F123:F124"/>
    <mergeCell ref="E119:E120"/>
    <mergeCell ref="F119:F120"/>
    <mergeCell ref="E123:E124"/>
    <mergeCell ref="G123:G124"/>
    <mergeCell ref="F139:F142"/>
    <mergeCell ref="D139:D142"/>
    <mergeCell ref="A126:A127"/>
    <mergeCell ref="D131:D135"/>
    <mergeCell ref="D119:D120"/>
    <mergeCell ref="D123:D124"/>
    <mergeCell ref="C123:C124"/>
    <mergeCell ref="C119:C120"/>
    <mergeCell ref="B123:B124"/>
    <mergeCell ref="B131:B135"/>
    <mergeCell ref="A122:A124"/>
    <mergeCell ref="A76:A82"/>
    <mergeCell ref="B119:B120"/>
    <mergeCell ref="B108:B110"/>
    <mergeCell ref="A64:A66"/>
    <mergeCell ref="A58:A62"/>
    <mergeCell ref="A51:A55"/>
    <mergeCell ref="A68:A74"/>
    <mergeCell ref="A90:A97"/>
    <mergeCell ref="A107:A110"/>
    <mergeCell ref="A104:A105"/>
    <mergeCell ref="A118:A120"/>
    <mergeCell ref="A112:A116"/>
    <mergeCell ref="A40:A47"/>
    <mergeCell ref="A10:A16"/>
    <mergeCell ref="E7:E8"/>
    <mergeCell ref="F7:F8"/>
    <mergeCell ref="G7:G8"/>
    <mergeCell ref="A7:A8"/>
    <mergeCell ref="C7:C8"/>
    <mergeCell ref="B7:B8"/>
    <mergeCell ref="A20:A26"/>
    <mergeCell ref="A31:A37"/>
    <mergeCell ref="D7:D8"/>
    <mergeCell ref="A169:A171"/>
    <mergeCell ref="A228:A234"/>
    <mergeCell ref="A289:A299"/>
    <mergeCell ref="A331:A333"/>
    <mergeCell ref="A281:A287"/>
    <mergeCell ref="A386:A392"/>
    <mergeCell ref="A346:A348"/>
    <mergeCell ref="A350:A352"/>
    <mergeCell ref="A354:A356"/>
    <mergeCell ref="A358:A360"/>
    <mergeCell ref="A265:A269"/>
    <mergeCell ref="A271:A275"/>
    <mergeCell ref="A311:A315"/>
    <mergeCell ref="A342:A344"/>
    <mergeCell ref="A193:A200"/>
    <mergeCell ref="A210:A216"/>
    <mergeCell ref="A218:A219"/>
    <mergeCell ref="A221:A222"/>
    <mergeCell ref="A224:A225"/>
    <mergeCell ref="A420:A428"/>
    <mergeCell ref="A325:A328"/>
    <mergeCell ref="A370:A376"/>
    <mergeCell ref="A335:A337"/>
    <mergeCell ref="A319:A323"/>
    <mergeCell ref="A181:A191"/>
    <mergeCell ref="A394:A400"/>
    <mergeCell ref="A378:A384"/>
    <mergeCell ref="A362:A364"/>
    <mergeCell ref="A301:A302"/>
    <mergeCell ref="A304:A305"/>
    <mergeCell ref="A338:A340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2" firstPageNumber="31" fitToHeight="10" orientation="landscape" useFirstPageNumber="1" r:id="rId1"/>
  <headerFooter>
    <oddHeader>&amp;C&amp;P</oddHeader>
  </headerFooter>
  <rowBreaks count="8" manualBreakCount="8">
    <brk id="62" max="23" man="1"/>
    <brk id="125" max="23" man="1"/>
    <brk id="180" max="23" man="1"/>
    <brk id="243" max="23" man="1"/>
    <brk id="305" max="23" man="1"/>
    <brk id="348" max="23" man="1"/>
    <brk id="392" max="23" man="1"/>
    <brk id="45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</cp:lastModifiedBy>
  <cp:lastPrinted>2020-04-30T10:15:21Z</cp:lastPrinted>
  <dcterms:created xsi:type="dcterms:W3CDTF">2015-09-21T07:30:19Z</dcterms:created>
  <dcterms:modified xsi:type="dcterms:W3CDTF">2020-05-08T05:48:26Z</dcterms:modified>
</cp:coreProperties>
</file>