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228" windowWidth="15480" windowHeight="10920" firstSheet="3" activeTab="3"/>
  </bookViews>
  <sheets>
    <sheet name="Прил.1" sheetId="1" state="hidden" r:id="rId1"/>
    <sheet name="изменение обеспеч в конце" sheetId="2" state="hidden" r:id="rId2"/>
    <sheet name="фин-е 0" sheetId="3" state="hidden" r:id="rId3"/>
    <sheet name="изменения" sheetId="4" r:id="rId4"/>
  </sheets>
  <definedNames>
    <definedName name="_xlnm._FilterDatabase" localSheetId="3" hidden="1">изменения!$A$13:$U$326</definedName>
    <definedName name="_xlnm._FilterDatabase" localSheetId="0" hidden="1">Прил.1!$A$8:$T$197</definedName>
    <definedName name="_xlnm.Print_Titles" localSheetId="1">'изменение обеспеч в конце'!$6:$8</definedName>
    <definedName name="_xlnm.Print_Titles" localSheetId="3">изменения!$12:$12</definedName>
    <definedName name="_xlnm.Print_Titles" localSheetId="0">Прил.1!$6:$8</definedName>
    <definedName name="_xlnm.Print_Area" localSheetId="1">'изменение обеспеч в конце'!$A$1:$T$197</definedName>
    <definedName name="_xlnm.Print_Area" localSheetId="3">изменения!$A$1:$U$324</definedName>
    <definedName name="_xlnm.Print_Area" localSheetId="0">Прил.1!$A$1:$T$197</definedName>
    <definedName name="_xlnm.Print_Area" localSheetId="2">'фин-е 0'!$A$1:$T$197</definedName>
  </definedNames>
  <calcPr calcId="124519"/>
</workbook>
</file>

<file path=xl/calcChain.xml><?xml version="1.0" encoding="utf-8"?>
<calcChain xmlns="http://schemas.openxmlformats.org/spreadsheetml/2006/main">
  <c r="T159" i="4"/>
  <c r="S159"/>
  <c r="S168"/>
  <c r="T168"/>
  <c r="R159"/>
  <c r="R168"/>
  <c r="T76"/>
  <c r="S76"/>
  <c r="U313"/>
  <c r="U314"/>
  <c r="R76"/>
  <c r="R72" s="1"/>
  <c r="S72"/>
  <c r="T72"/>
  <c r="R231" l="1"/>
  <c r="S231"/>
  <c r="T231"/>
  <c r="U162"/>
  <c r="T111"/>
  <c r="S26"/>
  <c r="T26"/>
  <c r="S215"/>
  <c r="T215"/>
  <c r="U215" s="1"/>
  <c r="R215"/>
  <c r="S213"/>
  <c r="T213"/>
  <c r="U213" s="1"/>
  <c r="R213"/>
  <c r="S197"/>
  <c r="T197"/>
  <c r="R197"/>
  <c r="U197" s="1"/>
  <c r="U188"/>
  <c r="S187"/>
  <c r="S185" s="1"/>
  <c r="T187"/>
  <c r="T185" s="1"/>
  <c r="R187"/>
  <c r="R185" s="1"/>
  <c r="U207"/>
  <c r="U205"/>
  <c r="S204"/>
  <c r="T204"/>
  <c r="R204"/>
  <c r="S260"/>
  <c r="T260"/>
  <c r="R260"/>
  <c r="U269"/>
  <c r="U270"/>
  <c r="U271"/>
  <c r="U272"/>
  <c r="U273"/>
  <c r="S98"/>
  <c r="T98"/>
  <c r="R98"/>
  <c r="U100"/>
  <c r="U194"/>
  <c r="U195"/>
  <c r="U196"/>
  <c r="S193"/>
  <c r="T193"/>
  <c r="R193"/>
  <c r="U206" l="1"/>
  <c r="U193"/>
  <c r="U204"/>
  <c r="U198"/>
  <c r="U117"/>
  <c r="U118"/>
  <c r="U119"/>
  <c r="U109"/>
  <c r="Q304"/>
  <c r="Q297" s="1"/>
  <c r="Q187"/>
  <c r="Q185" s="1"/>
  <c r="P187"/>
  <c r="P185" s="1"/>
  <c r="O187"/>
  <c r="O185" s="1"/>
  <c r="N187"/>
  <c r="N185" s="1"/>
  <c r="M187"/>
  <c r="M185" s="1"/>
  <c r="Q87"/>
  <c r="Q84" s="1"/>
  <c r="Q231"/>
  <c r="T56"/>
  <c r="T304"/>
  <c r="U235"/>
  <c r="Q247"/>
  <c r="U138"/>
  <c r="U139"/>
  <c r="U140"/>
  <c r="U141"/>
  <c r="U130"/>
  <c r="U131"/>
  <c r="U132"/>
  <c r="U133"/>
  <c r="R127"/>
  <c r="P304"/>
  <c r="U234"/>
  <c r="Q72"/>
  <c r="U114"/>
  <c r="P116"/>
  <c r="Q116"/>
  <c r="R116"/>
  <c r="S116"/>
  <c r="T116"/>
  <c r="O116"/>
  <c r="U318"/>
  <c r="U319"/>
  <c r="U320"/>
  <c r="T316"/>
  <c r="T299" s="1"/>
  <c r="T298" s="1"/>
  <c r="U305"/>
  <c r="U306"/>
  <c r="U307"/>
  <c r="U311"/>
  <c r="U312"/>
  <c r="U315"/>
  <c r="U300"/>
  <c r="U261"/>
  <c r="U262"/>
  <c r="U263"/>
  <c r="U264"/>
  <c r="U265"/>
  <c r="U266"/>
  <c r="U267"/>
  <c r="U268"/>
  <c r="O247"/>
  <c r="P247"/>
  <c r="N247"/>
  <c r="U249"/>
  <c r="U250"/>
  <c r="U251"/>
  <c r="T247"/>
  <c r="T177"/>
  <c r="U160"/>
  <c r="U161"/>
  <c r="U163"/>
  <c r="U164"/>
  <c r="U165"/>
  <c r="U166"/>
  <c r="U167"/>
  <c r="U169"/>
  <c r="T136"/>
  <c r="U128"/>
  <c r="T127"/>
  <c r="U113"/>
  <c r="U110"/>
  <c r="U99"/>
  <c r="T108"/>
  <c r="T84"/>
  <c r="U73"/>
  <c r="U74"/>
  <c r="U76"/>
  <c r="U78"/>
  <c r="U79"/>
  <c r="U80"/>
  <c r="U81"/>
  <c r="U85"/>
  <c r="U86"/>
  <c r="U87"/>
  <c r="U88"/>
  <c r="U50"/>
  <c r="U51"/>
  <c r="U52"/>
  <c r="U54"/>
  <c r="U57"/>
  <c r="U58"/>
  <c r="U59"/>
  <c r="U60"/>
  <c r="U62"/>
  <c r="U63"/>
  <c r="T49"/>
  <c r="T39"/>
  <c r="U32"/>
  <c r="U33"/>
  <c r="U34"/>
  <c r="U35"/>
  <c r="U36"/>
  <c r="U37"/>
  <c r="U38"/>
  <c r="U40"/>
  <c r="T31"/>
  <c r="T24" s="1"/>
  <c r="P61"/>
  <c r="U61" s="1"/>
  <c r="R304"/>
  <c r="R297" s="1"/>
  <c r="S304"/>
  <c r="S297" s="1"/>
  <c r="Q316"/>
  <c r="Q299" s="1"/>
  <c r="Q298" s="1"/>
  <c r="R316"/>
  <c r="R299" s="1"/>
  <c r="S316"/>
  <c r="S299" s="1"/>
  <c r="S298" s="1"/>
  <c r="M177"/>
  <c r="N177"/>
  <c r="P177"/>
  <c r="Q177"/>
  <c r="R177"/>
  <c r="S177"/>
  <c r="O177"/>
  <c r="P137"/>
  <c r="U137" s="1"/>
  <c r="P129"/>
  <c r="U129" s="1"/>
  <c r="P53"/>
  <c r="U53" s="1"/>
  <c r="P231"/>
  <c r="N231"/>
  <c r="O231"/>
  <c r="U112"/>
  <c r="U115"/>
  <c r="S127"/>
  <c r="R247"/>
  <c r="S247"/>
  <c r="Q260"/>
  <c r="Q222" s="1"/>
  <c r="Q135"/>
  <c r="U135" s="1"/>
  <c r="P84"/>
  <c r="P39"/>
  <c r="Q39"/>
  <c r="R39"/>
  <c r="S39"/>
  <c r="R84"/>
  <c r="S84"/>
  <c r="S136"/>
  <c r="R136"/>
  <c r="R26" s="1"/>
  <c r="Q143"/>
  <c r="U143" s="1"/>
  <c r="R56"/>
  <c r="S56"/>
  <c r="R49"/>
  <c r="S49"/>
  <c r="R108"/>
  <c r="S108"/>
  <c r="Q108"/>
  <c r="P111"/>
  <c r="P108" s="1"/>
  <c r="P75"/>
  <c r="U75" s="1"/>
  <c r="P317"/>
  <c r="U317" s="1"/>
  <c r="O108"/>
  <c r="U232"/>
  <c r="U233"/>
  <c r="P159"/>
  <c r="R24"/>
  <c r="Q168"/>
  <c r="Q159" s="1"/>
  <c r="P168"/>
  <c r="N316"/>
  <c r="O316"/>
  <c r="M316"/>
  <c r="O39"/>
  <c r="O56"/>
  <c r="P260"/>
  <c r="N127"/>
  <c r="O127"/>
  <c r="M127"/>
  <c r="P31"/>
  <c r="M31"/>
  <c r="O304"/>
  <c r="O297" s="1"/>
  <c r="N304"/>
  <c r="N297" s="1"/>
  <c r="M108"/>
  <c r="N108"/>
  <c r="O49"/>
  <c r="N31"/>
  <c r="O31"/>
  <c r="Q31"/>
  <c r="R31"/>
  <c r="S31"/>
  <c r="N49"/>
  <c r="M49"/>
  <c r="M248"/>
  <c r="U248" s="1"/>
  <c r="M231"/>
  <c r="N159"/>
  <c r="O159"/>
  <c r="M159"/>
  <c r="M72"/>
  <c r="M310"/>
  <c r="U310" s="1"/>
  <c r="M309"/>
  <c r="U309" s="1"/>
  <c r="M308"/>
  <c r="U308" s="1"/>
  <c r="N299"/>
  <c r="N298" s="1"/>
  <c r="O299"/>
  <c r="O298" s="1"/>
  <c r="M299"/>
  <c r="M298" s="1"/>
  <c r="O72"/>
  <c r="N72"/>
  <c r="U291"/>
  <c r="S284"/>
  <c r="R284"/>
  <c r="Q284"/>
  <c r="P284"/>
  <c r="O284"/>
  <c r="N284"/>
  <c r="S282"/>
  <c r="R282"/>
  <c r="Q282"/>
  <c r="P282"/>
  <c r="O282"/>
  <c r="N282"/>
  <c r="M282"/>
  <c r="U152"/>
  <c r="Q151"/>
  <c r="M151"/>
  <c r="Q98"/>
  <c r="P98"/>
  <c r="O98"/>
  <c r="N98"/>
  <c r="M98"/>
  <c r="T152" i="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R165"/>
  <c r="R158" s="1"/>
  <c r="Q168"/>
  <c r="P168"/>
  <c r="O168"/>
  <c r="N168"/>
  <c r="T168"/>
  <c r="M168"/>
  <c r="S167"/>
  <c r="R167"/>
  <c r="Q167"/>
  <c r="Q165" s="1"/>
  <c r="P167"/>
  <c r="O167"/>
  <c r="N167"/>
  <c r="N165"/>
  <c r="N158" s="1"/>
  <c r="M167"/>
  <c r="T166"/>
  <c r="S145"/>
  <c r="R145"/>
  <c r="Q145"/>
  <c r="P145"/>
  <c r="O145"/>
  <c r="N145"/>
  <c r="S143"/>
  <c r="R143"/>
  <c r="Q143"/>
  <c r="P143"/>
  <c r="O143"/>
  <c r="N143"/>
  <c r="T143"/>
  <c r="M143"/>
  <c r="S135"/>
  <c r="R135"/>
  <c r="Q135"/>
  <c r="Q133" s="1"/>
  <c r="Q109" s="1"/>
  <c r="P135"/>
  <c r="O135"/>
  <c r="O133"/>
  <c r="N135"/>
  <c r="N133" s="1"/>
  <c r="M135"/>
  <c r="M133" s="1"/>
  <c r="T134"/>
  <c r="S133"/>
  <c r="R133"/>
  <c r="P133"/>
  <c r="T120"/>
  <c r="T119"/>
  <c r="S118"/>
  <c r="S109" s="1"/>
  <c r="R118"/>
  <c r="Q118"/>
  <c r="P118"/>
  <c r="O118"/>
  <c r="O109" s="1"/>
  <c r="N118"/>
  <c r="M118"/>
  <c r="T101"/>
  <c r="S100"/>
  <c r="R100"/>
  <c r="Q100"/>
  <c r="P100"/>
  <c r="O100"/>
  <c r="N100"/>
  <c r="M100"/>
  <c r="T93"/>
  <c r="S92"/>
  <c r="R92"/>
  <c r="Q92"/>
  <c r="P92"/>
  <c r="O92"/>
  <c r="N92"/>
  <c r="M92"/>
  <c r="T83"/>
  <c r="T82"/>
  <c r="M81"/>
  <c r="T81"/>
  <c r="S80"/>
  <c r="R80"/>
  <c r="Q80"/>
  <c r="P80"/>
  <c r="O80"/>
  <c r="N80"/>
  <c r="T71"/>
  <c r="N70"/>
  <c r="M70"/>
  <c r="T70"/>
  <c r="T69"/>
  <c r="S68"/>
  <c r="R68"/>
  <c r="Q68"/>
  <c r="P68"/>
  <c r="O68"/>
  <c r="N68"/>
  <c r="M68"/>
  <c r="T61"/>
  <c r="S60"/>
  <c r="R60"/>
  <c r="Q60"/>
  <c r="P60"/>
  <c r="O60"/>
  <c r="N60"/>
  <c r="M60"/>
  <c r="S52"/>
  <c r="R52"/>
  <c r="Q52"/>
  <c r="P52"/>
  <c r="O52"/>
  <c r="N52"/>
  <c r="M52"/>
  <c r="S43"/>
  <c r="R43"/>
  <c r="Q43"/>
  <c r="P43"/>
  <c r="O43"/>
  <c r="N43"/>
  <c r="M43"/>
  <c r="T43"/>
  <c r="T42"/>
  <c r="S41"/>
  <c r="R41"/>
  <c r="Q41"/>
  <c r="P41"/>
  <c r="O41"/>
  <c r="N41"/>
  <c r="M41"/>
  <c r="S30"/>
  <c r="S27"/>
  <c r="R30"/>
  <c r="R27"/>
  <c r="R20" s="1"/>
  <c r="Q30"/>
  <c r="Q27"/>
  <c r="P30"/>
  <c r="P27"/>
  <c r="P20" s="1"/>
  <c r="P10" s="1"/>
  <c r="O30"/>
  <c r="O27" s="1"/>
  <c r="O20" s="1"/>
  <c r="O10" s="1"/>
  <c r="N30"/>
  <c r="N27" s="1"/>
  <c r="N20" s="1"/>
  <c r="M30"/>
  <c r="M27" s="1"/>
  <c r="T29"/>
  <c r="T28"/>
  <c r="S12"/>
  <c r="R12"/>
  <c r="Q12"/>
  <c r="P12"/>
  <c r="O12"/>
  <c r="N12"/>
  <c r="T152" i="2"/>
  <c r="N12"/>
  <c r="S145"/>
  <c r="R145"/>
  <c r="Q145"/>
  <c r="P145"/>
  <c r="O145"/>
  <c r="N145"/>
  <c r="T145" s="1"/>
  <c r="S143"/>
  <c r="R143"/>
  <c r="Q143"/>
  <c r="P143"/>
  <c r="O143"/>
  <c r="N143"/>
  <c r="M14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Q168"/>
  <c r="P168"/>
  <c r="O168"/>
  <c r="N168"/>
  <c r="M168"/>
  <c r="S167"/>
  <c r="R167"/>
  <c r="Q167"/>
  <c r="P167"/>
  <c r="P165" s="1"/>
  <c r="P158" s="1"/>
  <c r="O167"/>
  <c r="O165" s="1"/>
  <c r="N167"/>
  <c r="M167"/>
  <c r="T167" s="1"/>
  <c r="T166"/>
  <c r="S135"/>
  <c r="R135"/>
  <c r="Q135"/>
  <c r="P135"/>
  <c r="O135"/>
  <c r="N135"/>
  <c r="M135"/>
  <c r="T134"/>
  <c r="S133"/>
  <c r="R133"/>
  <c r="Q133"/>
  <c r="P133"/>
  <c r="O133"/>
  <c r="N133"/>
  <c r="M133"/>
  <c r="T120"/>
  <c r="T119"/>
  <c r="S118"/>
  <c r="R118"/>
  <c r="Q118"/>
  <c r="P118"/>
  <c r="P109" s="1"/>
  <c r="O118"/>
  <c r="N118"/>
  <c r="T118"/>
  <c r="M118"/>
  <c r="M109" s="1"/>
  <c r="T109" s="1"/>
  <c r="T101"/>
  <c r="S100"/>
  <c r="R100"/>
  <c r="Q100"/>
  <c r="P100"/>
  <c r="O100"/>
  <c r="N100"/>
  <c r="M100"/>
  <c r="T93"/>
  <c r="S92"/>
  <c r="R92"/>
  <c r="Q92"/>
  <c r="P92"/>
  <c r="O92"/>
  <c r="N92"/>
  <c r="M92"/>
  <c r="T83"/>
  <c r="T82"/>
  <c r="M81"/>
  <c r="T81" s="1"/>
  <c r="S80"/>
  <c r="R80"/>
  <c r="Q80"/>
  <c r="P80"/>
  <c r="O80"/>
  <c r="N80"/>
  <c r="T71"/>
  <c r="N70"/>
  <c r="M70"/>
  <c r="T70" s="1"/>
  <c r="T69"/>
  <c r="S68"/>
  <c r="R68"/>
  <c r="Q68"/>
  <c r="P68"/>
  <c r="O68"/>
  <c r="N68"/>
  <c r="M68"/>
  <c r="T61"/>
  <c r="S60"/>
  <c r="R60"/>
  <c r="Q60"/>
  <c r="P60"/>
  <c r="O60"/>
  <c r="N60"/>
  <c r="M60"/>
  <c r="S52"/>
  <c r="R52"/>
  <c r="Q52"/>
  <c r="P52"/>
  <c r="O52"/>
  <c r="N52"/>
  <c r="M52"/>
  <c r="S43"/>
  <c r="S41"/>
  <c r="R43"/>
  <c r="R41"/>
  <c r="Q43"/>
  <c r="P43"/>
  <c r="P41" s="1"/>
  <c r="P20" s="1"/>
  <c r="O43"/>
  <c r="O41" s="1"/>
  <c r="N43"/>
  <c r="N41" s="1"/>
  <c r="M43"/>
  <c r="M41"/>
  <c r="T42"/>
  <c r="Q41"/>
  <c r="S30"/>
  <c r="S27"/>
  <c r="R30"/>
  <c r="R27"/>
  <c r="Q30"/>
  <c r="Q27"/>
  <c r="P30"/>
  <c r="P27"/>
  <c r="O30"/>
  <c r="O27"/>
  <c r="N30"/>
  <c r="N27" s="1"/>
  <c r="N20" s="1"/>
  <c r="N10" s="1"/>
  <c r="M30"/>
  <c r="M27" s="1"/>
  <c r="T29"/>
  <c r="T28"/>
  <c r="S12"/>
  <c r="R12"/>
  <c r="Q12"/>
  <c r="P12"/>
  <c r="O12"/>
  <c r="T12" s="1"/>
  <c r="T156" i="1"/>
  <c r="O135"/>
  <c r="O133"/>
  <c r="P135"/>
  <c r="Q135"/>
  <c r="Q133" s="1"/>
  <c r="Q109" s="1"/>
  <c r="R135"/>
  <c r="R133"/>
  <c r="S135"/>
  <c r="N135"/>
  <c r="O30"/>
  <c r="O27"/>
  <c r="P30"/>
  <c r="P27"/>
  <c r="Q30"/>
  <c r="R30"/>
  <c r="S30"/>
  <c r="S27"/>
  <c r="N30"/>
  <c r="O152"/>
  <c r="P152"/>
  <c r="Q152"/>
  <c r="R152"/>
  <c r="S152"/>
  <c r="N152"/>
  <c r="R109" i="3"/>
  <c r="S165"/>
  <c r="S158" s="1"/>
  <c r="T118"/>
  <c r="Q165" i="2"/>
  <c r="Q158"/>
  <c r="O165" i="3"/>
  <c r="O158"/>
  <c r="P165"/>
  <c r="P158"/>
  <c r="Q109" i="2"/>
  <c r="T179" i="3"/>
  <c r="M80" i="2"/>
  <c r="T80"/>
  <c r="M165"/>
  <c r="T60" i="3"/>
  <c r="M165"/>
  <c r="M158"/>
  <c r="T43" i="2"/>
  <c r="M80" i="3"/>
  <c r="T145"/>
  <c r="T189"/>
  <c r="T92"/>
  <c r="P297" i="4"/>
  <c r="O187" i="1"/>
  <c r="P187"/>
  <c r="Q187"/>
  <c r="R187"/>
  <c r="S187"/>
  <c r="N187"/>
  <c r="T187"/>
  <c r="N164"/>
  <c r="O164"/>
  <c r="P164"/>
  <c r="Q164"/>
  <c r="R164"/>
  <c r="S164"/>
  <c r="M164"/>
  <c r="O153"/>
  <c r="O150" s="1"/>
  <c r="P153"/>
  <c r="P150"/>
  <c r="Q153"/>
  <c r="R153"/>
  <c r="R150" s="1"/>
  <c r="R143" s="1"/>
  <c r="R10" s="1"/>
  <c r="S153"/>
  <c r="S150" s="1"/>
  <c r="S143" s="1"/>
  <c r="N153"/>
  <c r="M100"/>
  <c r="T42"/>
  <c r="O12"/>
  <c r="P12"/>
  <c r="Q12"/>
  <c r="R12"/>
  <c r="S12"/>
  <c r="N12"/>
  <c r="T194"/>
  <c r="M153"/>
  <c r="M152"/>
  <c r="M150"/>
  <c r="M143" s="1"/>
  <c r="M135"/>
  <c r="M133" s="1"/>
  <c r="M30"/>
  <c r="M27" s="1"/>
  <c r="M70"/>
  <c r="M81"/>
  <c r="T81"/>
  <c r="N70"/>
  <c r="N68"/>
  <c r="N43"/>
  <c r="O43"/>
  <c r="O41" s="1"/>
  <c r="P43"/>
  <c r="Q43"/>
  <c r="Q41"/>
  <c r="R43"/>
  <c r="S43"/>
  <c r="S41"/>
  <c r="M43"/>
  <c r="M41"/>
  <c r="N174"/>
  <c r="O174"/>
  <c r="P174"/>
  <c r="Q174"/>
  <c r="R174"/>
  <c r="S174"/>
  <c r="M174"/>
  <c r="T176"/>
  <c r="T177"/>
  <c r="Q150"/>
  <c r="Q143" s="1"/>
  <c r="S185"/>
  <c r="R185"/>
  <c r="Q185"/>
  <c r="P185"/>
  <c r="O185"/>
  <c r="N185"/>
  <c r="M185"/>
  <c r="T166"/>
  <c r="T165"/>
  <c r="T154"/>
  <c r="T155"/>
  <c r="T157"/>
  <c r="T151"/>
  <c r="T134"/>
  <c r="T120"/>
  <c r="T119"/>
  <c r="T93"/>
  <c r="T101"/>
  <c r="T82"/>
  <c r="T83"/>
  <c r="T61"/>
  <c r="N100"/>
  <c r="O100"/>
  <c r="P100"/>
  <c r="Q100"/>
  <c r="R100"/>
  <c r="S100"/>
  <c r="N133"/>
  <c r="P133"/>
  <c r="S133"/>
  <c r="N118"/>
  <c r="O118"/>
  <c r="P118"/>
  <c r="P109"/>
  <c r="Q118"/>
  <c r="R118"/>
  <c r="S118"/>
  <c r="M118"/>
  <c r="T118" s="1"/>
  <c r="N92"/>
  <c r="O92"/>
  <c r="P92"/>
  <c r="Q92"/>
  <c r="R92"/>
  <c r="S92"/>
  <c r="M92"/>
  <c r="N80"/>
  <c r="O80"/>
  <c r="P80"/>
  <c r="Q80"/>
  <c r="R80"/>
  <c r="S80"/>
  <c r="T69"/>
  <c r="T71"/>
  <c r="O68"/>
  <c r="P68"/>
  <c r="Q68"/>
  <c r="R68"/>
  <c r="S68"/>
  <c r="M68"/>
  <c r="N60"/>
  <c r="O60"/>
  <c r="P60"/>
  <c r="Q60"/>
  <c r="R60"/>
  <c r="S60"/>
  <c r="M60"/>
  <c r="N52"/>
  <c r="O52"/>
  <c r="P52"/>
  <c r="Q52"/>
  <c r="R52"/>
  <c r="S52"/>
  <c r="M52"/>
  <c r="N41"/>
  <c r="P41"/>
  <c r="R41"/>
  <c r="T28"/>
  <c r="T29"/>
  <c r="N27"/>
  <c r="Q27"/>
  <c r="R27"/>
  <c r="T175"/>
  <c r="S109"/>
  <c r="N109"/>
  <c r="O175" i="4"/>
  <c r="N175"/>
  <c r="O109" i="1"/>
  <c r="S20"/>
  <c r="S10" s="1"/>
  <c r="T60"/>
  <c r="T100"/>
  <c r="T174"/>
  <c r="M158" i="2"/>
  <c r="S20"/>
  <c r="S20" i="3"/>
  <c r="S10" s="1"/>
  <c r="T41"/>
  <c r="T52"/>
  <c r="T68"/>
  <c r="T100"/>
  <c r="T92" i="1"/>
  <c r="T152"/>
  <c r="T185"/>
  <c r="R20" i="2"/>
  <c r="P109" i="3"/>
  <c r="T167"/>
  <c r="R20" i="1"/>
  <c r="T43"/>
  <c r="T12"/>
  <c r="T153"/>
  <c r="P143"/>
  <c r="T164"/>
  <c r="T80" i="3"/>
  <c r="T30" i="1"/>
  <c r="P20"/>
  <c r="P10" s="1"/>
  <c r="R109"/>
  <c r="T52" i="2"/>
  <c r="T60"/>
  <c r="T68"/>
  <c r="T92"/>
  <c r="T100"/>
  <c r="O109"/>
  <c r="S109"/>
  <c r="T133"/>
  <c r="R109"/>
  <c r="R10" s="1"/>
  <c r="T135"/>
  <c r="N165"/>
  <c r="N158"/>
  <c r="R165"/>
  <c r="R158"/>
  <c r="T168"/>
  <c r="T179"/>
  <c r="T189"/>
  <c r="T143"/>
  <c r="T12" i="3"/>
  <c r="Q20"/>
  <c r="T222" i="4"/>
  <c r="Q20" i="1"/>
  <c r="T68"/>
  <c r="N20"/>
  <c r="T52"/>
  <c r="T70"/>
  <c r="N150"/>
  <c r="N143"/>
  <c r="T135" i="3"/>
  <c r="T30"/>
  <c r="N109" i="2"/>
  <c r="S165"/>
  <c r="S158" s="1"/>
  <c r="S10" s="1"/>
  <c r="M80" i="1"/>
  <c r="T80"/>
  <c r="T135"/>
  <c r="T30" i="2"/>
  <c r="Q20"/>
  <c r="Q10" s="1"/>
  <c r="U284" i="4"/>
  <c r="O222"/>
  <c r="S222"/>
  <c r="P222"/>
  <c r="M175"/>
  <c r="U175" s="1"/>
  <c r="M247"/>
  <c r="M222" s="1"/>
  <c r="P127"/>
  <c r="P56"/>
  <c r="U151"/>
  <c r="U64"/>
  <c r="M304"/>
  <c r="M297" s="1"/>
  <c r="U168"/>
  <c r="N24"/>
  <c r="Q56"/>
  <c r="Q136"/>
  <c r="P316"/>
  <c r="P49"/>
  <c r="P72"/>
  <c r="Q49"/>
  <c r="Q127"/>
  <c r="P136"/>
  <c r="P26" s="1"/>
  <c r="P16" s="1"/>
  <c r="U260"/>
  <c r="U98"/>
  <c r="T297"/>
  <c r="N222"/>
  <c r="N10" i="1"/>
  <c r="U247" i="4"/>
  <c r="P299"/>
  <c r="P298" s="1"/>
  <c r="S24" l="1"/>
  <c r="T16"/>
  <c r="M24"/>
  <c r="Q26"/>
  <c r="Q16" s="1"/>
  <c r="U84"/>
  <c r="U177"/>
  <c r="U116"/>
  <c r="N14"/>
  <c r="U282"/>
  <c r="O24"/>
  <c r="U127"/>
  <c r="U316"/>
  <c r="U39"/>
  <c r="R222"/>
  <c r="U222" s="1"/>
  <c r="U136"/>
  <c r="U55"/>
  <c r="U231"/>
  <c r="U111"/>
  <c r="U134"/>
  <c r="U142"/>
  <c r="U31"/>
  <c r="U72"/>
  <c r="U304"/>
  <c r="Q24"/>
  <c r="Q14" s="1"/>
  <c r="P24"/>
  <c r="P14" s="1"/>
  <c r="T14"/>
  <c r="U159"/>
  <c r="U297"/>
  <c r="U185"/>
  <c r="O14"/>
  <c r="S16"/>
  <c r="U187"/>
  <c r="U108"/>
  <c r="T133" i="1"/>
  <c r="M109"/>
  <c r="T109" s="1"/>
  <c r="M14" i="4"/>
  <c r="T27" i="1"/>
  <c r="M20"/>
  <c r="O143"/>
  <c r="T150"/>
  <c r="M20" i="2"/>
  <c r="T27"/>
  <c r="M109" i="3"/>
  <c r="T133"/>
  <c r="Q158"/>
  <c r="T165"/>
  <c r="Q10" i="1"/>
  <c r="T143"/>
  <c r="O20" i="2"/>
  <c r="T41"/>
  <c r="P10"/>
  <c r="R10" i="3"/>
  <c r="N109"/>
  <c r="N10" s="1"/>
  <c r="T158"/>
  <c r="S14" i="4"/>
  <c r="O20" i="1"/>
  <c r="O10" s="1"/>
  <c r="T41"/>
  <c r="T165" i="2"/>
  <c r="O158"/>
  <c r="T158" s="1"/>
  <c r="M20" i="3"/>
  <c r="T27"/>
  <c r="U49" i="4"/>
  <c r="U56"/>
  <c r="R298"/>
  <c r="U298" s="1"/>
  <c r="U299"/>
  <c r="Q10" i="3"/>
  <c r="R14" i="4" l="1"/>
  <c r="U20" i="1"/>
  <c r="M10"/>
  <c r="T10" s="1"/>
  <c r="T20"/>
  <c r="R16" i="4"/>
  <c r="U16" s="1"/>
  <c r="U26"/>
  <c r="U14"/>
  <c r="U24"/>
  <c r="M10" i="3"/>
  <c r="T10" s="1"/>
  <c r="T20"/>
  <c r="U20" i="2"/>
  <c r="T20"/>
  <c r="M10"/>
  <c r="T10" s="1"/>
  <c r="O10"/>
  <c r="T109" i="3"/>
</calcChain>
</file>

<file path=xl/sharedStrings.xml><?xml version="1.0" encoding="utf-8"?>
<sst xmlns="http://schemas.openxmlformats.org/spreadsheetml/2006/main" count="7275" uniqueCount="349">
  <si>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</si>
  <si>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</si>
  <si>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</si>
  <si>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</si>
  <si>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</si>
  <si>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</si>
  <si>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</si>
  <si>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краевого бюджета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</si>
  <si>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</si>
  <si>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</si>
  <si>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</si>
  <si>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</si>
  <si>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</si>
  <si>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</si>
  <si>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</si>
  <si>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1.1.2.</t>
  </si>
  <si>
    <t>2.</t>
  </si>
  <si>
    <t>2.1.</t>
  </si>
  <si>
    <t>2.1.1.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</si>
  <si>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</si>
  <si>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</si>
  <si>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</si>
  <si>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</si>
  <si>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</si>
  <si>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</si>
  <si>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Приложение 1</t>
  </si>
  <si>
    <t>Коэффициент значимости</t>
  </si>
  <si>
    <t>финансирование за счет краевого бюджета, тыс.рублей</t>
  </si>
  <si>
    <t>кроме того, финансирование из других источников:</t>
  </si>
  <si>
    <t>%</t>
  </si>
  <si>
    <t>А/Б*100,                                 где А- количество населения, удовлетворенного качеством услуг в сфере культуры;                       Б-общая численность населения</t>
  </si>
  <si>
    <t>2014-2020 годы</t>
  </si>
  <si>
    <t>А/Б*100,                                 где А- средняя заработная плата работников учреждений культуры;                       Б-средняя заработная плата в Забайкальском крае</t>
  </si>
  <si>
    <t>Подпрограмма "Обеспечение многообразия услуг организаций культуры"</t>
  </si>
  <si>
    <t>Министерство культуры Забайкальского края</t>
  </si>
  <si>
    <t>Основное мероприятие "Организация деятельности музеев Забайкальского края"</t>
  </si>
  <si>
    <t>2014-2020</t>
  </si>
  <si>
    <t>Общее количество потребителей государственной услуги "Обеспечение оптимальных условий для сохранения, изучения и публичного представления культурных ценностей, хранящихся в государственных музеях"</t>
  </si>
  <si>
    <t>чел.</t>
  </si>
  <si>
    <t>Абсолютное значение</t>
  </si>
  <si>
    <t>Основное мероприятие "Организация библиотечного обслуживания в Забайкальском крае"</t>
  </si>
  <si>
    <t>1.1.3.</t>
  </si>
  <si>
    <t>1.1.4.</t>
  </si>
  <si>
    <t>Основное мероприятие "Организация кинообслуживания на территории Забайкальского края"</t>
  </si>
  <si>
    <t>Общее количество потребителей государственной услуги "Обеспечение кинообслуживания населения"</t>
  </si>
  <si>
    <t>1.1.5.</t>
  </si>
  <si>
    <t>Основное мероприятие "Организация деятельности театров, филаромонии и концертных организаций на территории Забайкальского края"</t>
  </si>
  <si>
    <t>1.1.6.</t>
  </si>
  <si>
    <t>Основное мероприятие "Развитие системы образования в сфере культуры"</t>
  </si>
  <si>
    <t>1.1.7.</t>
  </si>
  <si>
    <t>Подпрограмма "Обеспечение сохранности историко-культурного наследия Забайкальского края"</t>
  </si>
  <si>
    <t>А/Б*100,                                 где А- количество объектов культурного наследия, находящихся в удовлетворительном состоянии;                       Б-общее количество объектов культурного наследия</t>
  </si>
  <si>
    <t>Основное мероприятие "Сохранение объектов культурного наследия"</t>
  </si>
  <si>
    <t>ед.</t>
  </si>
  <si>
    <t>Исторические справки</t>
  </si>
  <si>
    <t>Обоснование предметов охраны</t>
  </si>
  <si>
    <t>Описание границ территории</t>
  </si>
  <si>
    <t>Подготовка учетных карт</t>
  </si>
  <si>
    <t>Мониторинг объектов</t>
  </si>
  <si>
    <t>2.1.2.</t>
  </si>
  <si>
    <t>Основное мероприятие "Сохранение нематериального культурного наследия народов Восточного Забайкалья"</t>
  </si>
  <si>
    <t>3.</t>
  </si>
  <si>
    <t>3.1.</t>
  </si>
  <si>
    <t>А/Б*100,                                 где А- количество специалистов отрасли, прошедших профессионаьнуюподготовку,переподготовку и повышение квалификации;                       Б-общий объем специалистов</t>
  </si>
  <si>
    <t>3.1.1.</t>
  </si>
  <si>
    <t>Основное мероприятие "Создание условий для сохранения культурного потенциала прочих учреждений, подведомственных Министерству культуры Забайкальского края"</t>
  </si>
  <si>
    <t>Общее количество потребителей государственной усуги "Формирование общественного мнения, пропаганда культуры и искусства средствами печатных изданий"</t>
  </si>
  <si>
    <t>3.1.3.</t>
  </si>
  <si>
    <t>посещений на одного жителя в год</t>
  </si>
  <si>
    <t>Основное мероприятие "Содействие деятельности культурно-досуговых учреждений на территории Забайкальского края"</t>
  </si>
  <si>
    <t>1.1.8</t>
  </si>
  <si>
    <t>Обеспечивающая подпрограмма</t>
  </si>
  <si>
    <t>0040804</t>
  </si>
  <si>
    <t>5222101</t>
  </si>
  <si>
    <t>612</t>
  </si>
  <si>
    <t>0040801</t>
  </si>
  <si>
    <t>4419900</t>
  </si>
  <si>
    <t>611</t>
  </si>
  <si>
    <t>4429900</t>
  </si>
  <si>
    <t>5222102</t>
  </si>
  <si>
    <t>521</t>
  </si>
  <si>
    <t>0040802</t>
  </si>
  <si>
    <t>4508500</t>
  </si>
  <si>
    <t>4439900</t>
  </si>
  <si>
    <t>621</t>
  </si>
  <si>
    <t>0040704</t>
  </si>
  <si>
    <t>4279900</t>
  </si>
  <si>
    <t>5222103</t>
  </si>
  <si>
    <t>4409900</t>
  </si>
  <si>
    <t>0020400</t>
  </si>
  <si>
    <t>120</t>
  </si>
  <si>
    <t>0015950</t>
  </si>
  <si>
    <t>240</t>
  </si>
  <si>
    <t>0040113</t>
  </si>
  <si>
    <t>0920300</t>
  </si>
  <si>
    <t>3.1.2.</t>
  </si>
  <si>
    <t>А/Б*100,                                 где А- количество музеев, имеющих сайт в информационно-телекоммуникационной сети «Интернет»;                       Б- общее количество музеев Забайкальского края</t>
  </si>
  <si>
    <t>А/Б*100,                                 где А- доли театров, имеющих сайт в информационно-телекоммуникационной сети «Интернет»;                       Б- общее количество театров Забайкальского края</t>
  </si>
  <si>
    <t>А/Б*100,                                 где А-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Б- общая численность выпусников</t>
  </si>
  <si>
    <t>А/Б*100,                                 где А-  численность детей, охваченных образовательными программами дополнительного образования детей в сфере культуры;                       Б- общая численностьдетей и молодежи 7-16 лет</t>
  </si>
  <si>
    <t>А/Б*100,                                 где А-  численность детей, привлекаемых к участию в творческих мероприятиях;                       Б- общая численностьдетей</t>
  </si>
  <si>
    <t>Целевой показатель "Увеличение доли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 федерального и регионального значения Забайкальского края"</t>
  </si>
  <si>
    <t xml:space="preserve"> Общее количество потребителей государственной услуги "Организация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</si>
  <si>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 xml:space="preserve"> Общее количество потребителей государственной работы "Сохранение, использование и популяризация объектов культурного наследия"</t>
  </si>
  <si>
    <t>Общее количество потребителей государственной услуги "Создание условий для сохранения, развития и осуществления театральной, концертной и филармонической деятельности"</t>
  </si>
  <si>
    <t>Общее количество потребителей государственной услуги "Обеспечение библиотечного обслуживания населения"</t>
  </si>
  <si>
    <t>Цель: Повышение качества и уровня жизни населения на основе сбалансированности развития отрасли культуры Забайкальского края</t>
  </si>
  <si>
    <t>А/Б*100,                                 где А- количество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</si>
  <si>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Задача "Создание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</si>
  <si>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Задача "Создание условий для сохранения культурного наследия и этнокультурного развития народов в Забайкальском крае"</t>
  </si>
  <si>
    <t>Задача "Создание организационных условий для реализации государственной программы Забайкальского края «Развитие культуры в Забайкальском крае (2014 –2020 годы)»"</t>
  </si>
  <si>
    <t>(Б-А)/А*100,                                 где Б- количество фольклорных и этнографических фондов на электронны ностителях в отчетном году;                       А- количество фольклорных и этнографических фондов на электронных носителях в предыдущем году</t>
  </si>
  <si>
    <t>А/Б*100,                                 где А- количество представленных (во всех формах) зрителю музейных предметов;                       Б- общее количество музейных предметов основного фонда</t>
  </si>
  <si>
    <t>(Б-А)/А*100,                                 где А- количество библиографических записей в сводном электронном каталоге библиотек России в предшествующем году;                       Б- библиографических записей в сводном электронном каталоге библиотек России в отчетном году</t>
  </si>
  <si>
    <t>А/Б*100,                                 где А- количество публичных общедоступных библиотек, подключенных к информационно-телекоммуникационной сети «Интернет»;                       Б- общее количество библиотек Забайкальского края</t>
  </si>
  <si>
    <t>(Б-А)/А*100,                                 где А- количество посещений театрально-концертных мероприятий в предшествующем году;                       Б- посещений театрально-концертных мероприятий в отчетном году</t>
  </si>
  <si>
    <t>(Б-А)/А*100,                                 где А- количество участников в культурно-досуговых мероприятиях  предшествующего года;                       Б-количество участников в культурно-досуговых мероприятиях отчетного года</t>
  </si>
  <si>
    <t>Целевой показатель  "Доля населения Забайкальского края, удовлетворенного качеством услуг в сфере культуры"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</si>
  <si>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07.05.2012 N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</si>
  <si>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 "Увеличение численности участников культурно-досуговых мероприятий ( по сравнению с предыдущим годом)"</t>
  </si>
  <si>
    <t>Целевой показатель  "Количество аттестованных специалистов учреждений культуры Забайкальского края с последующим их переводом на эффективный контракт"</t>
  </si>
  <si>
    <t>Целевой показатель  "Увеличение доли представленных (во всех формах) зрителю музейных предметов в общем количестве музейных предметов основного фонда"</t>
  </si>
  <si>
    <t>Целевой показатель  "Увеличение посещаемости музейных учреждений"</t>
  </si>
  <si>
    <t>Целевой показатель  "Увеличение доли музеев, имеющих сайт в информационно-телекоммуникационной сети «Интернет», в общем количестве музеев Забайкальского края"</t>
  </si>
  <si>
    <t>Целевой показатель  "Увеличение объема передвижного фонда государственных музеев   Забайкальского края для экспонирования в муниципальных образованиях                                     Забайкальского края"</t>
  </si>
  <si>
    <t>Целевой показатель  "Увеличение количества библиографических записей в сводном электронном каталоге библиотек России (по сравнению с предыдущим годом)"</t>
  </si>
  <si>
    <t>Целевой показатель  "Увеличение доли публичных общедоступных библиотек, подключенных к информационно-телекоммуникационной сети «Интернет», в общем количестве библиотек Забайкальского края"</t>
  </si>
  <si>
    <t>Целевой показатель   "Увеличение количества посещений театрально-концертных мероприятий (по сравнению с предыдущим годом)"</t>
  </si>
  <si>
    <t>Целевой показатель   "Увеличение доли театров, имеющих сайт в информационно-телекоммуникационной сети «Интернет», в общем количестве театров  Забайкальского края"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</si>
  <si>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численности"</t>
  </si>
  <si>
    <t>Целевой показатель   "Увеличение доли детей, охваченных образовательными программами дополнительного образования детей в сфере культуры, в общей численности детей и молодежи 7-16 лет"</t>
  </si>
  <si>
    <t>Целевой показатель   "Количество аттестованных преподавателей образовательных организаций сферы культуры Забайкальского края с последующим их переводом на эффективный контракт"</t>
  </si>
  <si>
    <t>Целевой показатель   "Увеличение доли детей, привлекаемых к участию в творческих мероприятиях, в общем числе детей"</t>
  </si>
  <si>
    <t>Целевой показатель  "Увеличение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 и регионального значения Забайкальского края"</t>
  </si>
  <si>
    <t>Целевой показатель  "Увеличение фольклорных и этнографических фондов на электронных носителях"</t>
  </si>
  <si>
    <t>Целевой показатель  "Количество специалистов, прошедших профессиональную подготовку, переподготовку и повышение квалификации"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</si>
  <si>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 (2014 –2020 годы)"</t>
  </si>
  <si>
    <t>Основное мероприятие "Поддержка учреждений культуры, работающих с детьми"</t>
  </si>
  <si>
    <t>Задача "Реставрация и восстановление историко-культурного и архитектурно-градостроительного наследия исторически населенных мест Забайкалья"</t>
  </si>
  <si>
    <t>4.</t>
  </si>
  <si>
    <t>4.1.1.</t>
  </si>
  <si>
    <t>Основное мероприятие "Возрождение исторического города Нерчинска "</t>
  </si>
  <si>
    <t>4.1.</t>
  </si>
  <si>
    <t>Подпрограмма "Возрождение исторических населенных мест Забайкалья"</t>
  </si>
  <si>
    <t>Целевой показатель "Количество предоставляемых дополнительных услуг учреждениями культуры"</t>
  </si>
  <si>
    <t>Основное мероприятие "Обеспечение деятельности Министерства культуры Забайкальского края "</t>
  </si>
  <si>
    <t>Количество юридических лиц - потребителей государственной усуги "Формирование общественного мнения, пропаганда культуры и искусства средствами печатных изданий"</t>
  </si>
  <si>
    <t>Общее количество потребителей государственной услуги "Образовательные услуги в сфере среднего профессионального образования отрасли культуры Забайкальского края."</t>
  </si>
  <si>
    <t>Основное мероприятие "Ремонт, реконструкция зданий учреждений культуры"</t>
  </si>
  <si>
    <t>Основное мероприятие "Профессиональная подготовка и повышение квалификации работников и руководителей в сфере культуры"</t>
  </si>
  <si>
    <t>Целевой показатель "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</si>
  <si>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А- количество целевых показателей государственной программы "Развитие культуры в Забайкальском крае (2014-2020 годы)", которые выполнены на 100 %;                       Б-общее количество целевых показателей государственной программы "Развитие культуры в Забайкальском крае (2014-2020 годы)"</t>
  </si>
  <si>
    <t>Целевой показатель "Количество объектов зданий учреждений культуры, в которых проведен ремонт, реконструкция"</t>
  </si>
  <si>
    <t>850</t>
  </si>
  <si>
    <t>Целевой показатель  "Уменьшение доли объектов культурного наследия, состояние которых является неудовлетворительным, в общем количестве объектов культурного наследия, расположенных в г. Нерчинске"</t>
  </si>
  <si>
    <t>Целевой показатель  "Увеличение количества объектов культурного наследия федерального и регионального значения, по которым разрабатывается проектно-сметная документация и проводятся работы по сохранению объектов культурного наследия"</t>
  </si>
  <si>
    <t>А/Б*100,                                 где А-  количество объектов культурного наследия, состояние которых является неудовлетворительным;                       Б-общее количество объектов культурного наследия</t>
  </si>
  <si>
    <t>Целевой показатель "Количество муниципальных образований, получивших субсидии на ремонт, модернизацию и материально-техническое обеспечение муниципальных учреждений культуры"</t>
  </si>
  <si>
    <t>0041006</t>
  </si>
  <si>
    <t>5140100</t>
  </si>
  <si>
    <t>610</t>
  </si>
  <si>
    <t>4.1.2.</t>
  </si>
  <si>
    <t>4.1.3.</t>
  </si>
  <si>
    <t>Количество юридических лиц - потребителей государственной услуги "Формирование общественного мнения, пропаганда культуры и искусства средствами печатных изданий"</t>
  </si>
  <si>
    <t>Задача "Реставрация и восстановление историко-культурного наследия населенных мест Забайкалья и формирование механизма вовлечения объектов культурного наследия в хозяйственный оборот, эффективное использование объектов культуры и объектов культурного наследия в развитии туристического потенциала"</t>
  </si>
  <si>
    <t xml:space="preserve">Приложение </t>
  </si>
  <si>
    <t>Целевой показатель  "Повышение уровня удовлетворенности граждан Российской Федерации качеством предоставления государственных и муниципальных услуг в сфере культуры"</t>
  </si>
  <si>
    <t>А/Б*100,                                 где А- количество граждан, удовлетворенных качеством услуг в сфере культуры;                       Б-общая численность населения</t>
  </si>
  <si>
    <t>Основное мероприятие "Учебно-методическая деятельность, сохранение нематериального культурного наследия народов Забайкалья, сохранение культурного потенциала прочих учреждений культуры, подведомственных Министерству культуры Забайкальского края"</t>
  </si>
  <si>
    <t>622</t>
  </si>
  <si>
    <t>Целевой показатель  "Количество киносеансов"</t>
  </si>
  <si>
    <t>сеансы</t>
  </si>
  <si>
    <t>15 1 01 12441</t>
  </si>
  <si>
    <t>15 1 02 12442</t>
  </si>
  <si>
    <t>15 1 03 12443</t>
  </si>
  <si>
    <t>15 1 04 12450</t>
  </si>
  <si>
    <t>15 1 05 12427</t>
  </si>
  <si>
    <t>15 2 01 12440</t>
  </si>
  <si>
    <t>15 2 02 12444</t>
  </si>
  <si>
    <t>15 4 01 29400</t>
  </si>
  <si>
    <t>15 4 01 59502</t>
  </si>
  <si>
    <t>Министерство территориального развития Забайкальского края</t>
  </si>
  <si>
    <t>Составление исторических справок</t>
  </si>
  <si>
    <t>тыс.чел.</t>
  </si>
  <si>
    <t>0270804</t>
  </si>
  <si>
    <t>520</t>
  </si>
  <si>
    <t xml:space="preserve">Основное мероприятие "Строительство, ремонт, реконструкция зданий учреждений культуры" </t>
  </si>
  <si>
    <t>Общее количество потребителей государственной услуги "Формирование общественного мнения, пропаганда культуры и искусства средствами печатных изданий"</t>
  </si>
  <si>
    <t>Основное мероприятие "Поддержка учреждений культуры, непосредственно работающих с детьми"</t>
  </si>
  <si>
    <t>Основное мероприятие "Организация деятельности театров, филармонии и концертных организаций на территории Забайкальского края"</t>
  </si>
  <si>
    <t>15 4 01 49300</t>
  </si>
  <si>
    <t>тыс. чел.</t>
  </si>
  <si>
    <t>2.1.3.</t>
  </si>
  <si>
    <t>Основное мероприятие "Обеспечение хранения, учета и использования документов Архивного фонда Российской Федерации и других архивных документов"</t>
  </si>
  <si>
    <t>Целевой показатель "Доля документов, находящихся в нормативных условиях хранения, от общего количества дел, находящихся на государственном хранении "</t>
  </si>
  <si>
    <t>70</t>
  </si>
  <si>
    <t>75</t>
  </si>
  <si>
    <t>80</t>
  </si>
  <si>
    <t>90</t>
  </si>
  <si>
    <t>68</t>
  </si>
  <si>
    <t>76</t>
  </si>
  <si>
    <t>82</t>
  </si>
  <si>
    <t>Целевой показатель "Доля заголовков дел, переведенных в  электронный вид и доступных в режиме онлайн "</t>
  </si>
  <si>
    <t>20</t>
  </si>
  <si>
    <t>25</t>
  </si>
  <si>
    <t>30</t>
  </si>
  <si>
    <t>35</t>
  </si>
  <si>
    <t>40</t>
  </si>
  <si>
    <t>1.1.9</t>
  </si>
  <si>
    <t>15 1 01 50140</t>
  </si>
  <si>
    <t>15 1 01 R0140</t>
  </si>
  <si>
    <t>15 1 02 50140</t>
  </si>
  <si>
    <t>15 1 02 51440</t>
  </si>
  <si>
    <t>540</t>
  </si>
  <si>
    <t>15 1 02 51460</t>
  </si>
  <si>
    <t>15 1 02 56100</t>
  </si>
  <si>
    <t>15 1 05 50140</t>
  </si>
  <si>
    <t>15 1 05 R0140</t>
  </si>
  <si>
    <t>15 1 08 R1120</t>
  </si>
  <si>
    <t>15 1 08 12443</t>
  </si>
  <si>
    <t>110</t>
  </si>
  <si>
    <t>Целевой показатель "Количество муниципальных образований, получивших субсидии на ремонт, модернизацию,  улучшение материально-технического обеспечения, для поощрения муниципальных учреждений культуры и их работников"</t>
  </si>
  <si>
    <t>финансирование за счет краевого бюджета</t>
  </si>
  <si>
    <t>15 1 08 04102</t>
  </si>
  <si>
    <t>0040702</t>
  </si>
  <si>
    <t>830</t>
  </si>
  <si>
    <t>Целевой показатель "Доля средств, направленных социально ориентированным некоммерческим организациям из средств регионального бюджета, в общем объеме бюджетного финансирования по ведомству "Культура"</t>
  </si>
  <si>
    <t>15 1 06 R5580</t>
  </si>
  <si>
    <t>15 1 03 R5580</t>
  </si>
  <si>
    <t xml:space="preserve">Целевой показатель "Количество посещений библиотек (на 1 жителя в год)" </t>
  </si>
  <si>
    <t>Целевой показатель   "Количество посещений организаций культуры по отношению к уровню 2010 года"</t>
  </si>
  <si>
    <t>Целевой показатель "Количество посещений организаций культуры по отношению к  уровню 2010 года"</t>
  </si>
  <si>
    <t>Целевой показатель "Средняя численность участников клубных формирований в расчете на 1 тыс. человек (в муниципальных домах культуры)"</t>
  </si>
  <si>
    <t>15 1 08 74104</t>
  </si>
  <si>
    <t>15 2 03 19907</t>
  </si>
  <si>
    <t>2017 год</t>
  </si>
  <si>
    <t>2012-2013 годы</t>
  </si>
  <si>
    <t>Целевой показатель "Доля включенных в систему автоматизированного  государственного учета: фондов и описей "</t>
  </si>
  <si>
    <t>Целевой показатель "Увеличение количества площадок,  предоставленных социально ориентированным некоммерческим организациям для проведения выставок, различных мероприятий"</t>
  </si>
  <si>
    <t>Целевой показатель "Увеличение количества совместных мероприятий с социально ориентированными некоммерческими организациями"</t>
  </si>
  <si>
    <t xml:space="preserve">Основное мероприятие "Мероприятия по обеспечению поэтапного доступа социально ориентированных некоммерческих организаций, осуществляющих деятельность в социальной сфере,  к бюджетным средствам, выделяемым на предоставление социальных услуг населению" </t>
  </si>
  <si>
    <t>15 1 03 R5170</t>
  </si>
  <si>
    <t>831</t>
  </si>
  <si>
    <t>0040703</t>
  </si>
  <si>
    <t>15 1 05 R5190</t>
  </si>
  <si>
    <t>15 1 03 R4660</t>
  </si>
  <si>
    <t>15 1 06 R5190</t>
  </si>
  <si>
    <t>Целевой показатель  "Прирост выставочных проектов (к показателю 2012 года)"</t>
  </si>
  <si>
    <t>Целевой показатель   "Количество посещений организаций культуры (профессиональных театров) по отношению к уровню 2010 года"</t>
  </si>
  <si>
    <t>2018 год</t>
  </si>
  <si>
    <t>3,62</t>
  </si>
  <si>
    <t>3,63</t>
  </si>
  <si>
    <t>3,65</t>
  </si>
  <si>
    <t>3,7</t>
  </si>
  <si>
    <t>3,85</t>
  </si>
  <si>
    <t>3,9</t>
  </si>
  <si>
    <t xml:space="preserve">Общее количество потребителей государственной услуги "Обеспечение библиотечного обслуживания населения" </t>
  </si>
  <si>
    <t>103,0</t>
  </si>
  <si>
    <t>104,0</t>
  </si>
  <si>
    <t>109,0</t>
  </si>
  <si>
    <t>Целевой показатель "Количество мероприятий, направленных на организацию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</si>
  <si>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>15 1 08 56130</t>
  </si>
  <si>
    <t>15 1 09 02631</t>
  </si>
  <si>
    <t>632</t>
  </si>
  <si>
    <t>0730801</t>
  </si>
  <si>
    <t>0730804</t>
  </si>
  <si>
    <t>15 1 02 R5190</t>
  </si>
  <si>
    <t>Государственная служба по охране объектов культурного наследия Забайкальского края</t>
  </si>
  <si>
    <t>33,84</t>
  </si>
  <si>
    <t>А/Б*100,где А - количество дел, находящихся в нормативных условиях, Б - общее количество дел</t>
  </si>
  <si>
    <t>А/Б*100,где А -количество фондов/описей, включенных в БД "Архивный фонд", Б - общее количество фондов/описей</t>
  </si>
  <si>
    <t>Целевой показатель "Количество объектов зданий учреждений культуры, введенных в эксплуатацию в текущем году"</t>
  </si>
  <si>
    <t>410</t>
  </si>
  <si>
    <t>2014-2018 годы</t>
  </si>
  <si>
    <t>15 1 06 R4670</t>
  </si>
  <si>
    <t>0270801</t>
  </si>
  <si>
    <t>Задача "Создание организационных условий для реализации государственной программы"</t>
  </si>
  <si>
    <t>85</t>
  </si>
  <si>
    <t>95</t>
  </si>
  <si>
    <t>100</t>
  </si>
  <si>
    <t>45</t>
  </si>
  <si>
    <t>50</t>
  </si>
  <si>
    <t>Целевой показатель "Количество предоставляемых учреждениями культуры дополнительных услуг "</t>
  </si>
  <si>
    <t>А/Б*100, где А - количество заголовков дел, переведенных в электронный вид, Б - общее количество дел</t>
  </si>
  <si>
    <t>А/Б*100,                                 где А-  количество объектов культурного наследия, состояние которых является неудовлетворительным;                       Б - общее количество объектов культурного наследия</t>
  </si>
  <si>
    <t>А/Б*100,                                 где А- количество граждан, удовлетворенных качеством услуг в сфере культуры;                       Б - общая численность населения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</si>
  <si>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 мая 2012 года №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</si>
  <si>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"Доля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 "</t>
  </si>
  <si>
    <t>Целевой показатель 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</si>
  <si>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 - средняя заработная плата работников учреждений культуры;                       Б - средняя заработная плата в Забайкальском крае</t>
  </si>
  <si>
    <t>А/Б*100,                                 где А - количество представленных (во всех формах) зрителю музейных предметов;                       Б - общее количество музейных предметов основного фонда</t>
  </si>
  <si>
    <t>А/Б*100,                                 где А -  количество посещений организаций культуры в n-ом году; Б - численность населения</t>
  </si>
  <si>
    <t>А/Б*100,                                 где А -  количество посещений организаций культуры в n-ом году; Б - количество посещений организаций культуры в 2010 году</t>
  </si>
  <si>
    <t>А/Б*100,                                 где А 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 - общая численность выпускников</t>
  </si>
  <si>
    <t>А/Б*100,                                 где А -  численность детей, охваченных образовательными программами дополнительного образования детей в сфере культуры;                       Б - общая численность детей и молодежи 7-16 лет</t>
  </si>
  <si>
    <t>А/Б*100,                                 где А - количество зданий учреждений культурно-досугового типа в сельской местности, находящихся в неудовлетворительном состоянии в n-ом году; Б - общее количество зданий учреждений культурно-досугового типа в сельской местности</t>
  </si>
  <si>
    <t>А/Б*100, где А -  численность детей, привлекаемых к участию в творческих мероприятиях; Б - общая численность детей</t>
  </si>
  <si>
    <t>(Б-А)/А*100,                                 где Б - количество фольклорных и этнографических фондов на электронных носителях в отчетном году;                       А - количество фольклорных и этнографических фондов на электронных носителях в предыдущем году</t>
  </si>
  <si>
    <t>А/Б*100,                                 где А - количество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</si>
  <si>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А/Б*100, где А- количество целевых показателей государственной программы "Развитие культуры в Забайкальском крае (2014-2020 годы)", которые выполнены на 100 %; Б - общее количество целевых показателей государственной программы "Развитие культуры в Забайкальском крае (2014-2020 годы)"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</si>
  <si>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выпускников"</t>
  </si>
  <si>
    <t xml:space="preserve"> </t>
  </si>
  <si>
    <t>105,0</t>
  </si>
  <si>
    <t xml:space="preserve">ПРИЛОЖЕНИЕ 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</si>
  <si>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крае"</t>
  </si>
  <si>
    <t>15 2 01 19440</t>
  </si>
  <si>
    <t>2014-2021 годы</t>
  </si>
  <si>
    <t>2014-2021</t>
  </si>
  <si>
    <t>2017 -2021 годы</t>
  </si>
  <si>
    <t>2017-2021 годы</t>
  </si>
  <si>
    <t>2018-2021 годы</t>
  </si>
  <si>
    <t>2016-2021 годы</t>
  </si>
  <si>
    <t xml:space="preserve">2014-2021 годы </t>
  </si>
  <si>
    <t>Главный раздел, подраз-дел</t>
  </si>
  <si>
    <t>________________________________________</t>
  </si>
  <si>
    <t>«ПРИЛОЖЕНИЕ № 1</t>
  </si>
  <si>
    <t>».</t>
  </si>
  <si>
    <t xml:space="preserve">к государственной программе "Развитие культуры в Забайкальском крае"                                                                                               </t>
  </si>
  <si>
    <t>к постановлению  Правительства Забайкальского края                                                 от 25 сентября 2018 года № 394</t>
  </si>
  <si>
    <t>1.1.10</t>
  </si>
  <si>
    <t xml:space="preserve">Основное мероприятие "Организация деятельности многоцелевых центров с преобладанием культурного обслуживания" </t>
  </si>
  <si>
    <t>Департамент государственного имущества и земельных отношений Забайкальского края</t>
  </si>
  <si>
    <t>15 1 10 12445</t>
  </si>
  <si>
    <t>Целевой показатель "Общее количество потребителей услуг многоцелевых центров"</t>
  </si>
  <si>
    <t>2019-2021 годы</t>
  </si>
  <si>
    <t>1.1.11</t>
  </si>
  <si>
    <t>тыс. человек</t>
  </si>
  <si>
    <t>1.1.12</t>
  </si>
  <si>
    <t>1.1.13</t>
  </si>
  <si>
    <t>нац проект</t>
  </si>
  <si>
    <t>нц проект</t>
  </si>
  <si>
    <t>151А155190</t>
  </si>
  <si>
    <t>15 2 03 12907</t>
  </si>
  <si>
    <t>Основное мероприятие "Реализация регионального проекта "Культурная среда"</t>
  </si>
  <si>
    <t>Основное мероприятие "Реализация регионального проекта "Творческие люди"</t>
  </si>
  <si>
    <t>Основное мероприятие "Реализация регионального проекта "Цифровая культура"</t>
  </si>
  <si>
    <t>Целевой показатель  "Количество созданных  виртуальных концертных залов" (нарастающим итогом)</t>
  </si>
  <si>
    <t>Целевой показатель  "Количество  грантов некоммерческим организациям на творческие проекты, направленные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направлены на популяризацию русского языка и литературы, народных художественных промыслов и ремесел" (нарастающим итогом)</t>
  </si>
  <si>
    <t>Целевой показатель  "Количество специалистов, прошедших повышение квалификации на базе Центров непрерывного образования и повышения квалификации  творческих и управленческих кадров в сфере культуры" (нарастающим итогом)</t>
  </si>
  <si>
    <t>Целевой показатель  "Количество организаций культуры, получивших современное оборудование" (нарастающим итогом)</t>
  </si>
  <si>
    <t>Целевой показатель  "Количество созданных (реконструированных) и капитально отремонтированных объектов культуры" (нарастающим итогом)</t>
  </si>
  <si>
    <t>Цель: Обеспечение максимальной доступности к культурным благам, что позволит гражданам как воспринимать культурные ценности, так и участвовать в их создании.Повышение качества и уровня жизни населения на основе сбалансированного развития отрасли культуры Забайкальского края</t>
  </si>
  <si>
    <t>Целевой показатель  "Увеличение  к 2024 году на 16% числа посещений организаций культуры"</t>
  </si>
  <si>
    <t>Целевой показатель  "Увеличение числа обращений к цифровым ресурсам в сфере культуры в 5 раз к 2024 году"</t>
  </si>
  <si>
    <t>млн. обращений</t>
  </si>
  <si>
    <t>15 1 08 R1110</t>
  </si>
  <si>
    <t>151А104102</t>
  </si>
  <si>
    <t>0170801</t>
  </si>
  <si>
    <t>(Б-А)/А*100,                                 где А - численность посещений организаций культуры в 2017 году;                       Б - численность посещений организаций культуры в отчетном 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</si>
</sst>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hair">
        <color rgb="FF99A8AC"/>
      </left>
      <right style="hair">
        <color rgb="FF99A8AC"/>
      </right>
      <top/>
      <bottom/>
      <diagonal/>
    </border>
    <border>
      <left style="hair">
        <color rgb="FF99A8AC"/>
      </left>
      <right style="hair">
        <color rgb="FF99A8AC"/>
      </right>
      <top/>
      <bottom style="hair">
        <color rgb="FF99A8AC"/>
      </bottom>
      <diagonal/>
    </border>
    <border>
      <left style="hair">
        <color rgb="FF99A8AC"/>
      </left>
      <right style="hair">
        <color rgb="FF99A8AC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0" applyNumberFormat="0" applyAlignment="0" applyProtection="0"/>
    <xf numFmtId="0" fontId="14" fillId="0" borderId="15" applyNumberFormat="0" applyFill="0" applyAlignment="0" applyProtection="0"/>
    <xf numFmtId="0" fontId="15" fillId="31" borderId="0" applyNumberFormat="0" applyBorder="0" applyAlignment="0" applyProtection="0"/>
    <xf numFmtId="0" fontId="3" fillId="32" borderId="16" applyNumberFormat="0" applyFont="0" applyAlignment="0" applyProtection="0"/>
    <xf numFmtId="0" fontId="16" fillId="2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3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/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3" borderId="5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0" fillId="0" borderId="0" xfId="0" applyBorder="1"/>
    <xf numFmtId="164" fontId="18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4" xfId="0" applyNumberFormat="1" applyBorder="1"/>
    <xf numFmtId="49" fontId="0" fillId="0" borderId="1" xfId="0" applyNumberFormat="1" applyBorder="1"/>
    <xf numFmtId="0" fontId="0" fillId="0" borderId="1" xfId="0" applyFill="1" applyBorder="1"/>
    <xf numFmtId="3" fontId="1" fillId="0" borderId="4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164" fontId="0" fillId="0" borderId="4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0" fillId="34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9" fontId="0" fillId="0" borderId="0" xfId="0" applyNumberFormat="1"/>
    <xf numFmtId="49" fontId="0" fillId="33" borderId="5" xfId="0" applyNumberFormat="1" applyFill="1" applyBorder="1" applyAlignment="1">
      <alignment horizontal="center" vertical="center" wrapText="1"/>
    </xf>
    <xf numFmtId="49" fontId="0" fillId="0" borderId="2" xfId="0" applyNumberFormat="1" applyBorder="1"/>
    <xf numFmtId="49" fontId="1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2" fillId="0" borderId="4" xfId="0" applyNumberFormat="1" applyFont="1" applyBorder="1" applyAlignment="1">
      <alignment horizontal="right" vertical="top"/>
    </xf>
    <xf numFmtId="164" fontId="2" fillId="34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/>
    </xf>
    <xf numFmtId="164" fontId="0" fillId="34" borderId="1" xfId="0" applyNumberFormat="1" applyFill="1" applyBorder="1" applyAlignment="1">
      <alignment horizontal="center" vertical="top"/>
    </xf>
    <xf numFmtId="164" fontId="0" fillId="35" borderId="1" xfId="0" applyNumberFormat="1" applyFill="1" applyBorder="1" applyAlignment="1">
      <alignment horizontal="right"/>
    </xf>
    <xf numFmtId="164" fontId="0" fillId="35" borderId="1" xfId="0" applyNumberFormat="1" applyFill="1" applyBorder="1" applyAlignment="1"/>
    <xf numFmtId="164" fontId="0" fillId="34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0" fontId="0" fillId="33" borderId="1" xfId="0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0" fillId="34" borderId="1" xfId="0" applyNumberFormat="1" applyFill="1" applyBorder="1"/>
    <xf numFmtId="164" fontId="0" fillId="34" borderId="1" xfId="0" applyNumberFormat="1" applyFill="1" applyBorder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18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/>
    <xf numFmtId="0" fontId="0" fillId="0" borderId="4" xfId="0" applyBorder="1" applyAlignment="1">
      <alignment vertical="top"/>
    </xf>
    <xf numFmtId="4" fontId="20" fillId="35" borderId="1" xfId="0" applyNumberFormat="1" applyFont="1" applyFill="1" applyBorder="1"/>
    <xf numFmtId="0" fontId="20" fillId="35" borderId="1" xfId="0" applyFont="1" applyFill="1" applyBorder="1"/>
    <xf numFmtId="4" fontId="20" fillId="35" borderId="4" xfId="0" applyNumberFormat="1" applyFont="1" applyFill="1" applyBorder="1"/>
    <xf numFmtId="4" fontId="22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18" fillId="36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top"/>
    </xf>
    <xf numFmtId="164" fontId="18" fillId="0" borderId="0" xfId="0" applyNumberFormat="1" applyFont="1"/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wrapText="1"/>
    </xf>
    <xf numFmtId="49" fontId="0" fillId="0" borderId="1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42" applyNumberFormat="1" applyBorder="1" applyAlignment="1" applyProtection="1">
      <alignment horizontal="center" vertical="center" wrapText="1"/>
      <protection locked="0"/>
    </xf>
    <xf numFmtId="0" fontId="3" fillId="0" borderId="1" xfId="42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9" xfId="42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/>
    </xf>
    <xf numFmtId="0" fontId="3" fillId="0" borderId="20" xfId="42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1" xfId="42" applyNumberForma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4" fontId="0" fillId="0" borderId="0" xfId="0" applyNumberFormat="1"/>
    <xf numFmtId="0" fontId="3" fillId="0" borderId="21" xfId="42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0" fillId="37" borderId="1" xfId="0" applyFill="1" applyBorder="1" applyAlignment="1">
      <alignment wrapText="1"/>
    </xf>
    <xf numFmtId="0" fontId="0" fillId="37" borderId="1" xfId="0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3" fillId="0" borderId="22" xfId="42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2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1" xfId="42" applyNumberFormat="1" applyFont="1" applyBorder="1" applyAlignment="1" applyProtection="1">
      <alignment horizontal="center" vertical="center" wrapText="1"/>
      <protection locked="0"/>
    </xf>
    <xf numFmtId="164" fontId="2" fillId="38" borderId="1" xfId="0" applyNumberFormat="1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38" borderId="3" xfId="0" applyFill="1" applyBorder="1" applyAlignment="1">
      <alignment horizontal="center" vertical="center"/>
    </xf>
    <xf numFmtId="164" fontId="18" fillId="38" borderId="1" xfId="0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1" fillId="38" borderId="1" xfId="0" applyFont="1" applyFill="1" applyBorder="1" applyAlignment="1">
      <alignment horizontal="center" vertical="center"/>
    </xf>
    <xf numFmtId="164" fontId="0" fillId="38" borderId="1" xfId="0" applyNumberFormat="1" applyFill="1" applyBorder="1" applyAlignment="1">
      <alignment horizontal="center" vertical="center"/>
    </xf>
    <xf numFmtId="164" fontId="0" fillId="38" borderId="4" xfId="0" applyNumberFormat="1" applyFill="1" applyBorder="1" applyAlignment="1">
      <alignment horizontal="center" vertical="center"/>
    </xf>
    <xf numFmtId="4" fontId="0" fillId="38" borderId="1" xfId="0" applyNumberFormat="1" applyFill="1" applyBorder="1" applyAlignment="1">
      <alignment horizontal="center" vertical="center"/>
    </xf>
    <xf numFmtId="3" fontId="1" fillId="38" borderId="1" xfId="0" applyNumberFormat="1" applyFont="1" applyFill="1" applyBorder="1" applyAlignment="1">
      <alignment horizontal="center" vertical="center"/>
    </xf>
    <xf numFmtId="3" fontId="1" fillId="38" borderId="4" xfId="0" applyNumberFormat="1" applyFont="1" applyFill="1" applyBorder="1" applyAlignment="1">
      <alignment horizontal="center" vertical="center"/>
    </xf>
    <xf numFmtId="4" fontId="1" fillId="38" borderId="1" xfId="0" applyNumberFormat="1" applyFont="1" applyFill="1" applyBorder="1" applyAlignment="1">
      <alignment horizontal="center" vertical="center"/>
    </xf>
    <xf numFmtId="4" fontId="1" fillId="38" borderId="4" xfId="0" applyNumberFormat="1" applyFont="1" applyFill="1" applyBorder="1" applyAlignment="1">
      <alignment horizontal="center" vertical="center"/>
    </xf>
    <xf numFmtId="164" fontId="1" fillId="38" borderId="1" xfId="0" applyNumberFormat="1" applyFont="1" applyFill="1" applyBorder="1" applyAlignment="1">
      <alignment horizontal="center" vertical="center"/>
    </xf>
    <xf numFmtId="164" fontId="1" fillId="38" borderId="4" xfId="0" applyNumberFormat="1" applyFont="1" applyFill="1" applyBorder="1" applyAlignment="1">
      <alignment horizontal="center" vertical="center"/>
    </xf>
    <xf numFmtId="49" fontId="0" fillId="38" borderId="1" xfId="0" applyNumberFormat="1" applyFill="1" applyBorder="1" applyAlignment="1">
      <alignment horizontal="center" vertical="center"/>
    </xf>
    <xf numFmtId="164" fontId="2" fillId="38" borderId="4" xfId="0" applyNumberFormat="1" applyFont="1" applyFill="1" applyBorder="1" applyAlignment="1">
      <alignment horizontal="center" vertical="center"/>
    </xf>
    <xf numFmtId="3" fontId="0" fillId="38" borderId="1" xfId="0" applyNumberFormat="1" applyFill="1" applyBorder="1" applyAlignment="1">
      <alignment horizontal="center" vertical="center"/>
    </xf>
    <xf numFmtId="0" fontId="0" fillId="38" borderId="0" xfId="0" applyFill="1" applyAlignment="1">
      <alignment horizontal="center" vertical="center"/>
    </xf>
    <xf numFmtId="164" fontId="0" fillId="38" borderId="5" xfId="0" applyNumberFormat="1" applyFill="1" applyBorder="1" applyAlignment="1">
      <alignment horizontal="center" vertical="center"/>
    </xf>
    <xf numFmtId="3" fontId="0" fillId="38" borderId="4" xfId="0" applyNumberFormat="1" applyFill="1" applyBorder="1" applyAlignment="1">
      <alignment horizontal="center" vertical="center"/>
    </xf>
    <xf numFmtId="4" fontId="0" fillId="38" borderId="4" xfId="0" applyNumberFormat="1" applyFill="1" applyBorder="1" applyAlignment="1">
      <alignment horizontal="center" vertical="center"/>
    </xf>
    <xf numFmtId="49" fontId="23" fillId="38" borderId="1" xfId="0" applyNumberFormat="1" applyFont="1" applyFill="1" applyBorder="1" applyAlignment="1">
      <alignment horizontal="center" vertical="center"/>
    </xf>
    <xf numFmtId="4" fontId="20" fillId="38" borderId="1" xfId="0" applyNumberFormat="1" applyFont="1" applyFill="1" applyBorder="1" applyAlignment="1">
      <alignment horizontal="center" vertical="center"/>
    </xf>
    <xf numFmtId="4" fontId="20" fillId="38" borderId="4" xfId="0" applyNumberFormat="1" applyFont="1" applyFill="1" applyBorder="1" applyAlignment="1">
      <alignment horizontal="center" vertical="center"/>
    </xf>
    <xf numFmtId="164" fontId="0" fillId="38" borderId="0" xfId="0" applyNumberForma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33" borderId="1" xfId="0" applyNumberFormat="1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0" fontId="0" fillId="33" borderId="6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33" borderId="1" xfId="0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7" fillId="36" borderId="4" xfId="0" applyFont="1" applyFill="1" applyBorder="1" applyAlignment="1">
      <alignment horizontal="center" wrapText="1"/>
    </xf>
    <xf numFmtId="0" fontId="27" fillId="36" borderId="8" xfId="0" applyFont="1" applyFill="1" applyBorder="1" applyAlignment="1">
      <alignment horizontal="center" wrapText="1"/>
    </xf>
    <xf numFmtId="0" fontId="27" fillId="36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/>
    <xf numFmtId="0" fontId="28" fillId="0" borderId="2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изменени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7"/>
  <sheetViews>
    <sheetView showGridLines="0" view="pageBreakPreview" zoomScale="75" zoomScaleSheetLayoutView="75" workbookViewId="0">
      <pane xSplit="2" ySplit="7" topLeftCell="G147" activePane="bottomRight" state="frozen"/>
      <selection pane="topRight" activeCell="C1" sqref="C1"/>
      <selection pane="bottomLeft" activeCell="A8" sqref="A8"/>
      <selection pane="bottomRight" activeCell="M187" sqref="M187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21.109375" style="1" customWidth="1"/>
    <col min="8" max="9" width="9.109375" style="53" customWidth="1"/>
    <col min="10" max="10" width="9.88671875" style="53" customWidth="1"/>
    <col min="13" max="13" width="11.44140625" bestFit="1" customWidth="1"/>
    <col min="14" max="14" width="10.5546875" customWidth="1"/>
    <col min="15" max="15" width="11.6640625" customWidth="1"/>
    <col min="16" max="16" width="10.33203125" customWidth="1"/>
    <col min="17" max="17" width="10.44140625" customWidth="1"/>
    <col min="18" max="18" width="9.88671875" customWidth="1"/>
    <col min="19" max="19" width="11.33203125" customWidth="1"/>
    <col min="20" max="20" width="13.33203125" customWidth="1"/>
  </cols>
  <sheetData>
    <row r="1" spans="1:20">
      <c r="R1" s="308" t="s">
        <v>25</v>
      </c>
      <c r="S1" s="308"/>
      <c r="T1" s="308"/>
    </row>
    <row r="4" spans="1:20" ht="18">
      <c r="B4" s="312" t="s">
        <v>136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6" spans="1:20" ht="45" customHeight="1">
      <c r="A6" s="322" t="s">
        <v>22</v>
      </c>
      <c r="B6" s="310" t="s">
        <v>24</v>
      </c>
      <c r="C6" s="310" t="s">
        <v>13</v>
      </c>
      <c r="D6" s="310" t="s">
        <v>26</v>
      </c>
      <c r="E6" s="310" t="s">
        <v>21</v>
      </c>
      <c r="F6" s="310" t="s">
        <v>19</v>
      </c>
      <c r="G6" s="310" t="s">
        <v>20</v>
      </c>
      <c r="H6" s="309" t="s">
        <v>5</v>
      </c>
      <c r="I6" s="309"/>
      <c r="J6" s="309"/>
      <c r="K6" s="313" t="s">
        <v>4</v>
      </c>
      <c r="L6" s="313"/>
      <c r="M6" s="313"/>
      <c r="N6" s="313"/>
      <c r="O6" s="313"/>
      <c r="P6" s="313"/>
      <c r="Q6" s="313"/>
      <c r="R6" s="313"/>
      <c r="S6" s="313"/>
      <c r="T6" s="313"/>
    </row>
    <row r="7" spans="1:20" ht="57.6">
      <c r="A7" s="323"/>
      <c r="B7" s="311"/>
      <c r="C7" s="311"/>
      <c r="D7" s="311"/>
      <c r="E7" s="311"/>
      <c r="F7" s="311"/>
      <c r="G7" s="311"/>
      <c r="H7" s="54" t="s">
        <v>0</v>
      </c>
      <c r="I7" s="54" t="s">
        <v>1</v>
      </c>
      <c r="J7" s="54" t="s">
        <v>2</v>
      </c>
      <c r="K7" s="14">
        <v>2012</v>
      </c>
      <c r="L7" s="14">
        <v>2013</v>
      </c>
      <c r="M7" s="14">
        <v>2014</v>
      </c>
      <c r="N7" s="14">
        <v>2015</v>
      </c>
      <c r="O7" s="14">
        <v>2016</v>
      </c>
      <c r="P7" s="14">
        <v>2017</v>
      </c>
      <c r="Q7" s="14">
        <v>2018</v>
      </c>
      <c r="R7" s="14">
        <v>2019</v>
      </c>
      <c r="S7" s="14">
        <v>2020</v>
      </c>
      <c r="T7" s="14" t="s">
        <v>23</v>
      </c>
    </row>
    <row r="8" spans="1:20" s="23" customFormat="1">
      <c r="A8" s="22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8">
        <v>18</v>
      </c>
      <c r="S8" s="88">
        <v>19</v>
      </c>
      <c r="T8" s="88">
        <v>20</v>
      </c>
    </row>
    <row r="9" spans="1:20" ht="57" customHeight="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6"/>
      <c r="L9" s="6"/>
      <c r="M9" s="6"/>
      <c r="N9" s="6"/>
      <c r="O9" s="6"/>
      <c r="P9" s="6"/>
      <c r="Q9" s="6"/>
      <c r="R9" s="6"/>
      <c r="S9" s="12"/>
      <c r="T9" s="6"/>
    </row>
    <row r="10" spans="1:20" s="9" customFormat="1" ht="28.8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M20+M109+M143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N194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35" customHeight="1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30" customHeight="1">
      <c r="A19" s="3" t="s">
        <v>12</v>
      </c>
      <c r="B19" s="324" t="s">
        <v>33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6"/>
    </row>
    <row r="20" spans="1:21" ht="53.25" customHeight="1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 t="shared" si="2"/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30" customHeight="1">
      <c r="A27" s="319"/>
      <c r="B27" s="316" t="s">
        <v>27</v>
      </c>
      <c r="C27" s="316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21"/>
      <c r="B28" s="317"/>
      <c r="C28" s="317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21"/>
      <c r="B29" s="317"/>
      <c r="C29" s="317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20"/>
      <c r="B30" s="318"/>
      <c r="C30" s="318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7.25" customHeight="1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30" customHeight="1">
      <c r="A41" s="319"/>
      <c r="B41" s="316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21"/>
      <c r="B42" s="317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20"/>
      <c r="B43" s="318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8.75" customHeight="1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1.5" customHeight="1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49.25" customHeight="1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4">
        <v>70.3</v>
      </c>
      <c r="L50" s="4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54.75" customHeight="1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24.75" customHeight="1">
      <c r="A52" s="319"/>
      <c r="B52" s="316" t="s">
        <v>27</v>
      </c>
      <c r="C52" s="316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 ht="34.5" customHeight="1">
      <c r="A53" s="320"/>
      <c r="B53" s="318"/>
      <c r="C53" s="318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t="17.25" customHeight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t="17.25" customHeight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t="17.25" customHeight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t="17.25" customHeight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61.5" customHeight="1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4.25" customHeight="1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8.75" customHeight="1">
      <c r="A60" s="319"/>
      <c r="B60" s="316" t="s">
        <v>27</v>
      </c>
      <c r="C60" s="316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 ht="29.25" customHeight="1">
      <c r="A61" s="320"/>
      <c r="B61" s="318"/>
      <c r="C61" s="318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 ht="18.75" customHeight="1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 ht="18.75" customHeight="1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 ht="18.75" customHeight="1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 ht="18.75" customHeight="1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4.5" customHeight="1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52.5" customHeight="1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8.75" customHeight="1">
      <c r="A68" s="319"/>
      <c r="B68" s="316" t="s">
        <v>27</v>
      </c>
      <c r="C68" s="316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 ht="18.75" customHeight="1">
      <c r="A69" s="321"/>
      <c r="B69" s="317"/>
      <c r="C69" s="317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 ht="18.75" customHeight="1">
      <c r="A70" s="321"/>
      <c r="B70" s="317"/>
      <c r="C70" s="317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 ht="18.75" customHeight="1">
      <c r="A71" s="320"/>
      <c r="B71" s="318"/>
      <c r="C71" s="318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t="18.75" customHeight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t="18.75" customHeight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t="18.75" customHeight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t="18.75" customHeight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9.75" customHeight="1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27.5" customHeight="1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42.5" customHeight="1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6" customHeight="1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24" customHeight="1">
      <c r="A80" s="319"/>
      <c r="B80" s="316" t="s">
        <v>27</v>
      </c>
      <c r="C80" s="316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 ht="16.5" customHeight="1">
      <c r="A81" s="321"/>
      <c r="B81" s="317"/>
      <c r="C81" s="317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 ht="18" customHeight="1">
      <c r="A82" s="320"/>
      <c r="B82" s="318"/>
      <c r="C82" s="318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 ht="18.75" customHeight="1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 ht="18.75" customHeight="1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 ht="18.75" customHeight="1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 ht="18.75" customHeight="1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79.5" customHeight="1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37.75" customHeight="1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72" customHeight="1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9.5" customHeight="1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2.25" customHeight="1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24" customHeight="1">
      <c r="A92" s="319"/>
      <c r="B92" s="316" t="s">
        <v>27</v>
      </c>
      <c r="C92" s="316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 ht="28.5" customHeight="1">
      <c r="A93" s="320"/>
      <c r="B93" s="318"/>
      <c r="C93" s="318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 ht="18.75" customHeight="1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 ht="18.75" customHeight="1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 ht="18.75" customHeight="1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27"/>
      <c r="B100" s="316" t="s">
        <v>27</v>
      </c>
      <c r="C100" s="316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28"/>
      <c r="B101" s="317"/>
      <c r="C101" s="318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24" t="s">
        <v>50</v>
      </c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6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6.5" customHeight="1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68" customHeight="1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30" customHeight="1">
      <c r="A118" s="319"/>
      <c r="B118" s="329" t="s">
        <v>27</v>
      </c>
      <c r="C118" s="316" t="s">
        <v>6</v>
      </c>
      <c r="D118" s="30" t="s">
        <v>3</v>
      </c>
      <c r="E118" s="27" t="s">
        <v>3</v>
      </c>
      <c r="F118" s="27" t="s">
        <v>3</v>
      </c>
      <c r="G118" s="316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21"/>
      <c r="B119" s="330"/>
      <c r="C119" s="317"/>
      <c r="D119" s="30" t="s">
        <v>3</v>
      </c>
      <c r="E119" s="27" t="s">
        <v>3</v>
      </c>
      <c r="F119" s="27" t="s">
        <v>3</v>
      </c>
      <c r="G119" s="317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20"/>
      <c r="B120" s="331"/>
      <c r="C120" s="318"/>
      <c r="D120" s="30" t="s">
        <v>3</v>
      </c>
      <c r="E120" s="27" t="s">
        <v>3</v>
      </c>
      <c r="F120" s="27" t="s">
        <v>3</v>
      </c>
      <c r="G120" s="318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1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1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1" ht="282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1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1" ht="22.5" customHeight="1">
      <c r="A133" s="319"/>
      <c r="B133" s="316" t="s">
        <v>27</v>
      </c>
      <c r="C133" s="316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1" ht="22.5" customHeight="1">
      <c r="A134" s="321"/>
      <c r="B134" s="317"/>
      <c r="C134" s="317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1" ht="22.5" customHeight="1">
      <c r="A135" s="320"/>
      <c r="B135" s="318"/>
      <c r="C135" s="318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1" ht="86.4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1" ht="57.6">
      <c r="A141" s="40" t="s">
        <v>61</v>
      </c>
      <c r="B141" s="84" t="s">
        <v>110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1" ht="18">
      <c r="A142" s="3" t="s">
        <v>62</v>
      </c>
      <c r="B142" s="324" t="s">
        <v>71</v>
      </c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  <c r="R142" s="325"/>
      <c r="S142" s="325"/>
      <c r="T142" s="326"/>
    </row>
    <row r="143" spans="1:21" ht="43.2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64">
        <f t="shared" ref="M143:S143" si="17">M150+M164+M174</f>
        <v>46452.5</v>
      </c>
      <c r="N143" s="64">
        <f t="shared" si="17"/>
        <v>40240.800000000003</v>
      </c>
      <c r="O143" s="64">
        <f t="shared" si="17"/>
        <v>40240.800000000003</v>
      </c>
      <c r="P143" s="64">
        <f t="shared" si="17"/>
        <v>40240.800000000003</v>
      </c>
      <c r="Q143" s="64">
        <f t="shared" si="17"/>
        <v>40240.800000000003</v>
      </c>
      <c r="R143" s="64">
        <f t="shared" si="17"/>
        <v>40240.800000000003</v>
      </c>
      <c r="S143" s="64">
        <f t="shared" si="17"/>
        <v>40240.800000000003</v>
      </c>
      <c r="T143" s="64">
        <f>SUM(M143:S143)</f>
        <v>287897.3</v>
      </c>
      <c r="U143" s="71"/>
    </row>
    <row r="144" spans="1:21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0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3"/>
      <c r="N145" s="3"/>
      <c r="O145" s="3"/>
      <c r="P145" s="3"/>
      <c r="Q145" s="3"/>
      <c r="R145" s="3"/>
      <c r="S145" s="13"/>
      <c r="T145" s="3"/>
    </row>
    <row r="146" spans="1:20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0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0" ht="230.4">
      <c r="A148" s="3"/>
      <c r="B148" s="2" t="s">
        <v>150</v>
      </c>
      <c r="C148" s="2" t="s">
        <v>29</v>
      </c>
      <c r="D148" s="21"/>
      <c r="E148" s="30" t="s">
        <v>151</v>
      </c>
      <c r="F148" s="4"/>
      <c r="G148" s="21"/>
      <c r="H148" s="50"/>
      <c r="I148" s="50"/>
      <c r="J148" s="50"/>
      <c r="K148" s="4"/>
      <c r="L148" s="4"/>
      <c r="M148" s="3">
        <v>90</v>
      </c>
      <c r="N148" s="3">
        <v>90</v>
      </c>
      <c r="O148" s="3">
        <v>90</v>
      </c>
      <c r="P148" s="3">
        <v>90</v>
      </c>
      <c r="Q148" s="3">
        <v>100</v>
      </c>
      <c r="R148" s="3">
        <v>100</v>
      </c>
      <c r="S148" s="13">
        <v>100</v>
      </c>
      <c r="T148" s="3"/>
    </row>
    <row r="149" spans="1:20" ht="28.8">
      <c r="A149" s="3" t="s">
        <v>64</v>
      </c>
      <c r="B149" s="2" t="s">
        <v>145</v>
      </c>
      <c r="C149" s="2"/>
      <c r="D149" s="21">
        <v>0.1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/>
    </row>
    <row r="150" spans="1:20" ht="45" customHeight="1">
      <c r="A150" s="319"/>
      <c r="B150" s="316" t="s">
        <v>27</v>
      </c>
      <c r="C150" s="316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6">
        <f>M151+M152+M153+M154+M155+M157+M156</f>
        <v>33325</v>
      </c>
      <c r="N150" s="66">
        <f t="shared" ref="N150:S150" si="18">N151+N152+N153+N154+N155+N157</f>
        <v>33278.100000000006</v>
      </c>
      <c r="O150" s="66">
        <f t="shared" si="18"/>
        <v>33278.100000000006</v>
      </c>
      <c r="P150" s="66">
        <f t="shared" si="18"/>
        <v>33278.100000000006</v>
      </c>
      <c r="Q150" s="66">
        <f t="shared" si="18"/>
        <v>33278.100000000006</v>
      </c>
      <c r="R150" s="66">
        <f t="shared" si="18"/>
        <v>33278.100000000006</v>
      </c>
      <c r="S150" s="66">
        <f t="shared" si="18"/>
        <v>33278.100000000006</v>
      </c>
      <c r="T150" s="66">
        <f>SUM(M150:S150)</f>
        <v>232993.60000000003</v>
      </c>
    </row>
    <row r="151" spans="1:20">
      <c r="A151" s="321"/>
      <c r="B151" s="317"/>
      <c r="C151" s="317"/>
      <c r="D151" s="30" t="s">
        <v>3</v>
      </c>
      <c r="E151" s="27" t="s">
        <v>3</v>
      </c>
      <c r="F151" s="27" t="s">
        <v>3</v>
      </c>
      <c r="G151" s="72"/>
      <c r="H151" s="57" t="s">
        <v>72</v>
      </c>
      <c r="I151" s="57" t="s">
        <v>89</v>
      </c>
      <c r="J151" s="57" t="s">
        <v>90</v>
      </c>
      <c r="K151" s="27" t="s">
        <v>3</v>
      </c>
      <c r="L151" s="27" t="s">
        <v>3</v>
      </c>
      <c r="M151" s="67">
        <v>25437.9</v>
      </c>
      <c r="N151" s="36">
        <v>25437.9</v>
      </c>
      <c r="O151" s="36">
        <v>25437.9</v>
      </c>
      <c r="P151" s="36">
        <v>25437.9</v>
      </c>
      <c r="Q151" s="36">
        <v>25437.9</v>
      </c>
      <c r="R151" s="36">
        <v>25437.9</v>
      </c>
      <c r="S151" s="36">
        <v>25437.9</v>
      </c>
      <c r="T151" s="36">
        <f>SUM(M151:S151)</f>
        <v>178065.3</v>
      </c>
    </row>
    <row r="152" spans="1:20">
      <c r="A152" s="321"/>
      <c r="B152" s="317"/>
      <c r="C152" s="317"/>
      <c r="D152" s="30" t="s">
        <v>3</v>
      </c>
      <c r="E152" s="27" t="s">
        <v>3</v>
      </c>
      <c r="F152" s="27" t="s">
        <v>3</v>
      </c>
      <c r="G152" s="72"/>
      <c r="H152" s="57" t="s">
        <v>72</v>
      </c>
      <c r="I152" s="57" t="s">
        <v>89</v>
      </c>
      <c r="J152" s="57" t="s">
        <v>92</v>
      </c>
      <c r="K152" s="27" t="s">
        <v>3</v>
      </c>
      <c r="L152" s="27" t="s">
        <v>3</v>
      </c>
      <c r="M152" s="67">
        <f t="shared" ref="M152:S152" si="19">1284.1-24</f>
        <v>1260.0999999999999</v>
      </c>
      <c r="N152" s="36">
        <f t="shared" si="19"/>
        <v>1260.0999999999999</v>
      </c>
      <c r="O152" s="36">
        <f t="shared" si="19"/>
        <v>1260.0999999999999</v>
      </c>
      <c r="P152" s="36">
        <f t="shared" si="19"/>
        <v>1260.0999999999999</v>
      </c>
      <c r="Q152" s="36">
        <f t="shared" si="19"/>
        <v>1260.0999999999999</v>
      </c>
      <c r="R152" s="36">
        <f t="shared" si="19"/>
        <v>1260.0999999999999</v>
      </c>
      <c r="S152" s="36">
        <f t="shared" si="19"/>
        <v>1260.0999999999999</v>
      </c>
      <c r="T152" s="36">
        <f t="shared" ref="T152:T157" si="20">SUM(M152:S152)</f>
        <v>8820.7000000000007</v>
      </c>
    </row>
    <row r="153" spans="1:20">
      <c r="A153" s="321"/>
      <c r="B153" s="317"/>
      <c r="C153" s="317"/>
      <c r="D153" s="30"/>
      <c r="E153" s="27"/>
      <c r="F153" s="27"/>
      <c r="G153" s="72"/>
      <c r="H153" s="57" t="s">
        <v>72</v>
      </c>
      <c r="I153" s="57" t="s">
        <v>89</v>
      </c>
      <c r="J153" s="57" t="s">
        <v>153</v>
      </c>
      <c r="K153" s="27" t="s">
        <v>3</v>
      </c>
      <c r="L153" s="27" t="s">
        <v>3</v>
      </c>
      <c r="M153" s="67">
        <f>24</f>
        <v>24</v>
      </c>
      <c r="N153" s="36">
        <f>24</f>
        <v>24</v>
      </c>
      <c r="O153" s="36">
        <f>24</f>
        <v>24</v>
      </c>
      <c r="P153" s="36">
        <f>24</f>
        <v>24</v>
      </c>
      <c r="Q153" s="36">
        <f>24</f>
        <v>24</v>
      </c>
      <c r="R153" s="36">
        <f>24</f>
        <v>24</v>
      </c>
      <c r="S153" s="36">
        <f>24</f>
        <v>24</v>
      </c>
      <c r="T153" s="36">
        <f t="shared" si="20"/>
        <v>168</v>
      </c>
    </row>
    <row r="154" spans="1:20">
      <c r="A154" s="321"/>
      <c r="B154" s="317"/>
      <c r="C154" s="317"/>
      <c r="D154" s="30" t="s">
        <v>3</v>
      </c>
      <c r="E154" s="27" t="s">
        <v>3</v>
      </c>
      <c r="F154" s="27" t="s">
        <v>3</v>
      </c>
      <c r="G154" s="72"/>
      <c r="H154" s="50" t="s">
        <v>72</v>
      </c>
      <c r="I154" s="57" t="s">
        <v>91</v>
      </c>
      <c r="J154" s="50" t="s">
        <v>90</v>
      </c>
      <c r="K154" s="27" t="s">
        <v>3</v>
      </c>
      <c r="L154" s="27" t="s">
        <v>3</v>
      </c>
      <c r="M154" s="106">
        <v>501</v>
      </c>
      <c r="N154" s="70">
        <v>500.9</v>
      </c>
      <c r="O154" s="70">
        <v>500.9</v>
      </c>
      <c r="P154" s="70">
        <v>500.9</v>
      </c>
      <c r="Q154" s="70">
        <v>500.9</v>
      </c>
      <c r="R154" s="70">
        <v>500.9</v>
      </c>
      <c r="S154" s="70">
        <v>500.9</v>
      </c>
      <c r="T154" s="36">
        <f t="shared" si="20"/>
        <v>3506.4</v>
      </c>
    </row>
    <row r="155" spans="1:20">
      <c r="A155" s="321"/>
      <c r="B155" s="317"/>
      <c r="C155" s="317"/>
      <c r="D155" s="30" t="s">
        <v>3</v>
      </c>
      <c r="E155" s="27" t="s">
        <v>3</v>
      </c>
      <c r="F155" s="27" t="s">
        <v>3</v>
      </c>
      <c r="G155" s="72"/>
      <c r="H155" s="57" t="s">
        <v>72</v>
      </c>
      <c r="I155" s="57" t="s">
        <v>91</v>
      </c>
      <c r="J155" s="57" t="s">
        <v>92</v>
      </c>
      <c r="K155" s="27" t="s">
        <v>3</v>
      </c>
      <c r="L155" s="27" t="s">
        <v>3</v>
      </c>
      <c r="M155" s="67">
        <v>368.2</v>
      </c>
      <c r="N155" s="36">
        <v>391.4</v>
      </c>
      <c r="O155" s="36">
        <v>391.4</v>
      </c>
      <c r="P155" s="36">
        <v>391.4</v>
      </c>
      <c r="Q155" s="36">
        <v>391.4</v>
      </c>
      <c r="R155" s="36">
        <v>391.4</v>
      </c>
      <c r="S155" s="36">
        <v>391.4</v>
      </c>
      <c r="T155" s="36">
        <f t="shared" si="20"/>
        <v>2716.6000000000004</v>
      </c>
    </row>
    <row r="156" spans="1:20">
      <c r="A156" s="321"/>
      <c r="B156" s="317"/>
      <c r="C156" s="317"/>
      <c r="D156" s="30"/>
      <c r="E156" s="27"/>
      <c r="F156" s="27"/>
      <c r="G156" s="72"/>
      <c r="H156" s="57" t="s">
        <v>158</v>
      </c>
      <c r="I156" s="57" t="s">
        <v>159</v>
      </c>
      <c r="J156" s="57" t="s">
        <v>160</v>
      </c>
      <c r="K156" s="27" t="s">
        <v>3</v>
      </c>
      <c r="L156" s="27" t="s">
        <v>3</v>
      </c>
      <c r="M156" s="67">
        <v>70</v>
      </c>
      <c r="N156" s="27" t="s">
        <v>3</v>
      </c>
      <c r="O156" s="27" t="s">
        <v>3</v>
      </c>
      <c r="P156" s="27" t="s">
        <v>3</v>
      </c>
      <c r="Q156" s="27" t="s">
        <v>3</v>
      </c>
      <c r="R156" s="27" t="s">
        <v>3</v>
      </c>
      <c r="S156" s="27" t="s">
        <v>3</v>
      </c>
      <c r="T156" s="36">
        <f t="shared" si="20"/>
        <v>70</v>
      </c>
    </row>
    <row r="157" spans="1:20">
      <c r="A157" s="320"/>
      <c r="B157" s="318"/>
      <c r="C157" s="318"/>
      <c r="D157" s="30" t="s">
        <v>3</v>
      </c>
      <c r="E157" s="27" t="s">
        <v>3</v>
      </c>
      <c r="F157" s="27" t="s">
        <v>3</v>
      </c>
      <c r="G157" s="72"/>
      <c r="H157" s="57" t="s">
        <v>93</v>
      </c>
      <c r="I157" s="57" t="s">
        <v>94</v>
      </c>
      <c r="J157" s="57" t="s">
        <v>92</v>
      </c>
      <c r="K157" s="27" t="s">
        <v>3</v>
      </c>
      <c r="L157" s="27" t="s">
        <v>3</v>
      </c>
      <c r="M157" s="67">
        <v>5663.8</v>
      </c>
      <c r="N157" s="36">
        <v>5663.8</v>
      </c>
      <c r="O157" s="36">
        <v>5663.8</v>
      </c>
      <c r="P157" s="36">
        <v>5663.8</v>
      </c>
      <c r="Q157" s="36">
        <v>5663.8</v>
      </c>
      <c r="R157" s="36">
        <v>5663.8</v>
      </c>
      <c r="S157" s="36">
        <v>5663.8</v>
      </c>
      <c r="T157" s="36">
        <f t="shared" si="20"/>
        <v>39646.600000000006</v>
      </c>
    </row>
    <row r="158" spans="1:20">
      <c r="A158" s="3"/>
      <c r="B158" s="5" t="s">
        <v>28</v>
      </c>
      <c r="C158" s="2"/>
      <c r="D158" s="21"/>
      <c r="E158" s="4"/>
      <c r="F158" s="4"/>
      <c r="G158" s="21"/>
      <c r="H158" s="50"/>
      <c r="I158" s="57"/>
      <c r="J158" s="50"/>
      <c r="K158" s="27"/>
      <c r="L158" s="27"/>
      <c r="M158" s="70"/>
      <c r="N158" s="70"/>
      <c r="O158" s="70"/>
      <c r="P158" s="70"/>
      <c r="Q158" s="70"/>
      <c r="R158" s="70"/>
      <c r="S158" s="70"/>
      <c r="T158" s="70"/>
    </row>
    <row r="159" spans="1:20">
      <c r="A159" s="3"/>
      <c r="B159" s="2" t="s">
        <v>8</v>
      </c>
      <c r="C159" s="2" t="s">
        <v>6</v>
      </c>
      <c r="D159" s="21"/>
      <c r="E159" s="4" t="s">
        <v>3</v>
      </c>
      <c r="F159" s="4" t="s">
        <v>3</v>
      </c>
      <c r="G159" s="21"/>
      <c r="H159" s="50"/>
      <c r="I159" s="50"/>
      <c r="J159" s="50"/>
      <c r="K159" s="4" t="s">
        <v>3</v>
      </c>
      <c r="L159" s="4" t="s">
        <v>3</v>
      </c>
      <c r="M159" s="3"/>
      <c r="N159" s="3"/>
      <c r="O159" s="3"/>
      <c r="P159" s="3"/>
      <c r="Q159" s="3"/>
      <c r="R159" s="3"/>
      <c r="S159" s="13"/>
      <c r="T159" s="3"/>
    </row>
    <row r="160" spans="1:20">
      <c r="A160" s="3"/>
      <c r="B160" s="2" t="s">
        <v>9</v>
      </c>
      <c r="C160" s="2" t="s">
        <v>6</v>
      </c>
      <c r="D160" s="21"/>
      <c r="E160" s="4" t="s">
        <v>3</v>
      </c>
      <c r="F160" s="4" t="s">
        <v>3</v>
      </c>
      <c r="G160" s="21"/>
      <c r="H160" s="50"/>
      <c r="I160" s="50"/>
      <c r="J160" s="50"/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2">
      <c r="A161" s="3"/>
      <c r="B161" s="2" t="s">
        <v>10</v>
      </c>
      <c r="C161" s="2" t="s">
        <v>6</v>
      </c>
      <c r="D161" s="21"/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2" ht="115.2">
      <c r="A162" s="3"/>
      <c r="B162" s="25" t="s">
        <v>117</v>
      </c>
      <c r="C162" s="25" t="s">
        <v>29</v>
      </c>
      <c r="D162" s="21" t="s">
        <v>3</v>
      </c>
      <c r="E162" s="21" t="s">
        <v>30</v>
      </c>
      <c r="F162" s="27" t="s">
        <v>31</v>
      </c>
      <c r="G162" s="21" t="s">
        <v>3</v>
      </c>
      <c r="H162" s="50" t="s">
        <v>3</v>
      </c>
      <c r="I162" s="50" t="s">
        <v>3</v>
      </c>
      <c r="J162" s="50" t="s">
        <v>3</v>
      </c>
      <c r="K162" s="27">
        <v>70</v>
      </c>
      <c r="L162" s="27">
        <v>71</v>
      </c>
      <c r="M162" s="29">
        <v>74</v>
      </c>
      <c r="N162" s="29">
        <v>78</v>
      </c>
      <c r="O162" s="28">
        <v>83</v>
      </c>
      <c r="P162" s="28">
        <v>88</v>
      </c>
      <c r="Q162" s="28">
        <v>90</v>
      </c>
      <c r="R162" s="28">
        <v>90</v>
      </c>
      <c r="S162" s="28">
        <v>90</v>
      </c>
      <c r="T162" s="4" t="s">
        <v>3</v>
      </c>
    </row>
    <row r="163" spans="1:22" ht="57.6">
      <c r="A163" s="3" t="s">
        <v>95</v>
      </c>
      <c r="B163" s="2" t="s">
        <v>65</v>
      </c>
      <c r="C163" s="2"/>
      <c r="D163" s="21">
        <v>0.05</v>
      </c>
      <c r="E163" s="4"/>
      <c r="F163" s="4"/>
      <c r="G163" s="21"/>
      <c r="H163" s="50"/>
      <c r="I163" s="50"/>
      <c r="J163" s="50"/>
      <c r="K163" s="4"/>
      <c r="L163" s="4"/>
      <c r="M163" s="3"/>
      <c r="N163" s="3"/>
      <c r="O163" s="3"/>
      <c r="P163" s="3"/>
      <c r="Q163" s="3"/>
      <c r="R163" s="3"/>
      <c r="S163" s="13"/>
      <c r="T163" s="4" t="s">
        <v>3</v>
      </c>
    </row>
    <row r="164" spans="1:22" ht="30" customHeight="1">
      <c r="A164" s="319"/>
      <c r="B164" s="316" t="s">
        <v>27</v>
      </c>
      <c r="C164" s="316" t="s">
        <v>6</v>
      </c>
      <c r="D164" s="30" t="s">
        <v>3</v>
      </c>
      <c r="E164" s="27" t="s">
        <v>3</v>
      </c>
      <c r="F164" s="27" t="s">
        <v>3</v>
      </c>
      <c r="G164" s="2"/>
      <c r="H164" s="57" t="s">
        <v>3</v>
      </c>
      <c r="I164" s="57" t="s">
        <v>3</v>
      </c>
      <c r="J164" s="57" t="s">
        <v>3</v>
      </c>
      <c r="K164" s="27" t="s">
        <v>3</v>
      </c>
      <c r="L164" s="27" t="s">
        <v>3</v>
      </c>
      <c r="M164" s="66">
        <f>M165+M166</f>
        <v>10542.900000000001</v>
      </c>
      <c r="N164" s="66">
        <f t="shared" ref="N164:S164" si="21">N165+N166</f>
        <v>4559.1000000000004</v>
      </c>
      <c r="O164" s="66">
        <f t="shared" si="21"/>
        <v>4559.1000000000004</v>
      </c>
      <c r="P164" s="66">
        <f t="shared" si="21"/>
        <v>4559.1000000000004</v>
      </c>
      <c r="Q164" s="66">
        <f t="shared" si="21"/>
        <v>4559.1000000000004</v>
      </c>
      <c r="R164" s="66">
        <f t="shared" si="21"/>
        <v>4559.1000000000004</v>
      </c>
      <c r="S164" s="66">
        <f t="shared" si="21"/>
        <v>4559.1000000000004</v>
      </c>
      <c r="T164" s="66">
        <f>SUM(M164:S164)</f>
        <v>37897.5</v>
      </c>
    </row>
    <row r="165" spans="1:22">
      <c r="A165" s="321"/>
      <c r="B165" s="317"/>
      <c r="C165" s="317"/>
      <c r="D165" s="30" t="s">
        <v>3</v>
      </c>
      <c r="E165" s="27" t="s">
        <v>3</v>
      </c>
      <c r="F165" s="27" t="s">
        <v>3</v>
      </c>
      <c r="G165" s="2"/>
      <c r="H165" s="57" t="s">
        <v>72</v>
      </c>
      <c r="I165" s="57" t="s">
        <v>73</v>
      </c>
      <c r="J165" s="57" t="s">
        <v>74</v>
      </c>
      <c r="K165" s="27" t="s">
        <v>3</v>
      </c>
      <c r="L165" s="27" t="s">
        <v>3</v>
      </c>
      <c r="M165" s="67">
        <v>5983.8</v>
      </c>
      <c r="N165" s="67"/>
      <c r="O165" s="67"/>
      <c r="P165" s="67"/>
      <c r="Q165" s="67"/>
      <c r="R165" s="67"/>
      <c r="S165" s="68"/>
      <c r="T165" s="67">
        <f>SUM(M165:S165)</f>
        <v>5983.8</v>
      </c>
    </row>
    <row r="166" spans="1:22">
      <c r="A166" s="320"/>
      <c r="B166" s="318"/>
      <c r="C166" s="318"/>
      <c r="D166" s="30" t="s">
        <v>3</v>
      </c>
      <c r="E166" s="27" t="s">
        <v>3</v>
      </c>
      <c r="F166" s="27" t="s">
        <v>3</v>
      </c>
      <c r="G166" s="2"/>
      <c r="H166" s="57" t="s">
        <v>75</v>
      </c>
      <c r="I166" s="57" t="s">
        <v>88</v>
      </c>
      <c r="J166" s="57" t="s">
        <v>77</v>
      </c>
      <c r="K166" s="27"/>
      <c r="L166" s="27"/>
      <c r="M166" s="67">
        <v>4559.1000000000004</v>
      </c>
      <c r="N166" s="67">
        <v>4559.1000000000004</v>
      </c>
      <c r="O166" s="67">
        <v>4559.1000000000004</v>
      </c>
      <c r="P166" s="67">
        <v>4559.1000000000004</v>
      </c>
      <c r="Q166" s="67">
        <v>4559.1000000000004</v>
      </c>
      <c r="R166" s="67">
        <v>4559.1000000000004</v>
      </c>
      <c r="S166" s="67">
        <v>4559.1000000000004</v>
      </c>
      <c r="T166" s="67">
        <f>SUM(M166:S166)</f>
        <v>31913.699999999997</v>
      </c>
    </row>
    <row r="167" spans="1:22">
      <c r="A167" s="3"/>
      <c r="B167" s="5" t="s">
        <v>28</v>
      </c>
      <c r="C167" s="2"/>
      <c r="D167" s="21"/>
      <c r="E167" s="4"/>
      <c r="F167" s="4"/>
      <c r="G167" s="21"/>
      <c r="H167" s="50"/>
      <c r="I167" s="50"/>
      <c r="J167" s="50"/>
      <c r="K167" s="4"/>
      <c r="L167" s="4"/>
      <c r="M167" s="3"/>
      <c r="N167" s="3"/>
      <c r="O167" s="3"/>
      <c r="P167" s="3"/>
      <c r="Q167" s="3"/>
      <c r="R167" s="3"/>
      <c r="S167" s="13"/>
      <c r="T167" s="3"/>
    </row>
    <row r="168" spans="1:22">
      <c r="A168" s="3"/>
      <c r="B168" s="2" t="s">
        <v>8</v>
      </c>
      <c r="C168" s="2" t="s">
        <v>6</v>
      </c>
      <c r="D168" s="21"/>
      <c r="E168" s="4" t="s">
        <v>3</v>
      </c>
      <c r="F168" s="4" t="s">
        <v>3</v>
      </c>
      <c r="G168" s="21"/>
      <c r="H168" s="50"/>
      <c r="I168" s="50"/>
      <c r="J168" s="50"/>
      <c r="K168" s="4" t="s">
        <v>3</v>
      </c>
      <c r="L168" s="4" t="s">
        <v>3</v>
      </c>
      <c r="M168" s="3"/>
      <c r="N168" s="3"/>
      <c r="O168" s="3"/>
      <c r="P168" s="3"/>
      <c r="Q168" s="3"/>
      <c r="R168" s="3"/>
      <c r="S168" s="13"/>
      <c r="T168" s="3"/>
    </row>
    <row r="169" spans="1:22">
      <c r="A169" s="3"/>
      <c r="B169" s="2" t="s">
        <v>9</v>
      </c>
      <c r="C169" s="2" t="s">
        <v>6</v>
      </c>
      <c r="D169" s="21"/>
      <c r="E169" s="4" t="s">
        <v>3</v>
      </c>
      <c r="F169" s="4" t="s">
        <v>3</v>
      </c>
      <c r="G169" s="21"/>
      <c r="H169" s="50"/>
      <c r="I169" s="50"/>
      <c r="J169" s="50"/>
      <c r="K169" s="4" t="s">
        <v>3</v>
      </c>
      <c r="L169" s="4" t="s">
        <v>3</v>
      </c>
      <c r="M169" s="3"/>
      <c r="N169" s="3"/>
      <c r="O169" s="3"/>
      <c r="P169" s="3"/>
      <c r="Q169" s="3"/>
      <c r="R169" s="3"/>
      <c r="S169" s="13"/>
      <c r="T169" s="3"/>
    </row>
    <row r="170" spans="1:22">
      <c r="A170" s="3"/>
      <c r="B170" s="2" t="s">
        <v>10</v>
      </c>
      <c r="C170" s="2" t="s">
        <v>6</v>
      </c>
      <c r="D170" s="21"/>
      <c r="E170" s="4" t="s">
        <v>3</v>
      </c>
      <c r="F170" s="4" t="s">
        <v>3</v>
      </c>
      <c r="G170" s="21"/>
      <c r="H170" s="50" t="s">
        <v>3</v>
      </c>
      <c r="I170" s="50" t="s">
        <v>3</v>
      </c>
      <c r="J170" s="50" t="s">
        <v>3</v>
      </c>
      <c r="K170" s="4" t="s">
        <v>3</v>
      </c>
      <c r="L170" s="4" t="s">
        <v>3</v>
      </c>
      <c r="M170" s="3"/>
      <c r="N170" s="3"/>
      <c r="O170" s="3"/>
      <c r="P170" s="3"/>
      <c r="Q170" s="3"/>
      <c r="R170" s="3"/>
      <c r="S170" s="13"/>
      <c r="T170" s="3"/>
    </row>
    <row r="171" spans="1:22" ht="57.6">
      <c r="A171" s="3"/>
      <c r="B171" s="2" t="s">
        <v>146</v>
      </c>
      <c r="C171" s="25" t="s">
        <v>53</v>
      </c>
      <c r="D171" s="30"/>
      <c r="E171" s="27" t="s">
        <v>39</v>
      </c>
      <c r="F171" s="4" t="s">
        <v>36</v>
      </c>
      <c r="G171" s="21" t="s">
        <v>3</v>
      </c>
      <c r="H171" s="50" t="s">
        <v>3</v>
      </c>
      <c r="I171" s="50" t="s">
        <v>3</v>
      </c>
      <c r="J171" s="50" t="s">
        <v>3</v>
      </c>
      <c r="K171" s="4">
        <v>45</v>
      </c>
      <c r="L171" s="4">
        <v>45</v>
      </c>
      <c r="M171" s="3">
        <v>45</v>
      </c>
      <c r="N171" s="3">
        <v>45</v>
      </c>
      <c r="O171" s="3">
        <v>45</v>
      </c>
      <c r="P171" s="3">
        <v>45</v>
      </c>
      <c r="Q171" s="3">
        <v>45</v>
      </c>
      <c r="R171" s="3">
        <v>45</v>
      </c>
      <c r="S171" s="3">
        <v>45</v>
      </c>
      <c r="T171" s="4" t="s">
        <v>3</v>
      </c>
    </row>
    <row r="172" spans="1:22" ht="43.2">
      <c r="A172" s="3"/>
      <c r="B172" s="2" t="s">
        <v>66</v>
      </c>
      <c r="C172" s="2" t="s">
        <v>38</v>
      </c>
      <c r="D172" s="21"/>
      <c r="E172" s="27" t="s">
        <v>39</v>
      </c>
      <c r="F172" s="4" t="s">
        <v>36</v>
      </c>
      <c r="G172" s="21" t="s">
        <v>3</v>
      </c>
      <c r="H172" s="50" t="s">
        <v>3</v>
      </c>
      <c r="I172" s="50" t="s">
        <v>3</v>
      </c>
      <c r="J172" s="50" t="s">
        <v>3</v>
      </c>
      <c r="K172" s="4">
        <v>500</v>
      </c>
      <c r="L172" s="4">
        <v>500</v>
      </c>
      <c r="M172" s="3">
        <v>500</v>
      </c>
      <c r="N172" s="3">
        <v>500</v>
      </c>
      <c r="O172" s="3">
        <v>500</v>
      </c>
      <c r="P172" s="3">
        <v>500</v>
      </c>
      <c r="Q172" s="3">
        <v>500</v>
      </c>
      <c r="R172" s="3">
        <v>500</v>
      </c>
      <c r="S172" s="3">
        <v>500</v>
      </c>
      <c r="T172" s="4" t="s">
        <v>3</v>
      </c>
    </row>
    <row r="173" spans="1:22" s="76" customFormat="1" ht="43.2">
      <c r="A173" s="40" t="s">
        <v>67</v>
      </c>
      <c r="B173" s="17" t="s">
        <v>149</v>
      </c>
      <c r="C173" s="17"/>
      <c r="D173" s="73"/>
      <c r="E173" s="47"/>
      <c r="F173" s="4" t="s">
        <v>36</v>
      </c>
      <c r="G173" s="73"/>
      <c r="H173" s="74"/>
      <c r="I173" s="74"/>
      <c r="J173" s="74"/>
      <c r="K173" s="47"/>
      <c r="L173" s="47"/>
      <c r="M173" s="40"/>
      <c r="N173" s="40"/>
      <c r="O173" s="40"/>
      <c r="P173" s="40"/>
      <c r="Q173" s="40"/>
      <c r="R173" s="40"/>
      <c r="S173" s="75"/>
      <c r="T173" s="47" t="s">
        <v>3</v>
      </c>
      <c r="U173" s="314"/>
      <c r="V173" s="315"/>
    </row>
    <row r="174" spans="1:22" s="76" customFormat="1">
      <c r="A174" s="40"/>
      <c r="B174" s="95"/>
      <c r="C174" s="17"/>
      <c r="D174" s="73">
        <v>0.05</v>
      </c>
      <c r="E174" s="47"/>
      <c r="F174" s="4"/>
      <c r="G174" s="73"/>
      <c r="H174" s="50" t="s">
        <v>3</v>
      </c>
      <c r="I174" s="50" t="s">
        <v>3</v>
      </c>
      <c r="J174" s="50" t="s">
        <v>3</v>
      </c>
      <c r="K174" s="48" t="s">
        <v>3</v>
      </c>
      <c r="L174" s="48" t="s">
        <v>3</v>
      </c>
      <c r="M174" s="99">
        <f>M175+M176+M177</f>
        <v>2584.6</v>
      </c>
      <c r="N174" s="99">
        <f t="shared" ref="N174:S174" si="22">N175+N176+N177</f>
        <v>2403.6</v>
      </c>
      <c r="O174" s="99">
        <f t="shared" si="22"/>
        <v>2403.6</v>
      </c>
      <c r="P174" s="99">
        <f t="shared" si="22"/>
        <v>2403.6</v>
      </c>
      <c r="Q174" s="99">
        <f t="shared" si="22"/>
        <v>2403.6</v>
      </c>
      <c r="R174" s="99">
        <f t="shared" si="22"/>
        <v>2403.6</v>
      </c>
      <c r="S174" s="99">
        <f t="shared" si="22"/>
        <v>2403.6</v>
      </c>
      <c r="T174" s="100">
        <f>SUM(M174:S174)</f>
        <v>17006.2</v>
      </c>
      <c r="U174" s="314"/>
      <c r="V174" s="315"/>
    </row>
    <row r="175" spans="1:22" s="76" customFormat="1" ht="30" customHeight="1">
      <c r="A175" s="40"/>
      <c r="B175" s="96" t="s">
        <v>27</v>
      </c>
      <c r="C175" s="77" t="s">
        <v>6</v>
      </c>
      <c r="D175" s="26" t="s">
        <v>3</v>
      </c>
      <c r="E175" s="48" t="s">
        <v>3</v>
      </c>
      <c r="F175" s="48" t="s">
        <v>3</v>
      </c>
      <c r="G175" s="73"/>
      <c r="H175" s="78" t="s">
        <v>75</v>
      </c>
      <c r="I175" s="78" t="s">
        <v>88</v>
      </c>
      <c r="J175" s="78" t="s">
        <v>77</v>
      </c>
      <c r="K175" s="48" t="s">
        <v>3</v>
      </c>
      <c r="L175" s="48" t="s">
        <v>3</v>
      </c>
      <c r="M175" s="67">
        <v>2328</v>
      </c>
      <c r="N175" s="67">
        <v>2328</v>
      </c>
      <c r="O175" s="67">
        <v>2328</v>
      </c>
      <c r="P175" s="67">
        <v>2328</v>
      </c>
      <c r="Q175" s="67">
        <v>2328</v>
      </c>
      <c r="R175" s="67">
        <v>2328</v>
      </c>
      <c r="S175" s="67">
        <v>2328</v>
      </c>
      <c r="T175" s="67">
        <f>SUM(M175:S175)</f>
        <v>16296</v>
      </c>
      <c r="U175" s="314"/>
      <c r="V175" s="315"/>
    </row>
    <row r="176" spans="1:22" s="76" customFormat="1">
      <c r="A176" s="40"/>
      <c r="B176" s="97"/>
      <c r="C176" s="77" t="s">
        <v>6</v>
      </c>
      <c r="D176" s="26"/>
      <c r="E176" s="48"/>
      <c r="F176" s="48"/>
      <c r="G176" s="73"/>
      <c r="H176" s="78" t="s">
        <v>75</v>
      </c>
      <c r="I176" s="78" t="s">
        <v>78</v>
      </c>
      <c r="J176" s="78" t="s">
        <v>77</v>
      </c>
      <c r="K176" s="48" t="s">
        <v>3</v>
      </c>
      <c r="L176" s="48" t="s">
        <v>3</v>
      </c>
      <c r="M176" s="67">
        <v>75.599999999999994</v>
      </c>
      <c r="N176" s="67">
        <v>75.599999999999994</v>
      </c>
      <c r="O176" s="67">
        <v>75.599999999999994</v>
      </c>
      <c r="P176" s="67">
        <v>75.599999999999994</v>
      </c>
      <c r="Q176" s="67">
        <v>75.599999999999994</v>
      </c>
      <c r="R176" s="67">
        <v>75.599999999999994</v>
      </c>
      <c r="S176" s="67">
        <v>75.599999999999994</v>
      </c>
      <c r="T176" s="67">
        <f>SUM(M176:S176)</f>
        <v>529.20000000000005</v>
      </c>
      <c r="U176" s="314"/>
      <c r="V176" s="315"/>
    </row>
    <row r="177" spans="1:22" s="76" customFormat="1">
      <c r="A177" s="40"/>
      <c r="B177" s="98"/>
      <c r="C177" s="77" t="s">
        <v>6</v>
      </c>
      <c r="D177" s="26"/>
      <c r="E177" s="48"/>
      <c r="F177" s="48"/>
      <c r="G177" s="73"/>
      <c r="H177" s="78" t="s">
        <v>72</v>
      </c>
      <c r="I177" s="78" t="s">
        <v>73</v>
      </c>
      <c r="J177" s="78" t="s">
        <v>77</v>
      </c>
      <c r="K177" s="48" t="s">
        <v>3</v>
      </c>
      <c r="L177" s="48" t="s">
        <v>3</v>
      </c>
      <c r="M177" s="67">
        <v>181</v>
      </c>
      <c r="N177" s="67"/>
      <c r="O177" s="67"/>
      <c r="P177" s="67"/>
      <c r="Q177" s="67"/>
      <c r="R177" s="67"/>
      <c r="S177" s="68"/>
      <c r="T177" s="67">
        <f>SUM(M177:S177)</f>
        <v>181</v>
      </c>
      <c r="U177" s="314"/>
      <c r="V177" s="315"/>
    </row>
    <row r="178" spans="1:22" s="76" customFormat="1">
      <c r="A178" s="40"/>
      <c r="B178" s="79" t="s">
        <v>28</v>
      </c>
      <c r="C178" s="17"/>
      <c r="D178" s="73"/>
      <c r="E178" s="47"/>
      <c r="F178" s="47"/>
      <c r="G178" s="73"/>
      <c r="H178" s="74"/>
      <c r="I178" s="74"/>
      <c r="J178" s="74"/>
      <c r="K178" s="47"/>
      <c r="L178" s="47"/>
      <c r="M178" s="40"/>
      <c r="N178" s="40"/>
      <c r="O178" s="40"/>
      <c r="P178" s="40"/>
      <c r="Q178" s="40"/>
      <c r="R178" s="40"/>
      <c r="S178" s="75"/>
      <c r="T178" s="40"/>
      <c r="U178" s="314"/>
      <c r="V178" s="315"/>
    </row>
    <row r="179" spans="1:22" s="76" customFormat="1">
      <c r="A179" s="40"/>
      <c r="B179" s="17" t="s">
        <v>8</v>
      </c>
      <c r="C179" s="17" t="s">
        <v>6</v>
      </c>
      <c r="D179" s="73"/>
      <c r="E179" s="47" t="s">
        <v>3</v>
      </c>
      <c r="F179" s="47" t="s">
        <v>3</v>
      </c>
      <c r="G179" s="73"/>
      <c r="H179" s="74"/>
      <c r="I179" s="74"/>
      <c r="J179" s="74"/>
      <c r="K179" s="47" t="s">
        <v>3</v>
      </c>
      <c r="L179" s="47" t="s">
        <v>3</v>
      </c>
      <c r="M179" s="40"/>
      <c r="N179" s="40"/>
      <c r="O179" s="40"/>
      <c r="P179" s="40"/>
      <c r="Q179" s="40"/>
      <c r="R179" s="40"/>
      <c r="S179" s="75"/>
      <c r="T179" s="40"/>
      <c r="U179" s="314"/>
      <c r="V179" s="315"/>
    </row>
    <row r="180" spans="1:22" s="76" customFormat="1">
      <c r="A180" s="40"/>
      <c r="B180" s="17" t="s">
        <v>9</v>
      </c>
      <c r="C180" s="17" t="s">
        <v>6</v>
      </c>
      <c r="D180" s="73"/>
      <c r="E180" s="47" t="s">
        <v>3</v>
      </c>
      <c r="F180" s="47" t="s">
        <v>3</v>
      </c>
      <c r="G180" s="73"/>
      <c r="H180" s="74"/>
      <c r="I180" s="74"/>
      <c r="J180" s="74"/>
      <c r="K180" s="47" t="s">
        <v>3</v>
      </c>
      <c r="L180" s="47" t="s">
        <v>3</v>
      </c>
      <c r="M180" s="40"/>
      <c r="N180" s="40"/>
      <c r="O180" s="40"/>
      <c r="P180" s="40"/>
      <c r="Q180" s="40"/>
      <c r="R180" s="40"/>
      <c r="S180" s="75"/>
      <c r="T180" s="40"/>
      <c r="U180" s="314"/>
      <c r="V180" s="315"/>
    </row>
    <row r="181" spans="1:22" s="76" customFormat="1">
      <c r="A181" s="40"/>
      <c r="B181" s="17" t="s">
        <v>10</v>
      </c>
      <c r="C181" s="17" t="s">
        <v>6</v>
      </c>
      <c r="D181" s="73"/>
      <c r="E181" s="47" t="s">
        <v>3</v>
      </c>
      <c r="F181" s="47" t="s">
        <v>3</v>
      </c>
      <c r="G181" s="73"/>
      <c r="H181" s="74" t="s">
        <v>3</v>
      </c>
      <c r="I181" s="74" t="s">
        <v>3</v>
      </c>
      <c r="J181" s="74" t="s">
        <v>3</v>
      </c>
      <c r="K181" s="47" t="s">
        <v>3</v>
      </c>
      <c r="L181" s="47" t="s">
        <v>3</v>
      </c>
      <c r="M181" s="40"/>
      <c r="N181" s="40"/>
      <c r="O181" s="40"/>
      <c r="P181" s="40"/>
      <c r="Q181" s="40"/>
      <c r="R181" s="40"/>
      <c r="S181" s="75"/>
      <c r="T181" s="40"/>
      <c r="U181" s="314"/>
      <c r="V181" s="315"/>
    </row>
    <row r="182" spans="1:22" s="76" customFormat="1" ht="144">
      <c r="A182" s="40"/>
      <c r="B182" s="25" t="s">
        <v>135</v>
      </c>
      <c r="C182" s="25" t="s">
        <v>29</v>
      </c>
      <c r="D182" s="21" t="s">
        <v>3</v>
      </c>
      <c r="E182" s="30" t="s">
        <v>63</v>
      </c>
      <c r="F182" s="27" t="s">
        <v>36</v>
      </c>
      <c r="G182" s="30" t="s">
        <v>3</v>
      </c>
      <c r="H182" s="57" t="s">
        <v>3</v>
      </c>
      <c r="I182" s="57" t="s">
        <v>3</v>
      </c>
      <c r="J182" s="57" t="s">
        <v>3</v>
      </c>
      <c r="K182" s="27" t="s">
        <v>3</v>
      </c>
      <c r="L182" s="27" t="s">
        <v>3</v>
      </c>
      <c r="M182" s="28">
        <v>15.1</v>
      </c>
      <c r="N182" s="28">
        <v>15.1</v>
      </c>
      <c r="O182" s="28">
        <v>15.1</v>
      </c>
      <c r="P182" s="28">
        <v>15.1</v>
      </c>
      <c r="Q182" s="28">
        <v>15.1</v>
      </c>
      <c r="R182" s="28">
        <v>15.1</v>
      </c>
      <c r="S182" s="28">
        <v>15.1</v>
      </c>
      <c r="T182" s="4" t="s">
        <v>3</v>
      </c>
      <c r="U182" s="91"/>
      <c r="V182" s="90"/>
    </row>
    <row r="183" spans="1:22" ht="43.2">
      <c r="A183" s="40" t="s">
        <v>139</v>
      </c>
      <c r="B183" s="84" t="s">
        <v>138</v>
      </c>
      <c r="C183" s="85"/>
      <c r="D183" s="86">
        <v>0.2</v>
      </c>
      <c r="E183" s="27"/>
      <c r="F183" s="4"/>
      <c r="G183" s="21"/>
      <c r="H183" s="50"/>
      <c r="I183" s="50"/>
      <c r="J183" s="50"/>
      <c r="K183" s="4"/>
      <c r="L183" s="4"/>
      <c r="M183" s="3"/>
      <c r="N183" s="3"/>
      <c r="O183" s="3"/>
      <c r="P183" s="3"/>
      <c r="Q183" s="3"/>
      <c r="R183" s="3"/>
      <c r="S183" s="13"/>
      <c r="T183" s="4"/>
    </row>
    <row r="184" spans="1:22" ht="18">
      <c r="A184" s="3" t="s">
        <v>142</v>
      </c>
      <c r="B184" s="324" t="s">
        <v>143</v>
      </c>
      <c r="C184" s="325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6"/>
    </row>
    <row r="185" spans="1:22" ht="43.2">
      <c r="A185" s="3"/>
      <c r="B185" s="5" t="s">
        <v>27</v>
      </c>
      <c r="C185" s="2" t="s">
        <v>6</v>
      </c>
      <c r="D185" s="21" t="s">
        <v>3</v>
      </c>
      <c r="E185" s="4" t="s">
        <v>3</v>
      </c>
      <c r="F185" s="4" t="s">
        <v>3</v>
      </c>
      <c r="G185" s="30" t="s">
        <v>34</v>
      </c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52">
        <f>M192</f>
        <v>0</v>
      </c>
      <c r="N185" s="52">
        <f t="shared" ref="N185:S185" si="23">N192</f>
        <v>0</v>
      </c>
      <c r="O185" s="52">
        <f t="shared" si="23"/>
        <v>0</v>
      </c>
      <c r="P185" s="52">
        <f t="shared" si="23"/>
        <v>0</v>
      </c>
      <c r="Q185" s="52">
        <f t="shared" si="23"/>
        <v>0</v>
      </c>
      <c r="R185" s="52">
        <f t="shared" si="23"/>
        <v>0</v>
      </c>
      <c r="S185" s="52">
        <f t="shared" si="23"/>
        <v>0</v>
      </c>
      <c r="T185" s="52">
        <f>SUM(M185:S185)</f>
        <v>0</v>
      </c>
    </row>
    <row r="186" spans="1:22">
      <c r="A186" s="3"/>
      <c r="B186" s="5" t="s">
        <v>28</v>
      </c>
      <c r="C186" s="2"/>
      <c r="D186" s="21"/>
      <c r="E186" s="4"/>
      <c r="F186" s="4"/>
      <c r="G186" s="21"/>
      <c r="H186" s="50"/>
      <c r="I186" s="50"/>
      <c r="J186" s="50"/>
      <c r="K186" s="4"/>
      <c r="L186" s="4"/>
      <c r="M186" s="3"/>
      <c r="N186" s="3"/>
      <c r="O186" s="3"/>
      <c r="P186" s="3"/>
      <c r="Q186" s="3"/>
      <c r="R186" s="3"/>
      <c r="S186" s="13"/>
      <c r="T186" s="3"/>
    </row>
    <row r="187" spans="1:22">
      <c r="A187" s="3"/>
      <c r="B187" s="2" t="s">
        <v>8</v>
      </c>
      <c r="C187" s="2" t="s">
        <v>6</v>
      </c>
      <c r="D187" s="21" t="s">
        <v>3</v>
      </c>
      <c r="E187" s="4" t="s">
        <v>3</v>
      </c>
      <c r="F187" s="4" t="s">
        <v>3</v>
      </c>
      <c r="G187" s="21"/>
      <c r="H187" s="50" t="s">
        <v>3</v>
      </c>
      <c r="I187" s="50" t="s">
        <v>3</v>
      </c>
      <c r="J187" s="50" t="s">
        <v>3</v>
      </c>
      <c r="K187" s="4" t="s">
        <v>3</v>
      </c>
      <c r="L187" s="4" t="s">
        <v>3</v>
      </c>
      <c r="M187" s="109">
        <v>0</v>
      </c>
      <c r="N187" s="108">
        <f t="shared" ref="N187:S187" si="24">N194</f>
        <v>142020</v>
      </c>
      <c r="O187" s="108">
        <f t="shared" si="24"/>
        <v>177627</v>
      </c>
      <c r="P187" s="108">
        <f t="shared" si="24"/>
        <v>89790</v>
      </c>
      <c r="Q187" s="108">
        <f t="shared" si="24"/>
        <v>69640</v>
      </c>
      <c r="R187" s="108">
        <f t="shared" si="24"/>
        <v>90320</v>
      </c>
      <c r="S187" s="108">
        <f t="shared" si="24"/>
        <v>70380</v>
      </c>
      <c r="T187" s="108">
        <f>SUM(N187:S187)</f>
        <v>639777</v>
      </c>
    </row>
    <row r="188" spans="1:22">
      <c r="A188" s="3"/>
      <c r="B188" s="2" t="s">
        <v>9</v>
      </c>
      <c r="C188" s="2" t="s">
        <v>6</v>
      </c>
      <c r="D188" s="21" t="s">
        <v>3</v>
      </c>
      <c r="E188" s="4" t="s">
        <v>3</v>
      </c>
      <c r="F188" s="4" t="s">
        <v>3</v>
      </c>
      <c r="G188" s="21"/>
      <c r="H188" s="50" t="s">
        <v>3</v>
      </c>
      <c r="I188" s="50" t="s">
        <v>3</v>
      </c>
      <c r="J188" s="50" t="s">
        <v>3</v>
      </c>
      <c r="K188" s="4" t="s">
        <v>3</v>
      </c>
      <c r="L188" s="4" t="s">
        <v>3</v>
      </c>
      <c r="M188" s="3"/>
      <c r="N188" s="3"/>
      <c r="O188" s="3"/>
      <c r="P188" s="3"/>
      <c r="Q188" s="3"/>
      <c r="R188" s="3"/>
      <c r="S188" s="13"/>
      <c r="T188" s="3"/>
    </row>
    <row r="189" spans="1:22">
      <c r="A189" s="3"/>
      <c r="B189" s="2" t="s">
        <v>10</v>
      </c>
      <c r="C189" s="2" t="s">
        <v>6</v>
      </c>
      <c r="D189" s="21" t="s">
        <v>3</v>
      </c>
      <c r="E189" s="4" t="s">
        <v>3</v>
      </c>
      <c r="F189" s="4" t="s">
        <v>3</v>
      </c>
      <c r="G189" s="21"/>
      <c r="H189" s="50" t="s">
        <v>3</v>
      </c>
      <c r="I189" s="50" t="s">
        <v>3</v>
      </c>
      <c r="J189" s="50" t="s">
        <v>3</v>
      </c>
      <c r="K189" s="4" t="s">
        <v>3</v>
      </c>
      <c r="L189" s="4" t="s">
        <v>3</v>
      </c>
      <c r="M189" s="3"/>
      <c r="N189" s="3"/>
      <c r="O189" s="3"/>
      <c r="P189" s="3"/>
      <c r="Q189" s="3"/>
      <c r="R189" s="3"/>
      <c r="S189" s="13"/>
      <c r="T189" s="3"/>
    </row>
    <row r="190" spans="1:22" ht="129.6">
      <c r="A190" s="8"/>
      <c r="B190" s="25" t="s">
        <v>154</v>
      </c>
      <c r="C190" s="25" t="s">
        <v>29</v>
      </c>
      <c r="D190" s="21" t="s">
        <v>3</v>
      </c>
      <c r="E190" s="30" t="s">
        <v>156</v>
      </c>
      <c r="F190" s="27" t="s">
        <v>36</v>
      </c>
      <c r="G190" s="30" t="s">
        <v>3</v>
      </c>
      <c r="H190" s="57" t="s">
        <v>3</v>
      </c>
      <c r="I190" s="57" t="s">
        <v>3</v>
      </c>
      <c r="J190" s="57" t="s">
        <v>3</v>
      </c>
      <c r="K190" s="27">
        <v>57</v>
      </c>
      <c r="L190" s="27">
        <v>55</v>
      </c>
      <c r="M190" s="28">
        <v>51</v>
      </c>
      <c r="N190" s="28">
        <v>49</v>
      </c>
      <c r="O190" s="28">
        <v>46</v>
      </c>
      <c r="P190" s="28">
        <v>44</v>
      </c>
      <c r="Q190" s="28">
        <v>41</v>
      </c>
      <c r="R190" s="28">
        <v>38</v>
      </c>
      <c r="S190" s="28">
        <v>33</v>
      </c>
      <c r="T190" s="4" t="s">
        <v>3</v>
      </c>
    </row>
    <row r="191" spans="1:22" ht="28.8">
      <c r="A191" s="3" t="s">
        <v>140</v>
      </c>
      <c r="B191" s="2" t="s">
        <v>141</v>
      </c>
      <c r="C191" s="2"/>
      <c r="D191" s="21">
        <v>0.2</v>
      </c>
      <c r="E191" s="4"/>
      <c r="F191" s="4" t="s">
        <v>36</v>
      </c>
      <c r="G191" s="21"/>
      <c r="H191" s="50"/>
      <c r="I191" s="50"/>
      <c r="J191" s="50"/>
      <c r="K191" s="4"/>
      <c r="L191" s="4"/>
      <c r="M191" s="3"/>
      <c r="N191" s="3"/>
      <c r="O191" s="3"/>
      <c r="P191" s="3"/>
      <c r="Q191" s="3"/>
      <c r="R191" s="3"/>
      <c r="S191" s="13"/>
      <c r="T191" s="4" t="s">
        <v>3</v>
      </c>
    </row>
    <row r="192" spans="1:22" ht="15" customHeight="1">
      <c r="A192" s="94"/>
      <c r="B192" s="93" t="s">
        <v>27</v>
      </c>
      <c r="C192" s="93" t="s">
        <v>6</v>
      </c>
      <c r="D192" s="30" t="s">
        <v>3</v>
      </c>
      <c r="E192" s="27" t="s">
        <v>3</v>
      </c>
      <c r="F192" s="27" t="s">
        <v>3</v>
      </c>
      <c r="G192" s="72"/>
      <c r="H192" s="57" t="s">
        <v>3</v>
      </c>
      <c r="I192" s="57" t="s">
        <v>3</v>
      </c>
      <c r="J192" s="57" t="s">
        <v>3</v>
      </c>
      <c r="K192" s="27" t="s">
        <v>3</v>
      </c>
      <c r="L192" s="27" t="s">
        <v>3</v>
      </c>
      <c r="M192" s="67"/>
      <c r="N192" s="67"/>
      <c r="O192" s="67"/>
      <c r="P192" s="67"/>
      <c r="Q192" s="67"/>
      <c r="R192" s="67"/>
      <c r="S192" s="67"/>
      <c r="T192" s="67"/>
    </row>
    <row r="193" spans="1:20">
      <c r="A193" s="3"/>
      <c r="B193" s="5" t="s">
        <v>28</v>
      </c>
      <c r="C193" s="2"/>
      <c r="D193" s="21"/>
      <c r="E193" s="4"/>
      <c r="F193" s="4"/>
      <c r="G193" s="21"/>
      <c r="H193" s="50"/>
      <c r="I193" s="57"/>
      <c r="J193" s="50"/>
      <c r="K193" s="27"/>
      <c r="L193" s="27"/>
      <c r="M193" s="70"/>
      <c r="N193" s="70"/>
      <c r="O193" s="70"/>
      <c r="P193" s="70"/>
      <c r="Q193" s="70"/>
      <c r="R193" s="70"/>
      <c r="S193" s="70"/>
      <c r="T193" s="70"/>
    </row>
    <row r="194" spans="1:20">
      <c r="A194" s="3"/>
      <c r="B194" s="2" t="s">
        <v>8</v>
      </c>
      <c r="C194" s="2" t="s">
        <v>6</v>
      </c>
      <c r="D194" s="21"/>
      <c r="E194" s="4" t="s">
        <v>3</v>
      </c>
      <c r="F194" s="4" t="s">
        <v>3</v>
      </c>
      <c r="G194" s="21"/>
      <c r="H194" s="50" t="s">
        <v>3</v>
      </c>
      <c r="I194" s="50" t="s">
        <v>3</v>
      </c>
      <c r="J194" s="50" t="s">
        <v>3</v>
      </c>
      <c r="K194" s="4" t="s">
        <v>3</v>
      </c>
      <c r="L194" s="4" t="s">
        <v>3</v>
      </c>
      <c r="M194" s="109">
        <v>0</v>
      </c>
      <c r="N194" s="108">
        <v>142020</v>
      </c>
      <c r="O194" s="108">
        <v>177627</v>
      </c>
      <c r="P194" s="108">
        <v>89790</v>
      </c>
      <c r="Q194" s="108">
        <v>69640</v>
      </c>
      <c r="R194" s="108">
        <v>90320</v>
      </c>
      <c r="S194" s="110">
        <v>70380</v>
      </c>
      <c r="T194" s="108">
        <f>SUM(M194:S194)</f>
        <v>639777</v>
      </c>
    </row>
    <row r="195" spans="1:20">
      <c r="A195" s="3"/>
      <c r="B195" s="2" t="s">
        <v>9</v>
      </c>
      <c r="C195" s="2" t="s">
        <v>6</v>
      </c>
      <c r="D195" s="21"/>
      <c r="E195" s="4" t="s">
        <v>3</v>
      </c>
      <c r="F195" s="4" t="s">
        <v>3</v>
      </c>
      <c r="G195" s="21"/>
      <c r="H195" s="50" t="s">
        <v>3</v>
      </c>
      <c r="I195" s="50" t="s">
        <v>3</v>
      </c>
      <c r="J195" s="50" t="s">
        <v>3</v>
      </c>
      <c r="K195" s="4" t="s">
        <v>3</v>
      </c>
      <c r="L195" s="4" t="s">
        <v>3</v>
      </c>
      <c r="M195" s="3"/>
      <c r="N195" s="101"/>
      <c r="O195" s="101"/>
      <c r="P195" s="101"/>
      <c r="Q195" s="101"/>
      <c r="R195" s="101"/>
      <c r="S195" s="102"/>
      <c r="T195" s="101"/>
    </row>
    <row r="196" spans="1:20">
      <c r="A196" s="3"/>
      <c r="B196" s="2" t="s">
        <v>10</v>
      </c>
      <c r="C196" s="2" t="s">
        <v>6</v>
      </c>
      <c r="D196" s="21"/>
      <c r="E196" s="4" t="s">
        <v>3</v>
      </c>
      <c r="F196" s="4" t="s">
        <v>3</v>
      </c>
      <c r="G196" s="21"/>
      <c r="H196" s="50" t="s">
        <v>3</v>
      </c>
      <c r="I196" s="50" t="s">
        <v>3</v>
      </c>
      <c r="J196" s="50" t="s">
        <v>3</v>
      </c>
      <c r="K196" s="4" t="s">
        <v>3</v>
      </c>
      <c r="L196" s="4" t="s">
        <v>3</v>
      </c>
      <c r="M196" s="3"/>
      <c r="N196" s="101"/>
      <c r="O196" s="101"/>
      <c r="P196" s="101"/>
      <c r="Q196" s="101"/>
      <c r="R196" s="101"/>
      <c r="S196" s="102"/>
      <c r="T196" s="101"/>
    </row>
    <row r="197" spans="1:20" ht="72">
      <c r="A197" s="3"/>
      <c r="B197" s="25" t="s">
        <v>155</v>
      </c>
      <c r="C197" s="25" t="s">
        <v>53</v>
      </c>
      <c r="D197" s="21" t="s">
        <v>3</v>
      </c>
      <c r="E197" s="30" t="s">
        <v>39</v>
      </c>
      <c r="F197" s="4"/>
      <c r="G197" s="21"/>
      <c r="H197" s="50"/>
      <c r="I197" s="50"/>
      <c r="J197" s="50"/>
      <c r="K197" s="27">
        <v>0</v>
      </c>
      <c r="L197" s="27">
        <v>0</v>
      </c>
      <c r="M197" s="29">
        <v>1</v>
      </c>
      <c r="N197" s="29">
        <v>8</v>
      </c>
      <c r="O197" s="29">
        <v>12</v>
      </c>
      <c r="P197" s="29">
        <v>15</v>
      </c>
      <c r="Q197" s="29">
        <v>19</v>
      </c>
      <c r="R197" s="29">
        <v>23</v>
      </c>
      <c r="S197" s="107">
        <v>25</v>
      </c>
      <c r="T197" s="4" t="s">
        <v>3</v>
      </c>
    </row>
  </sheetData>
  <autoFilter ref="A8:T197"/>
  <mergeCells count="52">
    <mergeCell ref="B184:T184"/>
    <mergeCell ref="B118:B120"/>
    <mergeCell ref="C118:C120"/>
    <mergeCell ref="G118:G120"/>
    <mergeCell ref="B108:T108"/>
    <mergeCell ref="B142:T142"/>
    <mergeCell ref="A164:A166"/>
    <mergeCell ref="B164:B166"/>
    <mergeCell ref="C164:C166"/>
    <mergeCell ref="A150:A157"/>
    <mergeCell ref="B150:B157"/>
    <mergeCell ref="C150:C157"/>
    <mergeCell ref="A133:A135"/>
    <mergeCell ref="B133:B135"/>
    <mergeCell ref="C133:C135"/>
    <mergeCell ref="A118:A120"/>
    <mergeCell ref="A100:A101"/>
    <mergeCell ref="B100:B101"/>
    <mergeCell ref="A6:A7"/>
    <mergeCell ref="B19:T19"/>
    <mergeCell ref="D6:D7"/>
    <mergeCell ref="B60:B61"/>
    <mergeCell ref="B68:B71"/>
    <mergeCell ref="A41:A43"/>
    <mergeCell ref="A27:A30"/>
    <mergeCell ref="A60:A61"/>
    <mergeCell ref="A52:A53"/>
    <mergeCell ref="A92:A93"/>
    <mergeCell ref="C100:C101"/>
    <mergeCell ref="B92:B93"/>
    <mergeCell ref="A80:A82"/>
    <mergeCell ref="A68:A71"/>
    <mergeCell ref="C68:C71"/>
    <mergeCell ref="B80:B82"/>
    <mergeCell ref="C80:C82"/>
    <mergeCell ref="U173:V181"/>
    <mergeCell ref="B27:B30"/>
    <mergeCell ref="C27:C30"/>
    <mergeCell ref="B41:B43"/>
    <mergeCell ref="B52:B53"/>
    <mergeCell ref="C92:C93"/>
    <mergeCell ref="C52:C53"/>
    <mergeCell ref="C60:C61"/>
    <mergeCell ref="R1:T1"/>
    <mergeCell ref="H6:J6"/>
    <mergeCell ref="B6:B7"/>
    <mergeCell ref="C6:C7"/>
    <mergeCell ref="F6:F7"/>
    <mergeCell ref="G6:G7"/>
    <mergeCell ref="E6:E7"/>
    <mergeCell ref="B4:S4"/>
    <mergeCell ref="K6:T6"/>
  </mergeCells>
  <pageMargins left="0.31496062992125984" right="0.31496062992125984" top="0.15748031496062992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topLeftCell="A71" zoomScale="60" workbookViewId="0">
      <selection activeCell="A68" sqref="A1:IV65536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17.109375" style="1" customWidth="1"/>
    <col min="8" max="8" width="9.109375" style="53" customWidth="1"/>
    <col min="9" max="9" width="10.109375" style="53" customWidth="1"/>
    <col min="10" max="10" width="9.44140625" style="53" customWidth="1"/>
    <col min="13" max="13" width="11.44140625" bestFit="1" customWidth="1"/>
    <col min="14" max="14" width="10.5546875" customWidth="1"/>
    <col min="15" max="15" width="11.6640625" customWidth="1"/>
    <col min="16" max="16" width="11.33203125" customWidth="1"/>
    <col min="17" max="17" width="10.44140625" customWidth="1"/>
    <col min="18" max="18" width="10.88671875" customWidth="1"/>
    <col min="19" max="19" width="10.5546875" customWidth="1"/>
    <col min="20" max="20" width="12.88671875" customWidth="1"/>
  </cols>
  <sheetData>
    <row r="1" spans="1:20">
      <c r="R1" s="308" t="s">
        <v>25</v>
      </c>
      <c r="S1" s="308"/>
      <c r="T1" s="308"/>
    </row>
    <row r="4" spans="1:20" ht="18">
      <c r="B4" s="312" t="s">
        <v>136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6" spans="1:20">
      <c r="A6" s="322" t="s">
        <v>22</v>
      </c>
      <c r="B6" s="310" t="s">
        <v>24</v>
      </c>
      <c r="C6" s="310" t="s">
        <v>13</v>
      </c>
      <c r="D6" s="310" t="s">
        <v>26</v>
      </c>
      <c r="E6" s="310" t="s">
        <v>21</v>
      </c>
      <c r="F6" s="310" t="s">
        <v>19</v>
      </c>
      <c r="G6" s="310" t="s">
        <v>20</v>
      </c>
      <c r="H6" s="309" t="s">
        <v>5</v>
      </c>
      <c r="I6" s="309"/>
      <c r="J6" s="309"/>
      <c r="K6" s="313" t="s">
        <v>4</v>
      </c>
      <c r="L6" s="313"/>
      <c r="M6" s="313"/>
      <c r="N6" s="313"/>
      <c r="O6" s="313"/>
      <c r="P6" s="313"/>
      <c r="Q6" s="313"/>
      <c r="R6" s="313"/>
      <c r="S6" s="313"/>
      <c r="T6" s="313"/>
    </row>
    <row r="7" spans="1:20" ht="57.6">
      <c r="A7" s="323"/>
      <c r="B7" s="311"/>
      <c r="C7" s="311"/>
      <c r="D7" s="311"/>
      <c r="E7" s="311"/>
      <c r="F7" s="311"/>
      <c r="G7" s="311"/>
      <c r="H7" s="54" t="s">
        <v>0</v>
      </c>
      <c r="I7" s="54" t="s">
        <v>1</v>
      </c>
      <c r="J7" s="54" t="s">
        <v>2</v>
      </c>
      <c r="K7" s="115">
        <v>2012</v>
      </c>
      <c r="L7" s="115">
        <v>2013</v>
      </c>
      <c r="M7" s="115">
        <v>2014</v>
      </c>
      <c r="N7" s="115">
        <v>2015</v>
      </c>
      <c r="O7" s="115">
        <v>2016</v>
      </c>
      <c r="P7" s="115">
        <v>2017</v>
      </c>
      <c r="Q7" s="115">
        <v>2018</v>
      </c>
      <c r="R7" s="115">
        <v>2019</v>
      </c>
      <c r="S7" s="115">
        <v>2020</v>
      </c>
      <c r="T7" s="115" t="s">
        <v>23</v>
      </c>
    </row>
    <row r="8" spans="1:20" s="23" customFormat="1">
      <c r="A8" s="117">
        <v>1</v>
      </c>
      <c r="B8" s="117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117">
        <v>10</v>
      </c>
      <c r="K8" s="117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</row>
    <row r="9" spans="1:20" ht="55.2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14"/>
      <c r="L9" s="114"/>
      <c r="M9" s="114"/>
      <c r="N9" s="114"/>
      <c r="O9" s="114"/>
      <c r="P9" s="114"/>
      <c r="Q9" s="114"/>
      <c r="R9" s="114"/>
      <c r="S9" s="12"/>
      <c r="T9" s="114"/>
    </row>
    <row r="10" spans="1:20" s="9" customFormat="1" ht="55.2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 hidden="1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 hidden="1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29.6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">
      <c r="A19" s="118" t="s">
        <v>12</v>
      </c>
      <c r="B19" s="332" t="s">
        <v>33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4"/>
    </row>
    <row r="20" spans="1:21" ht="57.6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 hidden="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 hidden="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 hidden="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 hidden="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>
      <c r="A27" s="319"/>
      <c r="B27" s="316" t="s">
        <v>27</v>
      </c>
      <c r="C27" s="316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21"/>
      <c r="B28" s="317"/>
      <c r="C28" s="317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21"/>
      <c r="B29" s="317"/>
      <c r="C29" s="317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20"/>
      <c r="B30" s="318"/>
      <c r="C30" s="318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 hidden="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 hidden="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 hidden="1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 hidden="1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2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>
      <c r="A41" s="319"/>
      <c r="B41" s="316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21"/>
      <c r="B42" s="317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20"/>
      <c r="B43" s="318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 hidden="1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 hidden="1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 hidden="1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 hidden="1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3.2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72.8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72.8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3.2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>
      <c r="A52" s="319"/>
      <c r="B52" s="316" t="s">
        <v>27</v>
      </c>
      <c r="C52" s="316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320"/>
      <c r="B53" s="318"/>
      <c r="C53" s="318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idden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idden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idden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idden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57.6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3.2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>
      <c r="A60" s="319"/>
      <c r="B60" s="316" t="s">
        <v>27</v>
      </c>
      <c r="C60" s="316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320"/>
      <c r="B61" s="318"/>
      <c r="C61" s="318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28.8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3.2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>
      <c r="A68" s="319"/>
      <c r="B68" s="316" t="s">
        <v>27</v>
      </c>
      <c r="C68" s="316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321"/>
      <c r="B69" s="317"/>
      <c r="C69" s="317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321"/>
      <c r="B70" s="317"/>
      <c r="C70" s="317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320"/>
      <c r="B71" s="318"/>
      <c r="C71" s="318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idden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idden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idden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idden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57.6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15.2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29.6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28.8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>
      <c r="A80" s="319"/>
      <c r="B80" s="316" t="s">
        <v>27</v>
      </c>
      <c r="C80" s="316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321"/>
      <c r="B81" s="317"/>
      <c r="C81" s="317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320"/>
      <c r="B82" s="318"/>
      <c r="C82" s="318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57.6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16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58.4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57.6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28.8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>
      <c r="A92" s="319"/>
      <c r="B92" s="316" t="s">
        <v>27</v>
      </c>
      <c r="C92" s="316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320"/>
      <c r="B93" s="318"/>
      <c r="C93" s="318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27"/>
      <c r="B100" s="316" t="s">
        <v>27</v>
      </c>
      <c r="C100" s="316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28"/>
      <c r="B101" s="317"/>
      <c r="C101" s="318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32" t="s">
        <v>50</v>
      </c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4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29.6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72.8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>
      <c r="A118" s="319"/>
      <c r="B118" s="329" t="s">
        <v>27</v>
      </c>
      <c r="C118" s="316" t="s">
        <v>6</v>
      </c>
      <c r="D118" s="30" t="s">
        <v>3</v>
      </c>
      <c r="E118" s="27" t="s">
        <v>3</v>
      </c>
      <c r="F118" s="27" t="s">
        <v>3</v>
      </c>
      <c r="G118" s="316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21"/>
      <c r="B119" s="330"/>
      <c r="C119" s="317"/>
      <c r="D119" s="30" t="s">
        <v>3</v>
      </c>
      <c r="E119" s="27" t="s">
        <v>3</v>
      </c>
      <c r="F119" s="27" t="s">
        <v>3</v>
      </c>
      <c r="G119" s="317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20"/>
      <c r="B120" s="331"/>
      <c r="C120" s="318"/>
      <c r="D120" s="30" t="s">
        <v>3</v>
      </c>
      <c r="E120" s="27" t="s">
        <v>3</v>
      </c>
      <c r="F120" s="27" t="s">
        <v>3</v>
      </c>
      <c r="G120" s="318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 hidden="1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 hidden="1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 hidden="1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 hidden="1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09.75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>
      <c r="A133" s="319"/>
      <c r="B133" s="316" t="s">
        <v>27</v>
      </c>
      <c r="C133" s="316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321"/>
      <c r="B134" s="317"/>
      <c r="C134" s="317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320"/>
      <c r="B135" s="318"/>
      <c r="C135" s="318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 hidden="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 hidden="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 hidden="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 hidden="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90" customHeight="1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0.8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">
      <c r="A142" s="3" t="s">
        <v>62</v>
      </c>
      <c r="B142" s="332" t="s">
        <v>143</v>
      </c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4"/>
    </row>
    <row r="143" spans="1:20" ht="57.6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142020</v>
      </c>
      <c r="O145" s="108">
        <f t="shared" si="18"/>
        <v>177627</v>
      </c>
      <c r="P145" s="108">
        <f t="shared" si="18"/>
        <v>89790</v>
      </c>
      <c r="Q145" s="108">
        <f t="shared" si="18"/>
        <v>69640</v>
      </c>
      <c r="R145" s="108">
        <f t="shared" si="18"/>
        <v>90320</v>
      </c>
      <c r="S145" s="108">
        <f t="shared" si="18"/>
        <v>70380</v>
      </c>
      <c r="T145" s="108">
        <f>SUM(M145:S145)</f>
        <v>639777</v>
      </c>
    </row>
    <row r="146" spans="1:21" hidden="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idden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29.6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57</v>
      </c>
      <c r="L148" s="27">
        <v>55</v>
      </c>
      <c r="M148" s="28">
        <v>51</v>
      </c>
      <c r="N148" s="28">
        <v>49</v>
      </c>
      <c r="O148" s="28">
        <v>46</v>
      </c>
      <c r="P148" s="28">
        <v>44</v>
      </c>
      <c r="Q148" s="28">
        <v>41</v>
      </c>
      <c r="R148" s="28">
        <v>38</v>
      </c>
      <c r="S148" s="28">
        <v>33</v>
      </c>
      <c r="T148" s="4" t="s">
        <v>3</v>
      </c>
    </row>
    <row r="149" spans="1:21" ht="28.8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15" customHeight="1">
      <c r="A150" s="113"/>
      <c r="B150" s="112" t="s">
        <v>27</v>
      </c>
      <c r="C150" s="112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142020</v>
      </c>
      <c r="O152" s="108">
        <v>177627</v>
      </c>
      <c r="P152" s="108">
        <v>89790</v>
      </c>
      <c r="Q152" s="108">
        <v>69640</v>
      </c>
      <c r="R152" s="108">
        <v>90320</v>
      </c>
      <c r="S152" s="110">
        <v>70380</v>
      </c>
      <c r="T152" s="108">
        <f>SUM(M152:S152)</f>
        <v>639777</v>
      </c>
    </row>
    <row r="153" spans="1:21" hidden="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 hidden="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72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0</v>
      </c>
      <c r="L155" s="27">
        <v>0</v>
      </c>
      <c r="M155" s="29">
        <v>1</v>
      </c>
      <c r="N155" s="29">
        <v>8</v>
      </c>
      <c r="O155" s="29">
        <v>12</v>
      </c>
      <c r="P155" s="29">
        <v>15</v>
      </c>
      <c r="Q155" s="29">
        <v>19</v>
      </c>
      <c r="R155" s="29">
        <v>23</v>
      </c>
      <c r="S155" s="107">
        <v>25</v>
      </c>
      <c r="T155" s="4" t="s">
        <v>3</v>
      </c>
    </row>
    <row r="156" spans="1:21" ht="57.6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">
      <c r="A157" s="3" t="s">
        <v>142</v>
      </c>
      <c r="B157" s="332" t="s">
        <v>71</v>
      </c>
      <c r="C157" s="333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4"/>
    </row>
    <row r="158" spans="1:21" ht="57.6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 hidden="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 hidden="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 hidden="1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 hidden="1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60.25" customHeight="1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41.25" customHeight="1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>
      <c r="A165" s="319"/>
      <c r="B165" s="316" t="s">
        <v>27</v>
      </c>
      <c r="C165" s="316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321"/>
      <c r="B166" s="317"/>
      <c r="C166" s="317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321"/>
      <c r="B167" s="317"/>
      <c r="C167" s="317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321"/>
      <c r="B168" s="317"/>
      <c r="C168" s="317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321"/>
      <c r="B169" s="317"/>
      <c r="C169" s="317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321"/>
      <c r="B170" s="317"/>
      <c r="C170" s="317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321"/>
      <c r="B171" s="317"/>
      <c r="C171" s="317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320"/>
      <c r="B172" s="318"/>
      <c r="C172" s="318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15.2">
      <c r="A177" s="3"/>
      <c r="B177" s="25" t="s">
        <v>117</v>
      </c>
      <c r="C177" s="25" t="s">
        <v>29</v>
      </c>
      <c r="D177" s="21" t="s">
        <v>3</v>
      </c>
      <c r="E177" s="21" t="s">
        <v>30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57.6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319"/>
      <c r="B179" s="316" t="s">
        <v>27</v>
      </c>
      <c r="C179" s="316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321"/>
      <c r="B180" s="317"/>
      <c r="C180" s="317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320"/>
      <c r="B181" s="318"/>
      <c r="C181" s="318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57.6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43.2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3.2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314"/>
      <c r="V188" s="315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314"/>
      <c r="V189" s="315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314"/>
      <c r="V190" s="315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314"/>
      <c r="V191" s="315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314"/>
      <c r="V192" s="315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314"/>
      <c r="V193" s="315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314"/>
      <c r="V194" s="315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314"/>
      <c r="V195" s="315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314"/>
      <c r="V196" s="315"/>
    </row>
    <row r="197" spans="1:22" s="76" customFormat="1" ht="144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16"/>
    </row>
  </sheetData>
  <mergeCells count="52"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  <mergeCell ref="G118:G120"/>
    <mergeCell ref="A68:A71"/>
    <mergeCell ref="B68:B71"/>
    <mergeCell ref="C68:C71"/>
    <mergeCell ref="A133:A135"/>
    <mergeCell ref="B133:B135"/>
    <mergeCell ref="C133:C135"/>
    <mergeCell ref="A92:A93"/>
    <mergeCell ref="B92:B93"/>
    <mergeCell ref="C92:C93"/>
    <mergeCell ref="A100:A101"/>
    <mergeCell ref="B100:B101"/>
    <mergeCell ref="C100:C101"/>
    <mergeCell ref="B108:T108"/>
    <mergeCell ref="A80:A82"/>
    <mergeCell ref="B80:B82"/>
    <mergeCell ref="C80:C82"/>
    <mergeCell ref="A118:A120"/>
    <mergeCell ref="B118:B120"/>
    <mergeCell ref="C118:C120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C27:C30"/>
    <mergeCell ref="C60:C61"/>
    <mergeCell ref="B19:T19"/>
    <mergeCell ref="A27:A30"/>
    <mergeCell ref="B27:B30"/>
    <mergeCell ref="A41:A43"/>
    <mergeCell ref="B41:B43"/>
    <mergeCell ref="A52:A53"/>
    <mergeCell ref="B52:B53"/>
    <mergeCell ref="C52:C53"/>
    <mergeCell ref="A60:A61"/>
    <mergeCell ref="B60:B61"/>
  </mergeCells>
  <pageMargins left="0" right="0.11811023622047245" top="0.19685039370078741" bottom="0.19685039370078741" header="0.31496062992125984" footer="0.31496062992125984"/>
  <pageSetup paperSize="9" scale="49" orientation="landscape" r:id="rId1"/>
  <rowBreaks count="5" manualBreakCount="5">
    <brk id="66" max="19" man="1"/>
    <brk id="89" max="19" man="1"/>
    <brk id="124" max="19" man="1"/>
    <brk id="149" max="19" man="1"/>
    <brk id="178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zoomScale="70" zoomScaleSheetLayoutView="70" workbookViewId="0">
      <pane xSplit="2" ySplit="8" topLeftCell="C189" activePane="bottomRight" state="frozen"/>
      <selection pane="topRight" activeCell="C1" sqref="C1"/>
      <selection pane="bottomLeft" activeCell="A9" sqref="A9"/>
      <selection pane="bottomRight" activeCell="A87" sqref="A87:IV87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17.109375" style="1" customWidth="1"/>
    <col min="8" max="8" width="9.109375" style="53" customWidth="1"/>
    <col min="9" max="9" width="10.109375" style="53" customWidth="1"/>
    <col min="10" max="10" width="9.44140625" style="53" customWidth="1"/>
    <col min="13" max="13" width="11.44140625" bestFit="1" customWidth="1"/>
    <col min="14" max="14" width="10.5546875" customWidth="1"/>
    <col min="15" max="15" width="11.6640625" customWidth="1"/>
    <col min="16" max="16" width="11.33203125" customWidth="1"/>
    <col min="17" max="17" width="10.44140625" customWidth="1"/>
    <col min="18" max="18" width="10.88671875" customWidth="1"/>
    <col min="19" max="19" width="10.5546875" customWidth="1"/>
    <col min="20" max="20" width="12.88671875" customWidth="1"/>
  </cols>
  <sheetData>
    <row r="1" spans="1:20">
      <c r="R1" s="308" t="s">
        <v>165</v>
      </c>
      <c r="S1" s="308"/>
      <c r="T1" s="308"/>
    </row>
    <row r="4" spans="1:20" ht="18">
      <c r="B4" s="312" t="s">
        <v>136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</row>
    <row r="6" spans="1:20" ht="15" customHeight="1">
      <c r="A6" s="322" t="s">
        <v>22</v>
      </c>
      <c r="B6" s="310" t="s">
        <v>24</v>
      </c>
      <c r="C6" s="310" t="s">
        <v>13</v>
      </c>
      <c r="D6" s="310" t="s">
        <v>26</v>
      </c>
      <c r="E6" s="310" t="s">
        <v>21</v>
      </c>
      <c r="F6" s="310" t="s">
        <v>19</v>
      </c>
      <c r="G6" s="310" t="s">
        <v>20</v>
      </c>
      <c r="H6" s="309" t="s">
        <v>5</v>
      </c>
      <c r="I6" s="309"/>
      <c r="J6" s="309"/>
      <c r="K6" s="313" t="s">
        <v>4</v>
      </c>
      <c r="L6" s="313"/>
      <c r="M6" s="313"/>
      <c r="N6" s="313"/>
      <c r="O6" s="313"/>
      <c r="P6" s="313"/>
      <c r="Q6" s="313"/>
      <c r="R6" s="313"/>
      <c r="S6" s="313"/>
      <c r="T6" s="313"/>
    </row>
    <row r="7" spans="1:20" ht="57.6">
      <c r="A7" s="323"/>
      <c r="B7" s="311"/>
      <c r="C7" s="311"/>
      <c r="D7" s="311"/>
      <c r="E7" s="311"/>
      <c r="F7" s="311"/>
      <c r="G7" s="311"/>
      <c r="H7" s="54" t="s">
        <v>0</v>
      </c>
      <c r="I7" s="54" t="s">
        <v>1</v>
      </c>
      <c r="J7" s="54" t="s">
        <v>2</v>
      </c>
      <c r="K7" s="122">
        <v>2012</v>
      </c>
      <c r="L7" s="122">
        <v>2013</v>
      </c>
      <c r="M7" s="122">
        <v>2014</v>
      </c>
      <c r="N7" s="122">
        <v>2015</v>
      </c>
      <c r="O7" s="122">
        <v>2016</v>
      </c>
      <c r="P7" s="122">
        <v>2017</v>
      </c>
      <c r="Q7" s="122">
        <v>2018</v>
      </c>
      <c r="R7" s="122">
        <v>2019</v>
      </c>
      <c r="S7" s="122">
        <v>2020</v>
      </c>
      <c r="T7" s="122" t="s">
        <v>23</v>
      </c>
    </row>
    <row r="8" spans="1:20" s="23" customFormat="1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</row>
    <row r="9" spans="1:20" ht="55.2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21"/>
      <c r="L9" s="121"/>
      <c r="M9" s="121"/>
      <c r="N9" s="121"/>
      <c r="O9" s="121"/>
      <c r="P9" s="121"/>
      <c r="Q9" s="121"/>
      <c r="R9" s="121"/>
      <c r="S9" s="12"/>
      <c r="T9" s="121"/>
    </row>
    <row r="10" spans="1:20" s="9" customFormat="1" ht="55.2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24">
        <f>SUM(M12:S12)</f>
        <v>0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29.6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 customHeight="1">
      <c r="A19" s="118" t="s">
        <v>12</v>
      </c>
      <c r="B19" s="332" t="s">
        <v>33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4"/>
    </row>
    <row r="20" spans="1:21" ht="57.6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/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15" customHeight="1">
      <c r="A27" s="319"/>
      <c r="B27" s="316" t="s">
        <v>27</v>
      </c>
      <c r="C27" s="316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21"/>
      <c r="B28" s="317"/>
      <c r="C28" s="317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21"/>
      <c r="B29" s="317"/>
      <c r="C29" s="317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20"/>
      <c r="B30" s="318"/>
      <c r="C30" s="318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2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15" customHeight="1">
      <c r="A41" s="319"/>
      <c r="B41" s="316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21"/>
      <c r="B42" s="317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20"/>
      <c r="B43" s="318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3.2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72.8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72.8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3.2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15" customHeight="1">
      <c r="A52" s="319"/>
      <c r="B52" s="316" t="s">
        <v>27</v>
      </c>
      <c r="C52" s="316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320"/>
      <c r="B53" s="318"/>
      <c r="C53" s="318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57.6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3.2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5" customHeight="1">
      <c r="A60" s="319"/>
      <c r="B60" s="316" t="s">
        <v>27</v>
      </c>
      <c r="C60" s="316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320"/>
      <c r="B61" s="318"/>
      <c r="C61" s="318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28.8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3.2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5" customHeight="1">
      <c r="A68" s="319"/>
      <c r="B68" s="316" t="s">
        <v>27</v>
      </c>
      <c r="C68" s="316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321"/>
      <c r="B69" s="317"/>
      <c r="C69" s="317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321"/>
      <c r="B70" s="317"/>
      <c r="C70" s="317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320"/>
      <c r="B71" s="318"/>
      <c r="C71" s="318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57.6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15.2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29.6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28.8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15" customHeight="1">
      <c r="A80" s="319"/>
      <c r="B80" s="316" t="s">
        <v>27</v>
      </c>
      <c r="C80" s="316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321"/>
      <c r="B81" s="317"/>
      <c r="C81" s="317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320"/>
      <c r="B82" s="318"/>
      <c r="C82" s="318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57.6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16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58.4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57.6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28.8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15" customHeight="1">
      <c r="A92" s="319"/>
      <c r="B92" s="316" t="s">
        <v>27</v>
      </c>
      <c r="C92" s="316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320"/>
      <c r="B93" s="318"/>
      <c r="C93" s="318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27"/>
      <c r="B100" s="316" t="s">
        <v>27</v>
      </c>
      <c r="C100" s="316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28"/>
      <c r="B101" s="317"/>
      <c r="C101" s="318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32" t="s">
        <v>50</v>
      </c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4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29.6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72.8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15" customHeight="1">
      <c r="A118" s="319"/>
      <c r="B118" s="329" t="s">
        <v>27</v>
      </c>
      <c r="C118" s="316" t="s">
        <v>6</v>
      </c>
      <c r="D118" s="30" t="s">
        <v>3</v>
      </c>
      <c r="E118" s="27" t="s">
        <v>3</v>
      </c>
      <c r="F118" s="27" t="s">
        <v>3</v>
      </c>
      <c r="G118" s="316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21"/>
      <c r="B119" s="330"/>
      <c r="C119" s="317"/>
      <c r="D119" s="30" t="s">
        <v>3</v>
      </c>
      <c r="E119" s="27" t="s">
        <v>3</v>
      </c>
      <c r="F119" s="27" t="s">
        <v>3</v>
      </c>
      <c r="G119" s="317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20"/>
      <c r="B120" s="331"/>
      <c r="C120" s="318"/>
      <c r="D120" s="30" t="s">
        <v>3</v>
      </c>
      <c r="E120" s="27" t="s">
        <v>3</v>
      </c>
      <c r="F120" s="27" t="s">
        <v>3</v>
      </c>
      <c r="G120" s="318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273.60000000000002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 ht="15" customHeight="1">
      <c r="A133" s="319"/>
      <c r="B133" s="316" t="s">
        <v>27</v>
      </c>
      <c r="C133" s="316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321"/>
      <c r="B134" s="317"/>
      <c r="C134" s="317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320"/>
      <c r="B135" s="318"/>
      <c r="C135" s="318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86.4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0.8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 customHeight="1">
      <c r="A142" s="3" t="s">
        <v>62</v>
      </c>
      <c r="B142" s="332" t="s">
        <v>143</v>
      </c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4"/>
    </row>
    <row r="143" spans="1:20" ht="57.6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0</v>
      </c>
      <c r="O145" s="108">
        <f t="shared" si="18"/>
        <v>0</v>
      </c>
      <c r="P145" s="108">
        <f t="shared" si="18"/>
        <v>0</v>
      </c>
      <c r="Q145" s="108">
        <f t="shared" si="18"/>
        <v>0</v>
      </c>
      <c r="R145" s="108">
        <f t="shared" si="18"/>
        <v>0</v>
      </c>
      <c r="S145" s="108">
        <f t="shared" si="18"/>
        <v>0</v>
      </c>
      <c r="T145" s="108">
        <f>SUM(M145:S145)</f>
        <v>0</v>
      </c>
    </row>
    <row r="146" spans="1:2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t="12.75" customHeight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7.25" customHeight="1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</v>
      </c>
      <c r="L148" s="27">
        <v>5</v>
      </c>
      <c r="M148" s="28"/>
      <c r="N148" s="28"/>
      <c r="O148" s="28"/>
      <c r="P148" s="28"/>
      <c r="Q148" s="28"/>
      <c r="R148" s="28"/>
      <c r="S148" s="28"/>
      <c r="T148" s="4" t="s">
        <v>3</v>
      </c>
    </row>
    <row r="149" spans="1:21" ht="28.8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>
      <c r="A150" s="120"/>
      <c r="B150" s="124" t="s">
        <v>27</v>
      </c>
      <c r="C150" s="124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10">
        <v>0</v>
      </c>
      <c r="T152" s="108">
        <f>SUM(M152:S152)</f>
        <v>0</v>
      </c>
    </row>
    <row r="153" spans="1:2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72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2</v>
      </c>
      <c r="L155" s="27">
        <v>3</v>
      </c>
      <c r="M155" s="29"/>
      <c r="N155" s="29"/>
      <c r="O155" s="29"/>
      <c r="P155" s="29"/>
      <c r="Q155" s="29"/>
      <c r="R155" s="29"/>
      <c r="S155" s="107"/>
      <c r="T155" s="4" t="s">
        <v>3</v>
      </c>
    </row>
    <row r="156" spans="1:21" ht="57.6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">
      <c r="A157" s="3" t="s">
        <v>142</v>
      </c>
      <c r="B157" s="332" t="s">
        <v>71</v>
      </c>
      <c r="C157" s="333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4"/>
    </row>
    <row r="158" spans="1:21" ht="57.6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30.4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28.8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 ht="15" customHeight="1">
      <c r="A165" s="319"/>
      <c r="B165" s="316" t="s">
        <v>27</v>
      </c>
      <c r="C165" s="316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321"/>
      <c r="B166" s="317"/>
      <c r="C166" s="317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321"/>
      <c r="B167" s="317"/>
      <c r="C167" s="317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321"/>
      <c r="B168" s="317"/>
      <c r="C168" s="317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321"/>
      <c r="B169" s="317"/>
      <c r="C169" s="317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321"/>
      <c r="B170" s="317"/>
      <c r="C170" s="317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321"/>
      <c r="B171" s="317"/>
      <c r="C171" s="317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320"/>
      <c r="B172" s="318"/>
      <c r="C172" s="318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15.2">
      <c r="A177" s="3"/>
      <c r="B177" s="25" t="s">
        <v>166</v>
      </c>
      <c r="C177" s="25" t="s">
        <v>29</v>
      </c>
      <c r="D177" s="21" t="s">
        <v>3</v>
      </c>
      <c r="E177" s="21" t="s">
        <v>167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57.6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319"/>
      <c r="B179" s="316" t="s">
        <v>27</v>
      </c>
      <c r="C179" s="316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321"/>
      <c r="B180" s="317"/>
      <c r="C180" s="317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320"/>
      <c r="B181" s="318"/>
      <c r="C181" s="318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57.6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43.2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3.2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314"/>
      <c r="V188" s="315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314"/>
      <c r="V189" s="315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314"/>
      <c r="V190" s="315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314"/>
      <c r="V191" s="315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314"/>
      <c r="V192" s="315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314"/>
      <c r="V193" s="315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314"/>
      <c r="V194" s="315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314"/>
      <c r="V195" s="315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314"/>
      <c r="V196" s="315"/>
    </row>
    <row r="197" spans="1:22" s="76" customFormat="1" ht="144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23"/>
    </row>
  </sheetData>
  <mergeCells count="52"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A41:A43"/>
    <mergeCell ref="B41:B43"/>
    <mergeCell ref="B19:T19"/>
    <mergeCell ref="A27:A30"/>
    <mergeCell ref="B27:B30"/>
    <mergeCell ref="C27:C30"/>
    <mergeCell ref="A68:A71"/>
    <mergeCell ref="B68:B71"/>
    <mergeCell ref="C68:C71"/>
    <mergeCell ref="A52:A53"/>
    <mergeCell ref="B52:B53"/>
    <mergeCell ref="C52:C53"/>
    <mergeCell ref="A60:A61"/>
    <mergeCell ref="B60:B61"/>
    <mergeCell ref="C60:C61"/>
    <mergeCell ref="A80:A82"/>
    <mergeCell ref="B80:B82"/>
    <mergeCell ref="C80:C82"/>
    <mergeCell ref="A133:A135"/>
    <mergeCell ref="B133:B135"/>
    <mergeCell ref="C133:C135"/>
    <mergeCell ref="A92:A93"/>
    <mergeCell ref="B92:B93"/>
    <mergeCell ref="C92:C93"/>
    <mergeCell ref="A100:A101"/>
    <mergeCell ref="B100:B101"/>
    <mergeCell ref="C100:C101"/>
    <mergeCell ref="B108:T108"/>
    <mergeCell ref="A118:A120"/>
    <mergeCell ref="B118:B120"/>
    <mergeCell ref="C118:C120"/>
    <mergeCell ref="G118:G120"/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</mergeCells>
  <pageMargins left="0" right="0" top="0" bottom="0" header="0.31496062992125984" footer="0.31496062992125984"/>
  <pageSetup paperSize="9" scale="51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329"/>
  <sheetViews>
    <sheetView tabSelected="1" view="pageBreakPreview" zoomScale="60" zoomScaleNormal="60" zoomScalePageLayoutView="80" workbookViewId="0">
      <selection activeCell="H302" sqref="H302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18.5546875" customWidth="1"/>
    <col min="6" max="6" width="16.5546875" style="153" customWidth="1"/>
    <col min="7" max="7" width="16.109375" style="154" customWidth="1"/>
    <col min="8" max="8" width="9.109375" style="155" customWidth="1"/>
    <col min="9" max="9" width="13.33203125" style="155" customWidth="1"/>
    <col min="10" max="10" width="9.44140625" style="155" customWidth="1"/>
    <col min="11" max="12" width="9.109375" style="153" customWidth="1"/>
    <col min="13" max="13" width="11.44140625" style="153" bestFit="1" customWidth="1"/>
    <col min="14" max="14" width="10.5546875" style="153" customWidth="1"/>
    <col min="15" max="15" width="11.6640625" style="153" customWidth="1"/>
    <col min="16" max="16" width="11.33203125" style="199" customWidth="1"/>
    <col min="17" max="17" width="10.44140625" style="199" customWidth="1"/>
    <col min="18" max="18" width="10.88671875" style="290" customWidth="1"/>
    <col min="19" max="19" width="12.21875" style="290" customWidth="1"/>
    <col min="20" max="20" width="13.5546875" style="199" customWidth="1"/>
    <col min="21" max="21" width="12.88671875" style="153" customWidth="1"/>
    <col min="22" max="22" width="11" bestFit="1" customWidth="1"/>
    <col min="23" max="23" width="10.109375" bestFit="1" customWidth="1"/>
    <col min="24" max="24" width="10.88671875" customWidth="1"/>
    <col min="25" max="25" width="11.109375" customWidth="1"/>
  </cols>
  <sheetData>
    <row r="1" spans="1:23">
      <c r="Q1" s="357" t="s">
        <v>303</v>
      </c>
      <c r="R1" s="357"/>
      <c r="S1" s="357"/>
      <c r="T1" s="357"/>
      <c r="U1" s="357"/>
    </row>
    <row r="2" spans="1:23" ht="27.75" customHeight="1">
      <c r="F2" s="243"/>
      <c r="G2" s="244"/>
      <c r="K2" s="243"/>
      <c r="L2" s="243"/>
      <c r="M2" s="243"/>
      <c r="N2" s="243"/>
      <c r="O2" s="243"/>
      <c r="Q2" s="363" t="s">
        <v>318</v>
      </c>
      <c r="R2" s="363"/>
      <c r="S2" s="363"/>
      <c r="T2" s="363"/>
      <c r="U2" s="363"/>
    </row>
    <row r="3" spans="1:23" ht="9.75" customHeight="1">
      <c r="F3" s="243"/>
      <c r="G3" s="244"/>
      <c r="K3" s="243"/>
      <c r="L3" s="243"/>
      <c r="M3" s="243"/>
      <c r="N3" s="243"/>
      <c r="O3" s="243"/>
      <c r="Q3" s="363"/>
      <c r="R3" s="363"/>
      <c r="S3" s="363"/>
      <c r="T3" s="363"/>
      <c r="U3" s="363"/>
    </row>
    <row r="4" spans="1:23" ht="4.5" hidden="1" customHeight="1">
      <c r="F4" s="243"/>
      <c r="G4" s="244"/>
      <c r="K4" s="243"/>
      <c r="L4" s="243"/>
      <c r="M4" s="243"/>
      <c r="N4" s="243"/>
      <c r="O4" s="243"/>
      <c r="Q4" s="363"/>
      <c r="R4" s="363"/>
      <c r="S4" s="363"/>
      <c r="T4" s="363"/>
      <c r="U4" s="363"/>
    </row>
    <row r="5" spans="1:23">
      <c r="F5" s="243"/>
      <c r="G5" s="244"/>
      <c r="K5" s="243"/>
      <c r="L5" s="243"/>
      <c r="M5" s="243"/>
      <c r="N5" s="243"/>
      <c r="O5" s="243"/>
      <c r="Q5" s="357" t="s">
        <v>315</v>
      </c>
      <c r="R5" s="357"/>
      <c r="S5" s="357"/>
      <c r="T5" s="357"/>
      <c r="U5" s="357"/>
    </row>
    <row r="6" spans="1:23" ht="38.25" customHeight="1">
      <c r="Q6" s="358" t="s">
        <v>317</v>
      </c>
      <c r="R6" s="358"/>
      <c r="S6" s="358"/>
      <c r="T6" s="358"/>
      <c r="U6" s="358"/>
    </row>
    <row r="7" spans="1:23">
      <c r="Q7" s="357"/>
      <c r="R7" s="357"/>
      <c r="S7" s="357"/>
      <c r="T7" s="357"/>
      <c r="U7" s="357"/>
    </row>
    <row r="8" spans="1:23" ht="18">
      <c r="B8" s="312" t="s">
        <v>304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232"/>
    </row>
    <row r="10" spans="1:23" ht="15" customHeight="1">
      <c r="A10" s="322" t="s">
        <v>22</v>
      </c>
      <c r="B10" s="310" t="s">
        <v>24</v>
      </c>
      <c r="C10" s="310" t="s">
        <v>13</v>
      </c>
      <c r="D10" s="310" t="s">
        <v>26</v>
      </c>
      <c r="E10" s="310" t="s">
        <v>21</v>
      </c>
      <c r="F10" s="310" t="s">
        <v>19</v>
      </c>
      <c r="G10" s="310" t="s">
        <v>20</v>
      </c>
      <c r="H10" s="309" t="s">
        <v>5</v>
      </c>
      <c r="I10" s="309"/>
      <c r="J10" s="309"/>
      <c r="K10" s="313" t="s">
        <v>4</v>
      </c>
      <c r="L10" s="313"/>
      <c r="M10" s="313"/>
      <c r="N10" s="313"/>
      <c r="O10" s="313"/>
      <c r="P10" s="313"/>
      <c r="Q10" s="313"/>
      <c r="R10" s="313"/>
      <c r="S10" s="313"/>
      <c r="T10" s="313"/>
      <c r="U10" s="313"/>
    </row>
    <row r="11" spans="1:23" ht="57.6">
      <c r="A11" s="323"/>
      <c r="B11" s="311"/>
      <c r="C11" s="311"/>
      <c r="D11" s="311"/>
      <c r="E11" s="311"/>
      <c r="F11" s="311"/>
      <c r="G11" s="311"/>
      <c r="H11" s="54" t="s">
        <v>313</v>
      </c>
      <c r="I11" s="54" t="s">
        <v>1</v>
      </c>
      <c r="J11" s="54" t="s">
        <v>2</v>
      </c>
      <c r="K11" s="146">
        <v>2012</v>
      </c>
      <c r="L11" s="146">
        <v>2013</v>
      </c>
      <c r="M11" s="146">
        <v>2014</v>
      </c>
      <c r="N11" s="146">
        <v>2015</v>
      </c>
      <c r="O11" s="146">
        <v>2016</v>
      </c>
      <c r="P11" s="196">
        <v>2017</v>
      </c>
      <c r="Q11" s="267">
        <v>2018</v>
      </c>
      <c r="R11" s="268">
        <v>2019</v>
      </c>
      <c r="S11" s="268">
        <v>2020</v>
      </c>
      <c r="T11" s="233">
        <v>2021</v>
      </c>
      <c r="U11" s="146" t="s">
        <v>23</v>
      </c>
    </row>
    <row r="12" spans="1:23" s="23" customFormat="1">
      <c r="A12" s="253">
        <v>1</v>
      </c>
      <c r="B12" s="253">
        <v>2</v>
      </c>
      <c r="C12" s="253">
        <v>3</v>
      </c>
      <c r="D12" s="253">
        <v>4</v>
      </c>
      <c r="E12" s="253">
        <v>5</v>
      </c>
      <c r="F12" s="253">
        <v>6</v>
      </c>
      <c r="G12" s="253">
        <v>7</v>
      </c>
      <c r="H12" s="253">
        <v>8</v>
      </c>
      <c r="I12" s="253">
        <v>9</v>
      </c>
      <c r="J12" s="253">
        <v>10</v>
      </c>
      <c r="K12" s="253">
        <v>11</v>
      </c>
      <c r="L12" s="253">
        <v>12</v>
      </c>
      <c r="M12" s="253">
        <v>13</v>
      </c>
      <c r="N12" s="253">
        <v>14</v>
      </c>
      <c r="O12" s="253">
        <v>15</v>
      </c>
      <c r="P12" s="253">
        <v>16</v>
      </c>
      <c r="Q12" s="266">
        <v>17</v>
      </c>
      <c r="R12" s="271">
        <v>18</v>
      </c>
      <c r="S12" s="271">
        <v>19</v>
      </c>
      <c r="T12" s="253">
        <v>20</v>
      </c>
      <c r="U12" s="253">
        <v>21</v>
      </c>
    </row>
    <row r="13" spans="1:23" ht="56.25" customHeight="1">
      <c r="A13" s="16" t="s">
        <v>11</v>
      </c>
      <c r="B13" s="87" t="s">
        <v>341</v>
      </c>
      <c r="C13" s="15"/>
      <c r="D13" s="19" t="s">
        <v>3</v>
      </c>
      <c r="E13" s="16"/>
      <c r="F13" s="156"/>
      <c r="G13" s="89" t="s">
        <v>34</v>
      </c>
      <c r="H13" s="157"/>
      <c r="I13" s="157"/>
      <c r="J13" s="157"/>
      <c r="K13" s="156"/>
      <c r="L13" s="156"/>
      <c r="M13" s="156"/>
      <c r="N13" s="156"/>
      <c r="O13" s="156"/>
      <c r="P13" s="200"/>
      <c r="Q13" s="265"/>
      <c r="R13" s="272"/>
      <c r="S13" s="273"/>
      <c r="T13" s="201"/>
      <c r="U13" s="156"/>
    </row>
    <row r="14" spans="1:23" s="9" customFormat="1" ht="28.8">
      <c r="A14" s="8"/>
      <c r="B14" s="7" t="s">
        <v>27</v>
      </c>
      <c r="C14" s="10" t="s">
        <v>6</v>
      </c>
      <c r="D14" s="20" t="s">
        <v>3</v>
      </c>
      <c r="E14" s="11" t="s">
        <v>3</v>
      </c>
      <c r="F14" s="158" t="s">
        <v>3</v>
      </c>
      <c r="G14" s="89"/>
      <c r="H14" s="159" t="s">
        <v>3</v>
      </c>
      <c r="I14" s="159" t="s">
        <v>3</v>
      </c>
      <c r="J14" s="159" t="s">
        <v>3</v>
      </c>
      <c r="K14" s="158" t="s">
        <v>3</v>
      </c>
      <c r="L14" s="158" t="s">
        <v>3</v>
      </c>
      <c r="M14" s="160">
        <f>M24+M222+M284+M297</f>
        <v>474092.6</v>
      </c>
      <c r="N14" s="160">
        <f>N24+N222+N284+N297</f>
        <v>470948.37599999999</v>
      </c>
      <c r="O14" s="160">
        <f>O24+O222+O284+O297</f>
        <v>446452.40400000004</v>
      </c>
      <c r="P14" s="202">
        <f>P24+P222+P284+P297</f>
        <v>684190.47400000005</v>
      </c>
      <c r="Q14" s="202">
        <f>Q24+Q222+Q284+Q297</f>
        <v>828841.01899999997</v>
      </c>
      <c r="R14" s="202">
        <f>R24+R222+R284+R297</f>
        <v>785062.79599999997</v>
      </c>
      <c r="S14" s="274">
        <f>S24+S222+S284+S297</f>
        <v>629034.69999999995</v>
      </c>
      <c r="T14" s="202">
        <f>T24+T222+T284+T297</f>
        <v>588441.9</v>
      </c>
      <c r="U14" s="160">
        <f>SUM(M14:T14)</f>
        <v>4907064.2690000003</v>
      </c>
      <c r="V14" s="128"/>
      <c r="W14" s="128"/>
    </row>
    <row r="15" spans="1:23">
      <c r="A15" s="3"/>
      <c r="B15" s="5" t="s">
        <v>28</v>
      </c>
      <c r="C15" s="2"/>
      <c r="D15" s="21"/>
      <c r="E15" s="4"/>
      <c r="F15" s="148"/>
      <c r="G15" s="149"/>
      <c r="H15" s="147"/>
      <c r="I15" s="147"/>
      <c r="J15" s="147"/>
      <c r="K15" s="148"/>
      <c r="L15" s="148"/>
      <c r="M15" s="148"/>
      <c r="N15" s="148"/>
      <c r="O15" s="148"/>
      <c r="P15" s="161"/>
      <c r="Q15" s="161"/>
      <c r="R15" s="275"/>
      <c r="S15" s="276"/>
      <c r="T15" s="203"/>
      <c r="U15" s="160"/>
    </row>
    <row r="16" spans="1:23">
      <c r="A16" s="3"/>
      <c r="B16" s="2" t="s">
        <v>8</v>
      </c>
      <c r="C16" s="2" t="s">
        <v>6</v>
      </c>
      <c r="D16" s="21" t="s">
        <v>3</v>
      </c>
      <c r="E16" s="4" t="s">
        <v>3</v>
      </c>
      <c r="F16" s="148" t="s">
        <v>3</v>
      </c>
      <c r="G16" s="149"/>
      <c r="H16" s="147" t="s">
        <v>3</v>
      </c>
      <c r="I16" s="147" t="s">
        <v>3</v>
      </c>
      <c r="J16" s="147" t="s">
        <v>3</v>
      </c>
      <c r="K16" s="148" t="s">
        <v>3</v>
      </c>
      <c r="L16" s="148" t="s">
        <v>3</v>
      </c>
      <c r="M16" s="160">
        <v>869.2</v>
      </c>
      <c r="N16" s="160">
        <v>763.6</v>
      </c>
      <c r="O16" s="160">
        <v>10057.200000000001</v>
      </c>
      <c r="P16" s="202">
        <f>P26+P316</f>
        <v>60045.495000000003</v>
      </c>
      <c r="Q16" s="202">
        <f>Q26+Q223+Q316</f>
        <v>71755.400000000009</v>
      </c>
      <c r="R16" s="274">
        <f>R26+R223+R299</f>
        <v>238977.2</v>
      </c>
      <c r="S16" s="274">
        <f>S26+S223+S299</f>
        <v>277300</v>
      </c>
      <c r="T16" s="202">
        <f>T26+T223+T299</f>
        <v>277300</v>
      </c>
      <c r="U16" s="160">
        <f>SUM(M16:T16)</f>
        <v>937068.09499999997</v>
      </c>
      <c r="V16" s="71"/>
    </row>
    <row r="17" spans="1:22">
      <c r="A17" s="3"/>
      <c r="B17" s="2" t="s">
        <v>9</v>
      </c>
      <c r="C17" s="2" t="s">
        <v>6</v>
      </c>
      <c r="D17" s="21" t="s">
        <v>3</v>
      </c>
      <c r="E17" s="4" t="s">
        <v>3</v>
      </c>
      <c r="F17" s="148" t="s">
        <v>3</v>
      </c>
      <c r="G17" s="149"/>
      <c r="H17" s="147" t="s">
        <v>3</v>
      </c>
      <c r="I17" s="147" t="s">
        <v>3</v>
      </c>
      <c r="J17" s="147" t="s">
        <v>3</v>
      </c>
      <c r="K17" s="148" t="s">
        <v>3</v>
      </c>
      <c r="L17" s="148" t="s">
        <v>3</v>
      </c>
      <c r="M17" s="148" t="s">
        <v>3</v>
      </c>
      <c r="N17" s="148" t="s">
        <v>3</v>
      </c>
      <c r="O17" s="148" t="s">
        <v>3</v>
      </c>
      <c r="P17" s="161" t="s">
        <v>3</v>
      </c>
      <c r="Q17" s="161" t="s">
        <v>3</v>
      </c>
      <c r="R17" s="275" t="s">
        <v>3</v>
      </c>
      <c r="S17" s="276" t="s">
        <v>3</v>
      </c>
      <c r="T17" s="203" t="s">
        <v>3</v>
      </c>
      <c r="U17" s="148" t="s">
        <v>3</v>
      </c>
      <c r="V17" s="71"/>
    </row>
    <row r="18" spans="1:22">
      <c r="A18" s="3"/>
      <c r="B18" s="2" t="s">
        <v>10</v>
      </c>
      <c r="C18" s="2" t="s">
        <v>6</v>
      </c>
      <c r="D18" s="21" t="s">
        <v>3</v>
      </c>
      <c r="E18" s="4" t="s">
        <v>3</v>
      </c>
      <c r="F18" s="148" t="s">
        <v>3</v>
      </c>
      <c r="G18" s="149"/>
      <c r="H18" s="147" t="s">
        <v>3</v>
      </c>
      <c r="I18" s="147" t="s">
        <v>3</v>
      </c>
      <c r="J18" s="147" t="s">
        <v>3</v>
      </c>
      <c r="K18" s="148" t="s">
        <v>3</v>
      </c>
      <c r="L18" s="148" t="s">
        <v>3</v>
      </c>
      <c r="M18" s="148" t="s">
        <v>3</v>
      </c>
      <c r="N18" s="148" t="s">
        <v>3</v>
      </c>
      <c r="O18" s="148" t="s">
        <v>3</v>
      </c>
      <c r="P18" s="161" t="s">
        <v>3</v>
      </c>
      <c r="Q18" s="161" t="s">
        <v>3</v>
      </c>
      <c r="R18" s="275" t="s">
        <v>3</v>
      </c>
      <c r="S18" s="276" t="s">
        <v>3</v>
      </c>
      <c r="T18" s="203" t="s">
        <v>3</v>
      </c>
      <c r="U18" s="148" t="s">
        <v>3</v>
      </c>
    </row>
    <row r="19" spans="1:22" ht="152.25" customHeight="1">
      <c r="A19" s="3"/>
      <c r="B19" s="25" t="s">
        <v>286</v>
      </c>
      <c r="C19" s="25" t="s">
        <v>29</v>
      </c>
      <c r="D19" s="21" t="s">
        <v>3</v>
      </c>
      <c r="E19" s="30" t="s">
        <v>289</v>
      </c>
      <c r="F19" s="148" t="s">
        <v>306</v>
      </c>
      <c r="G19" s="149"/>
      <c r="H19" s="147" t="s">
        <v>3</v>
      </c>
      <c r="I19" s="147" t="s">
        <v>3</v>
      </c>
      <c r="J19" s="147" t="s">
        <v>3</v>
      </c>
      <c r="K19" s="161">
        <v>47.2</v>
      </c>
      <c r="L19" s="148">
        <v>48.2</v>
      </c>
      <c r="M19" s="162">
        <v>54.5</v>
      </c>
      <c r="N19" s="162">
        <v>62.9</v>
      </c>
      <c r="O19" s="162">
        <v>59.8</v>
      </c>
      <c r="P19" s="162">
        <v>90</v>
      </c>
      <c r="Q19" s="162">
        <v>100</v>
      </c>
      <c r="R19" s="277">
        <v>100</v>
      </c>
      <c r="S19" s="277">
        <v>100</v>
      </c>
      <c r="T19" s="162">
        <v>100</v>
      </c>
      <c r="U19" s="148" t="s">
        <v>3</v>
      </c>
    </row>
    <row r="20" spans="1:22" ht="158.4">
      <c r="A20" s="3"/>
      <c r="B20" s="25" t="s">
        <v>342</v>
      </c>
      <c r="C20" s="25" t="s">
        <v>29</v>
      </c>
      <c r="D20" s="21" t="s">
        <v>3</v>
      </c>
      <c r="E20" s="73" t="s">
        <v>348</v>
      </c>
      <c r="F20" s="148" t="s">
        <v>306</v>
      </c>
      <c r="G20" s="149"/>
      <c r="H20" s="147" t="s">
        <v>3</v>
      </c>
      <c r="I20" s="147" t="s">
        <v>3</v>
      </c>
      <c r="J20" s="147" t="s">
        <v>3</v>
      </c>
      <c r="K20" s="147" t="s">
        <v>3</v>
      </c>
      <c r="L20" s="147" t="s">
        <v>3</v>
      </c>
      <c r="M20" s="147" t="s">
        <v>3</v>
      </c>
      <c r="N20" s="147" t="s">
        <v>3</v>
      </c>
      <c r="O20" s="147" t="s">
        <v>3</v>
      </c>
      <c r="P20" s="147" t="s">
        <v>3</v>
      </c>
      <c r="Q20" s="161">
        <v>100</v>
      </c>
      <c r="R20" s="161">
        <v>101</v>
      </c>
      <c r="S20" s="161">
        <v>103</v>
      </c>
      <c r="T20" s="161">
        <v>105</v>
      </c>
      <c r="U20" s="148" t="s">
        <v>3</v>
      </c>
    </row>
    <row r="21" spans="1:22" ht="43.2">
      <c r="A21" s="3"/>
      <c r="B21" s="25" t="s">
        <v>343</v>
      </c>
      <c r="C21" s="25" t="s">
        <v>344</v>
      </c>
      <c r="D21" s="21" t="s">
        <v>3</v>
      </c>
      <c r="E21" s="73" t="s">
        <v>39</v>
      </c>
      <c r="F21" s="148" t="s">
        <v>306</v>
      </c>
      <c r="G21" s="230"/>
      <c r="H21" s="147" t="s">
        <v>3</v>
      </c>
      <c r="I21" s="147" t="s">
        <v>3</v>
      </c>
      <c r="J21" s="147" t="s">
        <v>3</v>
      </c>
      <c r="K21" s="147" t="s">
        <v>3</v>
      </c>
      <c r="L21" s="147" t="s">
        <v>3</v>
      </c>
      <c r="M21" s="147" t="s">
        <v>3</v>
      </c>
      <c r="N21" s="147" t="s">
        <v>3</v>
      </c>
      <c r="O21" s="147" t="s">
        <v>3</v>
      </c>
      <c r="P21" s="147" t="s">
        <v>3</v>
      </c>
      <c r="Q21" s="162">
        <v>0.14099999999999999</v>
      </c>
      <c r="R21" s="277">
        <v>0.155</v>
      </c>
      <c r="S21" s="277">
        <v>0.183</v>
      </c>
      <c r="T21" s="162">
        <v>0.21099999999999999</v>
      </c>
      <c r="U21" s="148" t="s">
        <v>3</v>
      </c>
    </row>
    <row r="22" spans="1:22" ht="72">
      <c r="A22" s="3" t="s">
        <v>11</v>
      </c>
      <c r="B22" s="10" t="s">
        <v>108</v>
      </c>
      <c r="C22" s="10"/>
      <c r="D22" s="20">
        <v>1</v>
      </c>
      <c r="E22" s="4"/>
      <c r="F22" s="148"/>
      <c r="G22" s="149"/>
      <c r="H22" s="147"/>
      <c r="I22" s="147"/>
      <c r="J22" s="147"/>
      <c r="K22" s="148"/>
      <c r="L22" s="148"/>
      <c r="M22" s="148"/>
      <c r="N22" s="148"/>
      <c r="O22" s="148"/>
      <c r="P22" s="161"/>
      <c r="Q22" s="161"/>
      <c r="R22" s="275"/>
      <c r="S22" s="276"/>
      <c r="T22" s="203"/>
      <c r="U22" s="148"/>
    </row>
    <row r="23" spans="1:22" ht="18.75" customHeight="1">
      <c r="A23" s="118" t="s">
        <v>12</v>
      </c>
      <c r="B23" s="332" t="s">
        <v>33</v>
      </c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4"/>
    </row>
    <row r="24" spans="1:22" ht="57.6">
      <c r="A24" s="3"/>
      <c r="B24" s="5" t="s">
        <v>222</v>
      </c>
      <c r="C24" s="2" t="s">
        <v>6</v>
      </c>
      <c r="D24" s="21" t="s">
        <v>3</v>
      </c>
      <c r="E24" s="148" t="s">
        <v>3</v>
      </c>
      <c r="F24" s="148" t="s">
        <v>3</v>
      </c>
      <c r="G24" s="149" t="s">
        <v>34</v>
      </c>
      <c r="H24" s="147" t="s">
        <v>3</v>
      </c>
      <c r="I24" s="147" t="s">
        <v>3</v>
      </c>
      <c r="J24" s="147" t="s">
        <v>3</v>
      </c>
      <c r="K24" s="148" t="s">
        <v>3</v>
      </c>
      <c r="L24" s="148" t="s">
        <v>3</v>
      </c>
      <c r="M24" s="163">
        <f>M31+M49+M72+M98+M108+M127+M151+M159</f>
        <v>414547.3</v>
      </c>
      <c r="N24" s="163">
        <f>N31+N49+N72+N98+N108+N127+N151+N159</f>
        <v>415777.77999999997</v>
      </c>
      <c r="O24" s="163">
        <f>O31+O49+O72+O98+O108+O127+O151+O159+O175</f>
        <v>395995.59400000004</v>
      </c>
      <c r="P24" s="163">
        <f>P31+P49+P72+P98+P108+P127+P151+P159+P175</f>
        <v>578303.57799999998</v>
      </c>
      <c r="Q24" s="163">
        <f>Q31+Q49+Q72+Q98+Q108+Q127+Q151+Q159+Q175</f>
        <v>659619.91899999999</v>
      </c>
      <c r="R24" s="278">
        <f>R31+R49+R72+R98+R108+R127+R151+R159+R175+R185+R193+R204+R213</f>
        <v>603627.29599999997</v>
      </c>
      <c r="S24" s="278">
        <f t="shared" ref="S24:T24" si="0">S31+S49+S72+S98+S108+S127+S151+S159+S175+S185+S193+S204+S213</f>
        <v>469922</v>
      </c>
      <c r="T24" s="278">
        <f t="shared" si="0"/>
        <v>431516.1</v>
      </c>
      <c r="U24" s="163">
        <f>SUM(M24:T24)</f>
        <v>3969309.5670000003</v>
      </c>
      <c r="V24" s="71"/>
    </row>
    <row r="25" spans="1:22">
      <c r="A25" s="3"/>
      <c r="B25" s="5" t="s">
        <v>28</v>
      </c>
      <c r="C25" s="2"/>
      <c r="D25" s="21"/>
      <c r="E25" s="4"/>
      <c r="F25" s="148"/>
      <c r="G25" s="149"/>
      <c r="H25" s="147"/>
      <c r="I25" s="147"/>
      <c r="J25" s="147"/>
      <c r="K25" s="148"/>
      <c r="L25" s="148"/>
      <c r="M25" s="148"/>
      <c r="N25" s="148"/>
      <c r="O25" s="148"/>
      <c r="P25" s="161"/>
      <c r="Q25" s="161"/>
      <c r="R25" s="275"/>
      <c r="S25" s="276"/>
      <c r="T25" s="203"/>
      <c r="U25" s="163"/>
    </row>
    <row r="26" spans="1:22">
      <c r="A26" s="3"/>
      <c r="B26" s="2" t="s">
        <v>8</v>
      </c>
      <c r="C26" s="2" t="s">
        <v>6</v>
      </c>
      <c r="D26" s="21" t="s">
        <v>3</v>
      </c>
      <c r="E26" s="4" t="s">
        <v>3</v>
      </c>
      <c r="F26" s="148" t="s">
        <v>3</v>
      </c>
      <c r="G26" s="149"/>
      <c r="H26" s="147" t="s">
        <v>3</v>
      </c>
      <c r="I26" s="147" t="s">
        <v>3</v>
      </c>
      <c r="J26" s="147" t="s">
        <v>3</v>
      </c>
      <c r="K26" s="148" t="s">
        <v>3</v>
      </c>
      <c r="L26" s="148" t="s">
        <v>3</v>
      </c>
      <c r="M26" s="163">
        <v>0</v>
      </c>
      <c r="N26" s="163">
        <v>0</v>
      </c>
      <c r="O26" s="163">
        <v>9279.1</v>
      </c>
      <c r="P26" s="163">
        <f>P39+P56+P84+P101+P116+P136+P153+P168</f>
        <v>59212.145000000004</v>
      </c>
      <c r="Q26" s="163">
        <f>Q39+Q56+Q84+Q101+Q116+Q136+Q153+Q168</f>
        <v>70919.100000000006</v>
      </c>
      <c r="R26" s="278">
        <f>R39+R56+R84+R101+R116+R136+R153+R168+R177+R188+R197+R206</f>
        <v>238977.2</v>
      </c>
      <c r="S26" s="278">
        <f t="shared" ref="S26:T26" si="1">S39+S56+S84+S101+S116+S136+S153+S168+S177+S188+S197+S206</f>
        <v>277300</v>
      </c>
      <c r="T26" s="278">
        <f t="shared" si="1"/>
        <v>277300</v>
      </c>
      <c r="U26" s="163">
        <f>SUM(M26:T26)</f>
        <v>932987.54500000004</v>
      </c>
    </row>
    <row r="27" spans="1:22">
      <c r="A27" s="3"/>
      <c r="B27" s="2" t="s">
        <v>9</v>
      </c>
      <c r="C27" s="2" t="s">
        <v>6</v>
      </c>
      <c r="D27" s="21" t="s">
        <v>3</v>
      </c>
      <c r="E27" s="4" t="s">
        <v>3</v>
      </c>
      <c r="F27" s="148" t="s">
        <v>3</v>
      </c>
      <c r="G27" s="149"/>
      <c r="H27" s="147" t="s">
        <v>3</v>
      </c>
      <c r="I27" s="147" t="s">
        <v>3</v>
      </c>
      <c r="J27" s="147" t="s">
        <v>3</v>
      </c>
      <c r="K27" s="148" t="s">
        <v>3</v>
      </c>
      <c r="L27" s="148" t="s">
        <v>3</v>
      </c>
      <c r="M27" s="163"/>
      <c r="N27" s="163"/>
      <c r="O27" s="163"/>
      <c r="P27" s="163"/>
      <c r="Q27" s="163"/>
      <c r="R27" s="278"/>
      <c r="S27" s="278"/>
      <c r="T27" s="163"/>
      <c r="U27" s="164"/>
    </row>
    <row r="28" spans="1:22">
      <c r="A28" s="3"/>
      <c r="B28" s="2" t="s">
        <v>10</v>
      </c>
      <c r="C28" s="2" t="s">
        <v>6</v>
      </c>
      <c r="D28" s="21" t="s">
        <v>3</v>
      </c>
      <c r="E28" s="4" t="s">
        <v>3</v>
      </c>
      <c r="F28" s="148" t="s">
        <v>3</v>
      </c>
      <c r="G28" s="149"/>
      <c r="H28" s="147" t="s">
        <v>3</v>
      </c>
      <c r="I28" s="147" t="s">
        <v>3</v>
      </c>
      <c r="J28" s="147" t="s">
        <v>3</v>
      </c>
      <c r="K28" s="148" t="s">
        <v>3</v>
      </c>
      <c r="L28" s="148" t="s">
        <v>3</v>
      </c>
      <c r="M28" s="148" t="s">
        <v>3</v>
      </c>
      <c r="N28" s="148" t="s">
        <v>3</v>
      </c>
      <c r="O28" s="148" t="s">
        <v>3</v>
      </c>
      <c r="P28" s="161" t="s">
        <v>3</v>
      </c>
      <c r="Q28" s="161" t="s">
        <v>3</v>
      </c>
      <c r="R28" s="275" t="s">
        <v>3</v>
      </c>
      <c r="S28" s="275" t="s">
        <v>3</v>
      </c>
      <c r="T28" s="161"/>
      <c r="U28" s="148" t="s">
        <v>3</v>
      </c>
    </row>
    <row r="29" spans="1:22" ht="28.8">
      <c r="A29" s="3"/>
      <c r="B29" s="2" t="s">
        <v>282</v>
      </c>
      <c r="C29" s="2" t="s">
        <v>53</v>
      </c>
      <c r="D29" s="21"/>
      <c r="E29" s="21" t="s">
        <v>39</v>
      </c>
      <c r="F29" s="148" t="s">
        <v>306</v>
      </c>
      <c r="G29" s="149"/>
      <c r="H29" s="147" t="s">
        <v>3</v>
      </c>
      <c r="I29" s="147" t="s">
        <v>3</v>
      </c>
      <c r="J29" s="147" t="s">
        <v>3</v>
      </c>
      <c r="K29" s="148" t="s">
        <v>3</v>
      </c>
      <c r="L29" s="148" t="s">
        <v>3</v>
      </c>
      <c r="M29" s="148">
        <v>195</v>
      </c>
      <c r="N29" s="148">
        <v>207</v>
      </c>
      <c r="O29" s="148">
        <v>219</v>
      </c>
      <c r="P29" s="161">
        <v>232</v>
      </c>
      <c r="Q29" s="161">
        <v>246</v>
      </c>
      <c r="R29" s="275">
        <v>246</v>
      </c>
      <c r="S29" s="276">
        <v>246</v>
      </c>
      <c r="T29" s="203">
        <v>246</v>
      </c>
      <c r="U29" s="148" t="s">
        <v>3</v>
      </c>
    </row>
    <row r="30" spans="1:22" ht="28.8">
      <c r="A30" s="3" t="s">
        <v>14</v>
      </c>
      <c r="B30" s="2" t="s">
        <v>35</v>
      </c>
      <c r="C30" s="2"/>
      <c r="D30" s="21">
        <v>0.11</v>
      </c>
      <c r="E30" s="4"/>
      <c r="F30" s="148" t="s">
        <v>306</v>
      </c>
      <c r="G30" s="149"/>
      <c r="H30" s="147"/>
      <c r="I30" s="147"/>
      <c r="J30" s="147"/>
      <c r="K30" s="148"/>
      <c r="L30" s="148"/>
      <c r="M30" s="148"/>
      <c r="N30" s="148"/>
      <c r="O30" s="148"/>
      <c r="P30" s="161"/>
      <c r="Q30" s="161"/>
      <c r="R30" s="275"/>
      <c r="S30" s="276"/>
      <c r="T30" s="203"/>
      <c r="U30" s="148" t="s">
        <v>3</v>
      </c>
    </row>
    <row r="31" spans="1:22" ht="15" customHeight="1">
      <c r="A31" s="319"/>
      <c r="B31" s="337" t="s">
        <v>222</v>
      </c>
      <c r="C31" s="316" t="s">
        <v>6</v>
      </c>
      <c r="D31" s="21" t="s">
        <v>3</v>
      </c>
      <c r="E31" s="4" t="s">
        <v>3</v>
      </c>
      <c r="F31" s="148" t="s">
        <v>3</v>
      </c>
      <c r="G31" s="149"/>
      <c r="H31" s="147" t="s">
        <v>3</v>
      </c>
      <c r="I31" s="147" t="s">
        <v>3</v>
      </c>
      <c r="J31" s="147" t="s">
        <v>3</v>
      </c>
      <c r="K31" s="148" t="s">
        <v>3</v>
      </c>
      <c r="L31" s="148" t="s">
        <v>3</v>
      </c>
      <c r="M31" s="163">
        <f>SUM(M32:M35)</f>
        <v>48219.8</v>
      </c>
      <c r="N31" s="163">
        <f t="shared" ref="N31:T31" si="2">SUM(N33:N38)</f>
        <v>53922.729999999996</v>
      </c>
      <c r="O31" s="163">
        <f t="shared" si="2"/>
        <v>49610.11</v>
      </c>
      <c r="P31" s="163">
        <f>SUM(P33:P38)</f>
        <v>78131.399999999994</v>
      </c>
      <c r="Q31" s="163">
        <f t="shared" si="2"/>
        <v>94534.9</v>
      </c>
      <c r="R31" s="278">
        <f t="shared" si="2"/>
        <v>64357.7</v>
      </c>
      <c r="S31" s="278">
        <f t="shared" si="2"/>
        <v>48234.400000000001</v>
      </c>
      <c r="T31" s="163">
        <f t="shared" si="2"/>
        <v>47548.4</v>
      </c>
      <c r="U31" s="163">
        <f>SUM(M31:T31)</f>
        <v>484559.44000000006</v>
      </c>
    </row>
    <row r="32" spans="1:22">
      <c r="A32" s="321"/>
      <c r="B32" s="338"/>
      <c r="C32" s="317"/>
      <c r="D32" s="21" t="s">
        <v>3</v>
      </c>
      <c r="E32" s="4" t="s">
        <v>3</v>
      </c>
      <c r="F32" s="148" t="s">
        <v>3</v>
      </c>
      <c r="G32" s="149"/>
      <c r="H32" s="147" t="s">
        <v>72</v>
      </c>
      <c r="I32" s="147" t="s">
        <v>73</v>
      </c>
      <c r="J32" s="147" t="s">
        <v>74</v>
      </c>
      <c r="K32" s="148" t="s">
        <v>3</v>
      </c>
      <c r="L32" s="148" t="s">
        <v>3</v>
      </c>
      <c r="M32" s="163">
        <v>371</v>
      </c>
      <c r="N32" s="164">
        <v>0</v>
      </c>
      <c r="O32" s="164">
        <v>0</v>
      </c>
      <c r="P32" s="163">
        <v>0</v>
      </c>
      <c r="Q32" s="163">
        <v>0</v>
      </c>
      <c r="R32" s="278">
        <v>0</v>
      </c>
      <c r="S32" s="279">
        <v>0</v>
      </c>
      <c r="T32" s="204">
        <v>0</v>
      </c>
      <c r="U32" s="163">
        <f t="shared" ref="U32:U40" si="3">SUM(M32:T32)</f>
        <v>371</v>
      </c>
    </row>
    <row r="33" spans="1:21">
      <c r="A33" s="321"/>
      <c r="B33" s="338"/>
      <c r="C33" s="317"/>
      <c r="D33" s="21" t="s">
        <v>3</v>
      </c>
      <c r="E33" s="4" t="s">
        <v>3</v>
      </c>
      <c r="F33" s="148" t="s">
        <v>3</v>
      </c>
      <c r="G33" s="149"/>
      <c r="H33" s="147" t="s">
        <v>75</v>
      </c>
      <c r="I33" s="165" t="s">
        <v>172</v>
      </c>
      <c r="J33" s="147" t="s">
        <v>77</v>
      </c>
      <c r="K33" s="148" t="s">
        <v>3</v>
      </c>
      <c r="L33" s="148" t="s">
        <v>3</v>
      </c>
      <c r="M33" s="163">
        <v>29644</v>
      </c>
      <c r="N33" s="164">
        <v>37703.03</v>
      </c>
      <c r="O33" s="164">
        <v>34374.81</v>
      </c>
      <c r="P33" s="163">
        <v>54291</v>
      </c>
      <c r="Q33" s="163">
        <v>68182.899999999994</v>
      </c>
      <c r="R33" s="278">
        <v>47403.1</v>
      </c>
      <c r="S33" s="278">
        <v>35531.300000000003</v>
      </c>
      <c r="T33" s="163">
        <v>35026</v>
      </c>
      <c r="U33" s="163">
        <f t="shared" si="3"/>
        <v>342156.13999999996</v>
      </c>
    </row>
    <row r="34" spans="1:21">
      <c r="A34" s="321"/>
      <c r="B34" s="338"/>
      <c r="C34" s="317"/>
      <c r="D34" s="21"/>
      <c r="E34" s="4"/>
      <c r="F34" s="148"/>
      <c r="G34" s="149"/>
      <c r="H34" s="147" t="s">
        <v>75</v>
      </c>
      <c r="I34" s="165" t="s">
        <v>172</v>
      </c>
      <c r="J34" s="147" t="s">
        <v>74</v>
      </c>
      <c r="K34" s="148" t="s">
        <v>3</v>
      </c>
      <c r="L34" s="148" t="s">
        <v>3</v>
      </c>
      <c r="M34" s="148" t="s">
        <v>3</v>
      </c>
      <c r="N34" s="148" t="s">
        <v>3</v>
      </c>
      <c r="O34" s="148" t="s">
        <v>3</v>
      </c>
      <c r="P34" s="163">
        <v>137</v>
      </c>
      <c r="Q34" s="161" t="s">
        <v>3</v>
      </c>
      <c r="R34" s="275" t="s">
        <v>3</v>
      </c>
      <c r="S34" s="275" t="s">
        <v>3</v>
      </c>
      <c r="T34" s="275" t="s">
        <v>3</v>
      </c>
      <c r="U34" s="163">
        <f t="shared" si="3"/>
        <v>137</v>
      </c>
    </row>
    <row r="35" spans="1:21">
      <c r="A35" s="321"/>
      <c r="B35" s="338"/>
      <c r="C35" s="317"/>
      <c r="D35" s="21" t="s">
        <v>3</v>
      </c>
      <c r="E35" s="4" t="s">
        <v>3</v>
      </c>
      <c r="F35" s="148" t="s">
        <v>3</v>
      </c>
      <c r="G35" s="149"/>
      <c r="H35" s="147" t="s">
        <v>75</v>
      </c>
      <c r="I35" s="165" t="s">
        <v>172</v>
      </c>
      <c r="J35" s="147" t="s">
        <v>84</v>
      </c>
      <c r="K35" s="148" t="s">
        <v>3</v>
      </c>
      <c r="L35" s="148" t="s">
        <v>3</v>
      </c>
      <c r="M35" s="163">
        <v>18204.8</v>
      </c>
      <c r="N35" s="164">
        <v>16219.7</v>
      </c>
      <c r="O35" s="164">
        <v>14535.3</v>
      </c>
      <c r="P35" s="163">
        <v>21203.4</v>
      </c>
      <c r="Q35" s="163">
        <v>20986</v>
      </c>
      <c r="R35" s="278">
        <v>16954.599999999999</v>
      </c>
      <c r="S35" s="278">
        <v>12703.1</v>
      </c>
      <c r="T35" s="163">
        <v>12522.4</v>
      </c>
      <c r="U35" s="163">
        <f t="shared" si="3"/>
        <v>133329.30000000002</v>
      </c>
    </row>
    <row r="36" spans="1:21">
      <c r="A36" s="321"/>
      <c r="B36" s="338"/>
      <c r="C36" s="317"/>
      <c r="D36" s="21"/>
      <c r="E36" s="4"/>
      <c r="F36" s="148"/>
      <c r="G36" s="149"/>
      <c r="H36" s="147" t="s">
        <v>158</v>
      </c>
      <c r="I36" s="165" t="s">
        <v>172</v>
      </c>
      <c r="J36" s="147" t="s">
        <v>169</v>
      </c>
      <c r="K36" s="148" t="s">
        <v>3</v>
      </c>
      <c r="L36" s="148" t="s">
        <v>3</v>
      </c>
      <c r="M36" s="148" t="s">
        <v>3</v>
      </c>
      <c r="N36" s="148" t="s">
        <v>3</v>
      </c>
      <c r="O36" s="148" t="s">
        <v>3</v>
      </c>
      <c r="P36" s="163">
        <v>500</v>
      </c>
      <c r="Q36" s="161" t="s">
        <v>3</v>
      </c>
      <c r="R36" s="275" t="s">
        <v>3</v>
      </c>
      <c r="S36" s="275" t="s">
        <v>3</v>
      </c>
      <c r="T36" s="161" t="s">
        <v>3</v>
      </c>
      <c r="U36" s="163">
        <f t="shared" si="3"/>
        <v>500</v>
      </c>
    </row>
    <row r="37" spans="1:21">
      <c r="A37" s="321"/>
      <c r="B37" s="338"/>
      <c r="C37" s="317"/>
      <c r="D37" s="21"/>
      <c r="E37" s="4"/>
      <c r="F37" s="148"/>
      <c r="G37" s="228"/>
      <c r="H37" s="147" t="s">
        <v>75</v>
      </c>
      <c r="I37" s="165" t="s">
        <v>172</v>
      </c>
      <c r="J37" s="147" t="s">
        <v>169</v>
      </c>
      <c r="K37" s="148" t="s">
        <v>3</v>
      </c>
      <c r="L37" s="148" t="s">
        <v>3</v>
      </c>
      <c r="M37" s="148" t="s">
        <v>3</v>
      </c>
      <c r="N37" s="148" t="s">
        <v>3</v>
      </c>
      <c r="O37" s="148" t="s">
        <v>3</v>
      </c>
      <c r="P37" s="163">
        <v>2000</v>
      </c>
      <c r="Q37" s="161">
        <v>5366</v>
      </c>
      <c r="R37" s="275" t="s">
        <v>3</v>
      </c>
      <c r="S37" s="275" t="s">
        <v>3</v>
      </c>
      <c r="T37" s="161" t="s">
        <v>3</v>
      </c>
      <c r="U37" s="163">
        <f t="shared" si="3"/>
        <v>7366</v>
      </c>
    </row>
    <row r="38" spans="1:21">
      <c r="A38" s="321"/>
      <c r="B38" s="338"/>
      <c r="C38" s="318"/>
      <c r="D38" s="21"/>
      <c r="E38" s="4"/>
      <c r="F38" s="148"/>
      <c r="G38" s="149"/>
      <c r="H38" s="147" t="s">
        <v>75</v>
      </c>
      <c r="I38" s="166" t="s">
        <v>210</v>
      </c>
      <c r="J38" s="147" t="s">
        <v>74</v>
      </c>
      <c r="K38" s="148" t="s">
        <v>3</v>
      </c>
      <c r="L38" s="148" t="s">
        <v>3</v>
      </c>
      <c r="M38" s="148" t="s">
        <v>3</v>
      </c>
      <c r="N38" s="148" t="s">
        <v>3</v>
      </c>
      <c r="O38" s="167">
        <v>700</v>
      </c>
      <c r="P38" s="161" t="s">
        <v>3</v>
      </c>
      <c r="Q38" s="161" t="s">
        <v>3</v>
      </c>
      <c r="R38" s="275" t="s">
        <v>3</v>
      </c>
      <c r="S38" s="275" t="s">
        <v>3</v>
      </c>
      <c r="T38" s="161" t="s">
        <v>3</v>
      </c>
      <c r="U38" s="163">
        <f t="shared" si="3"/>
        <v>700</v>
      </c>
    </row>
    <row r="39" spans="1:21">
      <c r="A39" s="3"/>
      <c r="B39" s="5" t="s">
        <v>28</v>
      </c>
      <c r="C39" s="2"/>
      <c r="D39" s="21"/>
      <c r="E39" s="4"/>
      <c r="F39" s="148"/>
      <c r="G39" s="149"/>
      <c r="H39" s="147" t="s">
        <v>3</v>
      </c>
      <c r="I39" s="147" t="s">
        <v>3</v>
      </c>
      <c r="J39" s="147" t="s">
        <v>3</v>
      </c>
      <c r="K39" s="148" t="s">
        <v>3</v>
      </c>
      <c r="L39" s="148" t="s">
        <v>3</v>
      </c>
      <c r="M39" s="148" t="s">
        <v>3</v>
      </c>
      <c r="N39" s="148" t="s">
        <v>3</v>
      </c>
      <c r="O39" s="167">
        <f t="shared" ref="O39:T39" si="4">SUM(O40)</f>
        <v>1582.7560000000001</v>
      </c>
      <c r="P39" s="205">
        <f t="shared" si="4"/>
        <v>0</v>
      </c>
      <c r="Q39" s="205">
        <f t="shared" si="4"/>
        <v>0</v>
      </c>
      <c r="R39" s="280">
        <f t="shared" si="4"/>
        <v>0</v>
      </c>
      <c r="S39" s="280">
        <f t="shared" si="4"/>
        <v>0</v>
      </c>
      <c r="T39" s="205">
        <f t="shared" si="4"/>
        <v>0</v>
      </c>
      <c r="U39" s="163">
        <f t="shared" si="3"/>
        <v>1582.7560000000001</v>
      </c>
    </row>
    <row r="40" spans="1:21">
      <c r="A40" s="138"/>
      <c r="B40" s="143" t="s">
        <v>8</v>
      </c>
      <c r="C40" s="139" t="s">
        <v>6</v>
      </c>
      <c r="D40" s="21" t="s">
        <v>3</v>
      </c>
      <c r="E40" s="4" t="s">
        <v>3</v>
      </c>
      <c r="F40" s="148" t="s">
        <v>3</v>
      </c>
      <c r="G40" s="149"/>
      <c r="H40" s="147" t="s">
        <v>75</v>
      </c>
      <c r="I40" s="166" t="s">
        <v>209</v>
      </c>
      <c r="J40" s="147" t="s">
        <v>74</v>
      </c>
      <c r="K40" s="147"/>
      <c r="L40" s="147"/>
      <c r="M40" s="148" t="s">
        <v>3</v>
      </c>
      <c r="N40" s="148" t="s">
        <v>3</v>
      </c>
      <c r="O40" s="167">
        <v>1582.7560000000001</v>
      </c>
      <c r="P40" s="161"/>
      <c r="Q40" s="161" t="s">
        <v>3</v>
      </c>
      <c r="R40" s="275" t="s">
        <v>3</v>
      </c>
      <c r="S40" s="275" t="s">
        <v>3</v>
      </c>
      <c r="T40" s="161" t="s">
        <v>3</v>
      </c>
      <c r="U40" s="163">
        <f t="shared" si="3"/>
        <v>1582.7560000000001</v>
      </c>
    </row>
    <row r="41" spans="1:21">
      <c r="A41" s="3"/>
      <c r="B41" s="2" t="s">
        <v>9</v>
      </c>
      <c r="C41" s="2" t="s">
        <v>6</v>
      </c>
      <c r="D41" s="21" t="s">
        <v>3</v>
      </c>
      <c r="E41" s="4" t="s">
        <v>3</v>
      </c>
      <c r="F41" s="148" t="s">
        <v>3</v>
      </c>
      <c r="G41" s="149"/>
      <c r="H41" s="148" t="s">
        <v>3</v>
      </c>
      <c r="I41" s="148" t="s">
        <v>3</v>
      </c>
      <c r="J41" s="148" t="s">
        <v>3</v>
      </c>
      <c r="K41" s="148" t="s">
        <v>3</v>
      </c>
      <c r="L41" s="148" t="s">
        <v>3</v>
      </c>
      <c r="M41" s="148" t="s">
        <v>3</v>
      </c>
      <c r="N41" s="148" t="s">
        <v>3</v>
      </c>
      <c r="O41" s="148" t="s">
        <v>3</v>
      </c>
      <c r="P41" s="161" t="s">
        <v>3</v>
      </c>
      <c r="Q41" s="161" t="s">
        <v>3</v>
      </c>
      <c r="R41" s="275" t="s">
        <v>3</v>
      </c>
      <c r="S41" s="275" t="s">
        <v>3</v>
      </c>
      <c r="T41" s="161" t="s">
        <v>3</v>
      </c>
      <c r="U41" s="148" t="s">
        <v>3</v>
      </c>
    </row>
    <row r="42" spans="1:21">
      <c r="A42" s="3"/>
      <c r="B42" s="2" t="s">
        <v>10</v>
      </c>
      <c r="C42" s="2" t="s">
        <v>6</v>
      </c>
      <c r="D42" s="21" t="s">
        <v>3</v>
      </c>
      <c r="E42" s="4" t="s">
        <v>3</v>
      </c>
      <c r="F42" s="148" t="s">
        <v>3</v>
      </c>
      <c r="G42" s="149"/>
      <c r="H42" s="148" t="s">
        <v>3</v>
      </c>
      <c r="I42" s="148" t="s">
        <v>3</v>
      </c>
      <c r="J42" s="148" t="s">
        <v>3</v>
      </c>
      <c r="K42" s="148" t="s">
        <v>3</v>
      </c>
      <c r="L42" s="148" t="s">
        <v>3</v>
      </c>
      <c r="M42" s="148" t="s">
        <v>3</v>
      </c>
      <c r="N42" s="148" t="s">
        <v>3</v>
      </c>
      <c r="O42" s="148" t="s">
        <v>3</v>
      </c>
      <c r="P42" s="161" t="s">
        <v>3</v>
      </c>
      <c r="Q42" s="161" t="s">
        <v>3</v>
      </c>
      <c r="R42" s="275" t="s">
        <v>3</v>
      </c>
      <c r="S42" s="275" t="s">
        <v>3</v>
      </c>
      <c r="T42" s="161" t="s">
        <v>3</v>
      </c>
      <c r="U42" s="148" t="s">
        <v>3</v>
      </c>
    </row>
    <row r="43" spans="1:21" ht="72">
      <c r="A43" s="3"/>
      <c r="B43" s="2" t="s">
        <v>37</v>
      </c>
      <c r="C43" s="2" t="s">
        <v>38</v>
      </c>
      <c r="D43" s="21" t="s">
        <v>3</v>
      </c>
      <c r="E43" s="148" t="s">
        <v>39</v>
      </c>
      <c r="F43" s="148" t="s">
        <v>306</v>
      </c>
      <c r="G43" s="149"/>
      <c r="H43" s="147" t="s">
        <v>3</v>
      </c>
      <c r="I43" s="147" t="s">
        <v>3</v>
      </c>
      <c r="J43" s="147" t="s">
        <v>3</v>
      </c>
      <c r="K43" s="168">
        <v>147000</v>
      </c>
      <c r="L43" s="168">
        <v>147000</v>
      </c>
      <c r="M43" s="169">
        <v>155000</v>
      </c>
      <c r="N43" s="169">
        <v>155000</v>
      </c>
      <c r="O43" s="169">
        <v>155000</v>
      </c>
      <c r="P43" s="206">
        <v>155000</v>
      </c>
      <c r="Q43" s="206">
        <v>470000</v>
      </c>
      <c r="R43" s="281">
        <v>470000</v>
      </c>
      <c r="S43" s="281">
        <v>470000</v>
      </c>
      <c r="T43" s="206">
        <v>470000</v>
      </c>
      <c r="U43" s="148" t="s">
        <v>3</v>
      </c>
    </row>
    <row r="44" spans="1:21" ht="158.4">
      <c r="A44" s="3"/>
      <c r="B44" s="2" t="s">
        <v>247</v>
      </c>
      <c r="C44" s="2" t="s">
        <v>29</v>
      </c>
      <c r="D44" s="21" t="s">
        <v>3</v>
      </c>
      <c r="E44" s="231" t="s">
        <v>290</v>
      </c>
      <c r="F44" s="148" t="s">
        <v>306</v>
      </c>
      <c r="G44" s="149"/>
      <c r="H44" s="147" t="s">
        <v>3</v>
      </c>
      <c r="I44" s="147" t="s">
        <v>3</v>
      </c>
      <c r="J44" s="147" t="s">
        <v>3</v>
      </c>
      <c r="K44" s="148"/>
      <c r="L44" s="148">
        <v>10.199999999999999</v>
      </c>
      <c r="M44" s="169">
        <v>11.3</v>
      </c>
      <c r="N44" s="169">
        <v>12.2</v>
      </c>
      <c r="O44" s="169">
        <v>13.2</v>
      </c>
      <c r="P44" s="206">
        <v>14.1</v>
      </c>
      <c r="Q44" s="206">
        <v>15</v>
      </c>
      <c r="R44" s="281">
        <v>15.8</v>
      </c>
      <c r="S44" s="282">
        <v>16</v>
      </c>
      <c r="T44" s="207">
        <v>17</v>
      </c>
      <c r="U44" s="148" t="s">
        <v>3</v>
      </c>
    </row>
    <row r="45" spans="1:21" ht="43.2" hidden="1">
      <c r="A45" s="3"/>
      <c r="B45" s="217" t="s">
        <v>122</v>
      </c>
      <c r="C45" s="2" t="s">
        <v>68</v>
      </c>
      <c r="D45" s="21" t="s">
        <v>3</v>
      </c>
      <c r="E45" s="148" t="s">
        <v>39</v>
      </c>
      <c r="F45" s="148" t="s">
        <v>31</v>
      </c>
      <c r="G45" s="149"/>
      <c r="H45" s="147" t="s">
        <v>3</v>
      </c>
      <c r="I45" s="147" t="s">
        <v>3</v>
      </c>
      <c r="J45" s="147" t="s">
        <v>3</v>
      </c>
      <c r="K45" s="148">
        <v>0.38</v>
      </c>
      <c r="L45" s="148">
        <v>0.4</v>
      </c>
      <c r="M45" s="170">
        <v>0.41</v>
      </c>
      <c r="N45" s="170">
        <v>0.43</v>
      </c>
      <c r="O45" s="170">
        <v>0.44</v>
      </c>
      <c r="P45" s="208">
        <v>0.46</v>
      </c>
      <c r="Q45" s="208">
        <v>0.47</v>
      </c>
      <c r="R45" s="283">
        <v>0.47</v>
      </c>
      <c r="S45" s="284">
        <v>0.47</v>
      </c>
      <c r="T45" s="209"/>
      <c r="U45" s="148" t="s">
        <v>3</v>
      </c>
    </row>
    <row r="46" spans="1:21" ht="172.8" hidden="1">
      <c r="A46" s="3"/>
      <c r="B46" s="217" t="s">
        <v>123</v>
      </c>
      <c r="C46" s="2" t="s">
        <v>29</v>
      </c>
      <c r="D46" s="21" t="s">
        <v>3</v>
      </c>
      <c r="E46" s="149" t="s">
        <v>96</v>
      </c>
      <c r="F46" s="148" t="s">
        <v>31</v>
      </c>
      <c r="G46" s="149"/>
      <c r="H46" s="147" t="s">
        <v>3</v>
      </c>
      <c r="I46" s="147" t="s">
        <v>3</v>
      </c>
      <c r="J46" s="147" t="s">
        <v>3</v>
      </c>
      <c r="K46" s="148">
        <v>25</v>
      </c>
      <c r="L46" s="148">
        <v>35</v>
      </c>
      <c r="M46" s="169">
        <v>45</v>
      </c>
      <c r="N46" s="169">
        <v>55</v>
      </c>
      <c r="O46" s="169">
        <v>65</v>
      </c>
      <c r="P46" s="206">
        <v>75</v>
      </c>
      <c r="Q46" s="206">
        <v>85</v>
      </c>
      <c r="R46" s="281">
        <v>85</v>
      </c>
      <c r="S46" s="282">
        <v>85</v>
      </c>
      <c r="T46" s="207"/>
      <c r="U46" s="148" t="s">
        <v>3</v>
      </c>
    </row>
    <row r="47" spans="1:21" ht="72" hidden="1">
      <c r="A47" s="3"/>
      <c r="B47" s="217" t="s">
        <v>124</v>
      </c>
      <c r="C47" s="2" t="s">
        <v>53</v>
      </c>
      <c r="D47" s="21" t="s">
        <v>3</v>
      </c>
      <c r="E47" s="148" t="s">
        <v>39</v>
      </c>
      <c r="F47" s="148" t="s">
        <v>31</v>
      </c>
      <c r="G47" s="149"/>
      <c r="H47" s="147" t="s">
        <v>3</v>
      </c>
      <c r="I47" s="147" t="s">
        <v>3</v>
      </c>
      <c r="J47" s="147" t="s">
        <v>3</v>
      </c>
      <c r="K47" s="148">
        <v>300</v>
      </c>
      <c r="L47" s="148">
        <v>350</v>
      </c>
      <c r="M47" s="169">
        <v>400</v>
      </c>
      <c r="N47" s="169">
        <v>450</v>
      </c>
      <c r="O47" s="169">
        <v>500</v>
      </c>
      <c r="P47" s="206">
        <v>550</v>
      </c>
      <c r="Q47" s="206">
        <v>600</v>
      </c>
      <c r="R47" s="281">
        <v>600</v>
      </c>
      <c r="S47" s="282">
        <v>600</v>
      </c>
      <c r="T47" s="207"/>
      <c r="U47" s="148" t="s">
        <v>3</v>
      </c>
    </row>
    <row r="48" spans="1:21" ht="28.8">
      <c r="A48" s="3" t="s">
        <v>15</v>
      </c>
      <c r="B48" s="2" t="s">
        <v>40</v>
      </c>
      <c r="C48" s="2"/>
      <c r="D48" s="21">
        <v>0.11</v>
      </c>
      <c r="E48" s="4"/>
      <c r="F48" s="148" t="s">
        <v>306</v>
      </c>
      <c r="G48" s="149"/>
      <c r="H48" s="147"/>
      <c r="I48" s="147"/>
      <c r="J48" s="147"/>
      <c r="K48" s="148"/>
      <c r="L48" s="148"/>
      <c r="M48" s="148"/>
      <c r="N48" s="148"/>
      <c r="O48" s="148"/>
      <c r="P48" s="161"/>
      <c r="Q48" s="161"/>
      <c r="R48" s="275"/>
      <c r="S48" s="276"/>
      <c r="T48" s="203"/>
      <c r="U48" s="148"/>
    </row>
    <row r="49" spans="1:23" ht="15" customHeight="1">
      <c r="A49" s="319"/>
      <c r="B49" s="337" t="s">
        <v>222</v>
      </c>
      <c r="C49" s="58" t="s">
        <v>6</v>
      </c>
      <c r="D49" s="21" t="s">
        <v>3</v>
      </c>
      <c r="E49" s="4" t="s">
        <v>3</v>
      </c>
      <c r="F49" s="148" t="s">
        <v>3</v>
      </c>
      <c r="G49" s="149"/>
      <c r="H49" s="147" t="s">
        <v>3</v>
      </c>
      <c r="I49" s="147" t="s">
        <v>3</v>
      </c>
      <c r="J49" s="147" t="s">
        <v>3</v>
      </c>
      <c r="K49" s="148" t="s">
        <v>3</v>
      </c>
      <c r="L49" s="148" t="s">
        <v>3</v>
      </c>
      <c r="M49" s="163">
        <f>SUM(M50:M54)</f>
        <v>50047.5</v>
      </c>
      <c r="N49" s="163">
        <f>SUM(N50:N54)</f>
        <v>46313.2</v>
      </c>
      <c r="O49" s="163">
        <f>SUM(O50:O54)</f>
        <v>42193.523999999998</v>
      </c>
      <c r="P49" s="163">
        <f>SUM(P50:P54)</f>
        <v>65075.166999999994</v>
      </c>
      <c r="Q49" s="163">
        <f>SUM(Q50:Q55)</f>
        <v>84636.599999999977</v>
      </c>
      <c r="R49" s="278">
        <f>SUM(R50:R55)</f>
        <v>60291.9</v>
      </c>
      <c r="S49" s="278">
        <f>SUM(S50:S55)</f>
        <v>45134.8</v>
      </c>
      <c r="T49" s="163">
        <f>SUM(T50:T55)</f>
        <v>44493.1</v>
      </c>
      <c r="U49" s="163">
        <f>SUM(M49:T49)</f>
        <v>438185.79099999991</v>
      </c>
      <c r="V49" s="71"/>
    </row>
    <row r="50" spans="1:23">
      <c r="A50" s="321"/>
      <c r="B50" s="338"/>
      <c r="C50" s="59"/>
      <c r="D50" s="21" t="s">
        <v>3</v>
      </c>
      <c r="E50" s="4" t="s">
        <v>3</v>
      </c>
      <c r="F50" s="148" t="s">
        <v>3</v>
      </c>
      <c r="G50" s="149"/>
      <c r="H50" s="147" t="s">
        <v>72</v>
      </c>
      <c r="I50" s="147" t="s">
        <v>73</v>
      </c>
      <c r="J50" s="147">
        <v>612</v>
      </c>
      <c r="K50" s="148" t="s">
        <v>3</v>
      </c>
      <c r="L50" s="148" t="s">
        <v>3</v>
      </c>
      <c r="M50" s="163">
        <v>800</v>
      </c>
      <c r="N50" s="164" t="s">
        <v>3</v>
      </c>
      <c r="O50" s="164" t="s">
        <v>3</v>
      </c>
      <c r="P50" s="163" t="s">
        <v>3</v>
      </c>
      <c r="Q50" s="163" t="s">
        <v>3</v>
      </c>
      <c r="R50" s="278" t="s">
        <v>3</v>
      </c>
      <c r="S50" s="279" t="s">
        <v>3</v>
      </c>
      <c r="T50" s="204" t="s">
        <v>3</v>
      </c>
      <c r="U50" s="163">
        <f t="shared" ref="U50:U64" si="5">SUM(M50:T50)</f>
        <v>800</v>
      </c>
      <c r="V50" s="71"/>
      <c r="W50" s="71"/>
    </row>
    <row r="51" spans="1:23">
      <c r="A51" s="321"/>
      <c r="B51" s="338"/>
      <c r="C51" s="59"/>
      <c r="D51" s="21" t="s">
        <v>3</v>
      </c>
      <c r="E51" s="4" t="s">
        <v>3</v>
      </c>
      <c r="F51" s="148" t="s">
        <v>3</v>
      </c>
      <c r="G51" s="149"/>
      <c r="H51" s="147" t="s">
        <v>75</v>
      </c>
      <c r="I51" s="165" t="s">
        <v>173</v>
      </c>
      <c r="J51" s="147" t="s">
        <v>77</v>
      </c>
      <c r="K51" s="148" t="s">
        <v>3</v>
      </c>
      <c r="L51" s="148" t="s">
        <v>3</v>
      </c>
      <c r="M51" s="163">
        <v>49247.5</v>
      </c>
      <c r="N51" s="163">
        <v>46313.2</v>
      </c>
      <c r="O51" s="163">
        <v>42193.523999999998</v>
      </c>
      <c r="P51" s="163">
        <v>63444.678999999996</v>
      </c>
      <c r="Q51" s="163">
        <v>83907.4</v>
      </c>
      <c r="R51" s="163">
        <v>60103.6</v>
      </c>
      <c r="S51" s="163">
        <v>45134.8</v>
      </c>
      <c r="T51" s="163">
        <v>44493.1</v>
      </c>
      <c r="U51" s="163">
        <f t="shared" si="5"/>
        <v>434837.8029999999</v>
      </c>
      <c r="V51" t="s">
        <v>329</v>
      </c>
    </row>
    <row r="52" spans="1:23">
      <c r="A52" s="321"/>
      <c r="B52" s="338"/>
      <c r="C52" s="59"/>
      <c r="D52" s="21"/>
      <c r="E52" s="4"/>
      <c r="F52" s="148"/>
      <c r="G52" s="149"/>
      <c r="H52" s="147" t="s">
        <v>75</v>
      </c>
      <c r="I52" s="165" t="s">
        <v>173</v>
      </c>
      <c r="J52" s="147" t="s">
        <v>74</v>
      </c>
      <c r="K52" s="148" t="s">
        <v>3</v>
      </c>
      <c r="L52" s="148" t="s">
        <v>3</v>
      </c>
      <c r="M52" s="148" t="s">
        <v>3</v>
      </c>
      <c r="N52" s="148" t="s">
        <v>3</v>
      </c>
      <c r="O52" s="148" t="s">
        <v>3</v>
      </c>
      <c r="P52" s="163">
        <v>137.19999999999999</v>
      </c>
      <c r="Q52" s="163">
        <v>518.4</v>
      </c>
      <c r="R52" s="278" t="s">
        <v>3</v>
      </c>
      <c r="S52" s="278" t="s">
        <v>3</v>
      </c>
      <c r="T52" s="163" t="s">
        <v>3</v>
      </c>
      <c r="U52" s="163">
        <f t="shared" si="5"/>
        <v>655.59999999999991</v>
      </c>
    </row>
    <row r="53" spans="1:23">
      <c r="A53" s="321"/>
      <c r="B53" s="338"/>
      <c r="C53" s="59"/>
      <c r="D53" s="21"/>
      <c r="E53" s="4"/>
      <c r="F53" s="148"/>
      <c r="G53" s="149"/>
      <c r="H53" s="147" t="s">
        <v>75</v>
      </c>
      <c r="I53" s="171" t="s">
        <v>266</v>
      </c>
      <c r="J53" s="147" t="s">
        <v>74</v>
      </c>
      <c r="K53" s="147" t="s">
        <v>3</v>
      </c>
      <c r="L53" s="147" t="s">
        <v>3</v>
      </c>
      <c r="M53" s="163" t="s">
        <v>3</v>
      </c>
      <c r="N53" s="164" t="s">
        <v>3</v>
      </c>
      <c r="O53" s="167" t="s">
        <v>3</v>
      </c>
      <c r="P53" s="163">
        <f>336.9+308</f>
        <v>644.9</v>
      </c>
      <c r="Q53" s="163">
        <v>54.4</v>
      </c>
      <c r="R53" s="278" t="s">
        <v>3</v>
      </c>
      <c r="S53" s="278" t="s">
        <v>3</v>
      </c>
      <c r="T53" s="163" t="s">
        <v>3</v>
      </c>
      <c r="U53" s="163">
        <f t="shared" si="5"/>
        <v>699.3</v>
      </c>
    </row>
    <row r="54" spans="1:23">
      <c r="A54" s="321"/>
      <c r="B54" s="338"/>
      <c r="C54" s="59"/>
      <c r="D54" s="21"/>
      <c r="E54" s="4"/>
      <c r="F54" s="148"/>
      <c r="G54" s="149"/>
      <c r="H54" s="147" t="s">
        <v>75</v>
      </c>
      <c r="I54" s="171" t="s">
        <v>266</v>
      </c>
      <c r="J54" s="147" t="s">
        <v>185</v>
      </c>
      <c r="K54" s="147" t="s">
        <v>3</v>
      </c>
      <c r="L54" s="147" t="s">
        <v>3</v>
      </c>
      <c r="M54" s="163" t="s">
        <v>3</v>
      </c>
      <c r="N54" s="164" t="s">
        <v>3</v>
      </c>
      <c r="O54" s="167" t="s">
        <v>3</v>
      </c>
      <c r="P54" s="163">
        <v>848.38800000000003</v>
      </c>
      <c r="Q54" s="163">
        <v>156.4</v>
      </c>
      <c r="R54" s="278"/>
      <c r="S54" s="278"/>
      <c r="T54" s="163"/>
      <c r="U54" s="163">
        <f t="shared" si="5"/>
        <v>1004.788</v>
      </c>
    </row>
    <row r="55" spans="1:23">
      <c r="A55" s="191"/>
      <c r="B55" s="339"/>
      <c r="C55" s="59"/>
      <c r="D55" s="21"/>
      <c r="E55" s="4"/>
      <c r="F55" s="148"/>
      <c r="G55" s="149"/>
      <c r="H55" s="147" t="s">
        <v>75</v>
      </c>
      <c r="I55" s="171" t="s">
        <v>266</v>
      </c>
      <c r="J55" s="147" t="s">
        <v>92</v>
      </c>
      <c r="K55" s="147" t="s">
        <v>3</v>
      </c>
      <c r="L55" s="147" t="s">
        <v>3</v>
      </c>
      <c r="M55" s="163" t="s">
        <v>3</v>
      </c>
      <c r="N55" s="164" t="s">
        <v>3</v>
      </c>
      <c r="O55" s="167" t="s">
        <v>3</v>
      </c>
      <c r="P55" s="167" t="s">
        <v>3</v>
      </c>
      <c r="Q55" s="163"/>
      <c r="R55" s="278">
        <v>188.3</v>
      </c>
      <c r="S55" s="278">
        <v>0</v>
      </c>
      <c r="T55" s="163">
        <v>0</v>
      </c>
      <c r="U55" s="163">
        <f t="shared" si="5"/>
        <v>188.3</v>
      </c>
    </row>
    <row r="56" spans="1:23">
      <c r="A56" s="3"/>
      <c r="B56" s="5" t="s">
        <v>28</v>
      </c>
      <c r="C56" s="2"/>
      <c r="D56" s="21"/>
      <c r="E56" s="4"/>
      <c r="F56" s="148"/>
      <c r="G56" s="149"/>
      <c r="H56" s="147" t="s">
        <v>3</v>
      </c>
      <c r="I56" s="174" t="s">
        <v>3</v>
      </c>
      <c r="J56" s="147" t="s">
        <v>3</v>
      </c>
      <c r="K56" s="148" t="s">
        <v>3</v>
      </c>
      <c r="L56" s="148" t="s">
        <v>3</v>
      </c>
      <c r="M56" s="147" t="s">
        <v>3</v>
      </c>
      <c r="N56" s="147" t="s">
        <v>3</v>
      </c>
      <c r="O56" s="164">
        <f>SUM(O57:O63)</f>
        <v>3794.3780000000002</v>
      </c>
      <c r="P56" s="163">
        <f>SUM(P57:P63)</f>
        <v>3073.8450000000003</v>
      </c>
      <c r="Q56" s="163">
        <f>SUM(Q57:Q64)</f>
        <v>3303.2</v>
      </c>
      <c r="R56" s="278">
        <f>SUM(R57:R64)</f>
        <v>2950</v>
      </c>
      <c r="S56" s="278">
        <f>SUM(S57:S64)</f>
        <v>0</v>
      </c>
      <c r="T56" s="163">
        <f>SUM(T57:T64)</f>
        <v>0</v>
      </c>
      <c r="U56" s="163">
        <f t="shared" si="5"/>
        <v>13121.422999999999</v>
      </c>
    </row>
    <row r="57" spans="1:23">
      <c r="A57" s="319"/>
      <c r="B57" s="337" t="s">
        <v>8</v>
      </c>
      <c r="C57" s="316" t="s">
        <v>6</v>
      </c>
      <c r="D57" s="21" t="s">
        <v>3</v>
      </c>
      <c r="E57" s="4" t="s">
        <v>3</v>
      </c>
      <c r="F57" s="148" t="s">
        <v>3</v>
      </c>
      <c r="G57" s="149"/>
      <c r="H57" s="147" t="s">
        <v>75</v>
      </c>
      <c r="I57" s="171" t="s">
        <v>212</v>
      </c>
      <c r="J57" s="147" t="s">
        <v>213</v>
      </c>
      <c r="K57" s="148" t="s">
        <v>3</v>
      </c>
      <c r="L57" s="148" t="s">
        <v>3</v>
      </c>
      <c r="M57" s="163" t="s">
        <v>3</v>
      </c>
      <c r="N57" s="163" t="s">
        <v>3</v>
      </c>
      <c r="O57" s="163">
        <v>326</v>
      </c>
      <c r="P57" s="163" t="s">
        <v>3</v>
      </c>
      <c r="Q57" s="161" t="s">
        <v>3</v>
      </c>
      <c r="R57" s="275" t="s">
        <v>3</v>
      </c>
      <c r="S57" s="276" t="s">
        <v>3</v>
      </c>
      <c r="T57" s="203" t="s">
        <v>3</v>
      </c>
      <c r="U57" s="163">
        <f t="shared" si="5"/>
        <v>326</v>
      </c>
    </row>
    <row r="58" spans="1:23">
      <c r="A58" s="321"/>
      <c r="B58" s="338"/>
      <c r="C58" s="317"/>
      <c r="D58" s="21"/>
      <c r="E58" s="4"/>
      <c r="F58" s="148"/>
      <c r="G58" s="149"/>
      <c r="H58" s="147" t="s">
        <v>75</v>
      </c>
      <c r="I58" s="171" t="s">
        <v>214</v>
      </c>
      <c r="J58" s="147" t="s">
        <v>213</v>
      </c>
      <c r="K58" s="148" t="s">
        <v>3</v>
      </c>
      <c r="L58" s="148" t="s">
        <v>3</v>
      </c>
      <c r="M58" s="163" t="s">
        <v>3</v>
      </c>
      <c r="N58" s="163" t="s">
        <v>3</v>
      </c>
      <c r="O58" s="163">
        <v>1436.1</v>
      </c>
      <c r="P58" s="163" t="s">
        <v>3</v>
      </c>
      <c r="Q58" s="161" t="s">
        <v>3</v>
      </c>
      <c r="R58" s="275" t="s">
        <v>3</v>
      </c>
      <c r="S58" s="276" t="s">
        <v>3</v>
      </c>
      <c r="T58" s="203" t="s">
        <v>3</v>
      </c>
      <c r="U58" s="163">
        <f t="shared" si="5"/>
        <v>1436.1</v>
      </c>
    </row>
    <row r="59" spans="1:23">
      <c r="A59" s="321"/>
      <c r="B59" s="338"/>
      <c r="C59" s="317"/>
      <c r="D59" s="21"/>
      <c r="E59" s="4"/>
      <c r="F59" s="148"/>
      <c r="G59" s="149"/>
      <c r="H59" s="147" t="s">
        <v>75</v>
      </c>
      <c r="I59" s="171" t="s">
        <v>214</v>
      </c>
      <c r="J59" s="147" t="s">
        <v>74</v>
      </c>
      <c r="K59" s="148" t="s">
        <v>3</v>
      </c>
      <c r="L59" s="148" t="s">
        <v>3</v>
      </c>
      <c r="M59" s="163" t="s">
        <v>3</v>
      </c>
      <c r="N59" s="163" t="s">
        <v>3</v>
      </c>
      <c r="O59" s="163">
        <v>272.89999999999998</v>
      </c>
      <c r="P59" s="163" t="s">
        <v>3</v>
      </c>
      <c r="Q59" s="161" t="s">
        <v>3</v>
      </c>
      <c r="R59" s="275" t="s">
        <v>3</v>
      </c>
      <c r="S59" s="276" t="s">
        <v>3</v>
      </c>
      <c r="T59" s="203" t="s">
        <v>3</v>
      </c>
      <c r="U59" s="163">
        <f t="shared" si="5"/>
        <v>272.89999999999998</v>
      </c>
    </row>
    <row r="60" spans="1:23">
      <c r="A60" s="321"/>
      <c r="B60" s="338"/>
      <c r="C60" s="317"/>
      <c r="D60" s="21"/>
      <c r="E60" s="4"/>
      <c r="F60" s="148"/>
      <c r="G60" s="149"/>
      <c r="H60" s="147" t="s">
        <v>75</v>
      </c>
      <c r="I60" s="171" t="s">
        <v>211</v>
      </c>
      <c r="J60" s="147" t="s">
        <v>74</v>
      </c>
      <c r="K60" s="148" t="s">
        <v>3</v>
      </c>
      <c r="L60" s="148" t="s">
        <v>3</v>
      </c>
      <c r="M60" s="163" t="s">
        <v>3</v>
      </c>
      <c r="N60" s="163" t="s">
        <v>3</v>
      </c>
      <c r="O60" s="163">
        <v>1259.8</v>
      </c>
      <c r="P60" s="163" t="s">
        <v>3</v>
      </c>
      <c r="Q60" s="161" t="s">
        <v>3</v>
      </c>
      <c r="R60" s="275" t="s">
        <v>3</v>
      </c>
      <c r="S60" s="276" t="s">
        <v>3</v>
      </c>
      <c r="T60" s="203" t="s">
        <v>3</v>
      </c>
      <c r="U60" s="163">
        <f t="shared" si="5"/>
        <v>1259.8</v>
      </c>
    </row>
    <row r="61" spans="1:23">
      <c r="A61" s="321"/>
      <c r="B61" s="338"/>
      <c r="C61" s="317"/>
      <c r="D61" s="21"/>
      <c r="E61" s="4"/>
      <c r="F61" s="148"/>
      <c r="G61" s="149"/>
      <c r="H61" s="147" t="s">
        <v>75</v>
      </c>
      <c r="I61" s="171" t="s">
        <v>266</v>
      </c>
      <c r="J61" s="147" t="s">
        <v>74</v>
      </c>
      <c r="K61" s="148" t="s">
        <v>3</v>
      </c>
      <c r="L61" s="148" t="s">
        <v>3</v>
      </c>
      <c r="M61" s="163" t="s">
        <v>3</v>
      </c>
      <c r="N61" s="163" t="s">
        <v>3</v>
      </c>
      <c r="O61" s="163" t="s">
        <v>3</v>
      </c>
      <c r="P61" s="163">
        <f>786.2+308</f>
        <v>1094.2</v>
      </c>
      <c r="Q61" s="161">
        <v>852.8</v>
      </c>
      <c r="R61" s="275" t="s">
        <v>3</v>
      </c>
      <c r="S61" s="276" t="s">
        <v>3</v>
      </c>
      <c r="T61" s="203" t="s">
        <v>3</v>
      </c>
      <c r="U61" s="163">
        <f t="shared" si="5"/>
        <v>1947</v>
      </c>
    </row>
    <row r="62" spans="1:23">
      <c r="A62" s="321"/>
      <c r="B62" s="338"/>
      <c r="C62" s="317"/>
      <c r="D62" s="21"/>
      <c r="E62" s="4"/>
      <c r="F62" s="148"/>
      <c r="G62" s="149"/>
      <c r="H62" s="147" t="s">
        <v>75</v>
      </c>
      <c r="I62" s="171" t="s">
        <v>266</v>
      </c>
      <c r="J62" s="147" t="s">
        <v>185</v>
      </c>
      <c r="K62" s="147" t="s">
        <v>3</v>
      </c>
      <c r="L62" s="147" t="s">
        <v>3</v>
      </c>
      <c r="M62" s="163" t="s">
        <v>3</v>
      </c>
      <c r="N62" s="164" t="s">
        <v>3</v>
      </c>
      <c r="O62" s="167" t="s">
        <v>3</v>
      </c>
      <c r="P62" s="163">
        <v>1979.645</v>
      </c>
      <c r="Q62" s="161">
        <v>2450.4</v>
      </c>
      <c r="R62" s="275"/>
      <c r="S62" s="276"/>
      <c r="T62" s="203"/>
      <c r="U62" s="163">
        <f t="shared" si="5"/>
        <v>4430.0450000000001</v>
      </c>
    </row>
    <row r="63" spans="1:23">
      <c r="A63" s="321"/>
      <c r="B63" s="338"/>
      <c r="C63" s="317"/>
      <c r="D63" s="21"/>
      <c r="E63" s="4"/>
      <c r="F63" s="148"/>
      <c r="G63" s="149"/>
      <c r="H63" s="147" t="s">
        <v>75</v>
      </c>
      <c r="I63" s="171" t="s">
        <v>215</v>
      </c>
      <c r="J63" s="147" t="s">
        <v>74</v>
      </c>
      <c r="K63" s="148" t="s">
        <v>3</v>
      </c>
      <c r="L63" s="148" t="s">
        <v>3</v>
      </c>
      <c r="M63" s="163" t="s">
        <v>3</v>
      </c>
      <c r="N63" s="163" t="s">
        <v>3</v>
      </c>
      <c r="O63" s="163">
        <v>499.57799999999997</v>
      </c>
      <c r="P63" s="163" t="s">
        <v>3</v>
      </c>
      <c r="Q63" s="161" t="s">
        <v>3</v>
      </c>
      <c r="R63" s="275" t="s">
        <v>3</v>
      </c>
      <c r="S63" s="276" t="s">
        <v>3</v>
      </c>
      <c r="T63" s="203" t="s">
        <v>3</v>
      </c>
      <c r="U63" s="163">
        <f t="shared" si="5"/>
        <v>499.57799999999997</v>
      </c>
    </row>
    <row r="64" spans="1:23">
      <c r="A64" s="320"/>
      <c r="B64" s="339"/>
      <c r="C64" s="318"/>
      <c r="D64" s="21"/>
      <c r="E64" s="4"/>
      <c r="F64" s="148"/>
      <c r="G64" s="149"/>
      <c r="H64" s="147" t="s">
        <v>75</v>
      </c>
      <c r="I64" s="166" t="s">
        <v>266</v>
      </c>
      <c r="J64" s="147" t="s">
        <v>92</v>
      </c>
      <c r="K64" s="147" t="s">
        <v>3</v>
      </c>
      <c r="L64" s="147" t="s">
        <v>3</v>
      </c>
      <c r="M64" s="163" t="s">
        <v>3</v>
      </c>
      <c r="N64" s="164" t="s">
        <v>3</v>
      </c>
      <c r="O64" s="167" t="s">
        <v>3</v>
      </c>
      <c r="P64" s="163" t="s">
        <v>3</v>
      </c>
      <c r="Q64" s="161" t="s">
        <v>3</v>
      </c>
      <c r="R64" s="280">
        <v>2950</v>
      </c>
      <c r="S64" s="275">
        <v>0</v>
      </c>
      <c r="T64" s="203">
        <v>0</v>
      </c>
      <c r="U64" s="163">
        <f t="shared" si="5"/>
        <v>2950</v>
      </c>
    </row>
    <row r="65" spans="1:25">
      <c r="A65" s="3"/>
      <c r="B65" s="17" t="s">
        <v>9</v>
      </c>
      <c r="C65" s="2" t="s">
        <v>6</v>
      </c>
      <c r="D65" s="21" t="s">
        <v>3</v>
      </c>
      <c r="E65" s="4" t="s">
        <v>3</v>
      </c>
      <c r="F65" s="148" t="s">
        <v>3</v>
      </c>
      <c r="G65" s="149"/>
      <c r="H65" s="148" t="s">
        <v>3</v>
      </c>
      <c r="I65" s="148" t="s">
        <v>3</v>
      </c>
      <c r="J65" s="148" t="s">
        <v>3</v>
      </c>
      <c r="K65" s="148" t="s">
        <v>3</v>
      </c>
      <c r="L65" s="148" t="s">
        <v>3</v>
      </c>
      <c r="M65" s="148" t="s">
        <v>3</v>
      </c>
      <c r="N65" s="148" t="s">
        <v>3</v>
      </c>
      <c r="O65" s="148" t="s">
        <v>3</v>
      </c>
      <c r="P65" s="161" t="s">
        <v>3</v>
      </c>
      <c r="Q65" s="161" t="s">
        <v>3</v>
      </c>
      <c r="R65" s="275" t="s">
        <v>3</v>
      </c>
      <c r="S65" s="276" t="s">
        <v>3</v>
      </c>
      <c r="T65" s="203" t="s">
        <v>3</v>
      </c>
      <c r="U65" s="148" t="s">
        <v>3</v>
      </c>
    </row>
    <row r="66" spans="1:25">
      <c r="A66" s="3"/>
      <c r="B66" s="2" t="s">
        <v>10</v>
      </c>
      <c r="C66" s="2" t="s">
        <v>6</v>
      </c>
      <c r="D66" s="21" t="s">
        <v>3</v>
      </c>
      <c r="E66" s="4" t="s">
        <v>3</v>
      </c>
      <c r="F66" s="148" t="s">
        <v>3</v>
      </c>
      <c r="G66" s="149"/>
      <c r="H66" s="148" t="s">
        <v>3</v>
      </c>
      <c r="I66" s="148" t="s">
        <v>3</v>
      </c>
      <c r="J66" s="148" t="s">
        <v>3</v>
      </c>
      <c r="K66" s="148" t="s">
        <v>3</v>
      </c>
      <c r="L66" s="148" t="s">
        <v>3</v>
      </c>
      <c r="M66" s="148" t="s">
        <v>3</v>
      </c>
      <c r="N66" s="148" t="s">
        <v>3</v>
      </c>
      <c r="O66" s="148" t="s">
        <v>3</v>
      </c>
      <c r="P66" s="161" t="s">
        <v>3</v>
      </c>
      <c r="Q66" s="161" t="s">
        <v>3</v>
      </c>
      <c r="R66" s="275" t="s">
        <v>3</v>
      </c>
      <c r="S66" s="276" t="s">
        <v>3</v>
      </c>
      <c r="T66" s="203" t="s">
        <v>3</v>
      </c>
      <c r="U66" s="148" t="s">
        <v>3</v>
      </c>
    </row>
    <row r="67" spans="1:25" ht="43.2" hidden="1">
      <c r="A67" s="3"/>
      <c r="B67" s="218" t="s">
        <v>256</v>
      </c>
      <c r="C67" s="2" t="s">
        <v>38</v>
      </c>
      <c r="D67" s="21" t="s">
        <v>3</v>
      </c>
      <c r="E67" s="148" t="s">
        <v>39</v>
      </c>
      <c r="F67" s="148" t="s">
        <v>31</v>
      </c>
      <c r="G67" s="149"/>
      <c r="H67" s="147" t="s">
        <v>3</v>
      </c>
      <c r="I67" s="147" t="s">
        <v>3</v>
      </c>
      <c r="J67" s="147" t="s">
        <v>3</v>
      </c>
      <c r="K67" s="172">
        <v>285000</v>
      </c>
      <c r="L67" s="168">
        <v>285000</v>
      </c>
      <c r="M67" s="169">
        <v>285100</v>
      </c>
      <c r="N67" s="169">
        <v>285100</v>
      </c>
      <c r="O67" s="169">
        <v>285100</v>
      </c>
      <c r="P67" s="206">
        <v>285100</v>
      </c>
      <c r="Q67" s="206">
        <v>285100</v>
      </c>
      <c r="R67" s="281">
        <v>285100</v>
      </c>
      <c r="S67" s="281">
        <v>285100</v>
      </c>
      <c r="T67" s="206"/>
      <c r="U67" s="148" t="s">
        <v>3</v>
      </c>
    </row>
    <row r="68" spans="1:25" ht="216" hidden="1">
      <c r="A68" s="3"/>
      <c r="B68" s="218" t="s">
        <v>125</v>
      </c>
      <c r="C68" s="2" t="s">
        <v>29</v>
      </c>
      <c r="D68" s="21" t="s">
        <v>3</v>
      </c>
      <c r="E68" s="149" t="s">
        <v>113</v>
      </c>
      <c r="F68" s="148" t="s">
        <v>31</v>
      </c>
      <c r="G68" s="149"/>
      <c r="H68" s="147" t="s">
        <v>3</v>
      </c>
      <c r="I68" s="147" t="s">
        <v>3</v>
      </c>
      <c r="J68" s="147" t="s">
        <v>3</v>
      </c>
      <c r="K68" s="148">
        <v>4.0999999999999996</v>
      </c>
      <c r="L68" s="148">
        <v>12.8</v>
      </c>
      <c r="M68" s="150">
        <v>24.4</v>
      </c>
      <c r="N68" s="150">
        <v>38.9</v>
      </c>
      <c r="O68" s="150">
        <v>56.4</v>
      </c>
      <c r="P68" s="210">
        <v>76.7</v>
      </c>
      <c r="Q68" s="206">
        <v>100</v>
      </c>
      <c r="R68" s="281">
        <v>100</v>
      </c>
      <c r="S68" s="282">
        <v>100</v>
      </c>
      <c r="T68" s="207"/>
      <c r="U68" s="148" t="s">
        <v>3</v>
      </c>
    </row>
    <row r="69" spans="1:25" ht="216" hidden="1">
      <c r="A69" s="3"/>
      <c r="B69" s="218" t="s">
        <v>126</v>
      </c>
      <c r="C69" s="2" t="s">
        <v>29</v>
      </c>
      <c r="D69" s="21" t="s">
        <v>3</v>
      </c>
      <c r="E69" s="21" t="s">
        <v>114</v>
      </c>
      <c r="F69" s="148" t="s">
        <v>31</v>
      </c>
      <c r="G69" s="149"/>
      <c r="H69" s="147" t="s">
        <v>3</v>
      </c>
      <c r="I69" s="147" t="s">
        <v>3</v>
      </c>
      <c r="J69" s="147" t="s">
        <v>3</v>
      </c>
      <c r="K69" s="148">
        <v>70.3</v>
      </c>
      <c r="L69" s="148">
        <v>75</v>
      </c>
      <c r="M69" s="169">
        <v>79.7</v>
      </c>
      <c r="N69" s="169">
        <v>81.099999999999994</v>
      </c>
      <c r="O69" s="169">
        <v>82</v>
      </c>
      <c r="P69" s="206">
        <v>83</v>
      </c>
      <c r="Q69" s="210">
        <v>83.9</v>
      </c>
      <c r="R69" s="285">
        <v>83.9</v>
      </c>
      <c r="S69" s="286">
        <v>83.9</v>
      </c>
      <c r="T69" s="211"/>
      <c r="U69" s="148" t="s">
        <v>3</v>
      </c>
    </row>
    <row r="70" spans="1:25" ht="115.2">
      <c r="A70" s="3"/>
      <c r="B70" s="77" t="s">
        <v>229</v>
      </c>
      <c r="C70" s="2" t="s">
        <v>68</v>
      </c>
      <c r="D70" s="21" t="s">
        <v>3</v>
      </c>
      <c r="E70" s="231" t="s">
        <v>291</v>
      </c>
      <c r="F70" s="148" t="s">
        <v>307</v>
      </c>
      <c r="G70" s="149" t="s">
        <v>34</v>
      </c>
      <c r="H70" s="147" t="s">
        <v>3</v>
      </c>
      <c r="I70" s="147" t="s">
        <v>3</v>
      </c>
      <c r="J70" s="147" t="s">
        <v>3</v>
      </c>
      <c r="K70" s="147" t="s">
        <v>250</v>
      </c>
      <c r="L70" s="147" t="s">
        <v>251</v>
      </c>
      <c r="M70" s="147" t="s">
        <v>251</v>
      </c>
      <c r="N70" s="147" t="s">
        <v>252</v>
      </c>
      <c r="O70" s="147" t="s">
        <v>253</v>
      </c>
      <c r="P70" s="210">
        <v>3.8</v>
      </c>
      <c r="Q70" s="174" t="s">
        <v>254</v>
      </c>
      <c r="R70" s="287" t="s">
        <v>255</v>
      </c>
      <c r="S70" s="287" t="s">
        <v>255</v>
      </c>
      <c r="T70" s="174" t="s">
        <v>255</v>
      </c>
      <c r="U70" s="148" t="s">
        <v>3</v>
      </c>
    </row>
    <row r="71" spans="1:25" ht="43.2">
      <c r="A71" s="3" t="s">
        <v>41</v>
      </c>
      <c r="B71" s="2" t="s">
        <v>189</v>
      </c>
      <c r="C71" s="2"/>
      <c r="D71" s="21">
        <v>0.12</v>
      </c>
      <c r="E71" s="27"/>
      <c r="F71" s="148" t="s">
        <v>306</v>
      </c>
      <c r="G71" s="149"/>
      <c r="H71" s="147"/>
      <c r="I71" s="147"/>
      <c r="J71" s="147"/>
      <c r="K71" s="148"/>
      <c r="L71" s="148"/>
      <c r="M71" s="169"/>
      <c r="N71" s="169"/>
      <c r="O71" s="169"/>
      <c r="P71" s="206"/>
      <c r="Q71" s="206"/>
      <c r="R71" s="281"/>
      <c r="S71" s="281"/>
      <c r="T71" s="206"/>
      <c r="U71" s="148"/>
    </row>
    <row r="72" spans="1:25" ht="15" customHeight="1">
      <c r="A72" s="319"/>
      <c r="B72" s="337" t="s">
        <v>222</v>
      </c>
      <c r="C72" s="316" t="s">
        <v>6</v>
      </c>
      <c r="D72" s="21" t="s">
        <v>3</v>
      </c>
      <c r="E72" s="4" t="s">
        <v>3</v>
      </c>
      <c r="F72" s="148" t="s">
        <v>3</v>
      </c>
      <c r="G72" s="149"/>
      <c r="H72" s="147" t="s">
        <v>3</v>
      </c>
      <c r="I72" s="147" t="s">
        <v>3</v>
      </c>
      <c r="J72" s="147" t="s">
        <v>3</v>
      </c>
      <c r="K72" s="148" t="s">
        <v>3</v>
      </c>
      <c r="L72" s="148" t="s">
        <v>3</v>
      </c>
      <c r="M72" s="151">
        <f>M73+M74+M76</f>
        <v>177162.90000000002</v>
      </c>
      <c r="N72" s="151">
        <f>N73+N74+N76</f>
        <v>175210.9</v>
      </c>
      <c r="O72" s="151">
        <f>O73+O74+O76</f>
        <v>153889.06</v>
      </c>
      <c r="P72" s="151">
        <f>SUM(P73:P80)</f>
        <v>230705.45200000002</v>
      </c>
      <c r="Q72" s="151">
        <f>SUM(Q73:Q82)</f>
        <v>296698.96999999997</v>
      </c>
      <c r="R72" s="270">
        <f>SUM(R73:R83)</f>
        <v>212248.69999999995</v>
      </c>
      <c r="S72" s="270">
        <f t="shared" ref="S72:T72" si="6">SUM(S73:S83)</f>
        <v>160677.90000000002</v>
      </c>
      <c r="T72" s="270">
        <f t="shared" si="6"/>
        <v>158431.1</v>
      </c>
      <c r="U72" s="163">
        <f>SUM(M72:T72)</f>
        <v>1565024.9819999998</v>
      </c>
      <c r="V72" s="71"/>
      <c r="W72" s="71"/>
      <c r="X72" s="71"/>
      <c r="Y72" s="71"/>
    </row>
    <row r="73" spans="1:25">
      <c r="A73" s="321"/>
      <c r="B73" s="338"/>
      <c r="C73" s="317"/>
      <c r="D73" s="21" t="s">
        <v>3</v>
      </c>
      <c r="E73" s="4" t="s">
        <v>3</v>
      </c>
      <c r="F73" s="148" t="s">
        <v>3</v>
      </c>
      <c r="G73" s="149"/>
      <c r="H73" s="147" t="s">
        <v>72</v>
      </c>
      <c r="I73" s="147" t="s">
        <v>73</v>
      </c>
      <c r="J73" s="147" t="s">
        <v>74</v>
      </c>
      <c r="K73" s="148" t="s">
        <v>3</v>
      </c>
      <c r="L73" s="148" t="s">
        <v>3</v>
      </c>
      <c r="M73" s="151">
        <v>1932.1</v>
      </c>
      <c r="N73" s="152">
        <v>0</v>
      </c>
      <c r="O73" s="152">
        <v>0</v>
      </c>
      <c r="P73" s="151">
        <v>0</v>
      </c>
      <c r="Q73" s="151">
        <v>0</v>
      </c>
      <c r="R73" s="270">
        <v>0</v>
      </c>
      <c r="S73" s="288">
        <v>0</v>
      </c>
      <c r="T73" s="212">
        <v>0</v>
      </c>
      <c r="U73" s="163">
        <f t="shared" ref="U73:U88" si="7">SUM(M73:T73)</f>
        <v>1932.1</v>
      </c>
    </row>
    <row r="74" spans="1:25">
      <c r="A74" s="321"/>
      <c r="B74" s="338"/>
      <c r="C74" s="317"/>
      <c r="D74" s="21" t="s">
        <v>3</v>
      </c>
      <c r="E74" s="4" t="s">
        <v>3</v>
      </c>
      <c r="F74" s="148" t="s">
        <v>3</v>
      </c>
      <c r="G74" s="149"/>
      <c r="H74" s="147" t="s">
        <v>75</v>
      </c>
      <c r="I74" s="165" t="s">
        <v>174</v>
      </c>
      <c r="J74" s="147" t="s">
        <v>77</v>
      </c>
      <c r="K74" s="148" t="s">
        <v>3</v>
      </c>
      <c r="L74" s="148" t="s">
        <v>3</v>
      </c>
      <c r="M74" s="151">
        <v>124695</v>
      </c>
      <c r="N74" s="152">
        <v>126548.5</v>
      </c>
      <c r="O74" s="152">
        <v>125993.9</v>
      </c>
      <c r="P74" s="151">
        <v>182654.71900000001</v>
      </c>
      <c r="Q74" s="151">
        <v>161454.65</v>
      </c>
      <c r="R74" s="270">
        <v>74038</v>
      </c>
      <c r="S74" s="270">
        <v>55721.9</v>
      </c>
      <c r="T74" s="151">
        <v>54929.9</v>
      </c>
      <c r="U74" s="163">
        <f t="shared" si="7"/>
        <v>906036.56900000013</v>
      </c>
    </row>
    <row r="75" spans="1:25">
      <c r="A75" s="321"/>
      <c r="B75" s="338"/>
      <c r="C75" s="317"/>
      <c r="D75" s="21"/>
      <c r="E75" s="4"/>
      <c r="F75" s="148"/>
      <c r="G75" s="149"/>
      <c r="H75" s="147" t="s">
        <v>75</v>
      </c>
      <c r="I75" s="165" t="s">
        <v>174</v>
      </c>
      <c r="J75" s="147" t="s">
        <v>74</v>
      </c>
      <c r="K75" s="148" t="s">
        <v>3</v>
      </c>
      <c r="L75" s="148" t="s">
        <v>3</v>
      </c>
      <c r="M75" s="148" t="s">
        <v>3</v>
      </c>
      <c r="N75" s="148" t="s">
        <v>3</v>
      </c>
      <c r="O75" s="148" t="s">
        <v>3</v>
      </c>
      <c r="P75" s="151">
        <f>1937.8+1206.651</f>
        <v>3144.451</v>
      </c>
      <c r="Q75" s="151">
        <v>1548.6</v>
      </c>
      <c r="R75" s="151" t="s">
        <v>3</v>
      </c>
      <c r="S75" s="212" t="s">
        <v>3</v>
      </c>
      <c r="T75" s="212"/>
      <c r="U75" s="163">
        <f t="shared" si="7"/>
        <v>4693.0509999999995</v>
      </c>
    </row>
    <row r="76" spans="1:25">
      <c r="A76" s="320"/>
      <c r="B76" s="338"/>
      <c r="C76" s="318"/>
      <c r="D76" s="21" t="s">
        <v>3</v>
      </c>
      <c r="E76" s="4" t="s">
        <v>3</v>
      </c>
      <c r="F76" s="148" t="s">
        <v>3</v>
      </c>
      <c r="G76" s="149"/>
      <c r="H76" s="147" t="s">
        <v>75</v>
      </c>
      <c r="I76" s="165" t="s">
        <v>174</v>
      </c>
      <c r="J76" s="147" t="s">
        <v>84</v>
      </c>
      <c r="K76" s="148" t="s">
        <v>3</v>
      </c>
      <c r="L76" s="148" t="s">
        <v>3</v>
      </c>
      <c r="M76" s="151">
        <v>50535.8</v>
      </c>
      <c r="N76" s="152">
        <v>48662.400000000001</v>
      </c>
      <c r="O76" s="152">
        <v>27895.16</v>
      </c>
      <c r="P76" s="151">
        <v>43889.06</v>
      </c>
      <c r="Q76" s="151">
        <v>125061.11</v>
      </c>
      <c r="R76" s="151">
        <f>137380.4-43602.8</f>
        <v>93777.599999999991</v>
      </c>
      <c r="S76" s="151">
        <f>104956-34334.3</f>
        <v>70621.7</v>
      </c>
      <c r="T76" s="151">
        <f>103501.2-33883.6</f>
        <v>69617.600000000006</v>
      </c>
      <c r="U76" s="163">
        <f t="shared" si="7"/>
        <v>530060.43000000005</v>
      </c>
      <c r="V76" t="s">
        <v>330</v>
      </c>
    </row>
    <row r="77" spans="1:25">
      <c r="A77" s="235"/>
      <c r="B77" s="338"/>
      <c r="C77" s="234"/>
      <c r="D77" s="21"/>
      <c r="E77" s="4"/>
      <c r="F77" s="148"/>
      <c r="G77" s="236"/>
      <c r="H77" s="147" t="s">
        <v>75</v>
      </c>
      <c r="I77" s="165" t="s">
        <v>174</v>
      </c>
      <c r="J77" s="147" t="s">
        <v>169</v>
      </c>
      <c r="K77" s="148" t="s">
        <v>3</v>
      </c>
      <c r="L77" s="148" t="s">
        <v>3</v>
      </c>
      <c r="M77" s="148" t="s">
        <v>3</v>
      </c>
      <c r="N77" s="148" t="s">
        <v>3</v>
      </c>
      <c r="O77" s="148" t="s">
        <v>3</v>
      </c>
      <c r="P77" s="148" t="s">
        <v>3</v>
      </c>
      <c r="Q77" s="151">
        <v>8147.3</v>
      </c>
      <c r="R77" s="270"/>
      <c r="S77" s="288"/>
      <c r="T77" s="212"/>
      <c r="U77" s="163"/>
    </row>
    <row r="78" spans="1:25">
      <c r="A78" s="142"/>
      <c r="B78" s="338"/>
      <c r="C78" s="141"/>
      <c r="D78" s="21"/>
      <c r="E78" s="4"/>
      <c r="F78" s="148"/>
      <c r="G78" s="149"/>
      <c r="H78" s="147" t="s">
        <v>75</v>
      </c>
      <c r="I78" s="166" t="s">
        <v>228</v>
      </c>
      <c r="J78" s="147" t="s">
        <v>74</v>
      </c>
      <c r="K78" s="148" t="s">
        <v>3</v>
      </c>
      <c r="L78" s="148" t="s">
        <v>3</v>
      </c>
      <c r="M78" s="151" t="s">
        <v>3</v>
      </c>
      <c r="N78" s="152" t="s">
        <v>3</v>
      </c>
      <c r="O78" s="152" t="s">
        <v>3</v>
      </c>
      <c r="P78" s="151">
        <v>641.9</v>
      </c>
      <c r="Q78" s="151" t="s">
        <v>3</v>
      </c>
      <c r="R78" s="270" t="s">
        <v>3</v>
      </c>
      <c r="S78" s="288" t="s">
        <v>3</v>
      </c>
      <c r="T78" s="212" t="s">
        <v>3</v>
      </c>
      <c r="U78" s="163">
        <f t="shared" si="7"/>
        <v>641.9</v>
      </c>
    </row>
    <row r="79" spans="1:25">
      <c r="A79" s="142"/>
      <c r="B79" s="338"/>
      <c r="C79" s="141"/>
      <c r="D79" s="21"/>
      <c r="E79" s="4"/>
      <c r="F79" s="148"/>
      <c r="G79" s="149"/>
      <c r="H79" s="147" t="s">
        <v>75</v>
      </c>
      <c r="I79" s="166" t="s">
        <v>228</v>
      </c>
      <c r="J79" s="147" t="s">
        <v>185</v>
      </c>
      <c r="K79" s="148" t="s">
        <v>3</v>
      </c>
      <c r="L79" s="148" t="s">
        <v>3</v>
      </c>
      <c r="M79" s="151" t="s">
        <v>3</v>
      </c>
      <c r="N79" s="152" t="s">
        <v>3</v>
      </c>
      <c r="O79" s="152" t="s">
        <v>3</v>
      </c>
      <c r="P79" s="151">
        <v>275.10000000000002</v>
      </c>
      <c r="Q79" s="151" t="s">
        <v>3</v>
      </c>
      <c r="R79" s="270" t="s">
        <v>3</v>
      </c>
      <c r="S79" s="288" t="s">
        <v>3</v>
      </c>
      <c r="T79" s="212" t="s">
        <v>3</v>
      </c>
      <c r="U79" s="163">
        <f t="shared" si="7"/>
        <v>275.10000000000002</v>
      </c>
      <c r="W79" s="71"/>
    </row>
    <row r="80" spans="1:25">
      <c r="A80" s="186"/>
      <c r="B80" s="338"/>
      <c r="C80" s="187"/>
      <c r="D80" s="21"/>
      <c r="E80" s="4"/>
      <c r="F80" s="148"/>
      <c r="G80" s="149"/>
      <c r="H80" s="147" t="s">
        <v>75</v>
      </c>
      <c r="I80" s="166" t="s">
        <v>241</v>
      </c>
      <c r="J80" s="147" t="s">
        <v>74</v>
      </c>
      <c r="K80" s="148" t="s">
        <v>3</v>
      </c>
      <c r="L80" s="148" t="s">
        <v>3</v>
      </c>
      <c r="M80" s="151" t="s">
        <v>3</v>
      </c>
      <c r="N80" s="152" t="s">
        <v>3</v>
      </c>
      <c r="O80" s="152" t="s">
        <v>3</v>
      </c>
      <c r="P80" s="151">
        <v>100.22199999999999</v>
      </c>
      <c r="Q80" s="151">
        <v>151.9</v>
      </c>
      <c r="R80" s="270">
        <v>494.9</v>
      </c>
      <c r="S80" s="288" t="s">
        <v>3</v>
      </c>
      <c r="T80" s="212" t="s">
        <v>3</v>
      </c>
      <c r="U80" s="163">
        <f t="shared" si="7"/>
        <v>747.02199999999993</v>
      </c>
      <c r="V80" s="71"/>
      <c r="W80" s="71"/>
    </row>
    <row r="81" spans="1:22">
      <c r="A81" s="192"/>
      <c r="B81" s="338"/>
      <c r="C81" s="190"/>
      <c r="D81" s="21"/>
      <c r="E81" s="4"/>
      <c r="F81" s="148"/>
      <c r="G81" s="149"/>
      <c r="H81" s="147" t="s">
        <v>75</v>
      </c>
      <c r="I81" s="166" t="s">
        <v>245</v>
      </c>
      <c r="J81" s="147" t="s">
        <v>74</v>
      </c>
      <c r="K81" s="148" t="s">
        <v>3</v>
      </c>
      <c r="L81" s="148" t="s">
        <v>3</v>
      </c>
      <c r="M81" s="151" t="s">
        <v>3</v>
      </c>
      <c r="N81" s="152" t="s">
        <v>3</v>
      </c>
      <c r="O81" s="152" t="s">
        <v>3</v>
      </c>
      <c r="P81" s="152" t="s">
        <v>3</v>
      </c>
      <c r="Q81" s="151">
        <v>234.81</v>
      </c>
      <c r="R81" s="270">
        <v>335.4</v>
      </c>
      <c r="S81" s="288" t="s">
        <v>3</v>
      </c>
      <c r="T81" s="212" t="s">
        <v>3</v>
      </c>
      <c r="U81" s="163">
        <f t="shared" si="7"/>
        <v>570.21</v>
      </c>
      <c r="V81" s="71"/>
    </row>
    <row r="82" spans="1:22">
      <c r="A82" s="235" t="s">
        <v>301</v>
      </c>
      <c r="B82" s="339"/>
      <c r="C82" s="234"/>
      <c r="D82" s="21"/>
      <c r="E82" s="4"/>
      <c r="F82" s="148"/>
      <c r="G82" s="236"/>
      <c r="H82" s="147" t="s">
        <v>75</v>
      </c>
      <c r="I82" s="166" t="s">
        <v>245</v>
      </c>
      <c r="J82" s="147" t="s">
        <v>185</v>
      </c>
      <c r="K82" s="148" t="s">
        <v>3</v>
      </c>
      <c r="L82" s="148" t="s">
        <v>3</v>
      </c>
      <c r="M82" s="151" t="s">
        <v>3</v>
      </c>
      <c r="N82" s="152" t="s">
        <v>3</v>
      </c>
      <c r="O82" s="152" t="s">
        <v>3</v>
      </c>
      <c r="P82" s="152" t="s">
        <v>3</v>
      </c>
      <c r="Q82" s="151">
        <v>100.6</v>
      </c>
      <c r="R82" s="270"/>
      <c r="S82" s="288"/>
      <c r="T82" s="212"/>
      <c r="U82" s="163"/>
    </row>
    <row r="83" spans="1:22" ht="75.599999999999994" customHeight="1">
      <c r="A83" s="301"/>
      <c r="B83" s="304"/>
      <c r="C83" s="300"/>
      <c r="D83" s="21"/>
      <c r="E83" s="4"/>
      <c r="F83" s="369" t="s">
        <v>321</v>
      </c>
      <c r="G83" s="305"/>
      <c r="H83" s="147" t="s">
        <v>347</v>
      </c>
      <c r="I83" s="165" t="s">
        <v>174</v>
      </c>
      <c r="J83" s="147" t="s">
        <v>84</v>
      </c>
      <c r="K83" s="148" t="s">
        <v>3</v>
      </c>
      <c r="L83" s="148" t="s">
        <v>3</v>
      </c>
      <c r="M83" s="151" t="s">
        <v>3</v>
      </c>
      <c r="N83" s="152" t="s">
        <v>3</v>
      </c>
      <c r="O83" s="152" t="s">
        <v>3</v>
      </c>
      <c r="P83" s="152" t="s">
        <v>3</v>
      </c>
      <c r="Q83" s="152" t="s">
        <v>3</v>
      </c>
      <c r="R83" s="270">
        <v>43602.8</v>
      </c>
      <c r="S83" s="288">
        <v>34334.300000000003</v>
      </c>
      <c r="T83" s="212">
        <v>33883.599999999999</v>
      </c>
      <c r="U83" s="163"/>
    </row>
    <row r="84" spans="1:22">
      <c r="A84" s="3"/>
      <c r="B84" s="5" t="s">
        <v>28</v>
      </c>
      <c r="C84" s="2"/>
      <c r="D84" s="21"/>
      <c r="E84" s="4"/>
      <c r="F84" s="368"/>
      <c r="G84" s="149"/>
      <c r="H84" s="147" t="s">
        <v>3</v>
      </c>
      <c r="I84" s="147" t="s">
        <v>3</v>
      </c>
      <c r="J84" s="147" t="s">
        <v>3</v>
      </c>
      <c r="K84" s="148" t="s">
        <v>3</v>
      </c>
      <c r="L84" s="148" t="s">
        <v>3</v>
      </c>
      <c r="M84" s="151" t="s">
        <v>3</v>
      </c>
      <c r="N84" s="152" t="s">
        <v>3</v>
      </c>
      <c r="O84" s="152" t="s">
        <v>3</v>
      </c>
      <c r="P84" s="163">
        <f>SUM(P85:P88)</f>
        <v>9155</v>
      </c>
      <c r="Q84" s="163">
        <f>SUM(Q85:Q89)</f>
        <v>7635.2000000000007</v>
      </c>
      <c r="R84" s="278">
        <f>SUM(R85:R88)</f>
        <v>13008.9</v>
      </c>
      <c r="S84" s="278">
        <f>SUM(S85:S88)</f>
        <v>0</v>
      </c>
      <c r="T84" s="163">
        <f>SUM(T85:T88)</f>
        <v>0</v>
      </c>
      <c r="U84" s="163">
        <f t="shared" si="7"/>
        <v>29799.1</v>
      </c>
    </row>
    <row r="85" spans="1:22">
      <c r="A85" s="3"/>
      <c r="B85" s="337" t="s">
        <v>8</v>
      </c>
      <c r="C85" s="2" t="s">
        <v>6</v>
      </c>
      <c r="D85" s="21" t="s">
        <v>3</v>
      </c>
      <c r="E85" s="4" t="s">
        <v>3</v>
      </c>
      <c r="F85" s="148" t="s">
        <v>3</v>
      </c>
      <c r="G85" s="149"/>
      <c r="H85" s="147" t="s">
        <v>75</v>
      </c>
      <c r="I85" s="171" t="s">
        <v>228</v>
      </c>
      <c r="J85" s="147" t="s">
        <v>74</v>
      </c>
      <c r="K85" s="148" t="s">
        <v>3</v>
      </c>
      <c r="L85" s="148" t="s">
        <v>3</v>
      </c>
      <c r="M85" s="148" t="s">
        <v>3</v>
      </c>
      <c r="N85" s="148" t="s">
        <v>3</v>
      </c>
      <c r="O85" s="148" t="s">
        <v>3</v>
      </c>
      <c r="P85" s="163">
        <v>5777.1</v>
      </c>
      <c r="Q85" s="163"/>
      <c r="R85" s="278"/>
      <c r="S85" s="279"/>
      <c r="T85" s="204"/>
      <c r="U85" s="163">
        <f t="shared" si="7"/>
        <v>5777.1</v>
      </c>
    </row>
    <row r="86" spans="1:22">
      <c r="A86" s="3"/>
      <c r="B86" s="338"/>
      <c r="C86" s="2"/>
      <c r="D86" s="21"/>
      <c r="E86" s="4"/>
      <c r="F86" s="148"/>
      <c r="G86" s="149"/>
      <c r="H86" s="147" t="s">
        <v>75</v>
      </c>
      <c r="I86" s="171" t="s">
        <v>228</v>
      </c>
      <c r="J86" s="147" t="s">
        <v>185</v>
      </c>
      <c r="K86" s="148" t="s">
        <v>3</v>
      </c>
      <c r="L86" s="148" t="s">
        <v>3</v>
      </c>
      <c r="M86" s="148" t="s">
        <v>3</v>
      </c>
      <c r="N86" s="148" t="s">
        <v>3</v>
      </c>
      <c r="O86" s="148" t="s">
        <v>3</v>
      </c>
      <c r="P86" s="163">
        <v>2475.9</v>
      </c>
      <c r="Q86" s="163"/>
      <c r="R86" s="278"/>
      <c r="S86" s="279"/>
      <c r="T86" s="204"/>
      <c r="U86" s="163">
        <f t="shared" si="7"/>
        <v>2475.9</v>
      </c>
    </row>
    <row r="87" spans="1:22">
      <c r="A87" s="3"/>
      <c r="B87" s="338"/>
      <c r="C87" s="2"/>
      <c r="D87" s="21"/>
      <c r="E87" s="4"/>
      <c r="F87" s="148"/>
      <c r="G87" s="149"/>
      <c r="H87" s="147" t="s">
        <v>75</v>
      </c>
      <c r="I87" s="166" t="s">
        <v>241</v>
      </c>
      <c r="J87" s="147" t="s">
        <v>74</v>
      </c>
      <c r="K87" s="148" t="s">
        <v>3</v>
      </c>
      <c r="L87" s="148" t="s">
        <v>3</v>
      </c>
      <c r="M87" s="148" t="s">
        <v>3</v>
      </c>
      <c r="N87" s="148" t="s">
        <v>3</v>
      </c>
      <c r="O87" s="148" t="s">
        <v>3</v>
      </c>
      <c r="P87" s="163">
        <v>902</v>
      </c>
      <c r="Q87" s="163">
        <f>1880.3+500</f>
        <v>2380.3000000000002</v>
      </c>
      <c r="R87" s="278">
        <v>7754</v>
      </c>
      <c r="S87" s="279"/>
      <c r="T87" s="204"/>
      <c r="U87" s="163">
        <f t="shared" si="7"/>
        <v>11036.3</v>
      </c>
    </row>
    <row r="88" spans="1:22">
      <c r="A88" s="3"/>
      <c r="B88" s="338"/>
      <c r="C88" s="2"/>
      <c r="D88" s="21"/>
      <c r="E88" s="4"/>
      <c r="F88" s="148"/>
      <c r="G88" s="149"/>
      <c r="H88" s="147" t="s">
        <v>75</v>
      </c>
      <c r="I88" s="166" t="s">
        <v>245</v>
      </c>
      <c r="J88" s="147" t="s">
        <v>74</v>
      </c>
      <c r="K88" s="148" t="s">
        <v>3</v>
      </c>
      <c r="L88" s="148" t="s">
        <v>3</v>
      </c>
      <c r="M88" s="151" t="s">
        <v>3</v>
      </c>
      <c r="N88" s="152" t="s">
        <v>3</v>
      </c>
      <c r="O88" s="152" t="s">
        <v>3</v>
      </c>
      <c r="P88" s="152" t="s">
        <v>3</v>
      </c>
      <c r="Q88" s="163">
        <v>3678.4</v>
      </c>
      <c r="R88" s="278">
        <v>5254.9</v>
      </c>
      <c r="S88" s="279"/>
      <c r="T88" s="204"/>
      <c r="U88" s="163">
        <f t="shared" si="7"/>
        <v>8933.2999999999993</v>
      </c>
    </row>
    <row r="89" spans="1:22">
      <c r="A89" s="3"/>
      <c r="B89" s="339"/>
      <c r="C89" s="2"/>
      <c r="D89" s="21"/>
      <c r="E89" s="4"/>
      <c r="F89" s="148"/>
      <c r="G89" s="236"/>
      <c r="H89" s="147" t="s">
        <v>75</v>
      </c>
      <c r="I89" s="166" t="s">
        <v>245</v>
      </c>
      <c r="J89" s="147" t="s">
        <v>185</v>
      </c>
      <c r="K89" s="148" t="s">
        <v>3</v>
      </c>
      <c r="L89" s="148" t="s">
        <v>3</v>
      </c>
      <c r="M89" s="151" t="s">
        <v>3</v>
      </c>
      <c r="N89" s="152" t="s">
        <v>3</v>
      </c>
      <c r="O89" s="152" t="s">
        <v>3</v>
      </c>
      <c r="P89" s="152" t="s">
        <v>3</v>
      </c>
      <c r="Q89" s="163">
        <v>1576.5</v>
      </c>
      <c r="R89" s="278"/>
      <c r="S89" s="279"/>
      <c r="T89" s="204"/>
      <c r="U89" s="163"/>
    </row>
    <row r="90" spans="1:22">
      <c r="A90" s="3"/>
      <c r="B90" s="2" t="s">
        <v>9</v>
      </c>
      <c r="C90" s="2" t="s">
        <v>6</v>
      </c>
      <c r="D90" s="21" t="s">
        <v>3</v>
      </c>
      <c r="E90" s="4" t="s">
        <v>3</v>
      </c>
      <c r="F90" s="148" t="s">
        <v>3</v>
      </c>
      <c r="G90" s="149"/>
      <c r="H90" s="148" t="s">
        <v>3</v>
      </c>
      <c r="I90" s="148" t="s">
        <v>3</v>
      </c>
      <c r="J90" s="148" t="s">
        <v>3</v>
      </c>
      <c r="K90" s="148" t="s">
        <v>3</v>
      </c>
      <c r="L90" s="148" t="s">
        <v>3</v>
      </c>
      <c r="M90" s="148" t="s">
        <v>3</v>
      </c>
      <c r="N90" s="148" t="s">
        <v>3</v>
      </c>
      <c r="O90" s="148" t="s">
        <v>3</v>
      </c>
      <c r="P90" s="163" t="s">
        <v>3</v>
      </c>
      <c r="Q90" s="163" t="s">
        <v>3</v>
      </c>
      <c r="R90" s="278" t="s">
        <v>3</v>
      </c>
      <c r="S90" s="279"/>
      <c r="T90" s="204"/>
      <c r="U90" s="164" t="s">
        <v>3</v>
      </c>
    </row>
    <row r="91" spans="1:22">
      <c r="A91" s="3"/>
      <c r="B91" s="2" t="s">
        <v>10</v>
      </c>
      <c r="C91" s="2" t="s">
        <v>6</v>
      </c>
      <c r="D91" s="21" t="s">
        <v>3</v>
      </c>
      <c r="E91" s="4" t="s">
        <v>3</v>
      </c>
      <c r="F91" s="148" t="s">
        <v>3</v>
      </c>
      <c r="G91" s="149"/>
      <c r="H91" s="148" t="s">
        <v>3</v>
      </c>
      <c r="I91" s="148" t="s">
        <v>3</v>
      </c>
      <c r="J91" s="148" t="s">
        <v>3</v>
      </c>
      <c r="K91" s="148" t="s">
        <v>3</v>
      </c>
      <c r="L91" s="148" t="s">
        <v>3</v>
      </c>
      <c r="M91" s="148" t="s">
        <v>3</v>
      </c>
      <c r="N91" s="148" t="s">
        <v>3</v>
      </c>
      <c r="O91" s="148" t="s">
        <v>3</v>
      </c>
      <c r="P91" s="163" t="s">
        <v>3</v>
      </c>
      <c r="Q91" s="163" t="s">
        <v>3</v>
      </c>
      <c r="R91" s="278" t="s">
        <v>3</v>
      </c>
      <c r="S91" s="279"/>
      <c r="T91" s="204"/>
      <c r="U91" s="164" t="s">
        <v>3</v>
      </c>
    </row>
    <row r="92" spans="1:22" s="76" customFormat="1" ht="57.6">
      <c r="A92" s="40"/>
      <c r="B92" s="77" t="s">
        <v>104</v>
      </c>
      <c r="C92" s="17" t="s">
        <v>38</v>
      </c>
      <c r="D92" s="21" t="s">
        <v>3</v>
      </c>
      <c r="E92" s="161" t="s">
        <v>39</v>
      </c>
      <c r="F92" s="161" t="s">
        <v>306</v>
      </c>
      <c r="G92" s="173"/>
      <c r="H92" s="147" t="s">
        <v>3</v>
      </c>
      <c r="I92" s="147" t="s">
        <v>3</v>
      </c>
      <c r="J92" s="147" t="s">
        <v>3</v>
      </c>
      <c r="K92" s="168">
        <v>307400</v>
      </c>
      <c r="L92" s="168">
        <v>307400</v>
      </c>
      <c r="M92" s="168">
        <v>313115</v>
      </c>
      <c r="N92" s="168">
        <v>313115</v>
      </c>
      <c r="O92" s="168">
        <v>313115</v>
      </c>
      <c r="P92" s="168">
        <v>313115</v>
      </c>
      <c r="Q92" s="168">
        <v>322000</v>
      </c>
      <c r="R92" s="289">
        <v>322000</v>
      </c>
      <c r="S92" s="289">
        <v>322000</v>
      </c>
      <c r="T92" s="168">
        <v>322000</v>
      </c>
      <c r="U92" s="161" t="s">
        <v>3</v>
      </c>
    </row>
    <row r="93" spans="1:22" ht="187.2" hidden="1">
      <c r="A93" s="3"/>
      <c r="B93" s="218" t="s">
        <v>127</v>
      </c>
      <c r="C93" s="2" t="s">
        <v>29</v>
      </c>
      <c r="D93" s="21" t="s">
        <v>3</v>
      </c>
      <c r="E93" s="21" t="s">
        <v>115</v>
      </c>
      <c r="F93" s="148" t="s">
        <v>31</v>
      </c>
      <c r="G93" s="149"/>
      <c r="H93" s="147" t="s">
        <v>3</v>
      </c>
      <c r="I93" s="147" t="s">
        <v>3</v>
      </c>
      <c r="J93" s="147" t="s">
        <v>3</v>
      </c>
      <c r="K93" s="148">
        <v>3.1</v>
      </c>
      <c r="L93" s="148">
        <v>3.2</v>
      </c>
      <c r="M93" s="150">
        <v>3.4</v>
      </c>
      <c r="N93" s="150">
        <v>3.6</v>
      </c>
      <c r="O93" s="150">
        <v>3.8</v>
      </c>
      <c r="P93" s="210">
        <v>4</v>
      </c>
      <c r="Q93" s="210">
        <v>4.2</v>
      </c>
      <c r="R93" s="285">
        <v>4.2</v>
      </c>
      <c r="S93" s="285">
        <v>4.2</v>
      </c>
      <c r="T93" s="210"/>
      <c r="U93" s="148" t="s">
        <v>3</v>
      </c>
    </row>
    <row r="94" spans="1:22" ht="144">
      <c r="A94" s="3"/>
      <c r="B94" s="77" t="s">
        <v>230</v>
      </c>
      <c r="C94" s="2" t="s">
        <v>29</v>
      </c>
      <c r="D94" s="21" t="s">
        <v>3</v>
      </c>
      <c r="E94" s="231" t="s">
        <v>292</v>
      </c>
      <c r="F94" s="148" t="s">
        <v>308</v>
      </c>
      <c r="G94" s="149"/>
      <c r="H94" s="147" t="s">
        <v>3</v>
      </c>
      <c r="I94" s="147" t="s">
        <v>3</v>
      </c>
      <c r="J94" s="147" t="s">
        <v>3</v>
      </c>
      <c r="K94" s="147" t="s">
        <v>3</v>
      </c>
      <c r="L94" s="147" t="s">
        <v>3</v>
      </c>
      <c r="M94" s="147" t="s">
        <v>3</v>
      </c>
      <c r="N94" s="147" t="s">
        <v>3</v>
      </c>
      <c r="O94" s="147" t="s">
        <v>3</v>
      </c>
      <c r="P94" s="210">
        <v>102</v>
      </c>
      <c r="Q94" s="174" t="s">
        <v>257</v>
      </c>
      <c r="R94" s="287" t="s">
        <v>258</v>
      </c>
      <c r="S94" s="287" t="s">
        <v>258</v>
      </c>
      <c r="T94" s="174" t="s">
        <v>302</v>
      </c>
      <c r="U94" s="148" t="s">
        <v>3</v>
      </c>
    </row>
    <row r="95" spans="1:22" ht="144">
      <c r="A95" s="3"/>
      <c r="B95" s="77" t="s">
        <v>248</v>
      </c>
      <c r="C95" s="2" t="s">
        <v>29</v>
      </c>
      <c r="D95" s="21" t="s">
        <v>3</v>
      </c>
      <c r="E95" s="231" t="s">
        <v>292</v>
      </c>
      <c r="F95" s="161" t="s">
        <v>249</v>
      </c>
      <c r="G95" s="149"/>
      <c r="H95" s="147" t="s">
        <v>3</v>
      </c>
      <c r="I95" s="147" t="s">
        <v>3</v>
      </c>
      <c r="J95" s="147" t="s">
        <v>3</v>
      </c>
      <c r="K95" s="147" t="s">
        <v>3</v>
      </c>
      <c r="L95" s="147" t="s">
        <v>3</v>
      </c>
      <c r="M95" s="147" t="s">
        <v>3</v>
      </c>
      <c r="N95" s="147" t="s">
        <v>3</v>
      </c>
      <c r="O95" s="147" t="s">
        <v>3</v>
      </c>
      <c r="P95" s="147" t="s">
        <v>3</v>
      </c>
      <c r="Q95" s="174" t="s">
        <v>259</v>
      </c>
      <c r="R95" s="290">
        <v>109</v>
      </c>
      <c r="S95" s="287" t="s">
        <v>3</v>
      </c>
      <c r="T95" s="147" t="s">
        <v>259</v>
      </c>
      <c r="U95" s="147" t="s">
        <v>3</v>
      </c>
    </row>
    <row r="96" spans="1:22" ht="158.4" hidden="1">
      <c r="A96" s="3"/>
      <c r="B96" s="218" t="s">
        <v>128</v>
      </c>
      <c r="C96" s="2" t="s">
        <v>29</v>
      </c>
      <c r="D96" s="21" t="s">
        <v>3</v>
      </c>
      <c r="E96" s="149" t="s">
        <v>97</v>
      </c>
      <c r="F96" s="148" t="s">
        <v>31</v>
      </c>
      <c r="G96" s="149"/>
      <c r="H96" s="147" t="s">
        <v>3</v>
      </c>
      <c r="I96" s="147" t="s">
        <v>3</v>
      </c>
      <c r="J96" s="147" t="s">
        <v>3</v>
      </c>
      <c r="K96" s="148">
        <v>66</v>
      </c>
      <c r="L96" s="148">
        <v>83</v>
      </c>
      <c r="M96" s="150">
        <v>83</v>
      </c>
      <c r="N96" s="150">
        <v>83</v>
      </c>
      <c r="O96" s="150">
        <v>100</v>
      </c>
      <c r="P96" s="210">
        <v>100</v>
      </c>
      <c r="Q96" s="210">
        <v>100</v>
      </c>
      <c r="R96" s="285">
        <v>100</v>
      </c>
      <c r="S96" s="285">
        <v>100</v>
      </c>
      <c r="T96" s="210"/>
      <c r="U96" s="148" t="s">
        <v>3</v>
      </c>
    </row>
    <row r="97" spans="1:23" ht="43.2">
      <c r="A97" s="3" t="s">
        <v>42</v>
      </c>
      <c r="B97" s="2" t="s">
        <v>43</v>
      </c>
      <c r="C97" s="2"/>
      <c r="D97" s="21">
        <v>0.1</v>
      </c>
      <c r="E97" s="27"/>
      <c r="F97" s="148" t="s">
        <v>306</v>
      </c>
      <c r="G97" s="149"/>
      <c r="H97" s="147"/>
      <c r="I97" s="147"/>
      <c r="J97" s="147"/>
      <c r="K97" s="148"/>
      <c r="L97" s="148"/>
      <c r="M97" s="169"/>
      <c r="N97" s="169"/>
      <c r="O97" s="169"/>
      <c r="P97" s="206"/>
      <c r="Q97" s="206"/>
      <c r="R97" s="281"/>
      <c r="S97" s="281"/>
      <c r="T97" s="206"/>
      <c r="U97" s="148"/>
    </row>
    <row r="98" spans="1:23" ht="15" customHeight="1">
      <c r="A98" s="319"/>
      <c r="B98" s="316" t="s">
        <v>222</v>
      </c>
      <c r="C98" s="316" t="s">
        <v>6</v>
      </c>
      <c r="D98" s="21" t="s">
        <v>3</v>
      </c>
      <c r="E98" s="4" t="s">
        <v>3</v>
      </c>
      <c r="F98" s="148" t="s">
        <v>3</v>
      </c>
      <c r="G98" s="149"/>
      <c r="H98" s="147" t="s">
        <v>3</v>
      </c>
      <c r="I98" s="147" t="s">
        <v>3</v>
      </c>
      <c r="J98" s="147" t="s">
        <v>3</v>
      </c>
      <c r="K98" s="148" t="s">
        <v>3</v>
      </c>
      <c r="L98" s="148" t="s">
        <v>3</v>
      </c>
      <c r="M98" s="151">
        <f>M99</f>
        <v>25758.3</v>
      </c>
      <c r="N98" s="151">
        <f t="shared" ref="N98:Q98" si="8">N99</f>
        <v>25071.95</v>
      </c>
      <c r="O98" s="151">
        <f t="shared" si="8"/>
        <v>18130.5</v>
      </c>
      <c r="P98" s="151">
        <f t="shared" si="8"/>
        <v>32597.686000000002</v>
      </c>
      <c r="Q98" s="151">
        <f t="shared" si="8"/>
        <v>34423.300000000003</v>
      </c>
      <c r="R98" s="270">
        <f>R99+R100</f>
        <v>57926.3</v>
      </c>
      <c r="S98" s="270">
        <f t="shared" ref="S98:T98" si="9">S99+S100</f>
        <v>43745.5</v>
      </c>
      <c r="T98" s="270">
        <f t="shared" si="9"/>
        <v>43123.5</v>
      </c>
      <c r="U98" s="163">
        <f>SUM(M98:T98)</f>
        <v>280777.03600000002</v>
      </c>
    </row>
    <row r="99" spans="1:23">
      <c r="A99" s="320"/>
      <c r="B99" s="318"/>
      <c r="C99" s="318"/>
      <c r="D99" s="21" t="s">
        <v>3</v>
      </c>
      <c r="E99" s="4" t="s">
        <v>3</v>
      </c>
      <c r="F99" s="148" t="s">
        <v>3</v>
      </c>
      <c r="G99" s="149"/>
      <c r="H99" s="147" t="s">
        <v>81</v>
      </c>
      <c r="I99" s="175" t="s">
        <v>175</v>
      </c>
      <c r="J99" s="147" t="s">
        <v>77</v>
      </c>
      <c r="K99" s="148" t="s">
        <v>3</v>
      </c>
      <c r="L99" s="148" t="s">
        <v>3</v>
      </c>
      <c r="M99" s="151">
        <v>25758.3</v>
      </c>
      <c r="N99" s="152">
        <v>25071.95</v>
      </c>
      <c r="O99" s="152">
        <v>18130.5</v>
      </c>
      <c r="P99" s="151">
        <v>32597.686000000002</v>
      </c>
      <c r="Q99" s="151">
        <v>34423.300000000003</v>
      </c>
      <c r="R99" s="270"/>
      <c r="S99" s="270"/>
      <c r="T99" s="151"/>
      <c r="U99" s="163">
        <f>SUM(M99:T99)</f>
        <v>135981.736</v>
      </c>
    </row>
    <row r="100" spans="1:23">
      <c r="A100" s="301"/>
      <c r="B100" s="300"/>
      <c r="C100" s="300"/>
      <c r="D100" s="21"/>
      <c r="E100" s="4"/>
      <c r="F100" s="148"/>
      <c r="G100" s="305"/>
      <c r="H100" s="147" t="s">
        <v>81</v>
      </c>
      <c r="I100" s="175" t="s">
        <v>175</v>
      </c>
      <c r="J100" s="147" t="s">
        <v>84</v>
      </c>
      <c r="K100" s="148" t="s">
        <v>3</v>
      </c>
      <c r="L100" s="148" t="s">
        <v>3</v>
      </c>
      <c r="M100" s="148" t="s">
        <v>3</v>
      </c>
      <c r="N100" s="148" t="s">
        <v>3</v>
      </c>
      <c r="O100" s="148" t="s">
        <v>3</v>
      </c>
      <c r="P100" s="148" t="s">
        <v>3</v>
      </c>
      <c r="Q100" s="148" t="s">
        <v>3</v>
      </c>
      <c r="R100" s="270">
        <v>57926.3</v>
      </c>
      <c r="S100" s="270">
        <v>43745.5</v>
      </c>
      <c r="T100" s="151">
        <v>43123.5</v>
      </c>
      <c r="U100" s="163">
        <f>SUM(M100:T100)</f>
        <v>144795.29999999999</v>
      </c>
    </row>
    <row r="101" spans="1:23">
      <c r="A101" s="3"/>
      <c r="B101" s="5" t="s">
        <v>28</v>
      </c>
      <c r="C101" s="2"/>
      <c r="D101" s="21"/>
      <c r="E101" s="4"/>
      <c r="F101" s="148"/>
      <c r="G101" s="149"/>
      <c r="H101" s="147"/>
      <c r="I101" s="147"/>
      <c r="J101" s="147"/>
      <c r="K101" s="148"/>
      <c r="L101" s="148"/>
      <c r="M101" s="148"/>
      <c r="N101" s="148"/>
      <c r="O101" s="148"/>
      <c r="P101" s="161"/>
      <c r="Q101" s="161"/>
      <c r="R101" s="275"/>
      <c r="S101" s="276"/>
      <c r="T101" s="203"/>
      <c r="U101" s="148"/>
    </row>
    <row r="102" spans="1:23">
      <c r="A102" s="3"/>
      <c r="B102" s="2" t="s">
        <v>8</v>
      </c>
      <c r="C102" s="2" t="s">
        <v>6</v>
      </c>
      <c r="D102" s="21" t="s">
        <v>3</v>
      </c>
      <c r="E102" s="4" t="s">
        <v>3</v>
      </c>
      <c r="F102" s="148" t="s">
        <v>3</v>
      </c>
      <c r="G102" s="149"/>
      <c r="H102" s="148" t="s">
        <v>3</v>
      </c>
      <c r="I102" s="148" t="s">
        <v>3</v>
      </c>
      <c r="J102" s="148" t="s">
        <v>3</v>
      </c>
      <c r="K102" s="148" t="s">
        <v>3</v>
      </c>
      <c r="L102" s="148" t="s">
        <v>3</v>
      </c>
      <c r="M102" s="148" t="s">
        <v>3</v>
      </c>
      <c r="N102" s="148" t="s">
        <v>3</v>
      </c>
      <c r="O102" s="148" t="s">
        <v>3</v>
      </c>
      <c r="P102" s="161" t="s">
        <v>3</v>
      </c>
      <c r="Q102" s="161" t="s">
        <v>3</v>
      </c>
      <c r="R102" s="275" t="s">
        <v>3</v>
      </c>
      <c r="S102" s="276" t="s">
        <v>3</v>
      </c>
      <c r="T102" s="203"/>
      <c r="U102" s="148" t="s">
        <v>3</v>
      </c>
    </row>
    <row r="103" spans="1:23">
      <c r="A103" s="3"/>
      <c r="B103" s="2" t="s">
        <v>9</v>
      </c>
      <c r="C103" s="2" t="s">
        <v>6</v>
      </c>
      <c r="D103" s="21" t="s">
        <v>3</v>
      </c>
      <c r="E103" s="4" t="s">
        <v>3</v>
      </c>
      <c r="F103" s="148" t="s">
        <v>3</v>
      </c>
      <c r="G103" s="149"/>
      <c r="H103" s="148" t="s">
        <v>3</v>
      </c>
      <c r="I103" s="148" t="s">
        <v>3</v>
      </c>
      <c r="J103" s="148" t="s">
        <v>3</v>
      </c>
      <c r="K103" s="148" t="s">
        <v>3</v>
      </c>
      <c r="L103" s="148" t="s">
        <v>3</v>
      </c>
      <c r="M103" s="148" t="s">
        <v>3</v>
      </c>
      <c r="N103" s="148" t="s">
        <v>3</v>
      </c>
      <c r="O103" s="148" t="s">
        <v>3</v>
      </c>
      <c r="P103" s="161" t="s">
        <v>3</v>
      </c>
      <c r="Q103" s="161" t="s">
        <v>3</v>
      </c>
      <c r="R103" s="275" t="s">
        <v>3</v>
      </c>
      <c r="S103" s="276" t="s">
        <v>3</v>
      </c>
      <c r="T103" s="203"/>
      <c r="U103" s="148" t="s">
        <v>3</v>
      </c>
    </row>
    <row r="104" spans="1:23">
      <c r="A104" s="3"/>
      <c r="B104" s="2" t="s">
        <v>10</v>
      </c>
      <c r="C104" s="2" t="s">
        <v>6</v>
      </c>
      <c r="D104" s="21" t="s">
        <v>3</v>
      </c>
      <c r="E104" s="4" t="s">
        <v>3</v>
      </c>
      <c r="F104" s="148" t="s">
        <v>3</v>
      </c>
      <c r="G104" s="149"/>
      <c r="H104" s="148" t="s">
        <v>3</v>
      </c>
      <c r="I104" s="148" t="s">
        <v>3</v>
      </c>
      <c r="J104" s="148" t="s">
        <v>3</v>
      </c>
      <c r="K104" s="148" t="s">
        <v>3</v>
      </c>
      <c r="L104" s="148" t="s">
        <v>3</v>
      </c>
      <c r="M104" s="148" t="s">
        <v>3</v>
      </c>
      <c r="N104" s="148" t="s">
        <v>3</v>
      </c>
      <c r="O104" s="148" t="s">
        <v>3</v>
      </c>
      <c r="P104" s="161" t="s">
        <v>3</v>
      </c>
      <c r="Q104" s="161" t="s">
        <v>3</v>
      </c>
      <c r="R104" s="275" t="s">
        <v>3</v>
      </c>
      <c r="S104" s="276" t="s">
        <v>3</v>
      </c>
      <c r="T104" s="203"/>
      <c r="U104" s="148" t="s">
        <v>3</v>
      </c>
    </row>
    <row r="105" spans="1:23" ht="28.8">
      <c r="A105" s="3"/>
      <c r="B105" s="25" t="s">
        <v>44</v>
      </c>
      <c r="C105" s="2" t="s">
        <v>191</v>
      </c>
      <c r="D105" s="21"/>
      <c r="E105" s="27" t="s">
        <v>39</v>
      </c>
      <c r="F105" s="148" t="s">
        <v>306</v>
      </c>
      <c r="G105" s="149"/>
      <c r="H105" s="147" t="s">
        <v>3</v>
      </c>
      <c r="I105" s="147" t="s">
        <v>3</v>
      </c>
      <c r="J105" s="147" t="s">
        <v>3</v>
      </c>
      <c r="K105" s="148" t="s">
        <v>3</v>
      </c>
      <c r="L105" s="148" t="s">
        <v>3</v>
      </c>
      <c r="M105" s="169">
        <v>150</v>
      </c>
      <c r="N105" s="169">
        <v>150</v>
      </c>
      <c r="O105" s="169">
        <v>160</v>
      </c>
      <c r="P105" s="206">
        <v>160</v>
      </c>
      <c r="Q105" s="206">
        <v>215</v>
      </c>
      <c r="R105" s="281">
        <v>215</v>
      </c>
      <c r="S105" s="281">
        <v>215</v>
      </c>
      <c r="T105" s="206">
        <v>220</v>
      </c>
      <c r="U105" s="148" t="s">
        <v>3</v>
      </c>
    </row>
    <row r="106" spans="1:23">
      <c r="A106" s="3"/>
      <c r="B106" s="77" t="s">
        <v>170</v>
      </c>
      <c r="C106" s="2" t="s">
        <v>171</v>
      </c>
      <c r="D106" s="21"/>
      <c r="E106" s="27" t="s">
        <v>39</v>
      </c>
      <c r="F106" s="148" t="s">
        <v>306</v>
      </c>
      <c r="G106" s="149"/>
      <c r="H106" s="147" t="s">
        <v>3</v>
      </c>
      <c r="I106" s="147" t="s">
        <v>3</v>
      </c>
      <c r="J106" s="147" t="s">
        <v>3</v>
      </c>
      <c r="K106" s="148" t="s">
        <v>3</v>
      </c>
      <c r="L106" s="148" t="s">
        <v>3</v>
      </c>
      <c r="M106" s="169">
        <v>7500</v>
      </c>
      <c r="N106" s="169">
        <v>7500</v>
      </c>
      <c r="O106" s="169">
        <v>7500</v>
      </c>
      <c r="P106" s="206">
        <v>7500</v>
      </c>
      <c r="Q106" s="206">
        <v>12000</v>
      </c>
      <c r="R106" s="281">
        <v>12000</v>
      </c>
      <c r="S106" s="281">
        <v>12000</v>
      </c>
      <c r="T106" s="206">
        <v>13000</v>
      </c>
      <c r="U106" s="148" t="s">
        <v>3</v>
      </c>
    </row>
    <row r="107" spans="1:23" ht="28.8">
      <c r="A107" s="3" t="s">
        <v>45</v>
      </c>
      <c r="B107" s="25" t="s">
        <v>48</v>
      </c>
      <c r="C107" s="2"/>
      <c r="D107" s="21">
        <v>0.1</v>
      </c>
      <c r="E107" s="27"/>
      <c r="F107" s="148" t="s">
        <v>306</v>
      </c>
      <c r="G107" s="149"/>
      <c r="H107" s="147"/>
      <c r="I107" s="147"/>
      <c r="J107" s="147"/>
      <c r="K107" s="161"/>
      <c r="L107" s="161"/>
      <c r="M107" s="169"/>
      <c r="N107" s="169"/>
      <c r="O107" s="169"/>
      <c r="P107" s="210"/>
      <c r="Q107" s="210"/>
      <c r="R107" s="285"/>
      <c r="S107" s="285"/>
      <c r="T107" s="210"/>
      <c r="U107" s="148"/>
    </row>
    <row r="108" spans="1:23" ht="15" customHeight="1">
      <c r="A108" s="319"/>
      <c r="B108" s="316" t="s">
        <v>222</v>
      </c>
      <c r="C108" s="316" t="s">
        <v>6</v>
      </c>
      <c r="D108" s="21" t="s">
        <v>3</v>
      </c>
      <c r="E108" s="4" t="s">
        <v>3</v>
      </c>
      <c r="F108" s="148" t="s">
        <v>3</v>
      </c>
      <c r="G108" s="149"/>
      <c r="H108" s="147" t="s">
        <v>3</v>
      </c>
      <c r="I108" s="147" t="s">
        <v>3</v>
      </c>
      <c r="J108" s="147" t="s">
        <v>3</v>
      </c>
      <c r="K108" s="148" t="s">
        <v>3</v>
      </c>
      <c r="L108" s="148" t="s">
        <v>3</v>
      </c>
      <c r="M108" s="151">
        <f>SUM(M109:M116)</f>
        <v>101661.40000000001</v>
      </c>
      <c r="N108" s="151">
        <f>SUM(N109:N116)</f>
        <v>98259</v>
      </c>
      <c r="O108" s="151">
        <f t="shared" ref="O108:T108" si="10">SUM(O109:O115)</f>
        <v>95231.5</v>
      </c>
      <c r="P108" s="151">
        <f t="shared" si="10"/>
        <v>103928.073</v>
      </c>
      <c r="Q108" s="151">
        <f t="shared" si="10"/>
        <v>124050.9</v>
      </c>
      <c r="R108" s="270">
        <f t="shared" si="10"/>
        <v>114721.60000000001</v>
      </c>
      <c r="S108" s="270">
        <f t="shared" si="10"/>
        <v>86429.4</v>
      </c>
      <c r="T108" s="151">
        <f t="shared" si="10"/>
        <v>85200.6</v>
      </c>
      <c r="U108" s="163">
        <f>SUM(M108:T108)</f>
        <v>809482.473</v>
      </c>
      <c r="V108" s="71"/>
      <c r="W108" s="71"/>
    </row>
    <row r="109" spans="1:23">
      <c r="A109" s="321"/>
      <c r="B109" s="317"/>
      <c r="C109" s="317"/>
      <c r="D109" s="21" t="s">
        <v>3</v>
      </c>
      <c r="E109" s="4" t="s">
        <v>3</v>
      </c>
      <c r="F109" s="148" t="s">
        <v>3</v>
      </c>
      <c r="G109" s="149"/>
      <c r="H109" s="147" t="s">
        <v>72</v>
      </c>
      <c r="I109" s="147" t="s">
        <v>73</v>
      </c>
      <c r="J109" s="147" t="s">
        <v>74</v>
      </c>
      <c r="K109" s="148" t="s">
        <v>3</v>
      </c>
      <c r="L109" s="148" t="s">
        <v>3</v>
      </c>
      <c r="M109" s="151">
        <v>670</v>
      </c>
      <c r="N109" s="152" t="s">
        <v>3</v>
      </c>
      <c r="O109" s="152" t="s">
        <v>3</v>
      </c>
      <c r="P109" s="151" t="s">
        <v>3</v>
      </c>
      <c r="Q109" s="151" t="s">
        <v>3</v>
      </c>
      <c r="R109" s="270" t="s">
        <v>3</v>
      </c>
      <c r="S109" s="288" t="s">
        <v>3</v>
      </c>
      <c r="T109" s="212"/>
      <c r="U109" s="163">
        <f>SUM(M109:T109)</f>
        <v>670</v>
      </c>
    </row>
    <row r="110" spans="1:23">
      <c r="A110" s="320"/>
      <c r="B110" s="317"/>
      <c r="C110" s="318"/>
      <c r="D110" s="21" t="s">
        <v>3</v>
      </c>
      <c r="E110" s="4" t="s">
        <v>3</v>
      </c>
      <c r="F110" s="148" t="s">
        <v>3</v>
      </c>
      <c r="G110" s="149"/>
      <c r="H110" s="147" t="s">
        <v>85</v>
      </c>
      <c r="I110" s="165" t="s">
        <v>176</v>
      </c>
      <c r="J110" s="147" t="s">
        <v>77</v>
      </c>
      <c r="K110" s="148" t="s">
        <v>3</v>
      </c>
      <c r="L110" s="148" t="s">
        <v>3</v>
      </c>
      <c r="M110" s="151">
        <v>99007.3</v>
      </c>
      <c r="N110" s="151">
        <v>90970.7</v>
      </c>
      <c r="O110" s="152">
        <v>85329</v>
      </c>
      <c r="P110" s="151">
        <v>94747.8</v>
      </c>
      <c r="Q110" s="151">
        <v>115035.3</v>
      </c>
      <c r="R110" s="270">
        <v>106633.3</v>
      </c>
      <c r="S110" s="270">
        <v>80311.7</v>
      </c>
      <c r="T110" s="151">
        <v>79169.8</v>
      </c>
      <c r="U110" s="163">
        <f>SUM(M110:T110)</f>
        <v>751204.9</v>
      </c>
    </row>
    <row r="111" spans="1:23">
      <c r="A111" s="134"/>
      <c r="B111" s="317"/>
      <c r="C111" s="135"/>
      <c r="D111" s="21"/>
      <c r="E111" s="4"/>
      <c r="F111" s="148"/>
      <c r="G111" s="149"/>
      <c r="H111" s="176" t="s">
        <v>85</v>
      </c>
      <c r="I111" s="177" t="s">
        <v>176</v>
      </c>
      <c r="J111" s="176" t="s">
        <v>74</v>
      </c>
      <c r="K111" s="178" t="s">
        <v>3</v>
      </c>
      <c r="L111" s="178" t="s">
        <v>3</v>
      </c>
      <c r="M111" s="179">
        <v>1984.1</v>
      </c>
      <c r="N111" s="179">
        <v>7288.3</v>
      </c>
      <c r="O111" s="180">
        <v>8902.5</v>
      </c>
      <c r="P111" s="179">
        <f>2031.8+5676.3+608.473+863.7</f>
        <v>9180.273000000001</v>
      </c>
      <c r="Q111" s="179">
        <v>9006.4</v>
      </c>
      <c r="R111" s="291">
        <v>8088.3</v>
      </c>
      <c r="S111" s="291">
        <v>6117.7</v>
      </c>
      <c r="T111" s="163">
        <f>1812.9+4217.9</f>
        <v>6030.7999999999993</v>
      </c>
      <c r="U111" s="163">
        <f>SUM(M111:T111)</f>
        <v>56598.373000000007</v>
      </c>
    </row>
    <row r="112" spans="1:23">
      <c r="A112" s="134"/>
      <c r="B112" s="317"/>
      <c r="C112" s="135"/>
      <c r="D112" s="21"/>
      <c r="E112" s="4"/>
      <c r="F112" s="148"/>
      <c r="G112" s="149"/>
      <c r="H112" s="176" t="s">
        <v>224</v>
      </c>
      <c r="I112" s="166" t="s">
        <v>217</v>
      </c>
      <c r="J112" s="147" t="s">
        <v>185</v>
      </c>
      <c r="K112" s="178" t="s">
        <v>3</v>
      </c>
      <c r="L112" s="178" t="s">
        <v>3</v>
      </c>
      <c r="M112" s="163" t="s">
        <v>3</v>
      </c>
      <c r="N112" s="163" t="s">
        <v>3</v>
      </c>
      <c r="O112" s="164">
        <v>1000</v>
      </c>
      <c r="P112" s="163" t="s">
        <v>3</v>
      </c>
      <c r="Q112" s="163" t="s">
        <v>3</v>
      </c>
      <c r="R112" s="278" t="s">
        <v>3</v>
      </c>
      <c r="S112" s="278" t="s">
        <v>3</v>
      </c>
      <c r="T112" s="163" t="s">
        <v>3</v>
      </c>
      <c r="U112" s="163">
        <f t="shared" ref="U112:U115" si="11">SUM(M112:S112)</f>
        <v>1000</v>
      </c>
    </row>
    <row r="113" spans="1:24">
      <c r="A113" s="192"/>
      <c r="B113" s="317"/>
      <c r="C113" s="190"/>
      <c r="D113" s="21"/>
      <c r="E113" s="4"/>
      <c r="F113" s="148"/>
      <c r="G113" s="149"/>
      <c r="H113" s="176" t="s">
        <v>243</v>
      </c>
      <c r="I113" s="166" t="s">
        <v>244</v>
      </c>
      <c r="J113" s="147" t="s">
        <v>92</v>
      </c>
      <c r="K113" s="178" t="s">
        <v>3</v>
      </c>
      <c r="L113" s="178" t="s">
        <v>3</v>
      </c>
      <c r="M113" s="163" t="s">
        <v>3</v>
      </c>
      <c r="N113" s="163" t="s">
        <v>3</v>
      </c>
      <c r="O113" s="163" t="s">
        <v>3</v>
      </c>
      <c r="P113" s="163" t="s">
        <v>3</v>
      </c>
      <c r="Q113" s="163" t="s">
        <v>3</v>
      </c>
      <c r="R113" s="163" t="s">
        <v>3</v>
      </c>
      <c r="S113" s="163" t="s">
        <v>3</v>
      </c>
      <c r="T113" s="163" t="s">
        <v>3</v>
      </c>
      <c r="U113" s="163">
        <f>SUM(M113:T113)</f>
        <v>0</v>
      </c>
    </row>
    <row r="114" spans="1:24">
      <c r="A114" s="235"/>
      <c r="B114" s="317"/>
      <c r="C114" s="234"/>
      <c r="D114" s="21"/>
      <c r="E114" s="4"/>
      <c r="F114" s="148"/>
      <c r="G114" s="236"/>
      <c r="H114" s="176" t="s">
        <v>243</v>
      </c>
      <c r="I114" s="166" t="s">
        <v>244</v>
      </c>
      <c r="J114" s="147" t="s">
        <v>185</v>
      </c>
      <c r="K114" s="178" t="s">
        <v>3</v>
      </c>
      <c r="L114" s="178" t="s">
        <v>3</v>
      </c>
      <c r="M114" s="163" t="s">
        <v>3</v>
      </c>
      <c r="N114" s="163" t="s">
        <v>3</v>
      </c>
      <c r="O114" s="163" t="s">
        <v>3</v>
      </c>
      <c r="P114" s="163" t="s">
        <v>3</v>
      </c>
      <c r="Q114" s="163">
        <v>9.1999999999999993</v>
      </c>
      <c r="R114" s="278" t="s">
        <v>3</v>
      </c>
      <c r="S114" s="278" t="s">
        <v>3</v>
      </c>
      <c r="T114" s="163" t="s">
        <v>3</v>
      </c>
      <c r="U114" s="163">
        <f>SUM(M114:T114)</f>
        <v>9.1999999999999993</v>
      </c>
    </row>
    <row r="115" spans="1:24">
      <c r="A115" s="134"/>
      <c r="B115" s="318"/>
      <c r="C115" s="135"/>
      <c r="D115" s="21"/>
      <c r="E115" s="4"/>
      <c r="F115" s="148"/>
      <c r="G115" s="149"/>
      <c r="H115" s="176" t="s">
        <v>224</v>
      </c>
      <c r="I115" s="166" t="s">
        <v>217</v>
      </c>
      <c r="J115" s="147" t="s">
        <v>92</v>
      </c>
      <c r="K115" s="178" t="s">
        <v>3</v>
      </c>
      <c r="L115" s="178" t="s">
        <v>3</v>
      </c>
      <c r="M115" s="163" t="s">
        <v>3</v>
      </c>
      <c r="N115" s="163" t="s">
        <v>3</v>
      </c>
      <c r="O115" s="164" t="s">
        <v>3</v>
      </c>
      <c r="P115" s="163" t="s">
        <v>3</v>
      </c>
      <c r="Q115" s="163" t="s">
        <v>3</v>
      </c>
      <c r="R115" s="278" t="s">
        <v>3</v>
      </c>
      <c r="S115" s="278" t="s">
        <v>3</v>
      </c>
      <c r="T115" s="163" t="s">
        <v>3</v>
      </c>
      <c r="U115" s="163">
        <f t="shared" si="11"/>
        <v>0</v>
      </c>
    </row>
    <row r="116" spans="1:24">
      <c r="A116" s="3"/>
      <c r="B116" s="5" t="s">
        <v>28</v>
      </c>
      <c r="C116" s="2"/>
      <c r="D116" s="21"/>
      <c r="E116" s="4"/>
      <c r="F116" s="148"/>
      <c r="G116" s="149"/>
      <c r="H116" s="147" t="s">
        <v>3</v>
      </c>
      <c r="I116" s="147" t="s">
        <v>3</v>
      </c>
      <c r="J116" s="147" t="s">
        <v>3</v>
      </c>
      <c r="K116" s="148" t="s">
        <v>3</v>
      </c>
      <c r="L116" s="148" t="s">
        <v>3</v>
      </c>
      <c r="M116" s="163" t="s">
        <v>3</v>
      </c>
      <c r="N116" s="163" t="s">
        <v>3</v>
      </c>
      <c r="O116" s="164">
        <f t="shared" ref="O116:T116" si="12">SUM(O117:O119)</f>
        <v>3901.96</v>
      </c>
      <c r="P116" s="164">
        <f t="shared" si="12"/>
        <v>0</v>
      </c>
      <c r="Q116" s="163">
        <f t="shared" si="12"/>
        <v>144</v>
      </c>
      <c r="R116" s="278">
        <f t="shared" si="12"/>
        <v>0</v>
      </c>
      <c r="S116" s="278">
        <f t="shared" si="12"/>
        <v>0</v>
      </c>
      <c r="T116" s="164">
        <f t="shared" si="12"/>
        <v>0</v>
      </c>
      <c r="U116" s="163">
        <f>SUM(M116:T116)</f>
        <v>4045.96</v>
      </c>
    </row>
    <row r="117" spans="1:24">
      <c r="A117" s="3"/>
      <c r="B117" s="340" t="s">
        <v>8</v>
      </c>
      <c r="C117" s="2" t="s">
        <v>6</v>
      </c>
      <c r="D117" s="21" t="s">
        <v>3</v>
      </c>
      <c r="E117" s="4" t="s">
        <v>3</v>
      </c>
      <c r="F117" s="148" t="s">
        <v>3</v>
      </c>
      <c r="G117" s="149"/>
      <c r="H117" s="176" t="s">
        <v>224</v>
      </c>
      <c r="I117" s="166" t="s">
        <v>216</v>
      </c>
      <c r="J117" s="147" t="s">
        <v>185</v>
      </c>
      <c r="K117" s="178" t="s">
        <v>3</v>
      </c>
      <c r="L117" s="178" t="s">
        <v>3</v>
      </c>
      <c r="M117" s="163" t="s">
        <v>3</v>
      </c>
      <c r="N117" s="163" t="s">
        <v>3</v>
      </c>
      <c r="O117" s="164">
        <v>3901.96</v>
      </c>
      <c r="P117" s="163" t="s">
        <v>3</v>
      </c>
      <c r="Q117" s="163" t="s">
        <v>3</v>
      </c>
      <c r="R117" s="278" t="s">
        <v>3</v>
      </c>
      <c r="S117" s="279" t="s">
        <v>3</v>
      </c>
      <c r="T117" s="204"/>
      <c r="U117" s="163">
        <f t="shared" ref="U117:U119" si="13">SUM(M117:T117)</f>
        <v>3901.96</v>
      </c>
    </row>
    <row r="118" spans="1:24">
      <c r="A118" s="3"/>
      <c r="B118" s="341"/>
      <c r="C118" s="2"/>
      <c r="D118" s="21"/>
      <c r="E118" s="4"/>
      <c r="F118" s="148"/>
      <c r="G118" s="149"/>
      <c r="H118" s="176" t="s">
        <v>243</v>
      </c>
      <c r="I118" s="166" t="s">
        <v>244</v>
      </c>
      <c r="J118" s="147" t="s">
        <v>92</v>
      </c>
      <c r="K118" s="178" t="s">
        <v>3</v>
      </c>
      <c r="L118" s="178" t="s">
        <v>3</v>
      </c>
      <c r="M118" s="163" t="s">
        <v>3</v>
      </c>
      <c r="N118" s="163" t="s">
        <v>3</v>
      </c>
      <c r="O118" s="148" t="s">
        <v>3</v>
      </c>
      <c r="P118" s="163" t="s">
        <v>3</v>
      </c>
      <c r="Q118" s="163" t="s">
        <v>3</v>
      </c>
      <c r="R118" s="163" t="s">
        <v>3</v>
      </c>
      <c r="S118" s="163" t="s">
        <v>3</v>
      </c>
      <c r="T118" s="163" t="s">
        <v>3</v>
      </c>
      <c r="U118" s="163">
        <f t="shared" si="13"/>
        <v>0</v>
      </c>
    </row>
    <row r="119" spans="1:24">
      <c r="A119" s="3"/>
      <c r="B119" s="342"/>
      <c r="C119" s="2"/>
      <c r="D119" s="21"/>
      <c r="E119" s="4"/>
      <c r="F119" s="148"/>
      <c r="G119" s="236"/>
      <c r="H119" s="176" t="s">
        <v>243</v>
      </c>
      <c r="I119" s="269" t="s">
        <v>244</v>
      </c>
      <c r="J119" s="147" t="s">
        <v>185</v>
      </c>
      <c r="K119" s="178" t="s">
        <v>3</v>
      </c>
      <c r="L119" s="178" t="s">
        <v>3</v>
      </c>
      <c r="M119" s="163" t="s">
        <v>3</v>
      </c>
      <c r="N119" s="163" t="s">
        <v>3</v>
      </c>
      <c r="O119" s="148" t="s">
        <v>3</v>
      </c>
      <c r="P119" s="163" t="s">
        <v>3</v>
      </c>
      <c r="Q119" s="163">
        <v>144</v>
      </c>
      <c r="R119" s="275" t="s">
        <v>3</v>
      </c>
      <c r="S119" s="276" t="s">
        <v>3</v>
      </c>
      <c r="T119" s="203" t="s">
        <v>3</v>
      </c>
      <c r="U119" s="163">
        <f t="shared" si="13"/>
        <v>144</v>
      </c>
    </row>
    <row r="120" spans="1:24">
      <c r="A120" s="3"/>
      <c r="B120" s="2" t="s">
        <v>9</v>
      </c>
      <c r="C120" s="2" t="s">
        <v>6</v>
      </c>
      <c r="D120" s="21" t="s">
        <v>3</v>
      </c>
      <c r="E120" s="4" t="s">
        <v>3</v>
      </c>
      <c r="F120" s="148" t="s">
        <v>3</v>
      </c>
      <c r="G120" s="149"/>
      <c r="H120" s="148" t="s">
        <v>3</v>
      </c>
      <c r="I120" s="148" t="s">
        <v>3</v>
      </c>
      <c r="J120" s="148" t="s">
        <v>3</v>
      </c>
      <c r="K120" s="148" t="s">
        <v>3</v>
      </c>
      <c r="L120" s="148" t="s">
        <v>3</v>
      </c>
      <c r="M120" s="148" t="s">
        <v>3</v>
      </c>
      <c r="N120" s="148" t="s">
        <v>3</v>
      </c>
      <c r="O120" s="148" t="s">
        <v>3</v>
      </c>
      <c r="P120" s="161" t="s">
        <v>3</v>
      </c>
      <c r="Q120" s="161" t="s">
        <v>3</v>
      </c>
      <c r="R120" s="275" t="s">
        <v>3</v>
      </c>
      <c r="S120" s="276" t="s">
        <v>3</v>
      </c>
      <c r="T120" s="203" t="s">
        <v>3</v>
      </c>
      <c r="U120" s="148" t="s">
        <v>3</v>
      </c>
    </row>
    <row r="121" spans="1:24">
      <c r="A121" s="3"/>
      <c r="B121" s="2" t="s">
        <v>10</v>
      </c>
      <c r="C121" s="2" t="s">
        <v>6</v>
      </c>
      <c r="D121" s="21" t="s">
        <v>3</v>
      </c>
      <c r="E121" s="4" t="s">
        <v>3</v>
      </c>
      <c r="F121" s="148" t="s">
        <v>3</v>
      </c>
      <c r="G121" s="149"/>
      <c r="H121" s="148" t="s">
        <v>3</v>
      </c>
      <c r="I121" s="148" t="s">
        <v>3</v>
      </c>
      <c r="J121" s="148" t="s">
        <v>3</v>
      </c>
      <c r="K121" s="148" t="s">
        <v>3</v>
      </c>
      <c r="L121" s="148" t="s">
        <v>3</v>
      </c>
      <c r="M121" s="148"/>
      <c r="N121" s="148"/>
      <c r="O121" s="148"/>
      <c r="P121" s="161"/>
      <c r="Q121" s="161"/>
      <c r="R121" s="275"/>
      <c r="S121" s="276"/>
      <c r="T121" s="203"/>
      <c r="U121" s="148"/>
    </row>
    <row r="122" spans="1:24" s="76" customFormat="1" ht="57.6">
      <c r="A122" s="17"/>
      <c r="B122" s="77" t="s">
        <v>147</v>
      </c>
      <c r="C122" s="17" t="s">
        <v>38</v>
      </c>
      <c r="D122" s="21" t="s">
        <v>3</v>
      </c>
      <c r="E122" s="161" t="s">
        <v>39</v>
      </c>
      <c r="F122" s="161" t="s">
        <v>306</v>
      </c>
      <c r="G122" s="173"/>
      <c r="H122" s="174" t="s">
        <v>3</v>
      </c>
      <c r="I122" s="174" t="s">
        <v>3</v>
      </c>
      <c r="J122" s="174" t="s">
        <v>3</v>
      </c>
      <c r="K122" s="161">
        <v>509</v>
      </c>
      <c r="L122" s="161">
        <v>509</v>
      </c>
      <c r="M122" s="161">
        <v>509</v>
      </c>
      <c r="N122" s="161">
        <v>509</v>
      </c>
      <c r="O122" s="161">
        <v>509</v>
      </c>
      <c r="P122" s="161">
        <v>509</v>
      </c>
      <c r="Q122" s="161">
        <v>836</v>
      </c>
      <c r="R122" s="275">
        <v>836</v>
      </c>
      <c r="S122" s="275">
        <v>836</v>
      </c>
      <c r="T122" s="161">
        <v>836</v>
      </c>
      <c r="U122" s="161" t="s">
        <v>3</v>
      </c>
    </row>
    <row r="123" spans="1:24" ht="273.60000000000002">
      <c r="A123" s="3"/>
      <c r="B123" s="25" t="s">
        <v>300</v>
      </c>
      <c r="C123" s="2" t="s">
        <v>29</v>
      </c>
      <c r="D123" s="21" t="s">
        <v>3</v>
      </c>
      <c r="E123" s="231" t="s">
        <v>293</v>
      </c>
      <c r="F123" s="148" t="s">
        <v>306</v>
      </c>
      <c r="G123" s="149"/>
      <c r="H123" s="174" t="s">
        <v>3</v>
      </c>
      <c r="I123" s="174" t="s">
        <v>3</v>
      </c>
      <c r="J123" s="174" t="s">
        <v>3</v>
      </c>
      <c r="K123" s="161">
        <v>45</v>
      </c>
      <c r="L123" s="161">
        <v>47</v>
      </c>
      <c r="M123" s="148">
        <v>48</v>
      </c>
      <c r="N123" s="148">
        <v>49</v>
      </c>
      <c r="O123" s="148">
        <v>50</v>
      </c>
      <c r="P123" s="161">
        <v>53</v>
      </c>
      <c r="Q123" s="161">
        <v>55</v>
      </c>
      <c r="R123" s="275">
        <v>55</v>
      </c>
      <c r="S123" s="275">
        <v>55</v>
      </c>
      <c r="T123" s="161">
        <v>55</v>
      </c>
      <c r="U123" s="148" t="s">
        <v>3</v>
      </c>
    </row>
    <row r="124" spans="1:24" ht="172.8">
      <c r="A124" s="3"/>
      <c r="B124" s="25" t="s">
        <v>130</v>
      </c>
      <c r="C124" s="2" t="s">
        <v>29</v>
      </c>
      <c r="D124" s="21" t="s">
        <v>3</v>
      </c>
      <c r="E124" s="231" t="s">
        <v>294</v>
      </c>
      <c r="F124" s="148" t="s">
        <v>306</v>
      </c>
      <c r="G124" s="149"/>
      <c r="H124" s="174" t="s">
        <v>3</v>
      </c>
      <c r="I124" s="174" t="s">
        <v>3</v>
      </c>
      <c r="J124" s="174" t="s">
        <v>3</v>
      </c>
      <c r="K124" s="161">
        <v>8</v>
      </c>
      <c r="L124" s="161">
        <v>8.1999999999999993</v>
      </c>
      <c r="M124" s="148">
        <v>8.5</v>
      </c>
      <c r="N124" s="148">
        <v>8.6999999999999993</v>
      </c>
      <c r="O124" s="148">
        <v>9</v>
      </c>
      <c r="P124" s="161">
        <v>9.5</v>
      </c>
      <c r="Q124" s="161">
        <v>10</v>
      </c>
      <c r="R124" s="275">
        <v>10</v>
      </c>
      <c r="S124" s="275">
        <v>10</v>
      </c>
      <c r="T124" s="161">
        <v>11</v>
      </c>
      <c r="U124" s="148" t="s">
        <v>3</v>
      </c>
    </row>
    <row r="125" spans="1:24" ht="57.6" hidden="1">
      <c r="A125" s="3"/>
      <c r="B125" s="218" t="s">
        <v>131</v>
      </c>
      <c r="C125" s="2" t="s">
        <v>38</v>
      </c>
      <c r="D125" s="21" t="s">
        <v>3</v>
      </c>
      <c r="E125" s="27" t="s">
        <v>39</v>
      </c>
      <c r="F125" s="148" t="s">
        <v>31</v>
      </c>
      <c r="G125" s="149"/>
      <c r="H125" s="174" t="s">
        <v>3</v>
      </c>
      <c r="I125" s="174" t="s">
        <v>3</v>
      </c>
      <c r="J125" s="174" t="s">
        <v>3</v>
      </c>
      <c r="K125" s="174" t="s">
        <v>3</v>
      </c>
      <c r="L125" s="174" t="s">
        <v>3</v>
      </c>
      <c r="M125" s="148">
        <v>95</v>
      </c>
      <c r="N125" s="148">
        <v>100</v>
      </c>
      <c r="O125" s="148">
        <v>105</v>
      </c>
      <c r="P125" s="161">
        <v>110</v>
      </c>
      <c r="Q125" s="161">
        <v>115</v>
      </c>
      <c r="R125" s="275">
        <v>115</v>
      </c>
      <c r="S125" s="275">
        <v>115</v>
      </c>
      <c r="T125" s="161"/>
      <c r="U125" s="148" t="s">
        <v>3</v>
      </c>
    </row>
    <row r="126" spans="1:24" ht="43.2">
      <c r="A126" s="3" t="s">
        <v>47</v>
      </c>
      <c r="B126" s="2" t="s">
        <v>69</v>
      </c>
      <c r="C126" s="2"/>
      <c r="D126" s="21">
        <v>0.1</v>
      </c>
      <c r="E126" s="4"/>
      <c r="F126" s="148" t="s">
        <v>306</v>
      </c>
      <c r="G126" s="149"/>
      <c r="H126" s="147"/>
      <c r="I126" s="147"/>
      <c r="J126" s="147"/>
      <c r="K126" s="148"/>
      <c r="L126" s="148"/>
      <c r="M126" s="148"/>
      <c r="N126" s="148"/>
      <c r="O126" s="148"/>
      <c r="P126" s="161"/>
      <c r="Q126" s="161"/>
      <c r="R126" s="275"/>
      <c r="S126" s="276"/>
      <c r="T126" s="203"/>
      <c r="U126" s="148"/>
    </row>
    <row r="127" spans="1:24" ht="15" customHeight="1">
      <c r="A127" s="319"/>
      <c r="B127" s="337" t="s">
        <v>222</v>
      </c>
      <c r="C127" s="316" t="s">
        <v>6</v>
      </c>
      <c r="D127" s="21" t="s">
        <v>3</v>
      </c>
      <c r="E127" s="4" t="s">
        <v>3</v>
      </c>
      <c r="F127" s="148" t="s">
        <v>3</v>
      </c>
      <c r="G127" s="149"/>
      <c r="H127" s="147" t="s">
        <v>3</v>
      </c>
      <c r="I127" s="147" t="s">
        <v>3</v>
      </c>
      <c r="J127" s="147" t="s">
        <v>3</v>
      </c>
      <c r="K127" s="148" t="s">
        <v>3</v>
      </c>
      <c r="L127" s="148" t="s">
        <v>3</v>
      </c>
      <c r="M127" s="163">
        <f>M128</f>
        <v>9000</v>
      </c>
      <c r="N127" s="163">
        <f>N128</f>
        <v>0</v>
      </c>
      <c r="O127" s="163">
        <f>O128</f>
        <v>0</v>
      </c>
      <c r="P127" s="163">
        <f>SUM(P128:P130)</f>
        <v>3951</v>
      </c>
      <c r="Q127" s="163">
        <f>SUM(Q128:Q135)</f>
        <v>3819.3490000000002</v>
      </c>
      <c r="R127" s="278">
        <f>SUM(R128:R135)</f>
        <v>1894.896</v>
      </c>
      <c r="S127" s="278">
        <f>SUM(S128:S135)</f>
        <v>0</v>
      </c>
      <c r="T127" s="163">
        <f>SUM(T128:T135)</f>
        <v>0</v>
      </c>
      <c r="U127" s="163">
        <f>SUM(K127:T127)</f>
        <v>18665.245000000003</v>
      </c>
      <c r="V127" s="71"/>
      <c r="W127" s="71"/>
      <c r="X127" s="71"/>
    </row>
    <row r="128" spans="1:24">
      <c r="A128" s="320"/>
      <c r="B128" s="338"/>
      <c r="C128" s="318"/>
      <c r="D128" s="21" t="s">
        <v>3</v>
      </c>
      <c r="E128" s="4" t="s">
        <v>3</v>
      </c>
      <c r="F128" s="148" t="s">
        <v>3</v>
      </c>
      <c r="G128" s="149"/>
      <c r="H128" s="147" t="s">
        <v>72</v>
      </c>
      <c r="I128" s="147" t="s">
        <v>79</v>
      </c>
      <c r="J128" s="147" t="s">
        <v>80</v>
      </c>
      <c r="K128" s="148" t="s">
        <v>3</v>
      </c>
      <c r="L128" s="148" t="s">
        <v>3</v>
      </c>
      <c r="M128" s="164">
        <v>9000</v>
      </c>
      <c r="N128" s="164">
        <v>0</v>
      </c>
      <c r="O128" s="164">
        <v>0</v>
      </c>
      <c r="P128" s="163">
        <v>0</v>
      </c>
      <c r="Q128" s="163">
        <v>0</v>
      </c>
      <c r="R128" s="278">
        <v>0</v>
      </c>
      <c r="S128" s="279">
        <v>0</v>
      </c>
      <c r="T128" s="204">
        <v>0</v>
      </c>
      <c r="U128" s="163">
        <f t="shared" ref="U128:U143" si="14">SUM(K128:T128)</f>
        <v>9000</v>
      </c>
    </row>
    <row r="129" spans="1:22">
      <c r="A129" s="142"/>
      <c r="B129" s="338"/>
      <c r="C129" s="141"/>
      <c r="D129" s="21"/>
      <c r="E129" s="4"/>
      <c r="F129" s="148"/>
      <c r="G129" s="149"/>
      <c r="H129" s="147" t="s">
        <v>75</v>
      </c>
      <c r="I129" s="174" t="s">
        <v>246</v>
      </c>
      <c r="J129" s="147" t="s">
        <v>185</v>
      </c>
      <c r="K129" s="148" t="s">
        <v>3</v>
      </c>
      <c r="L129" s="148" t="s">
        <v>3</v>
      </c>
      <c r="M129" s="148" t="s">
        <v>3</v>
      </c>
      <c r="N129" s="148" t="s">
        <v>3</v>
      </c>
      <c r="O129" s="148" t="s">
        <v>3</v>
      </c>
      <c r="P129" s="163">
        <f>765+154</f>
        <v>919</v>
      </c>
      <c r="Q129" s="161" t="s">
        <v>3</v>
      </c>
      <c r="R129" s="275" t="s">
        <v>3</v>
      </c>
      <c r="S129" s="275" t="s">
        <v>3</v>
      </c>
      <c r="T129" s="161" t="s">
        <v>3</v>
      </c>
      <c r="U129" s="163">
        <f t="shared" si="14"/>
        <v>919</v>
      </c>
    </row>
    <row r="130" spans="1:22">
      <c r="A130" s="142"/>
      <c r="B130" s="339"/>
      <c r="C130" s="141"/>
      <c r="D130" s="21"/>
      <c r="E130" s="4"/>
      <c r="F130" s="148"/>
      <c r="G130" s="149"/>
      <c r="H130" s="147" t="s">
        <v>75</v>
      </c>
      <c r="I130" s="174" t="s">
        <v>227</v>
      </c>
      <c r="J130" s="147" t="s">
        <v>185</v>
      </c>
      <c r="K130" s="148" t="s">
        <v>3</v>
      </c>
      <c r="L130" s="148" t="s">
        <v>3</v>
      </c>
      <c r="M130" s="148" t="s">
        <v>3</v>
      </c>
      <c r="N130" s="148" t="s">
        <v>3</v>
      </c>
      <c r="O130" s="148" t="s">
        <v>3</v>
      </c>
      <c r="P130" s="163">
        <v>3032</v>
      </c>
      <c r="Q130" s="161" t="s">
        <v>3</v>
      </c>
      <c r="R130" s="275" t="s">
        <v>3</v>
      </c>
      <c r="S130" s="275" t="s">
        <v>3</v>
      </c>
      <c r="T130" s="161" t="s">
        <v>3</v>
      </c>
      <c r="U130" s="163">
        <f t="shared" si="14"/>
        <v>3032</v>
      </c>
    </row>
    <row r="131" spans="1:22">
      <c r="A131" s="192"/>
      <c r="B131" s="193"/>
      <c r="C131" s="190"/>
      <c r="D131" s="21"/>
      <c r="E131" s="4"/>
      <c r="F131" s="148"/>
      <c r="G131" s="149"/>
      <c r="H131" s="147" t="s">
        <v>75</v>
      </c>
      <c r="I131" s="174" t="s">
        <v>274</v>
      </c>
      <c r="J131" s="147" t="s">
        <v>92</v>
      </c>
      <c r="K131" s="148" t="s">
        <v>3</v>
      </c>
      <c r="L131" s="148" t="s">
        <v>3</v>
      </c>
      <c r="M131" s="148" t="s">
        <v>3</v>
      </c>
      <c r="N131" s="148" t="s">
        <v>3</v>
      </c>
      <c r="O131" s="148" t="s">
        <v>3</v>
      </c>
      <c r="P131" s="148" t="s">
        <v>3</v>
      </c>
      <c r="Q131" s="161" t="s">
        <v>3</v>
      </c>
      <c r="R131" s="278">
        <v>1894.896</v>
      </c>
      <c r="S131" s="278" t="s">
        <v>3</v>
      </c>
      <c r="T131" s="163" t="s">
        <v>3</v>
      </c>
      <c r="U131" s="163">
        <f t="shared" si="14"/>
        <v>1894.896</v>
      </c>
    </row>
    <row r="132" spans="1:22">
      <c r="A132" s="246"/>
      <c r="B132" s="247"/>
      <c r="C132" s="245"/>
      <c r="D132" s="21"/>
      <c r="E132" s="4"/>
      <c r="F132" s="148"/>
      <c r="G132" s="249"/>
      <c r="H132" s="147" t="s">
        <v>75</v>
      </c>
      <c r="I132" s="174" t="s">
        <v>274</v>
      </c>
      <c r="J132" s="147" t="s">
        <v>185</v>
      </c>
      <c r="K132" s="148" t="s">
        <v>3</v>
      </c>
      <c r="L132" s="148" t="s">
        <v>3</v>
      </c>
      <c r="M132" s="148" t="s">
        <v>3</v>
      </c>
      <c r="N132" s="148" t="s">
        <v>3</v>
      </c>
      <c r="O132" s="148" t="s">
        <v>3</v>
      </c>
      <c r="P132" s="148" t="s">
        <v>3</v>
      </c>
      <c r="Q132" s="163">
        <v>1871.2</v>
      </c>
      <c r="R132" s="278"/>
      <c r="S132" s="278"/>
      <c r="T132" s="163"/>
      <c r="U132" s="163">
        <f t="shared" si="14"/>
        <v>1871.2</v>
      </c>
    </row>
    <row r="133" spans="1:22">
      <c r="A133" s="240"/>
      <c r="B133" s="241"/>
      <c r="C133" s="237"/>
      <c r="D133" s="21"/>
      <c r="E133" s="4"/>
      <c r="F133" s="148"/>
      <c r="G133" s="242"/>
      <c r="H133" s="147" t="s">
        <v>75</v>
      </c>
      <c r="I133" s="174" t="s">
        <v>274</v>
      </c>
      <c r="J133" s="147" t="s">
        <v>74</v>
      </c>
      <c r="K133" s="148" t="s">
        <v>3</v>
      </c>
      <c r="L133" s="148" t="s">
        <v>3</v>
      </c>
      <c r="M133" s="148" t="s">
        <v>3</v>
      </c>
      <c r="N133" s="148" t="s">
        <v>3</v>
      </c>
      <c r="O133" s="148" t="s">
        <v>3</v>
      </c>
      <c r="P133" s="148" t="s">
        <v>3</v>
      </c>
      <c r="Q133" s="163">
        <v>23.7</v>
      </c>
      <c r="R133" s="278"/>
      <c r="S133" s="278"/>
      <c r="T133" s="163"/>
      <c r="U133" s="163">
        <f t="shared" si="14"/>
        <v>23.7</v>
      </c>
    </row>
    <row r="134" spans="1:22">
      <c r="A134" s="246"/>
      <c r="B134" s="247"/>
      <c r="C134" s="245"/>
      <c r="D134" s="21"/>
      <c r="E134" s="4"/>
      <c r="F134" s="148"/>
      <c r="G134" s="249"/>
      <c r="H134" s="147" t="s">
        <v>75</v>
      </c>
      <c r="I134" s="174" t="s">
        <v>246</v>
      </c>
      <c r="J134" s="147" t="s">
        <v>92</v>
      </c>
      <c r="K134" s="148" t="s">
        <v>3</v>
      </c>
      <c r="L134" s="148" t="s">
        <v>3</v>
      </c>
      <c r="M134" s="148" t="s">
        <v>3</v>
      </c>
      <c r="N134" s="148" t="s">
        <v>3</v>
      </c>
      <c r="O134" s="148" t="s">
        <v>3</v>
      </c>
      <c r="P134" s="148"/>
      <c r="Q134" s="163"/>
      <c r="R134" s="278"/>
      <c r="S134" s="278"/>
      <c r="T134" s="163"/>
      <c r="U134" s="163">
        <f t="shared" si="14"/>
        <v>0</v>
      </c>
    </row>
    <row r="135" spans="1:22">
      <c r="A135" s="192"/>
      <c r="B135" s="193"/>
      <c r="C135" s="190"/>
      <c r="D135" s="21"/>
      <c r="E135" s="4"/>
      <c r="F135" s="148"/>
      <c r="G135" s="149"/>
      <c r="H135" s="147" t="s">
        <v>75</v>
      </c>
      <c r="I135" s="174" t="s">
        <v>246</v>
      </c>
      <c r="J135" s="147" t="s">
        <v>185</v>
      </c>
      <c r="K135" s="148" t="s">
        <v>3</v>
      </c>
      <c r="L135" s="148" t="s">
        <v>3</v>
      </c>
      <c r="M135" s="148" t="s">
        <v>3</v>
      </c>
      <c r="N135" s="148" t="s">
        <v>3</v>
      </c>
      <c r="O135" s="148" t="s">
        <v>3</v>
      </c>
      <c r="P135" s="163"/>
      <c r="Q135" s="163">
        <f>1787.234+102.109+35.106</f>
        <v>1924.4489999999998</v>
      </c>
      <c r="R135" s="278"/>
      <c r="S135" s="278"/>
      <c r="T135" s="163">
        <v>0</v>
      </c>
      <c r="U135" s="163">
        <f t="shared" si="14"/>
        <v>1924.4489999999998</v>
      </c>
    </row>
    <row r="136" spans="1:22">
      <c r="A136" s="3"/>
      <c r="B136" s="5" t="s">
        <v>28</v>
      </c>
      <c r="C136" s="2"/>
      <c r="D136" s="21"/>
      <c r="E136" s="4"/>
      <c r="F136" s="148"/>
      <c r="G136" s="149"/>
      <c r="H136" s="147" t="s">
        <v>3</v>
      </c>
      <c r="I136" s="174" t="s">
        <v>3</v>
      </c>
      <c r="J136" s="147" t="s">
        <v>3</v>
      </c>
      <c r="K136" s="148" t="s">
        <v>3</v>
      </c>
      <c r="L136" s="148" t="s">
        <v>3</v>
      </c>
      <c r="M136" s="147" t="s">
        <v>3</v>
      </c>
      <c r="N136" s="147" t="s">
        <v>3</v>
      </c>
      <c r="O136" s="147" t="s">
        <v>3</v>
      </c>
      <c r="P136" s="163">
        <f>SUM(P137:P144)</f>
        <v>29336.799999999999</v>
      </c>
      <c r="Q136" s="163">
        <f>SUM(Q137:Q143)</f>
        <v>59836.7</v>
      </c>
      <c r="R136" s="278">
        <f>SUM(R137:R143)</f>
        <v>31736.7</v>
      </c>
      <c r="S136" s="278">
        <f>SUM(S137:S143)</f>
        <v>0</v>
      </c>
      <c r="T136" s="163">
        <f>SUM(T137:T143)</f>
        <v>0</v>
      </c>
      <c r="U136" s="163">
        <f t="shared" si="14"/>
        <v>120910.2</v>
      </c>
      <c r="V136" s="197"/>
    </row>
    <row r="137" spans="1:22">
      <c r="A137" s="3"/>
      <c r="B137" s="337" t="s">
        <v>8</v>
      </c>
      <c r="C137" s="2" t="s">
        <v>6</v>
      </c>
      <c r="D137" s="21" t="s">
        <v>3</v>
      </c>
      <c r="E137" s="4" t="s">
        <v>3</v>
      </c>
      <c r="F137" s="148" t="s">
        <v>3</v>
      </c>
      <c r="G137" s="149"/>
      <c r="H137" s="147" t="s">
        <v>75</v>
      </c>
      <c r="I137" s="174" t="s">
        <v>246</v>
      </c>
      <c r="J137" s="147" t="s">
        <v>185</v>
      </c>
      <c r="K137" s="148" t="s">
        <v>3</v>
      </c>
      <c r="L137" s="148" t="s">
        <v>3</v>
      </c>
      <c r="M137" s="148" t="s">
        <v>3</v>
      </c>
      <c r="N137" s="148" t="s">
        <v>3</v>
      </c>
      <c r="O137" s="148" t="s">
        <v>3</v>
      </c>
      <c r="P137" s="163">
        <f>1500+550</f>
        <v>2050</v>
      </c>
      <c r="Q137" s="163" t="s">
        <v>3</v>
      </c>
      <c r="R137" s="278" t="s">
        <v>3</v>
      </c>
      <c r="S137" s="278" t="s">
        <v>3</v>
      </c>
      <c r="T137" s="163" t="s">
        <v>3</v>
      </c>
      <c r="U137" s="163">
        <f t="shared" si="14"/>
        <v>2050</v>
      </c>
      <c r="V137" s="197"/>
    </row>
    <row r="138" spans="1:22">
      <c r="A138" s="3"/>
      <c r="B138" s="339"/>
      <c r="C138" s="2"/>
      <c r="D138" s="21"/>
      <c r="E138" s="4"/>
      <c r="F138" s="148"/>
      <c r="G138" s="149"/>
      <c r="H138" s="147" t="s">
        <v>75</v>
      </c>
      <c r="I138" s="147" t="s">
        <v>227</v>
      </c>
      <c r="J138" s="147" t="s">
        <v>185</v>
      </c>
      <c r="K138" s="148" t="s">
        <v>3</v>
      </c>
      <c r="L138" s="148" t="s">
        <v>3</v>
      </c>
      <c r="M138" s="148" t="s">
        <v>3</v>
      </c>
      <c r="N138" s="148" t="s">
        <v>3</v>
      </c>
      <c r="O138" s="148" t="s">
        <v>3</v>
      </c>
      <c r="P138" s="163">
        <v>27286.799999999999</v>
      </c>
      <c r="Q138" s="163" t="s">
        <v>3</v>
      </c>
      <c r="R138" s="278" t="s">
        <v>3</v>
      </c>
      <c r="S138" s="278" t="s">
        <v>3</v>
      </c>
      <c r="T138" s="163" t="s">
        <v>3</v>
      </c>
      <c r="U138" s="163">
        <f t="shared" si="14"/>
        <v>27286.799999999999</v>
      </c>
      <c r="V138" s="197"/>
    </row>
    <row r="139" spans="1:22">
      <c r="A139" s="3"/>
      <c r="B139" s="247"/>
      <c r="C139" s="2"/>
      <c r="D139" s="21"/>
      <c r="E139" s="4"/>
      <c r="F139" s="148"/>
      <c r="G139" s="249"/>
      <c r="H139" s="147" t="s">
        <v>75</v>
      </c>
      <c r="I139" s="147" t="s">
        <v>274</v>
      </c>
      <c r="J139" s="147" t="s">
        <v>92</v>
      </c>
      <c r="K139" s="148" t="s">
        <v>3</v>
      </c>
      <c r="L139" s="148" t="s">
        <v>3</v>
      </c>
      <c r="M139" s="148" t="s">
        <v>3</v>
      </c>
      <c r="N139" s="148" t="s">
        <v>3</v>
      </c>
      <c r="O139" s="148" t="s">
        <v>3</v>
      </c>
      <c r="P139" s="161" t="s">
        <v>3</v>
      </c>
      <c r="Q139" s="163"/>
      <c r="R139" s="278">
        <v>29686.7</v>
      </c>
      <c r="S139" s="278"/>
      <c r="T139" s="163"/>
      <c r="U139" s="163">
        <f t="shared" si="14"/>
        <v>29686.7</v>
      </c>
      <c r="V139" s="197"/>
    </row>
    <row r="140" spans="1:22">
      <c r="A140" s="3"/>
      <c r="B140" s="193"/>
      <c r="C140" s="2"/>
      <c r="D140" s="21"/>
      <c r="E140" s="4"/>
      <c r="F140" s="148"/>
      <c r="G140" s="149"/>
      <c r="H140" s="147" t="s">
        <v>75</v>
      </c>
      <c r="I140" s="147" t="s">
        <v>274</v>
      </c>
      <c r="J140" s="147" t="s">
        <v>185</v>
      </c>
      <c r="K140" s="148" t="s">
        <v>3</v>
      </c>
      <c r="L140" s="148" t="s">
        <v>3</v>
      </c>
      <c r="M140" s="148" t="s">
        <v>3</v>
      </c>
      <c r="N140" s="148" t="s">
        <v>3</v>
      </c>
      <c r="O140" s="148" t="s">
        <v>3</v>
      </c>
      <c r="P140" s="161" t="s">
        <v>3</v>
      </c>
      <c r="Q140" s="163">
        <v>29314.9</v>
      </c>
      <c r="R140" s="278" t="s">
        <v>3</v>
      </c>
      <c r="S140" s="278" t="s">
        <v>3</v>
      </c>
      <c r="T140" s="163" t="s">
        <v>3</v>
      </c>
      <c r="U140" s="163">
        <f t="shared" si="14"/>
        <v>29314.9</v>
      </c>
    </row>
    <row r="141" spans="1:22">
      <c r="A141" s="3"/>
      <c r="B141" s="241"/>
      <c r="C141" s="2"/>
      <c r="D141" s="21"/>
      <c r="E141" s="4"/>
      <c r="F141" s="148"/>
      <c r="G141" s="242"/>
      <c r="H141" s="147" t="s">
        <v>75</v>
      </c>
      <c r="I141" s="147" t="s">
        <v>274</v>
      </c>
      <c r="J141" s="147" t="s">
        <v>74</v>
      </c>
      <c r="K141" s="148" t="s">
        <v>3</v>
      </c>
      <c r="L141" s="148" t="s">
        <v>3</v>
      </c>
      <c r="M141" s="148" t="s">
        <v>3</v>
      </c>
      <c r="N141" s="148" t="s">
        <v>3</v>
      </c>
      <c r="O141" s="148" t="s">
        <v>3</v>
      </c>
      <c r="P141" s="161" t="s">
        <v>3</v>
      </c>
      <c r="Q141" s="163">
        <v>371.8</v>
      </c>
      <c r="R141" s="278"/>
      <c r="S141" s="278"/>
      <c r="T141" s="163"/>
      <c r="U141" s="163">
        <f t="shared" si="14"/>
        <v>371.8</v>
      </c>
    </row>
    <row r="142" spans="1:22">
      <c r="A142" s="3"/>
      <c r="B142" s="247"/>
      <c r="C142" s="2"/>
      <c r="D142" s="21"/>
      <c r="E142" s="4"/>
      <c r="F142" s="148"/>
      <c r="G142" s="249"/>
      <c r="H142" s="147" t="s">
        <v>75</v>
      </c>
      <c r="I142" s="147" t="s">
        <v>246</v>
      </c>
      <c r="J142" s="147" t="s">
        <v>92</v>
      </c>
      <c r="K142" s="148" t="s">
        <v>3</v>
      </c>
      <c r="L142" s="148" t="s">
        <v>3</v>
      </c>
      <c r="M142" s="148" t="s">
        <v>3</v>
      </c>
      <c r="N142" s="148" t="s">
        <v>3</v>
      </c>
      <c r="O142" s="148" t="s">
        <v>3</v>
      </c>
      <c r="P142" s="161"/>
      <c r="Q142" s="163"/>
      <c r="R142" s="278">
        <v>2050</v>
      </c>
      <c r="S142" s="278"/>
      <c r="T142" s="163"/>
      <c r="U142" s="163">
        <f t="shared" si="14"/>
        <v>2050</v>
      </c>
    </row>
    <row r="143" spans="1:22">
      <c r="A143" s="3"/>
      <c r="B143" s="193"/>
      <c r="C143" s="2"/>
      <c r="D143" s="21"/>
      <c r="E143" s="4"/>
      <c r="F143" s="148"/>
      <c r="G143" s="149"/>
      <c r="H143" s="147" t="s">
        <v>75</v>
      </c>
      <c r="I143" s="147" t="s">
        <v>246</v>
      </c>
      <c r="J143" s="147" t="s">
        <v>185</v>
      </c>
      <c r="K143" s="148" t="s">
        <v>3</v>
      </c>
      <c r="L143" s="148" t="s">
        <v>3</v>
      </c>
      <c r="M143" s="148" t="s">
        <v>3</v>
      </c>
      <c r="N143" s="148" t="s">
        <v>3</v>
      </c>
      <c r="O143" s="148" t="s">
        <v>3</v>
      </c>
      <c r="P143" s="163"/>
      <c r="Q143" s="163">
        <f>28000+1600+550</f>
        <v>30150</v>
      </c>
      <c r="R143" s="278"/>
      <c r="S143" s="278"/>
      <c r="T143" s="163"/>
      <c r="U143" s="163">
        <f t="shared" si="14"/>
        <v>30150</v>
      </c>
    </row>
    <row r="144" spans="1:22">
      <c r="A144" s="3"/>
      <c r="B144" s="17" t="s">
        <v>9</v>
      </c>
      <c r="C144" s="2" t="s">
        <v>6</v>
      </c>
      <c r="D144" s="21" t="s">
        <v>3</v>
      </c>
      <c r="E144" s="4" t="s">
        <v>3</v>
      </c>
      <c r="F144" s="148" t="s">
        <v>3</v>
      </c>
      <c r="G144" s="149"/>
      <c r="H144" s="147"/>
      <c r="I144" s="147"/>
      <c r="J144" s="147"/>
      <c r="K144" s="148"/>
      <c r="L144" s="148"/>
      <c r="M144" s="148"/>
      <c r="N144" s="148"/>
      <c r="O144" s="148"/>
      <c r="P144" s="161"/>
      <c r="Q144" s="205"/>
      <c r="R144" s="280"/>
      <c r="S144" s="280"/>
      <c r="T144" s="205"/>
      <c r="U144" s="163"/>
    </row>
    <row r="145" spans="1:21">
      <c r="A145" s="3"/>
      <c r="B145" s="2" t="s">
        <v>10</v>
      </c>
      <c r="C145" s="2" t="s">
        <v>6</v>
      </c>
      <c r="D145" s="21" t="s">
        <v>3</v>
      </c>
      <c r="E145" s="4" t="s">
        <v>3</v>
      </c>
      <c r="F145" s="148" t="s">
        <v>3</v>
      </c>
      <c r="G145" s="149"/>
      <c r="H145" s="147"/>
      <c r="I145" s="147"/>
      <c r="J145" s="147"/>
      <c r="K145" s="148" t="s">
        <v>3</v>
      </c>
      <c r="L145" s="148" t="s">
        <v>3</v>
      </c>
      <c r="M145" s="148" t="s">
        <v>3</v>
      </c>
      <c r="N145" s="148" t="s">
        <v>3</v>
      </c>
      <c r="O145" s="148" t="s">
        <v>3</v>
      </c>
      <c r="P145" s="161" t="s">
        <v>3</v>
      </c>
      <c r="Q145" s="161" t="s">
        <v>3</v>
      </c>
      <c r="R145" s="275" t="s">
        <v>3</v>
      </c>
      <c r="S145" s="275" t="s">
        <v>3</v>
      </c>
      <c r="T145" s="161"/>
      <c r="U145" s="148" t="s">
        <v>3</v>
      </c>
    </row>
    <row r="146" spans="1:21" ht="72">
      <c r="A146" s="3"/>
      <c r="B146" s="25" t="s">
        <v>221</v>
      </c>
      <c r="C146" s="2" t="s">
        <v>53</v>
      </c>
      <c r="D146" s="21" t="s">
        <v>3</v>
      </c>
      <c r="E146" s="149" t="s">
        <v>39</v>
      </c>
      <c r="F146" s="148" t="s">
        <v>309</v>
      </c>
      <c r="G146" s="149"/>
      <c r="H146" s="148" t="s">
        <v>3</v>
      </c>
      <c r="I146" s="148" t="s">
        <v>3</v>
      </c>
      <c r="J146" s="148" t="s">
        <v>3</v>
      </c>
      <c r="K146" s="148" t="s">
        <v>3</v>
      </c>
      <c r="L146" s="148" t="s">
        <v>3</v>
      </c>
      <c r="M146" s="148">
        <v>2</v>
      </c>
      <c r="N146" s="148" t="s">
        <v>3</v>
      </c>
      <c r="O146" s="148" t="s">
        <v>3</v>
      </c>
      <c r="P146" s="161">
        <v>20</v>
      </c>
      <c r="Q146" s="161">
        <v>25</v>
      </c>
      <c r="R146" s="275">
        <v>25</v>
      </c>
      <c r="S146" s="275">
        <v>25</v>
      </c>
      <c r="T146" s="161">
        <v>25</v>
      </c>
      <c r="U146" s="148" t="s">
        <v>3</v>
      </c>
    </row>
    <row r="147" spans="1:21" ht="66" customHeight="1">
      <c r="A147" s="3"/>
      <c r="B147" s="77" t="s">
        <v>231</v>
      </c>
      <c r="C147" s="2" t="s">
        <v>29</v>
      </c>
      <c r="D147" s="21" t="s">
        <v>3</v>
      </c>
      <c r="E147" s="231" t="s">
        <v>292</v>
      </c>
      <c r="F147" s="148" t="s">
        <v>309</v>
      </c>
      <c r="G147" s="149"/>
      <c r="H147" s="148" t="s">
        <v>3</v>
      </c>
      <c r="I147" s="148" t="s">
        <v>3</v>
      </c>
      <c r="J147" s="148" t="s">
        <v>3</v>
      </c>
      <c r="K147" s="148" t="s">
        <v>3</v>
      </c>
      <c r="L147" s="148" t="s">
        <v>3</v>
      </c>
      <c r="M147" s="148" t="s">
        <v>3</v>
      </c>
      <c r="N147" s="148" t="s">
        <v>3</v>
      </c>
      <c r="O147" s="148" t="s">
        <v>3</v>
      </c>
      <c r="P147" s="161">
        <v>112</v>
      </c>
      <c r="Q147" s="161">
        <v>112.5</v>
      </c>
      <c r="R147" s="275">
        <v>112.5</v>
      </c>
      <c r="S147" s="275">
        <v>112.5</v>
      </c>
      <c r="T147" s="161">
        <v>112.5</v>
      </c>
      <c r="U147" s="148" t="s">
        <v>3</v>
      </c>
    </row>
    <row r="148" spans="1:21" ht="43.2">
      <c r="A148" s="3"/>
      <c r="B148" s="77" t="s">
        <v>232</v>
      </c>
      <c r="C148" s="2" t="s">
        <v>38</v>
      </c>
      <c r="D148" s="21" t="s">
        <v>3</v>
      </c>
      <c r="E148" s="21" t="s">
        <v>39</v>
      </c>
      <c r="F148" s="148" t="s">
        <v>235</v>
      </c>
      <c r="G148" s="149"/>
      <c r="H148" s="148" t="s">
        <v>3</v>
      </c>
      <c r="I148" s="148" t="s">
        <v>3</v>
      </c>
      <c r="J148" s="148" t="s">
        <v>3</v>
      </c>
      <c r="K148" s="148" t="s">
        <v>3</v>
      </c>
      <c r="L148" s="148" t="s">
        <v>3</v>
      </c>
      <c r="M148" s="148" t="s">
        <v>3</v>
      </c>
      <c r="N148" s="148" t="s">
        <v>3</v>
      </c>
      <c r="O148" s="148" t="s">
        <v>3</v>
      </c>
      <c r="P148" s="161">
        <v>52</v>
      </c>
      <c r="Q148" s="161" t="s">
        <v>3</v>
      </c>
      <c r="R148" s="275" t="s">
        <v>3</v>
      </c>
      <c r="S148" s="275" t="s">
        <v>3</v>
      </c>
      <c r="T148" s="161">
        <v>52</v>
      </c>
      <c r="U148" s="148" t="s">
        <v>3</v>
      </c>
    </row>
    <row r="149" spans="1:21" ht="87" customHeight="1">
      <c r="A149" s="3"/>
      <c r="B149" s="77" t="s">
        <v>287</v>
      </c>
      <c r="C149" s="2" t="s">
        <v>29</v>
      </c>
      <c r="D149" s="21" t="s">
        <v>3</v>
      </c>
      <c r="E149" s="231" t="s">
        <v>295</v>
      </c>
      <c r="F149" s="148" t="s">
        <v>310</v>
      </c>
      <c r="G149" s="149"/>
      <c r="H149" s="148" t="s">
        <v>3</v>
      </c>
      <c r="I149" s="148" t="s">
        <v>3</v>
      </c>
      <c r="J149" s="148" t="s">
        <v>3</v>
      </c>
      <c r="K149" s="148" t="s">
        <v>3</v>
      </c>
      <c r="L149" s="148" t="s">
        <v>3</v>
      </c>
      <c r="M149" s="148" t="s">
        <v>3</v>
      </c>
      <c r="N149" s="148" t="s">
        <v>3</v>
      </c>
      <c r="O149" s="148" t="s">
        <v>3</v>
      </c>
      <c r="P149" s="148" t="s">
        <v>3</v>
      </c>
      <c r="Q149" s="161">
        <v>46</v>
      </c>
      <c r="R149" s="275">
        <v>46</v>
      </c>
      <c r="S149" s="275">
        <v>46</v>
      </c>
      <c r="T149" s="148">
        <v>46</v>
      </c>
      <c r="U149" s="148" t="s">
        <v>3</v>
      </c>
    </row>
    <row r="150" spans="1:21" ht="28.8">
      <c r="A150" s="3" t="s">
        <v>49</v>
      </c>
      <c r="B150" s="25" t="s">
        <v>188</v>
      </c>
      <c r="C150" s="2"/>
      <c r="D150" s="21">
        <v>0.1</v>
      </c>
      <c r="E150" s="27"/>
      <c r="F150" s="148" t="s">
        <v>306</v>
      </c>
      <c r="G150" s="149"/>
      <c r="H150" s="147"/>
      <c r="I150" s="147"/>
      <c r="J150" s="147"/>
      <c r="K150" s="148"/>
      <c r="L150" s="148"/>
      <c r="M150" s="169"/>
      <c r="N150" s="169"/>
      <c r="O150" s="169"/>
      <c r="P150" s="206"/>
      <c r="Q150" s="206"/>
      <c r="R150" s="281"/>
      <c r="S150" s="281"/>
      <c r="T150" s="206"/>
      <c r="U150" s="148"/>
    </row>
    <row r="151" spans="1:21" ht="15" customHeight="1">
      <c r="A151" s="319"/>
      <c r="B151" s="316" t="s">
        <v>222</v>
      </c>
      <c r="C151" s="337" t="s">
        <v>6</v>
      </c>
      <c r="D151" s="21" t="s">
        <v>3</v>
      </c>
      <c r="E151" s="4" t="s">
        <v>3</v>
      </c>
      <c r="F151" s="148" t="s">
        <v>3</v>
      </c>
      <c r="G151" s="149"/>
      <c r="H151" s="147" t="s">
        <v>3</v>
      </c>
      <c r="I151" s="147" t="s">
        <v>3</v>
      </c>
      <c r="J151" s="147" t="s">
        <v>3</v>
      </c>
      <c r="K151" s="148" t="s">
        <v>3</v>
      </c>
      <c r="L151" s="148" t="s">
        <v>3</v>
      </c>
      <c r="M151" s="151">
        <f>M152</f>
        <v>1671.8</v>
      </c>
      <c r="N151" s="151">
        <v>0</v>
      </c>
      <c r="O151" s="151">
        <v>0</v>
      </c>
      <c r="P151" s="151">
        <v>0</v>
      </c>
      <c r="Q151" s="151">
        <f>Q152</f>
        <v>0</v>
      </c>
      <c r="R151" s="270">
        <v>0</v>
      </c>
      <c r="S151" s="270">
        <v>0</v>
      </c>
      <c r="T151" s="151">
        <v>0</v>
      </c>
      <c r="U151" s="163">
        <f>SUM(M151:S151)</f>
        <v>1671.8</v>
      </c>
    </row>
    <row r="152" spans="1:21">
      <c r="A152" s="320"/>
      <c r="B152" s="318"/>
      <c r="C152" s="339"/>
      <c r="D152" s="21" t="s">
        <v>3</v>
      </c>
      <c r="E152" s="4" t="s">
        <v>3</v>
      </c>
      <c r="F152" s="148" t="s">
        <v>3</v>
      </c>
      <c r="G152" s="149"/>
      <c r="H152" s="147" t="s">
        <v>72</v>
      </c>
      <c r="I152" s="147" t="s">
        <v>73</v>
      </c>
      <c r="J152" s="147" t="s">
        <v>74</v>
      </c>
      <c r="K152" s="148" t="s">
        <v>3</v>
      </c>
      <c r="L152" s="148" t="s">
        <v>3</v>
      </c>
      <c r="M152" s="151">
        <v>1671.8</v>
      </c>
      <c r="N152" s="152" t="s">
        <v>3</v>
      </c>
      <c r="O152" s="152" t="s">
        <v>3</v>
      </c>
      <c r="P152" s="151" t="s">
        <v>3</v>
      </c>
      <c r="Q152" s="151">
        <v>0</v>
      </c>
      <c r="R152" s="275" t="s">
        <v>3</v>
      </c>
      <c r="S152" s="276" t="s">
        <v>3</v>
      </c>
      <c r="T152" s="203" t="s">
        <v>3</v>
      </c>
      <c r="U152" s="164">
        <f>SUM(M152:S152)</f>
        <v>1671.8</v>
      </c>
    </row>
    <row r="153" spans="1:21">
      <c r="A153" s="3"/>
      <c r="B153" s="5" t="s">
        <v>28</v>
      </c>
      <c r="C153" s="2"/>
      <c r="D153" s="21"/>
      <c r="E153" s="4"/>
      <c r="F153" s="148"/>
      <c r="G153" s="149"/>
      <c r="H153" s="147"/>
      <c r="I153" s="147"/>
      <c r="J153" s="147"/>
      <c r="K153" s="148"/>
      <c r="L153" s="148"/>
      <c r="M153" s="148"/>
      <c r="N153" s="148"/>
      <c r="O153" s="148"/>
      <c r="P153" s="161"/>
      <c r="Q153" s="161"/>
      <c r="R153" s="275"/>
      <c r="S153" s="276"/>
      <c r="T153" s="203"/>
      <c r="U153" s="148"/>
    </row>
    <row r="154" spans="1:21">
      <c r="A154" s="3"/>
      <c r="B154" s="2" t="s">
        <v>8</v>
      </c>
      <c r="C154" s="2" t="s">
        <v>6</v>
      </c>
      <c r="D154" s="21" t="s">
        <v>3</v>
      </c>
      <c r="E154" s="4" t="s">
        <v>3</v>
      </c>
      <c r="F154" s="148" t="s">
        <v>3</v>
      </c>
      <c r="G154" s="149"/>
      <c r="H154" s="148" t="s">
        <v>3</v>
      </c>
      <c r="I154" s="148" t="s">
        <v>3</v>
      </c>
      <c r="J154" s="148" t="s">
        <v>3</v>
      </c>
      <c r="K154" s="148" t="s">
        <v>3</v>
      </c>
      <c r="L154" s="148" t="s">
        <v>3</v>
      </c>
      <c r="M154" s="148" t="s">
        <v>3</v>
      </c>
      <c r="N154" s="148" t="s">
        <v>3</v>
      </c>
      <c r="O154" s="148" t="s">
        <v>3</v>
      </c>
      <c r="P154" s="161" t="s">
        <v>3</v>
      </c>
      <c r="Q154" s="161" t="s">
        <v>3</v>
      </c>
      <c r="R154" s="275" t="s">
        <v>3</v>
      </c>
      <c r="S154" s="276" t="s">
        <v>3</v>
      </c>
      <c r="T154" s="203" t="s">
        <v>3</v>
      </c>
      <c r="U154" s="148" t="s">
        <v>3</v>
      </c>
    </row>
    <row r="155" spans="1:21">
      <c r="A155" s="3"/>
      <c r="B155" s="2" t="s">
        <v>9</v>
      </c>
      <c r="C155" s="2" t="s">
        <v>6</v>
      </c>
      <c r="D155" s="21" t="s">
        <v>3</v>
      </c>
      <c r="E155" s="4" t="s">
        <v>3</v>
      </c>
      <c r="F155" s="148" t="s">
        <v>3</v>
      </c>
      <c r="G155" s="149"/>
      <c r="H155" s="148" t="s">
        <v>3</v>
      </c>
      <c r="I155" s="148" t="s">
        <v>3</v>
      </c>
      <c r="J155" s="148" t="s">
        <v>3</v>
      </c>
      <c r="K155" s="148" t="s">
        <v>3</v>
      </c>
      <c r="L155" s="148" t="s">
        <v>3</v>
      </c>
      <c r="M155" s="148" t="s">
        <v>3</v>
      </c>
      <c r="N155" s="148" t="s">
        <v>3</v>
      </c>
      <c r="O155" s="148" t="s">
        <v>3</v>
      </c>
      <c r="P155" s="161" t="s">
        <v>3</v>
      </c>
      <c r="Q155" s="161" t="s">
        <v>3</v>
      </c>
      <c r="R155" s="275" t="s">
        <v>3</v>
      </c>
      <c r="S155" s="276" t="s">
        <v>3</v>
      </c>
      <c r="T155" s="203" t="s">
        <v>3</v>
      </c>
      <c r="U155" s="148" t="s">
        <v>3</v>
      </c>
    </row>
    <row r="156" spans="1:21" ht="18.75" customHeight="1">
      <c r="A156" s="3"/>
      <c r="B156" s="2" t="s">
        <v>10</v>
      </c>
      <c r="C156" s="2" t="s">
        <v>6</v>
      </c>
      <c r="D156" s="21" t="s">
        <v>3</v>
      </c>
      <c r="E156" s="4" t="s">
        <v>3</v>
      </c>
      <c r="F156" s="148" t="s">
        <v>3</v>
      </c>
      <c r="G156" s="149"/>
      <c r="H156" s="148" t="s">
        <v>3</v>
      </c>
      <c r="I156" s="148" t="s">
        <v>3</v>
      </c>
      <c r="J156" s="148" t="s">
        <v>3</v>
      </c>
      <c r="K156" s="148" t="s">
        <v>3</v>
      </c>
      <c r="L156" s="148" t="s">
        <v>3</v>
      </c>
      <c r="M156" s="148" t="s">
        <v>3</v>
      </c>
      <c r="N156" s="148" t="s">
        <v>3</v>
      </c>
      <c r="O156" s="148" t="s">
        <v>3</v>
      </c>
      <c r="P156" s="161" t="s">
        <v>3</v>
      </c>
      <c r="Q156" s="161" t="s">
        <v>3</v>
      </c>
      <c r="R156" s="275" t="s">
        <v>3</v>
      </c>
      <c r="S156" s="276" t="s">
        <v>3</v>
      </c>
      <c r="T156" s="203" t="s">
        <v>3</v>
      </c>
      <c r="U156" s="148" t="s">
        <v>3</v>
      </c>
    </row>
    <row r="157" spans="1:21" ht="114" customHeight="1">
      <c r="A157" s="3"/>
      <c r="B157" s="2" t="s">
        <v>132</v>
      </c>
      <c r="C157" s="2" t="s">
        <v>29</v>
      </c>
      <c r="D157" s="21" t="s">
        <v>3</v>
      </c>
      <c r="E157" s="21" t="s">
        <v>296</v>
      </c>
      <c r="F157" s="148" t="s">
        <v>306</v>
      </c>
      <c r="G157" s="149"/>
      <c r="H157" s="148" t="s">
        <v>3</v>
      </c>
      <c r="I157" s="148" t="s">
        <v>3</v>
      </c>
      <c r="J157" s="148" t="s">
        <v>3</v>
      </c>
      <c r="K157" s="148">
        <v>1</v>
      </c>
      <c r="L157" s="148">
        <v>2</v>
      </c>
      <c r="M157" s="148">
        <v>3</v>
      </c>
      <c r="N157" s="148">
        <v>5</v>
      </c>
      <c r="O157" s="148">
        <v>6</v>
      </c>
      <c r="P157" s="161">
        <v>7</v>
      </c>
      <c r="Q157" s="161">
        <v>8</v>
      </c>
      <c r="R157" s="275">
        <v>8</v>
      </c>
      <c r="S157" s="275">
        <v>8</v>
      </c>
      <c r="T157" s="161">
        <v>9</v>
      </c>
      <c r="U157" s="148" t="s">
        <v>3</v>
      </c>
    </row>
    <row r="158" spans="1:21" ht="28.8">
      <c r="A158" s="39" t="s">
        <v>70</v>
      </c>
      <c r="B158" s="2" t="s">
        <v>186</v>
      </c>
      <c r="C158" s="25"/>
      <c r="D158" s="30">
        <v>0.1</v>
      </c>
      <c r="E158" s="27"/>
      <c r="F158" s="148" t="s">
        <v>306</v>
      </c>
      <c r="G158" s="149"/>
      <c r="H158" s="147"/>
      <c r="I158" s="147"/>
      <c r="J158" s="147"/>
      <c r="K158" s="148"/>
      <c r="L158" s="148"/>
      <c r="M158" s="181"/>
      <c r="N158" s="181"/>
      <c r="O158" s="181"/>
      <c r="P158" s="168"/>
      <c r="Q158" s="168"/>
      <c r="R158" s="289"/>
      <c r="S158" s="292"/>
      <c r="T158" s="213"/>
      <c r="U158" s="148"/>
    </row>
    <row r="159" spans="1:21" ht="30" customHeight="1">
      <c r="A159" s="327"/>
      <c r="B159" s="337" t="s">
        <v>222</v>
      </c>
      <c r="C159" s="316" t="s">
        <v>6</v>
      </c>
      <c r="D159" s="30" t="s">
        <v>3</v>
      </c>
      <c r="E159" s="27" t="s">
        <v>3</v>
      </c>
      <c r="F159" s="148" t="s">
        <v>3</v>
      </c>
      <c r="G159" s="72"/>
      <c r="H159" s="147" t="s">
        <v>3</v>
      </c>
      <c r="I159" s="147" t="s">
        <v>3</v>
      </c>
      <c r="J159" s="147" t="s">
        <v>3</v>
      </c>
      <c r="K159" s="148" t="s">
        <v>3</v>
      </c>
      <c r="L159" s="148" t="s">
        <v>3</v>
      </c>
      <c r="M159" s="163">
        <f>SUM(M160:M168)</f>
        <v>1025.5999999999999</v>
      </c>
      <c r="N159" s="163">
        <f t="shared" ref="N159:T159" si="15">SUM(N160:N168)</f>
        <v>17000</v>
      </c>
      <c r="O159" s="163">
        <f t="shared" si="15"/>
        <v>36940.9</v>
      </c>
      <c r="P159" s="163">
        <f>SUM(P160:P167)</f>
        <v>63414.8</v>
      </c>
      <c r="Q159" s="163">
        <f t="shared" si="15"/>
        <v>20455.899999999998</v>
      </c>
      <c r="R159" s="278">
        <f>SUM(R160:R167)</f>
        <v>6550</v>
      </c>
      <c r="S159" s="278">
        <f>SUM(S160:S167)</f>
        <v>17700</v>
      </c>
      <c r="T159" s="278">
        <f>SUM(T160:T167)</f>
        <v>17700</v>
      </c>
      <c r="U159" s="163">
        <f>SUM(K159:T159)</f>
        <v>180787.20000000001</v>
      </c>
    </row>
    <row r="160" spans="1:21">
      <c r="A160" s="328"/>
      <c r="B160" s="338"/>
      <c r="C160" s="318"/>
      <c r="D160" s="30" t="s">
        <v>3</v>
      </c>
      <c r="E160" s="27" t="s">
        <v>3</v>
      </c>
      <c r="F160" s="148" t="s">
        <v>3</v>
      </c>
      <c r="G160" s="349" t="s">
        <v>181</v>
      </c>
      <c r="H160" s="147" t="s">
        <v>184</v>
      </c>
      <c r="I160" s="147" t="s">
        <v>218</v>
      </c>
      <c r="J160" s="147" t="s">
        <v>185</v>
      </c>
      <c r="K160" s="148" t="s">
        <v>3</v>
      </c>
      <c r="L160" s="148" t="s">
        <v>3</v>
      </c>
      <c r="M160" s="163" t="s">
        <v>3</v>
      </c>
      <c r="N160" s="164" t="s">
        <v>3</v>
      </c>
      <c r="O160" s="164">
        <v>27432.5</v>
      </c>
      <c r="P160" s="163">
        <v>30399.5</v>
      </c>
      <c r="Q160" s="163" t="s">
        <v>3</v>
      </c>
      <c r="R160" s="278" t="s">
        <v>3</v>
      </c>
      <c r="S160" s="279" t="s">
        <v>3</v>
      </c>
      <c r="T160" s="279" t="s">
        <v>3</v>
      </c>
      <c r="U160" s="163">
        <f t="shared" ref="U160:U169" si="16">SUM(K160:T160)</f>
        <v>57832</v>
      </c>
    </row>
    <row r="161" spans="1:22">
      <c r="A161" s="136"/>
      <c r="B161" s="338"/>
      <c r="C161" s="135"/>
      <c r="D161" s="30"/>
      <c r="E161" s="27"/>
      <c r="F161" s="148"/>
      <c r="G161" s="350"/>
      <c r="H161" s="147" t="s">
        <v>184</v>
      </c>
      <c r="I161" s="147" t="s">
        <v>223</v>
      </c>
      <c r="J161" s="147" t="s">
        <v>272</v>
      </c>
      <c r="K161" s="148" t="s">
        <v>3</v>
      </c>
      <c r="L161" s="148" t="s">
        <v>3</v>
      </c>
      <c r="M161" s="163" t="s">
        <v>3</v>
      </c>
      <c r="N161" s="164" t="s">
        <v>3</v>
      </c>
      <c r="O161" s="164">
        <v>99.8</v>
      </c>
      <c r="P161" s="163">
        <v>20747.900000000001</v>
      </c>
      <c r="Q161" s="163">
        <v>23.6</v>
      </c>
      <c r="R161" s="163"/>
      <c r="S161" s="279" t="s">
        <v>3</v>
      </c>
      <c r="T161" s="279" t="s">
        <v>3</v>
      </c>
      <c r="U161" s="163">
        <f t="shared" si="16"/>
        <v>20871.3</v>
      </c>
    </row>
    <row r="162" spans="1:22">
      <c r="A162" s="302"/>
      <c r="B162" s="338"/>
      <c r="C162" s="300"/>
      <c r="D162" s="30"/>
      <c r="E162" s="27"/>
      <c r="F162" s="148"/>
      <c r="G162" s="350"/>
      <c r="H162" s="147" t="s">
        <v>184</v>
      </c>
      <c r="I162" s="147" t="s">
        <v>345</v>
      </c>
      <c r="J162" s="147" t="s">
        <v>272</v>
      </c>
      <c r="K162" s="148"/>
      <c r="L162" s="148"/>
      <c r="M162" s="163"/>
      <c r="N162" s="164"/>
      <c r="O162" s="164"/>
      <c r="P162" s="163"/>
      <c r="Q162" s="163"/>
      <c r="R162" s="163">
        <v>6550</v>
      </c>
      <c r="S162" s="279">
        <v>17700</v>
      </c>
      <c r="T162" s="279">
        <v>17700</v>
      </c>
      <c r="U162" s="163">
        <f t="shared" si="16"/>
        <v>41950</v>
      </c>
    </row>
    <row r="163" spans="1:22" ht="53.25" customHeight="1">
      <c r="A163" s="145"/>
      <c r="B163" s="338"/>
      <c r="C163" s="144"/>
      <c r="D163" s="30"/>
      <c r="E163" s="27"/>
      <c r="F163" s="148"/>
      <c r="G163" s="351"/>
      <c r="H163" s="147" t="s">
        <v>184</v>
      </c>
      <c r="I163" s="147" t="s">
        <v>233</v>
      </c>
      <c r="J163" s="147" t="s">
        <v>185</v>
      </c>
      <c r="K163" s="148" t="s">
        <v>3</v>
      </c>
      <c r="L163" s="148" t="s">
        <v>3</v>
      </c>
      <c r="M163" s="163" t="s">
        <v>3</v>
      </c>
      <c r="N163" s="164" t="s">
        <v>3</v>
      </c>
      <c r="O163" s="164" t="s">
        <v>3</v>
      </c>
      <c r="P163" s="163">
        <v>12267.4</v>
      </c>
      <c r="Q163" s="163">
        <v>20432.3</v>
      </c>
      <c r="R163" s="278" t="s">
        <v>3</v>
      </c>
      <c r="S163" s="279" t="s">
        <v>3</v>
      </c>
      <c r="T163" s="204" t="s">
        <v>3</v>
      </c>
      <c r="U163" s="163">
        <f t="shared" si="16"/>
        <v>32699.699999999997</v>
      </c>
    </row>
    <row r="164" spans="1:22">
      <c r="A164" s="130"/>
      <c r="B164" s="338"/>
      <c r="C164" s="129"/>
      <c r="D164" s="30"/>
      <c r="E164" s="27"/>
      <c r="F164" s="148"/>
      <c r="G164" s="349" t="s">
        <v>34</v>
      </c>
      <c r="H164" s="147" t="s">
        <v>72</v>
      </c>
      <c r="I164" s="147" t="s">
        <v>73</v>
      </c>
      <c r="J164" s="147" t="s">
        <v>74</v>
      </c>
      <c r="K164" s="148" t="s">
        <v>3</v>
      </c>
      <c r="L164" s="148" t="s">
        <v>3</v>
      </c>
      <c r="M164" s="163">
        <v>525.6</v>
      </c>
      <c r="N164" s="164" t="s">
        <v>3</v>
      </c>
      <c r="O164" s="164" t="s">
        <v>3</v>
      </c>
      <c r="P164" s="163" t="s">
        <v>3</v>
      </c>
      <c r="Q164" s="163" t="s">
        <v>3</v>
      </c>
      <c r="R164" s="278" t="s">
        <v>3</v>
      </c>
      <c r="S164" s="279" t="s">
        <v>3</v>
      </c>
      <c r="T164" s="204" t="s">
        <v>3</v>
      </c>
      <c r="U164" s="163">
        <f t="shared" si="16"/>
        <v>525.6</v>
      </c>
    </row>
    <row r="165" spans="1:22">
      <c r="A165" s="130"/>
      <c r="B165" s="338"/>
      <c r="C165" s="129"/>
      <c r="D165" s="30"/>
      <c r="E165" s="27"/>
      <c r="F165" s="148"/>
      <c r="G165" s="350"/>
      <c r="H165" s="147" t="s">
        <v>72</v>
      </c>
      <c r="I165" s="147" t="s">
        <v>73</v>
      </c>
      <c r="J165" s="147" t="s">
        <v>169</v>
      </c>
      <c r="K165" s="148" t="s">
        <v>3</v>
      </c>
      <c r="L165" s="148" t="s">
        <v>3</v>
      </c>
      <c r="M165" s="163">
        <v>500</v>
      </c>
      <c r="N165" s="164" t="s">
        <v>3</v>
      </c>
      <c r="O165" s="164" t="s">
        <v>3</v>
      </c>
      <c r="P165" s="163" t="s">
        <v>3</v>
      </c>
      <c r="Q165" s="163" t="s">
        <v>3</v>
      </c>
      <c r="R165" s="278" t="s">
        <v>3</v>
      </c>
      <c r="S165" s="279" t="s">
        <v>3</v>
      </c>
      <c r="T165" s="204" t="s">
        <v>3</v>
      </c>
      <c r="U165" s="163">
        <f t="shared" si="16"/>
        <v>500</v>
      </c>
      <c r="V165" s="71"/>
    </row>
    <row r="166" spans="1:22">
      <c r="A166" s="136"/>
      <c r="B166" s="338"/>
      <c r="C166" s="135"/>
      <c r="D166" s="30"/>
      <c r="E166" s="27"/>
      <c r="F166" s="148"/>
      <c r="G166" s="350"/>
      <c r="H166" s="147" t="s">
        <v>75</v>
      </c>
      <c r="I166" s="166" t="s">
        <v>219</v>
      </c>
      <c r="J166" s="147" t="s">
        <v>74</v>
      </c>
      <c r="K166" s="148" t="s">
        <v>3</v>
      </c>
      <c r="L166" s="148" t="s">
        <v>3</v>
      </c>
      <c r="M166" s="163" t="s">
        <v>3</v>
      </c>
      <c r="N166" s="164">
        <v>17000</v>
      </c>
      <c r="O166" s="164">
        <v>8208.6</v>
      </c>
      <c r="P166" s="163" t="s">
        <v>3</v>
      </c>
      <c r="Q166" s="163" t="s">
        <v>3</v>
      </c>
      <c r="R166" s="278" t="s">
        <v>3</v>
      </c>
      <c r="S166" s="279" t="s">
        <v>3</v>
      </c>
      <c r="T166" s="204" t="s">
        <v>3</v>
      </c>
      <c r="U166" s="163">
        <f t="shared" si="16"/>
        <v>25208.6</v>
      </c>
    </row>
    <row r="167" spans="1:22">
      <c r="A167" s="132"/>
      <c r="B167" s="339"/>
      <c r="C167" s="131"/>
      <c r="D167" s="30"/>
      <c r="E167" s="27"/>
      <c r="F167" s="148"/>
      <c r="G167" s="351"/>
      <c r="H167" s="147" t="s">
        <v>75</v>
      </c>
      <c r="I167" s="166" t="s">
        <v>219</v>
      </c>
      <c r="J167" s="147" t="s">
        <v>169</v>
      </c>
      <c r="K167" s="148" t="s">
        <v>3</v>
      </c>
      <c r="L167" s="148" t="s">
        <v>3</v>
      </c>
      <c r="M167" s="163" t="s">
        <v>3</v>
      </c>
      <c r="N167" s="164" t="s">
        <v>3</v>
      </c>
      <c r="O167" s="164">
        <v>1200</v>
      </c>
      <c r="P167" s="163" t="s">
        <v>3</v>
      </c>
      <c r="Q167" s="163" t="s">
        <v>3</v>
      </c>
      <c r="R167" s="278" t="s">
        <v>3</v>
      </c>
      <c r="S167" s="279" t="s">
        <v>3</v>
      </c>
      <c r="T167" s="204" t="s">
        <v>3</v>
      </c>
      <c r="U167" s="163">
        <f t="shared" si="16"/>
        <v>1200</v>
      </c>
    </row>
    <row r="168" spans="1:22">
      <c r="A168" s="39"/>
      <c r="B168" s="79" t="s">
        <v>28</v>
      </c>
      <c r="C168" s="17"/>
      <c r="D168" s="26" t="s">
        <v>3</v>
      </c>
      <c r="E168" s="47"/>
      <c r="F168" s="161"/>
      <c r="G168" s="173"/>
      <c r="H168" s="174"/>
      <c r="I168" s="188"/>
      <c r="J168" s="174"/>
      <c r="K168" s="161" t="s">
        <v>3</v>
      </c>
      <c r="L168" s="161" t="s">
        <v>3</v>
      </c>
      <c r="M168" s="163" t="s">
        <v>3</v>
      </c>
      <c r="N168" s="163" t="s">
        <v>3</v>
      </c>
      <c r="O168" s="163" t="s">
        <v>3</v>
      </c>
      <c r="P168" s="163">
        <f>P169</f>
        <v>17646.5</v>
      </c>
      <c r="Q168" s="205">
        <f>SUM(Q169)</f>
        <v>0</v>
      </c>
      <c r="R168" s="280">
        <f>SUM(R169:R170)</f>
        <v>102616</v>
      </c>
      <c r="S168" s="280">
        <f t="shared" ref="S168:T168" si="17">SUM(S169:S170)</f>
        <v>277300</v>
      </c>
      <c r="T168" s="280">
        <f t="shared" si="17"/>
        <v>277300</v>
      </c>
      <c r="U168" s="163">
        <f t="shared" si="16"/>
        <v>674862.5</v>
      </c>
    </row>
    <row r="169" spans="1:22">
      <c r="A169" s="39"/>
      <c r="B169" s="17" t="s">
        <v>8</v>
      </c>
      <c r="C169" s="17" t="s">
        <v>6</v>
      </c>
      <c r="D169" s="26" t="s">
        <v>3</v>
      </c>
      <c r="E169" s="47" t="s">
        <v>3</v>
      </c>
      <c r="F169" s="161" t="s">
        <v>3</v>
      </c>
      <c r="G169" s="349" t="s">
        <v>181</v>
      </c>
      <c r="H169" s="174" t="s">
        <v>275</v>
      </c>
      <c r="I169" s="174" t="s">
        <v>261</v>
      </c>
      <c r="J169" s="174" t="s">
        <v>185</v>
      </c>
      <c r="K169" s="161" t="s">
        <v>3</v>
      </c>
      <c r="L169" s="161" t="s">
        <v>3</v>
      </c>
      <c r="M169" s="163" t="s">
        <v>3</v>
      </c>
      <c r="N169" s="163" t="s">
        <v>3</v>
      </c>
      <c r="O169" s="163" t="s">
        <v>3</v>
      </c>
      <c r="P169" s="163">
        <v>17646.5</v>
      </c>
      <c r="Q169" s="161" t="s">
        <v>3</v>
      </c>
      <c r="R169" s="275" t="s">
        <v>3</v>
      </c>
      <c r="S169" s="276" t="s">
        <v>3</v>
      </c>
      <c r="T169" s="203" t="s">
        <v>3</v>
      </c>
      <c r="U169" s="163">
        <f t="shared" si="16"/>
        <v>17646.5</v>
      </c>
    </row>
    <row r="170" spans="1:22">
      <c r="A170" s="39"/>
      <c r="B170" s="17" t="s">
        <v>9</v>
      </c>
      <c r="C170" s="17" t="s">
        <v>6</v>
      </c>
      <c r="D170" s="26" t="s">
        <v>3</v>
      </c>
      <c r="E170" s="47" t="s">
        <v>3</v>
      </c>
      <c r="F170" s="161" t="s">
        <v>3</v>
      </c>
      <c r="G170" s="350"/>
      <c r="H170" s="147" t="s">
        <v>184</v>
      </c>
      <c r="I170" s="147" t="s">
        <v>345</v>
      </c>
      <c r="J170" s="147" t="s">
        <v>272</v>
      </c>
      <c r="K170" s="161" t="s">
        <v>3</v>
      </c>
      <c r="L170" s="161" t="s">
        <v>3</v>
      </c>
      <c r="M170" s="161" t="s">
        <v>3</v>
      </c>
      <c r="N170" s="161" t="s">
        <v>3</v>
      </c>
      <c r="O170" s="161" t="s">
        <v>3</v>
      </c>
      <c r="P170" s="161" t="s">
        <v>3</v>
      </c>
      <c r="Q170" s="161" t="s">
        <v>3</v>
      </c>
      <c r="R170" s="278">
        <v>102616</v>
      </c>
      <c r="S170" s="279">
        <v>277300</v>
      </c>
      <c r="T170" s="276">
        <v>277300</v>
      </c>
      <c r="U170" s="161" t="s">
        <v>3</v>
      </c>
    </row>
    <row r="171" spans="1:22" ht="38.25" customHeight="1">
      <c r="A171" s="39"/>
      <c r="B171" s="17" t="s">
        <v>10</v>
      </c>
      <c r="C171" s="17" t="s">
        <v>6</v>
      </c>
      <c r="D171" s="26" t="s">
        <v>3</v>
      </c>
      <c r="E171" s="47" t="s">
        <v>3</v>
      </c>
      <c r="F171" s="161" t="s">
        <v>3</v>
      </c>
      <c r="G171" s="351"/>
      <c r="H171" s="161" t="s">
        <v>3</v>
      </c>
      <c r="I171" s="161" t="s">
        <v>3</v>
      </c>
      <c r="J171" s="161" t="s">
        <v>3</v>
      </c>
      <c r="K171" s="161" t="s">
        <v>3</v>
      </c>
      <c r="L171" s="161" t="s">
        <v>3</v>
      </c>
      <c r="M171" s="161" t="s">
        <v>3</v>
      </c>
      <c r="N171" s="161" t="s">
        <v>3</v>
      </c>
      <c r="O171" s="161" t="s">
        <v>3</v>
      </c>
      <c r="P171" s="161" t="s">
        <v>3</v>
      </c>
      <c r="Q171" s="161" t="s">
        <v>3</v>
      </c>
      <c r="R171" s="275" t="s">
        <v>3</v>
      </c>
      <c r="S171" s="276" t="s">
        <v>3</v>
      </c>
      <c r="T171" s="203" t="s">
        <v>3</v>
      </c>
      <c r="U171" s="161" t="s">
        <v>3</v>
      </c>
    </row>
    <row r="172" spans="1:22" ht="43.2">
      <c r="A172" s="39"/>
      <c r="B172" s="17" t="s">
        <v>271</v>
      </c>
      <c r="C172" s="17" t="s">
        <v>53</v>
      </c>
      <c r="D172" s="26" t="s">
        <v>3</v>
      </c>
      <c r="E172" s="73" t="s">
        <v>39</v>
      </c>
      <c r="F172" s="161" t="s">
        <v>311</v>
      </c>
      <c r="G172" s="173"/>
      <c r="H172" s="161" t="s">
        <v>3</v>
      </c>
      <c r="I172" s="161" t="s">
        <v>3</v>
      </c>
      <c r="J172" s="161" t="s">
        <v>3</v>
      </c>
      <c r="K172" s="161" t="s">
        <v>3</v>
      </c>
      <c r="L172" s="161" t="s">
        <v>3</v>
      </c>
      <c r="M172" s="161" t="s">
        <v>3</v>
      </c>
      <c r="N172" s="161" t="s">
        <v>3</v>
      </c>
      <c r="O172" s="161">
        <v>1</v>
      </c>
      <c r="P172" s="161">
        <v>1</v>
      </c>
      <c r="Q172" s="161">
        <v>0</v>
      </c>
      <c r="R172" s="275">
        <v>0</v>
      </c>
      <c r="S172" s="276">
        <v>0</v>
      </c>
      <c r="T172" s="276">
        <v>0</v>
      </c>
      <c r="U172" s="161" t="s">
        <v>3</v>
      </c>
    </row>
    <row r="173" spans="1:22" ht="43.2">
      <c r="A173" s="39"/>
      <c r="B173" s="17" t="s">
        <v>152</v>
      </c>
      <c r="C173" s="17" t="s">
        <v>53</v>
      </c>
      <c r="D173" s="26" t="s">
        <v>3</v>
      </c>
      <c r="E173" s="73" t="s">
        <v>39</v>
      </c>
      <c r="F173" s="161" t="s">
        <v>306</v>
      </c>
      <c r="G173" s="173"/>
      <c r="H173" s="161" t="s">
        <v>3</v>
      </c>
      <c r="I173" s="161" t="s">
        <v>3</v>
      </c>
      <c r="J173" s="161" t="s">
        <v>3</v>
      </c>
      <c r="K173" s="161" t="s">
        <v>3</v>
      </c>
      <c r="L173" s="161" t="s">
        <v>3</v>
      </c>
      <c r="M173" s="161">
        <v>1</v>
      </c>
      <c r="N173" s="161">
        <v>1</v>
      </c>
      <c r="O173" s="161">
        <v>0</v>
      </c>
      <c r="P173" s="161">
        <v>0</v>
      </c>
      <c r="Q173" s="161">
        <v>0</v>
      </c>
      <c r="R173" s="275">
        <v>0</v>
      </c>
      <c r="S173" s="276">
        <v>0</v>
      </c>
      <c r="T173" s="276">
        <v>0</v>
      </c>
      <c r="U173" s="161" t="s">
        <v>3</v>
      </c>
    </row>
    <row r="174" spans="1:22" ht="86.4">
      <c r="A174" s="140" t="s">
        <v>208</v>
      </c>
      <c r="B174" s="17" t="s">
        <v>240</v>
      </c>
      <c r="C174" s="77"/>
      <c r="D174" s="26">
        <v>0.1</v>
      </c>
      <c r="E174" s="48"/>
      <c r="F174" s="148" t="s">
        <v>306</v>
      </c>
      <c r="G174" s="173"/>
      <c r="H174" s="174"/>
      <c r="I174" s="174"/>
      <c r="J174" s="174"/>
      <c r="K174" s="161"/>
      <c r="L174" s="161"/>
      <c r="M174" s="168"/>
      <c r="N174" s="168"/>
      <c r="O174" s="168"/>
      <c r="P174" s="168"/>
      <c r="Q174" s="168"/>
      <c r="R174" s="289"/>
      <c r="S174" s="292"/>
      <c r="T174" s="213"/>
      <c r="U174" s="161"/>
    </row>
    <row r="175" spans="1:22" ht="30" customHeight="1">
      <c r="A175" s="327"/>
      <c r="B175" s="352" t="s">
        <v>222</v>
      </c>
      <c r="C175" s="335" t="s">
        <v>6</v>
      </c>
      <c r="D175" s="26" t="s">
        <v>3</v>
      </c>
      <c r="E175" s="48" t="s">
        <v>3</v>
      </c>
      <c r="F175" s="161" t="s">
        <v>3</v>
      </c>
      <c r="G175" s="355" t="s">
        <v>34</v>
      </c>
      <c r="H175" s="174" t="s">
        <v>75</v>
      </c>
      <c r="I175" s="174" t="s">
        <v>262</v>
      </c>
      <c r="J175" s="174" t="s">
        <v>263</v>
      </c>
      <c r="K175" s="161" t="s">
        <v>3</v>
      </c>
      <c r="L175" s="161" t="s">
        <v>3</v>
      </c>
      <c r="M175" s="163">
        <f>SUM(M176:M177)</f>
        <v>0</v>
      </c>
      <c r="N175" s="163">
        <f>SUM(N176:N177)</f>
        <v>0</v>
      </c>
      <c r="O175" s="163">
        <f>SUM(O176:O177)</f>
        <v>0</v>
      </c>
      <c r="P175" s="163">
        <v>500</v>
      </c>
      <c r="Q175" s="163">
        <v>1000</v>
      </c>
      <c r="R175" s="163">
        <v>1000</v>
      </c>
      <c r="S175" s="163">
        <v>1000</v>
      </c>
      <c r="T175" s="163">
        <v>1000</v>
      </c>
      <c r="U175" s="163">
        <f>SUM(M175:T175)</f>
        <v>4500</v>
      </c>
      <c r="V175" t="s">
        <v>329</v>
      </c>
    </row>
    <row r="176" spans="1:22" ht="26.25" customHeight="1">
      <c r="A176" s="328"/>
      <c r="B176" s="354"/>
      <c r="C176" s="336"/>
      <c r="D176" s="26" t="s">
        <v>3</v>
      </c>
      <c r="E176" s="48" t="s">
        <v>3</v>
      </c>
      <c r="F176" s="161" t="s">
        <v>3</v>
      </c>
      <c r="G176" s="356"/>
      <c r="H176" s="161" t="s">
        <v>3</v>
      </c>
      <c r="I176" s="161" t="s">
        <v>3</v>
      </c>
      <c r="J176" s="161" t="s">
        <v>3</v>
      </c>
      <c r="K176" s="161" t="s">
        <v>3</v>
      </c>
      <c r="L176" s="161" t="s">
        <v>3</v>
      </c>
      <c r="M176" s="161" t="s">
        <v>3</v>
      </c>
      <c r="N176" s="161" t="s">
        <v>3</v>
      </c>
      <c r="O176" s="161" t="s">
        <v>3</v>
      </c>
      <c r="P176" s="161" t="s">
        <v>3</v>
      </c>
      <c r="Q176" s="161" t="s">
        <v>3</v>
      </c>
      <c r="R176" s="275" t="s">
        <v>3</v>
      </c>
      <c r="S176" s="276" t="s">
        <v>3</v>
      </c>
      <c r="T176" s="203"/>
      <c r="U176" s="161" t="s">
        <v>3</v>
      </c>
    </row>
    <row r="177" spans="1:21">
      <c r="A177" s="39"/>
      <c r="B177" s="79" t="s">
        <v>28</v>
      </c>
      <c r="C177" s="17"/>
      <c r="D177" s="26" t="s">
        <v>3</v>
      </c>
      <c r="E177" s="47"/>
      <c r="F177" s="161"/>
      <c r="G177" s="173"/>
      <c r="H177" s="161" t="s">
        <v>3</v>
      </c>
      <c r="I177" s="161" t="s">
        <v>3</v>
      </c>
      <c r="J177" s="161" t="s">
        <v>3</v>
      </c>
      <c r="K177" s="161" t="s">
        <v>3</v>
      </c>
      <c r="L177" s="161" t="s">
        <v>3</v>
      </c>
      <c r="M177" s="163">
        <f t="shared" ref="M177:T177" si="18">SUM(M178:M180)</f>
        <v>0</v>
      </c>
      <c r="N177" s="163">
        <f t="shared" si="18"/>
        <v>0</v>
      </c>
      <c r="O177" s="163">
        <f t="shared" si="18"/>
        <v>0</v>
      </c>
      <c r="P177" s="163">
        <f t="shared" si="18"/>
        <v>0</v>
      </c>
      <c r="Q177" s="163">
        <f t="shared" si="18"/>
        <v>0</v>
      </c>
      <c r="R177" s="278">
        <f t="shared" si="18"/>
        <v>0</v>
      </c>
      <c r="S177" s="278">
        <f t="shared" si="18"/>
        <v>0</v>
      </c>
      <c r="T177" s="163">
        <f t="shared" si="18"/>
        <v>0</v>
      </c>
      <c r="U177" s="163">
        <f>SUM(M177:S177)</f>
        <v>0</v>
      </c>
    </row>
    <row r="178" spans="1:21">
      <c r="A178" s="39"/>
      <c r="B178" s="17" t="s">
        <v>8</v>
      </c>
      <c r="C178" s="17" t="s">
        <v>6</v>
      </c>
      <c r="D178" s="26" t="s">
        <v>3</v>
      </c>
      <c r="E178" s="47" t="s">
        <v>3</v>
      </c>
      <c r="F178" s="161" t="s">
        <v>3</v>
      </c>
      <c r="G178" s="173"/>
      <c r="H178" s="161" t="s">
        <v>3</v>
      </c>
      <c r="I178" s="161" t="s">
        <v>3</v>
      </c>
      <c r="J178" s="161" t="s">
        <v>3</v>
      </c>
      <c r="K178" s="161" t="s">
        <v>3</v>
      </c>
      <c r="L178" s="161" t="s">
        <v>3</v>
      </c>
      <c r="M178" s="161" t="s">
        <v>3</v>
      </c>
      <c r="N178" s="161" t="s">
        <v>3</v>
      </c>
      <c r="O178" s="161" t="s">
        <v>3</v>
      </c>
      <c r="P178" s="161" t="s">
        <v>3</v>
      </c>
      <c r="Q178" s="161" t="s">
        <v>3</v>
      </c>
      <c r="R178" s="275" t="s">
        <v>3</v>
      </c>
      <c r="S178" s="276" t="s">
        <v>3</v>
      </c>
      <c r="T178" s="203" t="s">
        <v>3</v>
      </c>
      <c r="U178" s="161" t="s">
        <v>3</v>
      </c>
    </row>
    <row r="179" spans="1:21">
      <c r="A179" s="39"/>
      <c r="B179" s="17" t="s">
        <v>9</v>
      </c>
      <c r="C179" s="17" t="s">
        <v>6</v>
      </c>
      <c r="D179" s="26" t="s">
        <v>3</v>
      </c>
      <c r="E179" s="47" t="s">
        <v>3</v>
      </c>
      <c r="F179" s="161" t="s">
        <v>3</v>
      </c>
      <c r="G179" s="173"/>
      <c r="H179" s="161" t="s">
        <v>3</v>
      </c>
      <c r="I179" s="161" t="s">
        <v>3</v>
      </c>
      <c r="J179" s="161" t="s">
        <v>3</v>
      </c>
      <c r="K179" s="161" t="s">
        <v>3</v>
      </c>
      <c r="L179" s="161" t="s">
        <v>3</v>
      </c>
      <c r="M179" s="161" t="s">
        <v>3</v>
      </c>
      <c r="N179" s="161" t="s">
        <v>3</v>
      </c>
      <c r="O179" s="161" t="s">
        <v>3</v>
      </c>
      <c r="P179" s="161" t="s">
        <v>3</v>
      </c>
      <c r="Q179" s="161" t="s">
        <v>3</v>
      </c>
      <c r="R179" s="275" t="s">
        <v>3</v>
      </c>
      <c r="S179" s="276" t="s">
        <v>3</v>
      </c>
      <c r="T179" s="203" t="s">
        <v>3</v>
      </c>
      <c r="U179" s="161" t="s">
        <v>3</v>
      </c>
    </row>
    <row r="180" spans="1:21">
      <c r="A180" s="39"/>
      <c r="B180" s="17" t="s">
        <v>10</v>
      </c>
      <c r="C180" s="17" t="s">
        <v>6</v>
      </c>
      <c r="D180" s="26" t="s">
        <v>3</v>
      </c>
      <c r="E180" s="47" t="s">
        <v>3</v>
      </c>
      <c r="F180" s="161" t="s">
        <v>3</v>
      </c>
      <c r="G180" s="173"/>
      <c r="H180" s="161" t="s">
        <v>3</v>
      </c>
      <c r="I180" s="161" t="s">
        <v>3</v>
      </c>
      <c r="J180" s="161" t="s">
        <v>3</v>
      </c>
      <c r="K180" s="161" t="s">
        <v>3</v>
      </c>
      <c r="L180" s="161" t="s">
        <v>3</v>
      </c>
      <c r="M180" s="161" t="s">
        <v>3</v>
      </c>
      <c r="N180" s="161" t="s">
        <v>3</v>
      </c>
      <c r="O180" s="161" t="s">
        <v>3</v>
      </c>
      <c r="P180" s="161" t="s">
        <v>3</v>
      </c>
      <c r="Q180" s="161" t="s">
        <v>3</v>
      </c>
      <c r="R180" s="275" t="s">
        <v>3</v>
      </c>
      <c r="S180" s="276" t="s">
        <v>3</v>
      </c>
      <c r="T180" s="203" t="s">
        <v>3</v>
      </c>
      <c r="U180" s="161" t="s">
        <v>3</v>
      </c>
    </row>
    <row r="181" spans="1:21" ht="57.6">
      <c r="A181" s="39"/>
      <c r="B181" s="17" t="s">
        <v>238</v>
      </c>
      <c r="C181" s="17" t="s">
        <v>53</v>
      </c>
      <c r="D181" s="26"/>
      <c r="E181" s="73" t="s">
        <v>39</v>
      </c>
      <c r="F181" s="161" t="s">
        <v>309</v>
      </c>
      <c r="G181" s="173"/>
      <c r="H181" s="174" t="s">
        <v>3</v>
      </c>
      <c r="I181" s="174" t="s">
        <v>3</v>
      </c>
      <c r="J181" s="174" t="s">
        <v>3</v>
      </c>
      <c r="K181" s="161" t="s">
        <v>3</v>
      </c>
      <c r="L181" s="161" t="s">
        <v>3</v>
      </c>
      <c r="M181" s="161" t="s">
        <v>3</v>
      </c>
      <c r="N181" s="161" t="s">
        <v>3</v>
      </c>
      <c r="O181" s="161" t="s">
        <v>3</v>
      </c>
      <c r="P181" s="161">
        <v>3</v>
      </c>
      <c r="Q181" s="161">
        <v>3</v>
      </c>
      <c r="R181" s="275">
        <v>3</v>
      </c>
      <c r="S181" s="275">
        <v>3</v>
      </c>
      <c r="T181" s="161">
        <v>3</v>
      </c>
      <c r="U181" s="161" t="s">
        <v>3</v>
      </c>
    </row>
    <row r="182" spans="1:21" ht="43.2">
      <c r="A182" s="39"/>
      <c r="B182" s="17" t="s">
        <v>239</v>
      </c>
      <c r="C182" s="17" t="s">
        <v>53</v>
      </c>
      <c r="D182" s="26"/>
      <c r="E182" s="73" t="s">
        <v>39</v>
      </c>
      <c r="F182" s="161" t="s">
        <v>309</v>
      </c>
      <c r="G182" s="173"/>
      <c r="H182" s="174" t="s">
        <v>3</v>
      </c>
      <c r="I182" s="174" t="s">
        <v>3</v>
      </c>
      <c r="J182" s="174" t="s">
        <v>3</v>
      </c>
      <c r="K182" s="161" t="s">
        <v>3</v>
      </c>
      <c r="L182" s="161" t="s">
        <v>3</v>
      </c>
      <c r="M182" s="161" t="s">
        <v>3</v>
      </c>
      <c r="N182" s="161" t="s">
        <v>3</v>
      </c>
      <c r="O182" s="161" t="s">
        <v>3</v>
      </c>
      <c r="P182" s="161">
        <v>3</v>
      </c>
      <c r="Q182" s="161">
        <v>3</v>
      </c>
      <c r="R182" s="275">
        <v>3</v>
      </c>
      <c r="S182" s="276">
        <v>3</v>
      </c>
      <c r="T182" s="203">
        <v>3</v>
      </c>
      <c r="U182" s="161" t="s">
        <v>3</v>
      </c>
    </row>
    <row r="183" spans="1:21" ht="72">
      <c r="A183" s="39"/>
      <c r="B183" s="17" t="s">
        <v>226</v>
      </c>
      <c r="C183" s="79" t="s">
        <v>29</v>
      </c>
      <c r="D183" s="73"/>
      <c r="E183" s="73"/>
      <c r="F183" s="161" t="s">
        <v>309</v>
      </c>
      <c r="G183" s="173"/>
      <c r="H183" s="174" t="s">
        <v>3</v>
      </c>
      <c r="I183" s="174" t="s">
        <v>3</v>
      </c>
      <c r="J183" s="174" t="s">
        <v>3</v>
      </c>
      <c r="K183" s="161" t="s">
        <v>3</v>
      </c>
      <c r="L183" s="161" t="s">
        <v>3</v>
      </c>
      <c r="M183" s="161" t="s">
        <v>3</v>
      </c>
      <c r="N183" s="161" t="s">
        <v>3</v>
      </c>
      <c r="O183" s="161" t="s">
        <v>3</v>
      </c>
      <c r="P183" s="161">
        <v>1</v>
      </c>
      <c r="Q183" s="161">
        <v>1.5</v>
      </c>
      <c r="R183" s="275">
        <v>1.6</v>
      </c>
      <c r="S183" s="276">
        <v>1.7</v>
      </c>
      <c r="T183" s="203">
        <v>1.8</v>
      </c>
      <c r="U183" s="161" t="s">
        <v>3</v>
      </c>
    </row>
    <row r="184" spans="1:21" s="76" customFormat="1" ht="43.2">
      <c r="A184" s="140" t="s">
        <v>319</v>
      </c>
      <c r="B184" s="17" t="s">
        <v>320</v>
      </c>
      <c r="C184" s="77"/>
      <c r="D184" s="26">
        <v>0.1</v>
      </c>
      <c r="E184" s="48"/>
      <c r="F184" s="161" t="s">
        <v>324</v>
      </c>
      <c r="G184" s="173"/>
      <c r="H184" s="174"/>
      <c r="I184" s="174"/>
      <c r="J184" s="174"/>
      <c r="K184" s="161"/>
      <c r="L184" s="161"/>
      <c r="M184" s="168"/>
      <c r="N184" s="168"/>
      <c r="O184" s="168"/>
      <c r="P184" s="168"/>
      <c r="Q184" s="168"/>
      <c r="R184" s="289"/>
      <c r="S184" s="292"/>
      <c r="T184" s="213"/>
      <c r="U184" s="161"/>
    </row>
    <row r="185" spans="1:21">
      <c r="A185" s="327"/>
      <c r="B185" s="352" t="s">
        <v>222</v>
      </c>
      <c r="C185" s="335" t="s">
        <v>6</v>
      </c>
      <c r="D185" s="26" t="s">
        <v>3</v>
      </c>
      <c r="E185" s="48" t="s">
        <v>3</v>
      </c>
      <c r="F185" s="161" t="s">
        <v>3</v>
      </c>
      <c r="G185" s="355" t="s">
        <v>321</v>
      </c>
      <c r="H185" s="161" t="s">
        <v>3</v>
      </c>
      <c r="I185" s="161" t="s">
        <v>3</v>
      </c>
      <c r="J185" s="161" t="s">
        <v>3</v>
      </c>
      <c r="K185" s="161" t="s">
        <v>3</v>
      </c>
      <c r="L185" s="161" t="s">
        <v>3</v>
      </c>
      <c r="M185" s="163">
        <f>SUM(M186:M187)</f>
        <v>0</v>
      </c>
      <c r="N185" s="163">
        <f>SUM(N186:N187)</f>
        <v>0</v>
      </c>
      <c r="O185" s="163">
        <f>SUM(O186:O187)</f>
        <v>0</v>
      </c>
      <c r="P185" s="163">
        <f t="shared" ref="P185:T185" si="19">SUM(P186:P187)</f>
        <v>0</v>
      </c>
      <c r="Q185" s="163">
        <f t="shared" si="19"/>
        <v>0</v>
      </c>
      <c r="R185" s="163">
        <f t="shared" si="19"/>
        <v>44476.7</v>
      </c>
      <c r="S185" s="163">
        <f t="shared" si="19"/>
        <v>34500</v>
      </c>
      <c r="T185" s="163">
        <f t="shared" si="19"/>
        <v>34019.4</v>
      </c>
      <c r="U185" s="163">
        <f>SUM(M185:T185)</f>
        <v>112996.1</v>
      </c>
    </row>
    <row r="186" spans="1:21" ht="31.95" customHeight="1">
      <c r="A186" s="328"/>
      <c r="B186" s="354"/>
      <c r="C186" s="336"/>
      <c r="D186" s="26" t="s">
        <v>3</v>
      </c>
      <c r="E186" s="48" t="s">
        <v>3</v>
      </c>
      <c r="F186" s="161" t="s">
        <v>3</v>
      </c>
      <c r="G186" s="356"/>
      <c r="H186" s="174" t="s">
        <v>347</v>
      </c>
      <c r="I186" s="174" t="s">
        <v>322</v>
      </c>
      <c r="J186" s="174" t="s">
        <v>84</v>
      </c>
      <c r="K186" s="161" t="s">
        <v>3</v>
      </c>
      <c r="L186" s="161" t="s">
        <v>3</v>
      </c>
      <c r="M186" s="161" t="s">
        <v>3</v>
      </c>
      <c r="N186" s="161" t="s">
        <v>3</v>
      </c>
      <c r="O186" s="161" t="s">
        <v>3</v>
      </c>
      <c r="P186" s="161" t="s">
        <v>3</v>
      </c>
      <c r="Q186" s="161" t="s">
        <v>3</v>
      </c>
      <c r="R186" s="278">
        <v>44476.7</v>
      </c>
      <c r="S186" s="278">
        <v>34500</v>
      </c>
      <c r="T186" s="163">
        <v>34019.4</v>
      </c>
      <c r="U186" s="161" t="s">
        <v>3</v>
      </c>
    </row>
    <row r="187" spans="1:21">
      <c r="A187" s="39"/>
      <c r="B187" s="79" t="s">
        <v>28</v>
      </c>
      <c r="C187" s="17"/>
      <c r="D187" s="26" t="s">
        <v>3</v>
      </c>
      <c r="E187" s="47"/>
      <c r="F187" s="161"/>
      <c r="G187" s="173"/>
      <c r="H187" s="161" t="s">
        <v>3</v>
      </c>
      <c r="I187" s="161" t="s">
        <v>3</v>
      </c>
      <c r="J187" s="161" t="s">
        <v>3</v>
      </c>
      <c r="K187" s="161" t="s">
        <v>3</v>
      </c>
      <c r="L187" s="161" t="s">
        <v>3</v>
      </c>
      <c r="M187" s="163">
        <f>SUM(M188:M190)</f>
        <v>0</v>
      </c>
      <c r="N187" s="163">
        <f>SUM(N188:N190)</f>
        <v>0</v>
      </c>
      <c r="O187" s="163">
        <f>SUM(O188:O190)</f>
        <v>0</v>
      </c>
      <c r="P187" s="163">
        <f>SUM(P188:P190)</f>
        <v>0</v>
      </c>
      <c r="Q187" s="163">
        <f>SUM(Q188:Q190)</f>
        <v>0</v>
      </c>
      <c r="R187" s="278">
        <f>R188</f>
        <v>0</v>
      </c>
      <c r="S187" s="278">
        <f t="shared" ref="S187:T187" si="20">S188</f>
        <v>0</v>
      </c>
      <c r="T187" s="278">
        <f t="shared" si="20"/>
        <v>0</v>
      </c>
      <c r="U187" s="163">
        <f>SUM(M187:S187)</f>
        <v>0</v>
      </c>
    </row>
    <row r="188" spans="1:21">
      <c r="A188" s="39"/>
      <c r="B188" s="17" t="s">
        <v>8</v>
      </c>
      <c r="C188" s="17" t="s">
        <v>6</v>
      </c>
      <c r="D188" s="26" t="s">
        <v>3</v>
      </c>
      <c r="E188" s="47" t="s">
        <v>3</v>
      </c>
      <c r="F188" s="161" t="s">
        <v>3</v>
      </c>
      <c r="G188" s="173"/>
      <c r="H188" s="161" t="s">
        <v>3</v>
      </c>
      <c r="I188" s="161" t="s">
        <v>3</v>
      </c>
      <c r="J188" s="161" t="s">
        <v>3</v>
      </c>
      <c r="K188" s="161" t="s">
        <v>3</v>
      </c>
      <c r="L188" s="161" t="s">
        <v>3</v>
      </c>
      <c r="M188" s="161" t="s">
        <v>3</v>
      </c>
      <c r="N188" s="161" t="s">
        <v>3</v>
      </c>
      <c r="O188" s="161" t="s">
        <v>3</v>
      </c>
      <c r="P188" s="161" t="s">
        <v>3</v>
      </c>
      <c r="Q188" s="161" t="s">
        <v>3</v>
      </c>
      <c r="R188" s="275"/>
      <c r="S188" s="276"/>
      <c r="T188" s="203"/>
      <c r="U188" s="163">
        <f>SUM(M188:S188)</f>
        <v>0</v>
      </c>
    </row>
    <row r="189" spans="1:21">
      <c r="A189" s="39"/>
      <c r="B189" s="17" t="s">
        <v>9</v>
      </c>
      <c r="C189" s="17" t="s">
        <v>6</v>
      </c>
      <c r="D189" s="26" t="s">
        <v>3</v>
      </c>
      <c r="E189" s="47" t="s">
        <v>3</v>
      </c>
      <c r="F189" s="161" t="s">
        <v>3</v>
      </c>
      <c r="G189" s="173"/>
      <c r="H189" s="161" t="s">
        <v>3</v>
      </c>
      <c r="I189" s="161" t="s">
        <v>3</v>
      </c>
      <c r="J189" s="161" t="s">
        <v>3</v>
      </c>
      <c r="K189" s="161" t="s">
        <v>3</v>
      </c>
      <c r="L189" s="161" t="s">
        <v>3</v>
      </c>
      <c r="M189" s="161" t="s">
        <v>3</v>
      </c>
      <c r="N189" s="161" t="s">
        <v>3</v>
      </c>
      <c r="O189" s="161" t="s">
        <v>3</v>
      </c>
      <c r="P189" s="161" t="s">
        <v>3</v>
      </c>
      <c r="Q189" s="161" t="s">
        <v>3</v>
      </c>
      <c r="R189" s="275" t="s">
        <v>3</v>
      </c>
      <c r="S189" s="276" t="s">
        <v>3</v>
      </c>
      <c r="T189" s="203" t="s">
        <v>3</v>
      </c>
      <c r="U189" s="161" t="s">
        <v>3</v>
      </c>
    </row>
    <row r="190" spans="1:21">
      <c r="A190" s="39"/>
      <c r="B190" s="17" t="s">
        <v>10</v>
      </c>
      <c r="C190" s="17" t="s">
        <v>6</v>
      </c>
      <c r="D190" s="26" t="s">
        <v>3</v>
      </c>
      <c r="E190" s="47" t="s">
        <v>3</v>
      </c>
      <c r="F190" s="161" t="s">
        <v>3</v>
      </c>
      <c r="G190" s="173"/>
      <c r="H190" s="161" t="s">
        <v>3</v>
      </c>
      <c r="I190" s="161" t="s">
        <v>3</v>
      </c>
      <c r="J190" s="161" t="s">
        <v>3</v>
      </c>
      <c r="K190" s="161" t="s">
        <v>3</v>
      </c>
      <c r="L190" s="161" t="s">
        <v>3</v>
      </c>
      <c r="M190" s="161" t="s">
        <v>3</v>
      </c>
      <c r="N190" s="161" t="s">
        <v>3</v>
      </c>
      <c r="O190" s="161" t="s">
        <v>3</v>
      </c>
      <c r="P190" s="161" t="s">
        <v>3</v>
      </c>
      <c r="Q190" s="161" t="s">
        <v>3</v>
      </c>
      <c r="R190" s="275" t="s">
        <v>3</v>
      </c>
      <c r="S190" s="276" t="s">
        <v>3</v>
      </c>
      <c r="T190" s="203" t="s">
        <v>3</v>
      </c>
      <c r="U190" s="161" t="s">
        <v>3</v>
      </c>
    </row>
    <row r="191" spans="1:21" s="76" customFormat="1" ht="28.8">
      <c r="A191" s="140"/>
      <c r="B191" s="17" t="s">
        <v>323</v>
      </c>
      <c r="C191" s="17" t="s">
        <v>38</v>
      </c>
      <c r="D191" s="26"/>
      <c r="E191" s="73" t="s">
        <v>39</v>
      </c>
      <c r="F191" s="161" t="s">
        <v>324</v>
      </c>
      <c r="G191" s="173"/>
      <c r="H191" s="174" t="s">
        <v>3</v>
      </c>
      <c r="I191" s="174" t="s">
        <v>3</v>
      </c>
      <c r="J191" s="174" t="s">
        <v>3</v>
      </c>
      <c r="K191" s="161" t="s">
        <v>3</v>
      </c>
      <c r="L191" s="161" t="s">
        <v>3</v>
      </c>
      <c r="M191" s="161" t="s">
        <v>3</v>
      </c>
      <c r="N191" s="161" t="s">
        <v>3</v>
      </c>
      <c r="O191" s="161" t="s">
        <v>3</v>
      </c>
      <c r="P191" s="161" t="s">
        <v>3</v>
      </c>
      <c r="Q191" s="168">
        <v>13154</v>
      </c>
      <c r="R191" s="289">
        <v>13154</v>
      </c>
      <c r="S191" s="289">
        <v>13154</v>
      </c>
      <c r="T191" s="168">
        <v>13154</v>
      </c>
      <c r="U191" s="161" t="s">
        <v>3</v>
      </c>
    </row>
    <row r="192" spans="1:21" s="76" customFormat="1" ht="28.8">
      <c r="A192" s="140" t="s">
        <v>325</v>
      </c>
      <c r="B192" s="2" t="s">
        <v>333</v>
      </c>
      <c r="C192" s="2"/>
      <c r="D192" s="21">
        <v>1</v>
      </c>
      <c r="E192" s="4"/>
      <c r="F192" s="148" t="s">
        <v>324</v>
      </c>
      <c r="G192" s="305"/>
      <c r="H192" s="147" t="s">
        <v>3</v>
      </c>
      <c r="I192" s="147" t="s">
        <v>3</v>
      </c>
      <c r="J192" s="147" t="s">
        <v>3</v>
      </c>
      <c r="K192" s="148" t="s">
        <v>3</v>
      </c>
      <c r="L192" s="148" t="s">
        <v>3</v>
      </c>
      <c r="M192" s="147" t="s">
        <v>3</v>
      </c>
      <c r="N192" s="147" t="s">
        <v>3</v>
      </c>
      <c r="O192" s="147" t="s">
        <v>3</v>
      </c>
      <c r="P192" s="148" t="s">
        <v>3</v>
      </c>
      <c r="Q192" s="161" t="s">
        <v>3</v>
      </c>
      <c r="R192" s="174" t="s">
        <v>3</v>
      </c>
      <c r="S192" s="174" t="s">
        <v>3</v>
      </c>
      <c r="T192" s="174"/>
      <c r="U192" s="161" t="s">
        <v>3</v>
      </c>
    </row>
    <row r="193" spans="1:22" s="76" customFormat="1">
      <c r="A193" s="140"/>
      <c r="B193" s="303" t="s">
        <v>222</v>
      </c>
      <c r="C193" s="299" t="s">
        <v>6</v>
      </c>
      <c r="D193" s="30" t="s">
        <v>3</v>
      </c>
      <c r="E193" s="27" t="s">
        <v>3</v>
      </c>
      <c r="F193" s="148" t="s">
        <v>3</v>
      </c>
      <c r="G193" s="305"/>
      <c r="H193" s="147"/>
      <c r="I193" s="147"/>
      <c r="J193" s="147"/>
      <c r="K193" s="148" t="s">
        <v>3</v>
      </c>
      <c r="L193" s="148" t="s">
        <v>3</v>
      </c>
      <c r="M193" s="147" t="s">
        <v>3</v>
      </c>
      <c r="N193" s="147" t="s">
        <v>3</v>
      </c>
      <c r="O193" s="147" t="s">
        <v>3</v>
      </c>
      <c r="P193" s="148" t="s">
        <v>3</v>
      </c>
      <c r="Q193" s="161" t="s">
        <v>3</v>
      </c>
      <c r="R193" s="163">
        <f>R194+R195+R196</f>
        <v>40159.5</v>
      </c>
      <c r="S193" s="163">
        <f t="shared" ref="S193:T193" si="21">S194+S195+S196</f>
        <v>32500</v>
      </c>
      <c r="T193" s="163">
        <f t="shared" si="21"/>
        <v>0</v>
      </c>
      <c r="U193" s="163">
        <f>R193+S193+T193</f>
        <v>72659.5</v>
      </c>
      <c r="V193" s="367"/>
    </row>
    <row r="194" spans="1:22" s="76" customFormat="1">
      <c r="A194" s="140"/>
      <c r="B194" s="303"/>
      <c r="C194" s="299"/>
      <c r="D194" s="30"/>
      <c r="E194" s="27"/>
      <c r="F194" s="148"/>
      <c r="G194" s="305"/>
      <c r="H194" s="147" t="s">
        <v>75</v>
      </c>
      <c r="I194" s="147" t="s">
        <v>331</v>
      </c>
      <c r="J194" s="147" t="s">
        <v>92</v>
      </c>
      <c r="K194" s="148"/>
      <c r="L194" s="148"/>
      <c r="M194" s="147"/>
      <c r="N194" s="147"/>
      <c r="O194" s="147"/>
      <c r="P194" s="148"/>
      <c r="Q194" s="161"/>
      <c r="R194" s="163">
        <v>7659.5</v>
      </c>
      <c r="S194" s="163"/>
      <c r="T194" s="163"/>
      <c r="U194" s="163">
        <f t="shared" ref="U194:U196" si="22">R194+S194+T194</f>
        <v>7659.5</v>
      </c>
    </row>
    <row r="195" spans="1:22" s="76" customFormat="1">
      <c r="A195" s="140"/>
      <c r="B195" s="303"/>
      <c r="C195" s="299"/>
      <c r="D195" s="30"/>
      <c r="E195" s="27"/>
      <c r="F195" s="148"/>
      <c r="G195" s="305"/>
      <c r="H195" s="147" t="s">
        <v>275</v>
      </c>
      <c r="I195" s="147" t="s">
        <v>346</v>
      </c>
      <c r="J195" s="147" t="s">
        <v>272</v>
      </c>
      <c r="K195" s="148"/>
      <c r="L195" s="148"/>
      <c r="M195" s="147"/>
      <c r="N195" s="147"/>
      <c r="O195" s="147"/>
      <c r="P195" s="148"/>
      <c r="Q195" s="161"/>
      <c r="R195" s="163">
        <v>32500</v>
      </c>
      <c r="S195" s="163">
        <v>32500</v>
      </c>
      <c r="T195" s="163">
        <v>0</v>
      </c>
      <c r="U195" s="163">
        <f t="shared" si="22"/>
        <v>65000</v>
      </c>
    </row>
    <row r="196" spans="1:22" s="76" customFormat="1">
      <c r="A196" s="140"/>
      <c r="B196" s="303"/>
      <c r="C196" s="299"/>
      <c r="D196" s="30"/>
      <c r="E196" s="27"/>
      <c r="F196" s="148"/>
      <c r="G196" s="305"/>
      <c r="H196" s="147"/>
      <c r="I196" s="147"/>
      <c r="J196" s="147"/>
      <c r="K196" s="148"/>
      <c r="L196" s="148"/>
      <c r="M196" s="147"/>
      <c r="N196" s="147"/>
      <c r="O196" s="147"/>
      <c r="P196" s="148"/>
      <c r="Q196" s="161"/>
      <c r="R196" s="163"/>
      <c r="S196" s="163"/>
      <c r="T196" s="163"/>
      <c r="U196" s="163">
        <f t="shared" si="22"/>
        <v>0</v>
      </c>
    </row>
    <row r="197" spans="1:22" s="76" customFormat="1">
      <c r="A197" s="140"/>
      <c r="B197" s="5" t="s">
        <v>28</v>
      </c>
      <c r="C197" s="2"/>
      <c r="D197" s="21"/>
      <c r="E197" s="4"/>
      <c r="F197" s="148"/>
      <c r="G197" s="305"/>
      <c r="H197" s="147" t="s">
        <v>3</v>
      </c>
      <c r="I197" s="147" t="s">
        <v>3</v>
      </c>
      <c r="J197" s="147" t="s">
        <v>3</v>
      </c>
      <c r="K197" s="148" t="s">
        <v>3</v>
      </c>
      <c r="L197" s="148" t="s">
        <v>3</v>
      </c>
      <c r="M197" s="147" t="s">
        <v>3</v>
      </c>
      <c r="N197" s="147" t="s">
        <v>3</v>
      </c>
      <c r="O197" s="147" t="s">
        <v>3</v>
      </c>
      <c r="P197" s="148" t="s">
        <v>3</v>
      </c>
      <c r="Q197" s="161" t="s">
        <v>3</v>
      </c>
      <c r="R197" s="163">
        <f>R198</f>
        <v>88665.600000000006</v>
      </c>
      <c r="S197" s="163">
        <f t="shared" ref="S197:T197" si="23">S198</f>
        <v>0</v>
      </c>
      <c r="T197" s="163">
        <f t="shared" si="23"/>
        <v>0</v>
      </c>
      <c r="U197" s="163">
        <f>R197+S197+T197</f>
        <v>88665.600000000006</v>
      </c>
    </row>
    <row r="198" spans="1:22" s="76" customFormat="1">
      <c r="A198" s="140"/>
      <c r="B198" s="2" t="s">
        <v>8</v>
      </c>
      <c r="C198" s="2" t="s">
        <v>6</v>
      </c>
      <c r="D198" s="21"/>
      <c r="E198" s="4" t="s">
        <v>3</v>
      </c>
      <c r="F198" s="148" t="s">
        <v>3</v>
      </c>
      <c r="G198" s="305"/>
      <c r="H198" s="147" t="s">
        <v>75</v>
      </c>
      <c r="I198" s="147" t="s">
        <v>331</v>
      </c>
      <c r="J198" s="147" t="s">
        <v>92</v>
      </c>
      <c r="K198" s="148" t="s">
        <v>3</v>
      </c>
      <c r="L198" s="148" t="s">
        <v>3</v>
      </c>
      <c r="M198" s="183">
        <v>0</v>
      </c>
      <c r="N198" s="184">
        <v>0</v>
      </c>
      <c r="O198" s="184">
        <v>0</v>
      </c>
      <c r="P198" s="184">
        <v>0</v>
      </c>
      <c r="Q198" s="184">
        <v>0</v>
      </c>
      <c r="R198" s="184">
        <v>88665.600000000006</v>
      </c>
      <c r="S198" s="370">
        <v>0</v>
      </c>
      <c r="T198" s="370">
        <v>0</v>
      </c>
      <c r="U198" s="163">
        <f>R198+S198+T198</f>
        <v>88665.600000000006</v>
      </c>
    </row>
    <row r="199" spans="1:22" s="76" customFormat="1">
      <c r="A199" s="140"/>
      <c r="B199" s="2" t="s">
        <v>9</v>
      </c>
      <c r="C199" s="2" t="s">
        <v>6</v>
      </c>
      <c r="D199" s="21"/>
      <c r="E199" s="4" t="s">
        <v>3</v>
      </c>
      <c r="F199" s="148" t="s">
        <v>3</v>
      </c>
      <c r="G199" s="305"/>
      <c r="H199" s="147" t="s">
        <v>3</v>
      </c>
      <c r="I199" s="147" t="s">
        <v>3</v>
      </c>
      <c r="J199" s="147" t="s">
        <v>3</v>
      </c>
      <c r="K199" s="148" t="s">
        <v>3</v>
      </c>
      <c r="L199" s="148" t="s">
        <v>3</v>
      </c>
      <c r="M199" s="148" t="s">
        <v>3</v>
      </c>
      <c r="N199" s="148" t="s">
        <v>3</v>
      </c>
      <c r="O199" s="148" t="s">
        <v>3</v>
      </c>
      <c r="P199" s="161" t="s">
        <v>3</v>
      </c>
      <c r="Q199" s="161" t="s">
        <v>3</v>
      </c>
      <c r="R199" s="161" t="s">
        <v>3</v>
      </c>
      <c r="S199" s="161" t="s">
        <v>3</v>
      </c>
      <c r="T199" s="161"/>
      <c r="U199" s="161" t="s">
        <v>3</v>
      </c>
    </row>
    <row r="200" spans="1:22" s="76" customFormat="1">
      <c r="A200" s="140"/>
      <c r="B200" s="2" t="s">
        <v>10</v>
      </c>
      <c r="C200" s="2" t="s">
        <v>6</v>
      </c>
      <c r="D200" s="21"/>
      <c r="E200" s="4" t="s">
        <v>3</v>
      </c>
      <c r="F200" s="148" t="s">
        <v>3</v>
      </c>
      <c r="G200" s="305"/>
      <c r="H200" s="147" t="s">
        <v>3</v>
      </c>
      <c r="I200" s="147" t="s">
        <v>3</v>
      </c>
      <c r="J200" s="147" t="s">
        <v>3</v>
      </c>
      <c r="K200" s="148" t="s">
        <v>3</v>
      </c>
      <c r="L200" s="148" t="s">
        <v>3</v>
      </c>
      <c r="M200" s="148" t="s">
        <v>3</v>
      </c>
      <c r="N200" s="148" t="s">
        <v>3</v>
      </c>
      <c r="O200" s="148" t="s">
        <v>3</v>
      </c>
      <c r="P200" s="161" t="s">
        <v>3</v>
      </c>
      <c r="Q200" s="161" t="s">
        <v>3</v>
      </c>
      <c r="R200" s="161" t="s">
        <v>3</v>
      </c>
      <c r="S200" s="161" t="s">
        <v>3</v>
      </c>
      <c r="T200" s="161"/>
      <c r="U200" s="161" t="s">
        <v>3</v>
      </c>
    </row>
    <row r="201" spans="1:22" s="76" customFormat="1" ht="57.6">
      <c r="A201" s="140"/>
      <c r="B201" s="25" t="s">
        <v>340</v>
      </c>
      <c r="C201" s="25" t="s">
        <v>53</v>
      </c>
      <c r="D201" s="21" t="s">
        <v>3</v>
      </c>
      <c r="E201" s="30" t="s">
        <v>39</v>
      </c>
      <c r="F201" s="148" t="s">
        <v>324</v>
      </c>
      <c r="G201" s="305"/>
      <c r="H201" s="147" t="s">
        <v>3</v>
      </c>
      <c r="I201" s="147" t="s">
        <v>3</v>
      </c>
      <c r="J201" s="147" t="s">
        <v>3</v>
      </c>
      <c r="K201" s="148" t="s">
        <v>3</v>
      </c>
      <c r="L201" s="148" t="s">
        <v>3</v>
      </c>
      <c r="M201" s="148" t="s">
        <v>3</v>
      </c>
      <c r="N201" s="148" t="s">
        <v>3</v>
      </c>
      <c r="O201" s="148" t="s">
        <v>3</v>
      </c>
      <c r="P201" s="161" t="s">
        <v>3</v>
      </c>
      <c r="Q201" s="161" t="s">
        <v>3</v>
      </c>
      <c r="R201" s="161">
        <v>15</v>
      </c>
      <c r="S201" s="161">
        <v>17</v>
      </c>
      <c r="T201" s="161">
        <v>18</v>
      </c>
      <c r="U201" s="161" t="s">
        <v>3</v>
      </c>
    </row>
    <row r="202" spans="1:22" s="76" customFormat="1" ht="43.2">
      <c r="A202" s="140"/>
      <c r="B202" s="25" t="s">
        <v>339</v>
      </c>
      <c r="C202" s="25" t="s">
        <v>53</v>
      </c>
      <c r="D202" s="21" t="s">
        <v>3</v>
      </c>
      <c r="E202" s="30" t="s">
        <v>39</v>
      </c>
      <c r="F202" s="148" t="s">
        <v>324</v>
      </c>
      <c r="G202" s="305"/>
      <c r="H202" s="147" t="s">
        <v>3</v>
      </c>
      <c r="I202" s="147" t="s">
        <v>3</v>
      </c>
      <c r="J202" s="147" t="s">
        <v>3</v>
      </c>
      <c r="K202" s="148" t="s">
        <v>3</v>
      </c>
      <c r="L202" s="148" t="s">
        <v>3</v>
      </c>
      <c r="M202" s="148" t="s">
        <v>3</v>
      </c>
      <c r="N202" s="148" t="s">
        <v>3</v>
      </c>
      <c r="O202" s="148" t="s">
        <v>3</v>
      </c>
      <c r="P202" s="161" t="s">
        <v>3</v>
      </c>
      <c r="Q202" s="161" t="s">
        <v>3</v>
      </c>
      <c r="R202" s="161">
        <v>13</v>
      </c>
      <c r="S202" s="203">
        <v>25</v>
      </c>
      <c r="T202" s="203">
        <v>28</v>
      </c>
      <c r="U202" s="161" t="s">
        <v>3</v>
      </c>
    </row>
    <row r="203" spans="1:22" s="76" customFormat="1" ht="28.8">
      <c r="A203" s="140" t="s">
        <v>327</v>
      </c>
      <c r="B203" s="2" t="s">
        <v>334</v>
      </c>
      <c r="C203" s="2"/>
      <c r="D203" s="21">
        <v>1</v>
      </c>
      <c r="E203" s="4"/>
      <c r="F203" s="148" t="s">
        <v>324</v>
      </c>
      <c r="G203" s="305"/>
      <c r="H203" s="147" t="s">
        <v>3</v>
      </c>
      <c r="I203" s="147" t="s">
        <v>3</v>
      </c>
      <c r="J203" s="147" t="s">
        <v>3</v>
      </c>
      <c r="K203" s="148" t="s">
        <v>3</v>
      </c>
      <c r="L203" s="148" t="s">
        <v>3</v>
      </c>
      <c r="M203" s="147" t="s">
        <v>3</v>
      </c>
      <c r="N203" s="147" t="s">
        <v>3</v>
      </c>
      <c r="O203" s="147" t="s">
        <v>3</v>
      </c>
      <c r="P203" s="148" t="s">
        <v>3</v>
      </c>
      <c r="Q203" s="161" t="s">
        <v>3</v>
      </c>
      <c r="R203" s="161"/>
      <c r="S203" s="203"/>
      <c r="T203" s="203"/>
      <c r="U203" s="161"/>
    </row>
    <row r="204" spans="1:22" s="76" customFormat="1">
      <c r="A204" s="140"/>
      <c r="B204" s="303" t="s">
        <v>222</v>
      </c>
      <c r="C204" s="299" t="s">
        <v>6</v>
      </c>
      <c r="D204" s="30" t="s">
        <v>3</v>
      </c>
      <c r="E204" s="27" t="s">
        <v>3</v>
      </c>
      <c r="F204" s="148" t="s">
        <v>3</v>
      </c>
      <c r="G204" s="305"/>
      <c r="H204" s="147" t="s">
        <v>3</v>
      </c>
      <c r="I204" s="147" t="s">
        <v>3</v>
      </c>
      <c r="J204" s="147" t="s">
        <v>3</v>
      </c>
      <c r="K204" s="148" t="s">
        <v>3</v>
      </c>
      <c r="L204" s="148" t="s">
        <v>3</v>
      </c>
      <c r="M204" s="147" t="s">
        <v>3</v>
      </c>
      <c r="N204" s="147" t="s">
        <v>3</v>
      </c>
      <c r="O204" s="147" t="s">
        <v>3</v>
      </c>
      <c r="P204" s="148" t="s">
        <v>3</v>
      </c>
      <c r="Q204" s="161" t="s">
        <v>3</v>
      </c>
      <c r="R204" s="163">
        <f>R205</f>
        <v>0</v>
      </c>
      <c r="S204" s="163">
        <f t="shared" ref="S204:T204" si="24">S205</f>
        <v>0</v>
      </c>
      <c r="T204" s="163">
        <f t="shared" si="24"/>
        <v>0</v>
      </c>
      <c r="U204" s="163">
        <f>R204+S204+T204</f>
        <v>0</v>
      </c>
    </row>
    <row r="205" spans="1:22" s="76" customFormat="1">
      <c r="A205" s="140"/>
      <c r="B205" s="303"/>
      <c r="C205" s="299"/>
      <c r="D205" s="30"/>
      <c r="E205" s="27"/>
      <c r="F205" s="148"/>
      <c r="G205" s="305"/>
      <c r="H205" s="147"/>
      <c r="I205" s="147"/>
      <c r="J205" s="147"/>
      <c r="K205" s="148"/>
      <c r="L205" s="148"/>
      <c r="M205" s="147"/>
      <c r="N205" s="147"/>
      <c r="O205" s="147"/>
      <c r="P205" s="148"/>
      <c r="Q205" s="161"/>
      <c r="R205" s="163"/>
      <c r="S205" s="204"/>
      <c r="T205" s="204"/>
      <c r="U205" s="163">
        <f>R205+S205+T205</f>
        <v>0</v>
      </c>
    </row>
    <row r="206" spans="1:22" s="76" customFormat="1">
      <c r="A206" s="140"/>
      <c r="B206" s="5" t="s">
        <v>28</v>
      </c>
      <c r="C206" s="2"/>
      <c r="D206" s="21"/>
      <c r="E206" s="4"/>
      <c r="F206" s="148"/>
      <c r="G206" s="305"/>
      <c r="H206" s="147" t="s">
        <v>3</v>
      </c>
      <c r="I206" s="147" t="s">
        <v>3</v>
      </c>
      <c r="J206" s="147" t="s">
        <v>3</v>
      </c>
      <c r="K206" s="148" t="s">
        <v>3</v>
      </c>
      <c r="L206" s="148" t="s">
        <v>3</v>
      </c>
      <c r="M206" s="147" t="s">
        <v>3</v>
      </c>
      <c r="N206" s="147" t="s">
        <v>3</v>
      </c>
      <c r="O206" s="147" t="s">
        <v>3</v>
      </c>
      <c r="P206" s="148" t="s">
        <v>3</v>
      </c>
      <c r="Q206" s="161" t="s">
        <v>3</v>
      </c>
      <c r="R206" s="205"/>
      <c r="S206" s="205"/>
      <c r="T206" s="205"/>
      <c r="U206" s="163">
        <f>R206+S206+T206</f>
        <v>0</v>
      </c>
    </row>
    <row r="207" spans="1:22" s="76" customFormat="1">
      <c r="A207" s="140"/>
      <c r="B207" s="2" t="s">
        <v>8</v>
      </c>
      <c r="C207" s="2" t="s">
        <v>6</v>
      </c>
      <c r="D207" s="21"/>
      <c r="E207" s="4" t="s">
        <v>3</v>
      </c>
      <c r="F207" s="148" t="s">
        <v>3</v>
      </c>
      <c r="G207" s="305"/>
      <c r="H207" s="147" t="s">
        <v>3</v>
      </c>
      <c r="I207" s="147" t="s">
        <v>3</v>
      </c>
      <c r="J207" s="147" t="s">
        <v>3</v>
      </c>
      <c r="K207" s="148" t="s">
        <v>3</v>
      </c>
      <c r="L207" s="148" t="s">
        <v>3</v>
      </c>
      <c r="M207" s="148" t="s">
        <v>3</v>
      </c>
      <c r="N207" s="148" t="s">
        <v>3</v>
      </c>
      <c r="O207" s="148" t="s">
        <v>3</v>
      </c>
      <c r="P207" s="148" t="s">
        <v>3</v>
      </c>
      <c r="Q207" s="148" t="s">
        <v>3</v>
      </c>
      <c r="R207" s="205"/>
      <c r="S207" s="205"/>
      <c r="T207" s="205"/>
      <c r="U207" s="205">
        <f>SUM(R207:T207)</f>
        <v>0</v>
      </c>
    </row>
    <row r="208" spans="1:22" s="76" customFormat="1">
      <c r="A208" s="140"/>
      <c r="B208" s="2" t="s">
        <v>9</v>
      </c>
      <c r="C208" s="2" t="s">
        <v>6</v>
      </c>
      <c r="D208" s="21"/>
      <c r="E208" s="4" t="s">
        <v>3</v>
      </c>
      <c r="F208" s="148" t="s">
        <v>3</v>
      </c>
      <c r="G208" s="305"/>
      <c r="H208" s="147" t="s">
        <v>3</v>
      </c>
      <c r="I208" s="147" t="s">
        <v>3</v>
      </c>
      <c r="J208" s="147" t="s">
        <v>3</v>
      </c>
      <c r="K208" s="148" t="s">
        <v>3</v>
      </c>
      <c r="L208" s="148" t="s">
        <v>3</v>
      </c>
      <c r="M208" s="148" t="s">
        <v>3</v>
      </c>
      <c r="N208" s="148" t="s">
        <v>3</v>
      </c>
      <c r="O208" s="148" t="s">
        <v>3</v>
      </c>
      <c r="P208" s="161" t="s">
        <v>3</v>
      </c>
      <c r="Q208" s="161" t="s">
        <v>3</v>
      </c>
      <c r="R208" s="161"/>
      <c r="S208" s="203"/>
      <c r="T208" s="203"/>
      <c r="U208" s="161"/>
    </row>
    <row r="209" spans="1:23" s="76" customFormat="1">
      <c r="A209" s="140"/>
      <c r="B209" s="2" t="s">
        <v>10</v>
      </c>
      <c r="C209" s="2" t="s">
        <v>6</v>
      </c>
      <c r="D209" s="21"/>
      <c r="E209" s="4" t="s">
        <v>3</v>
      </c>
      <c r="F209" s="148" t="s">
        <v>3</v>
      </c>
      <c r="G209" s="305"/>
      <c r="H209" s="147" t="s">
        <v>3</v>
      </c>
      <c r="I209" s="147" t="s">
        <v>3</v>
      </c>
      <c r="J209" s="147" t="s">
        <v>3</v>
      </c>
      <c r="K209" s="148" t="s">
        <v>3</v>
      </c>
      <c r="L209" s="148" t="s">
        <v>3</v>
      </c>
      <c r="M209" s="148" t="s">
        <v>3</v>
      </c>
      <c r="N209" s="148" t="s">
        <v>3</v>
      </c>
      <c r="O209" s="148" t="s">
        <v>3</v>
      </c>
      <c r="P209" s="161" t="s">
        <v>3</v>
      </c>
      <c r="Q209" s="161" t="s">
        <v>3</v>
      </c>
      <c r="R209" s="161"/>
      <c r="S209" s="203"/>
      <c r="T209" s="203"/>
      <c r="U209" s="161"/>
    </row>
    <row r="210" spans="1:23" s="76" customFormat="1" ht="72">
      <c r="A210" s="140"/>
      <c r="B210" s="25" t="s">
        <v>338</v>
      </c>
      <c r="C210" s="25" t="s">
        <v>326</v>
      </c>
      <c r="D210" s="21" t="s">
        <v>3</v>
      </c>
      <c r="E210" s="30" t="s">
        <v>39</v>
      </c>
      <c r="F210" s="148" t="s">
        <v>324</v>
      </c>
      <c r="G210" s="305"/>
      <c r="H210" s="147" t="s">
        <v>3</v>
      </c>
      <c r="I210" s="147" t="s">
        <v>3</v>
      </c>
      <c r="J210" s="147" t="s">
        <v>3</v>
      </c>
      <c r="K210" s="148" t="s">
        <v>3</v>
      </c>
      <c r="L210" s="148" t="s">
        <v>3</v>
      </c>
      <c r="M210" s="148" t="s">
        <v>3</v>
      </c>
      <c r="N210" s="148" t="s">
        <v>3</v>
      </c>
      <c r="O210" s="148" t="s">
        <v>3</v>
      </c>
      <c r="P210" s="161" t="s">
        <v>3</v>
      </c>
      <c r="Q210" s="161" t="s">
        <v>3</v>
      </c>
      <c r="R210" s="163">
        <v>0</v>
      </c>
      <c r="S210" s="371">
        <v>6.5000000000000002E-2</v>
      </c>
      <c r="T210" s="371">
        <v>0.13</v>
      </c>
      <c r="U210" s="161"/>
    </row>
    <row r="211" spans="1:23" s="76" customFormat="1" ht="129.6">
      <c r="A211" s="140"/>
      <c r="B211" s="25" t="s">
        <v>337</v>
      </c>
      <c r="C211" s="25" t="s">
        <v>53</v>
      </c>
      <c r="D211" s="21" t="s">
        <v>3</v>
      </c>
      <c r="E211" s="30" t="s">
        <v>39</v>
      </c>
      <c r="F211" s="148" t="s">
        <v>324</v>
      </c>
      <c r="G211" s="305"/>
      <c r="H211" s="147" t="s">
        <v>3</v>
      </c>
      <c r="I211" s="147" t="s">
        <v>3</v>
      </c>
      <c r="J211" s="147" t="s">
        <v>3</v>
      </c>
      <c r="K211" s="148" t="s">
        <v>3</v>
      </c>
      <c r="L211" s="148" t="s">
        <v>3</v>
      </c>
      <c r="M211" s="148" t="s">
        <v>3</v>
      </c>
      <c r="N211" s="148" t="s">
        <v>3</v>
      </c>
      <c r="O211" s="148" t="s">
        <v>3</v>
      </c>
      <c r="P211" s="161" t="s">
        <v>3</v>
      </c>
      <c r="Q211" s="161" t="s">
        <v>3</v>
      </c>
      <c r="R211" s="161">
        <v>8</v>
      </c>
      <c r="S211" s="203">
        <v>9</v>
      </c>
      <c r="T211" s="203">
        <v>10</v>
      </c>
      <c r="U211" s="161"/>
    </row>
    <row r="212" spans="1:23" s="76" customFormat="1" ht="28.8">
      <c r="A212" s="140" t="s">
        <v>328</v>
      </c>
      <c r="B212" s="2" t="s">
        <v>335</v>
      </c>
      <c r="C212" s="2"/>
      <c r="D212" s="21">
        <v>1</v>
      </c>
      <c r="E212" s="4"/>
      <c r="F212" s="148" t="s">
        <v>324</v>
      </c>
      <c r="G212" s="305"/>
      <c r="H212" s="147" t="s">
        <v>3</v>
      </c>
      <c r="I212" s="147" t="s">
        <v>3</v>
      </c>
      <c r="J212" s="147" t="s">
        <v>3</v>
      </c>
      <c r="K212" s="148" t="s">
        <v>3</v>
      </c>
      <c r="L212" s="148" t="s">
        <v>3</v>
      </c>
      <c r="M212" s="147" t="s">
        <v>3</v>
      </c>
      <c r="N212" s="147" t="s">
        <v>3</v>
      </c>
      <c r="O212" s="147" t="s">
        <v>3</v>
      </c>
      <c r="P212" s="148" t="s">
        <v>3</v>
      </c>
      <c r="Q212" s="161" t="s">
        <v>3</v>
      </c>
      <c r="R212" s="161"/>
      <c r="S212" s="203"/>
      <c r="T212" s="203"/>
      <c r="U212" s="161"/>
    </row>
    <row r="213" spans="1:23" s="76" customFormat="1">
      <c r="A213" s="140"/>
      <c r="B213" s="303" t="s">
        <v>222</v>
      </c>
      <c r="C213" s="299" t="s">
        <v>6</v>
      </c>
      <c r="D213" s="30" t="s">
        <v>3</v>
      </c>
      <c r="E213" s="27" t="s">
        <v>3</v>
      </c>
      <c r="F213" s="148" t="s">
        <v>3</v>
      </c>
      <c r="G213" s="305"/>
      <c r="H213" s="147" t="s">
        <v>3</v>
      </c>
      <c r="I213" s="147" t="s">
        <v>3</v>
      </c>
      <c r="J213" s="147" t="s">
        <v>3</v>
      </c>
      <c r="K213" s="148" t="s">
        <v>3</v>
      </c>
      <c r="L213" s="148" t="s">
        <v>3</v>
      </c>
      <c r="M213" s="147" t="s">
        <v>3</v>
      </c>
      <c r="N213" s="147" t="s">
        <v>3</v>
      </c>
      <c r="O213" s="147" t="s">
        <v>3</v>
      </c>
      <c r="P213" s="148" t="s">
        <v>3</v>
      </c>
      <c r="Q213" s="161" t="s">
        <v>3</v>
      </c>
      <c r="R213" s="163">
        <f>R214</f>
        <v>0</v>
      </c>
      <c r="S213" s="163">
        <f t="shared" ref="S213:T213" si="25">S214</f>
        <v>0</v>
      </c>
      <c r="T213" s="163">
        <f t="shared" si="25"/>
        <v>0</v>
      </c>
      <c r="U213" s="163">
        <f>SUM(R213:T213)</f>
        <v>0</v>
      </c>
    </row>
    <row r="214" spans="1:23" s="76" customFormat="1">
      <c r="A214" s="140"/>
      <c r="B214" s="303"/>
      <c r="C214" s="299"/>
      <c r="D214" s="30"/>
      <c r="E214" s="27"/>
      <c r="F214" s="148"/>
      <c r="G214" s="305"/>
      <c r="H214" s="147"/>
      <c r="I214" s="147"/>
      <c r="J214" s="147"/>
      <c r="K214" s="148"/>
      <c r="L214" s="148"/>
      <c r="M214" s="147"/>
      <c r="N214" s="147"/>
      <c r="O214" s="147"/>
      <c r="P214" s="148"/>
      <c r="Q214" s="161"/>
      <c r="R214" s="161"/>
      <c r="S214" s="203"/>
      <c r="T214" s="203"/>
      <c r="U214" s="161"/>
    </row>
    <row r="215" spans="1:23" s="76" customFormat="1">
      <c r="A215" s="140"/>
      <c r="B215" s="5" t="s">
        <v>28</v>
      </c>
      <c r="C215" s="2"/>
      <c r="D215" s="21"/>
      <c r="E215" s="4"/>
      <c r="F215" s="148"/>
      <c r="G215" s="305"/>
      <c r="H215" s="147" t="s">
        <v>3</v>
      </c>
      <c r="I215" s="147" t="s">
        <v>3</v>
      </c>
      <c r="J215" s="147" t="s">
        <v>3</v>
      </c>
      <c r="K215" s="148" t="s">
        <v>3</v>
      </c>
      <c r="L215" s="148" t="s">
        <v>3</v>
      </c>
      <c r="M215" s="147" t="s">
        <v>3</v>
      </c>
      <c r="N215" s="147" t="s">
        <v>3</v>
      </c>
      <c r="O215" s="147" t="s">
        <v>3</v>
      </c>
      <c r="P215" s="148" t="s">
        <v>3</v>
      </c>
      <c r="Q215" s="161" t="s">
        <v>3</v>
      </c>
      <c r="R215" s="163">
        <f>R216</f>
        <v>0</v>
      </c>
      <c r="S215" s="163">
        <f t="shared" ref="S215:T215" si="26">S216</f>
        <v>0</v>
      </c>
      <c r="T215" s="163">
        <f t="shared" si="26"/>
        <v>0</v>
      </c>
      <c r="U215" s="163">
        <f>SUM(R215:T215)</f>
        <v>0</v>
      </c>
    </row>
    <row r="216" spans="1:23" s="76" customFormat="1">
      <c r="A216" s="140"/>
      <c r="B216" s="2" t="s">
        <v>8</v>
      </c>
      <c r="C216" s="2" t="s">
        <v>6</v>
      </c>
      <c r="D216" s="21"/>
      <c r="E216" s="4" t="s">
        <v>3</v>
      </c>
      <c r="F216" s="148" t="s">
        <v>3</v>
      </c>
      <c r="G216" s="305"/>
      <c r="H216" s="147" t="s">
        <v>3</v>
      </c>
      <c r="I216" s="147" t="s">
        <v>3</v>
      </c>
      <c r="J216" s="147" t="s">
        <v>3</v>
      </c>
      <c r="K216" s="148" t="s">
        <v>3</v>
      </c>
      <c r="L216" s="148" t="s">
        <v>3</v>
      </c>
      <c r="M216" s="183">
        <v>0</v>
      </c>
      <c r="N216" s="184">
        <v>0</v>
      </c>
      <c r="O216" s="184">
        <v>0</v>
      </c>
      <c r="P216" s="184">
        <v>0</v>
      </c>
      <c r="Q216" s="184">
        <v>0</v>
      </c>
      <c r="R216" s="161"/>
      <c r="S216" s="203"/>
      <c r="T216" s="203"/>
      <c r="U216" s="161"/>
    </row>
    <row r="217" spans="1:23" s="76" customFormat="1">
      <c r="A217" s="140"/>
      <c r="B217" s="2" t="s">
        <v>9</v>
      </c>
      <c r="C217" s="2" t="s">
        <v>6</v>
      </c>
      <c r="D217" s="21"/>
      <c r="E217" s="4" t="s">
        <v>3</v>
      </c>
      <c r="F217" s="148" t="s">
        <v>3</v>
      </c>
      <c r="G217" s="305"/>
      <c r="H217" s="147" t="s">
        <v>3</v>
      </c>
      <c r="I217" s="147" t="s">
        <v>3</v>
      </c>
      <c r="J217" s="147" t="s">
        <v>3</v>
      </c>
      <c r="K217" s="148" t="s">
        <v>3</v>
      </c>
      <c r="L217" s="148" t="s">
        <v>3</v>
      </c>
      <c r="M217" s="148" t="s">
        <v>3</v>
      </c>
      <c r="N217" s="148" t="s">
        <v>3</v>
      </c>
      <c r="O217" s="148" t="s">
        <v>3</v>
      </c>
      <c r="P217" s="161" t="s">
        <v>3</v>
      </c>
      <c r="Q217" s="161" t="s">
        <v>3</v>
      </c>
      <c r="R217" s="161" t="s">
        <v>3</v>
      </c>
      <c r="S217" s="161" t="s">
        <v>3</v>
      </c>
      <c r="T217" s="161" t="s">
        <v>3</v>
      </c>
      <c r="U217" s="161"/>
    </row>
    <row r="218" spans="1:23" s="76" customFormat="1">
      <c r="A218" s="140"/>
      <c r="B218" s="2" t="s">
        <v>10</v>
      </c>
      <c r="C218" s="2" t="s">
        <v>6</v>
      </c>
      <c r="D218" s="21"/>
      <c r="E218" s="4" t="s">
        <v>3</v>
      </c>
      <c r="F218" s="148" t="s">
        <v>3</v>
      </c>
      <c r="G218" s="305"/>
      <c r="H218" s="147" t="s">
        <v>3</v>
      </c>
      <c r="I218" s="147" t="s">
        <v>3</v>
      </c>
      <c r="J218" s="147" t="s">
        <v>3</v>
      </c>
      <c r="K218" s="148" t="s">
        <v>3</v>
      </c>
      <c r="L218" s="148" t="s">
        <v>3</v>
      </c>
      <c r="M218" s="148" t="s">
        <v>3</v>
      </c>
      <c r="N218" s="148" t="s">
        <v>3</v>
      </c>
      <c r="O218" s="148" t="s">
        <v>3</v>
      </c>
      <c r="P218" s="161" t="s">
        <v>3</v>
      </c>
      <c r="Q218" s="161" t="s">
        <v>3</v>
      </c>
      <c r="R218" s="161" t="s">
        <v>3</v>
      </c>
      <c r="S218" s="161" t="s">
        <v>3</v>
      </c>
      <c r="T218" s="161" t="s">
        <v>3</v>
      </c>
      <c r="U218" s="161"/>
    </row>
    <row r="219" spans="1:23" s="76" customFormat="1" ht="28.8">
      <c r="A219" s="140"/>
      <c r="B219" s="25" t="s">
        <v>336</v>
      </c>
      <c r="C219" s="25" t="s">
        <v>53</v>
      </c>
      <c r="D219" s="21" t="s">
        <v>3</v>
      </c>
      <c r="E219" s="30" t="s">
        <v>39</v>
      </c>
      <c r="F219" s="148" t="s">
        <v>324</v>
      </c>
      <c r="G219" s="305"/>
      <c r="H219" s="147" t="s">
        <v>3</v>
      </c>
      <c r="I219" s="147" t="s">
        <v>3</v>
      </c>
      <c r="J219" s="147" t="s">
        <v>3</v>
      </c>
      <c r="K219" s="148" t="s">
        <v>3</v>
      </c>
      <c r="L219" s="148" t="s">
        <v>3</v>
      </c>
      <c r="M219" s="148" t="s">
        <v>3</v>
      </c>
      <c r="N219" s="148" t="s">
        <v>3</v>
      </c>
      <c r="O219" s="148" t="s">
        <v>3</v>
      </c>
      <c r="P219" s="161" t="s">
        <v>3</v>
      </c>
      <c r="Q219" s="161" t="s">
        <v>3</v>
      </c>
      <c r="R219" s="161">
        <v>2</v>
      </c>
      <c r="S219" s="203">
        <v>3</v>
      </c>
      <c r="T219" s="203">
        <v>3</v>
      </c>
      <c r="U219" s="161"/>
    </row>
    <row r="220" spans="1:23" ht="43.2">
      <c r="A220" s="8" t="s">
        <v>16</v>
      </c>
      <c r="B220" s="84" t="s">
        <v>109</v>
      </c>
      <c r="C220" s="84"/>
      <c r="D220" s="189">
        <v>1</v>
      </c>
      <c r="E220" s="47"/>
      <c r="F220" s="161"/>
      <c r="G220" s="173"/>
      <c r="H220" s="174"/>
      <c r="I220" s="174"/>
      <c r="J220" s="174"/>
      <c r="K220" s="161"/>
      <c r="L220" s="161"/>
      <c r="M220" s="161"/>
      <c r="N220" s="161"/>
      <c r="O220" s="161"/>
      <c r="P220" s="161"/>
      <c r="Q220" s="161"/>
      <c r="R220" s="275"/>
      <c r="S220" s="276"/>
      <c r="T220" s="203"/>
      <c r="U220" s="161"/>
    </row>
    <row r="221" spans="1:23" ht="30" customHeight="1">
      <c r="A221" s="3" t="s">
        <v>17</v>
      </c>
      <c r="B221" s="344" t="s">
        <v>50</v>
      </c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345"/>
      <c r="O221" s="345"/>
      <c r="P221" s="345"/>
      <c r="Q221" s="345"/>
      <c r="R221" s="345"/>
      <c r="S221" s="345"/>
      <c r="T221" s="345"/>
      <c r="U221" s="346"/>
    </row>
    <row r="222" spans="1:23" ht="60.75" customHeight="1">
      <c r="A222" s="3"/>
      <c r="B222" s="79" t="s">
        <v>222</v>
      </c>
      <c r="C222" s="17" t="s">
        <v>6</v>
      </c>
      <c r="D222" s="73" t="s">
        <v>3</v>
      </c>
      <c r="E222" s="47" t="s">
        <v>3</v>
      </c>
      <c r="F222" s="161"/>
      <c r="G222" s="173" t="s">
        <v>34</v>
      </c>
      <c r="H222" s="174" t="s">
        <v>3</v>
      </c>
      <c r="I222" s="174" t="s">
        <v>3</v>
      </c>
      <c r="J222" s="174" t="s">
        <v>3</v>
      </c>
      <c r="K222" s="161" t="s">
        <v>3</v>
      </c>
      <c r="L222" s="161" t="s">
        <v>3</v>
      </c>
      <c r="M222" s="163">
        <f>M231+M247+M260</f>
        <v>28980.600000000002</v>
      </c>
      <c r="N222" s="163">
        <f t="shared" ref="N222:T222" si="27">N231+N247+N260</f>
        <v>24453.239999999998</v>
      </c>
      <c r="O222" s="163">
        <f t="shared" si="27"/>
        <v>21226.71</v>
      </c>
      <c r="P222" s="163">
        <f t="shared" si="27"/>
        <v>74263.563999999998</v>
      </c>
      <c r="Q222" s="163">
        <f t="shared" si="27"/>
        <v>134216.90000000002</v>
      </c>
      <c r="R222" s="278">
        <f t="shared" si="27"/>
        <v>158505.9</v>
      </c>
      <c r="S222" s="278">
        <f t="shared" si="27"/>
        <v>136276.6</v>
      </c>
      <c r="T222" s="163">
        <f t="shared" si="27"/>
        <v>134089.70000000001</v>
      </c>
      <c r="U222" s="163">
        <f>SUM(M222:T222)</f>
        <v>712013.21399999992</v>
      </c>
      <c r="W222" s="71"/>
    </row>
    <row r="223" spans="1:23">
      <c r="A223" s="3"/>
      <c r="B223" s="79" t="s">
        <v>28</v>
      </c>
      <c r="C223" s="17"/>
      <c r="D223" s="73" t="s">
        <v>3</v>
      </c>
      <c r="E223" s="47"/>
      <c r="F223" s="161"/>
      <c r="G223" s="173"/>
      <c r="H223" s="174"/>
      <c r="I223" s="174"/>
      <c r="J223" s="174"/>
      <c r="K223" s="161"/>
      <c r="L223" s="161"/>
      <c r="M223" s="161"/>
      <c r="N223" s="161"/>
      <c r="O223" s="161"/>
      <c r="P223" s="161"/>
      <c r="Q223" s="161"/>
      <c r="R223" s="275"/>
      <c r="S223" s="276"/>
      <c r="T223" s="203"/>
      <c r="U223" s="161"/>
    </row>
    <row r="224" spans="1:23">
      <c r="A224" s="3"/>
      <c r="B224" s="17" t="s">
        <v>7</v>
      </c>
      <c r="C224" s="17" t="s">
        <v>6</v>
      </c>
      <c r="D224" s="73" t="s">
        <v>3</v>
      </c>
      <c r="E224" s="47" t="s">
        <v>3</v>
      </c>
      <c r="F224" s="161" t="s">
        <v>3</v>
      </c>
      <c r="G224" s="173"/>
      <c r="H224" s="174" t="s">
        <v>3</v>
      </c>
      <c r="I224" s="174" t="s">
        <v>3</v>
      </c>
      <c r="J224" s="174" t="s">
        <v>3</v>
      </c>
      <c r="K224" s="161" t="s">
        <v>3</v>
      </c>
      <c r="L224" s="161" t="s">
        <v>3</v>
      </c>
      <c r="M224" s="161" t="s">
        <v>3</v>
      </c>
      <c r="N224" s="161" t="s">
        <v>3</v>
      </c>
      <c r="O224" s="161" t="s">
        <v>3</v>
      </c>
      <c r="P224" s="161" t="s">
        <v>3</v>
      </c>
      <c r="Q224" s="161" t="s">
        <v>3</v>
      </c>
      <c r="R224" s="275" t="s">
        <v>3</v>
      </c>
      <c r="S224" s="276" t="s">
        <v>3</v>
      </c>
      <c r="T224" s="203"/>
      <c r="U224" s="161" t="s">
        <v>3</v>
      </c>
    </row>
    <row r="225" spans="1:21">
      <c r="A225" s="3"/>
      <c r="B225" s="17" t="s">
        <v>8</v>
      </c>
      <c r="C225" s="17" t="s">
        <v>6</v>
      </c>
      <c r="D225" s="73" t="s">
        <v>3</v>
      </c>
      <c r="E225" s="47" t="s">
        <v>3</v>
      </c>
      <c r="F225" s="161" t="s">
        <v>3</v>
      </c>
      <c r="G225" s="173"/>
      <c r="H225" s="174" t="s">
        <v>3</v>
      </c>
      <c r="I225" s="174" t="s">
        <v>3</v>
      </c>
      <c r="J225" s="174" t="s">
        <v>3</v>
      </c>
      <c r="K225" s="161" t="s">
        <v>3</v>
      </c>
      <c r="L225" s="161" t="s">
        <v>3</v>
      </c>
      <c r="M225" s="161" t="s">
        <v>3</v>
      </c>
      <c r="N225" s="161" t="s">
        <v>3</v>
      </c>
      <c r="O225" s="161" t="s">
        <v>3</v>
      </c>
      <c r="P225" s="161" t="s">
        <v>3</v>
      </c>
      <c r="Q225" s="161" t="s">
        <v>3</v>
      </c>
      <c r="R225" s="275" t="s">
        <v>3</v>
      </c>
      <c r="S225" s="276" t="s">
        <v>3</v>
      </c>
      <c r="T225" s="203"/>
      <c r="U225" s="161" t="s">
        <v>3</v>
      </c>
    </row>
    <row r="226" spans="1:21">
      <c r="A226" s="3"/>
      <c r="B226" s="17" t="s">
        <v>9</v>
      </c>
      <c r="C226" s="17" t="s">
        <v>6</v>
      </c>
      <c r="D226" s="73" t="s">
        <v>3</v>
      </c>
      <c r="E226" s="47" t="s">
        <v>3</v>
      </c>
      <c r="F226" s="161" t="s">
        <v>3</v>
      </c>
      <c r="G226" s="173"/>
      <c r="H226" s="174" t="s">
        <v>3</v>
      </c>
      <c r="I226" s="174" t="s">
        <v>3</v>
      </c>
      <c r="J226" s="174" t="s">
        <v>3</v>
      </c>
      <c r="K226" s="161" t="s">
        <v>3</v>
      </c>
      <c r="L226" s="161" t="s">
        <v>3</v>
      </c>
      <c r="M226" s="161" t="s">
        <v>3</v>
      </c>
      <c r="N226" s="161" t="s">
        <v>3</v>
      </c>
      <c r="O226" s="161" t="s">
        <v>3</v>
      </c>
      <c r="P226" s="161" t="s">
        <v>3</v>
      </c>
      <c r="Q226" s="161" t="s">
        <v>3</v>
      </c>
      <c r="R226" s="275" t="s">
        <v>3</v>
      </c>
      <c r="S226" s="276" t="s">
        <v>3</v>
      </c>
      <c r="T226" s="203"/>
      <c r="U226" s="161" t="s">
        <v>3</v>
      </c>
    </row>
    <row r="227" spans="1:21">
      <c r="A227" s="3"/>
      <c r="B227" s="17" t="s">
        <v>10</v>
      </c>
      <c r="C227" s="17" t="s">
        <v>6</v>
      </c>
      <c r="D227" s="73" t="s">
        <v>3</v>
      </c>
      <c r="E227" s="47" t="s">
        <v>3</v>
      </c>
      <c r="F227" s="161" t="s">
        <v>3</v>
      </c>
      <c r="G227" s="173"/>
      <c r="H227" s="174" t="s">
        <v>3</v>
      </c>
      <c r="I227" s="174" t="s">
        <v>3</v>
      </c>
      <c r="J227" s="174" t="s">
        <v>3</v>
      </c>
      <c r="K227" s="161" t="s">
        <v>3</v>
      </c>
      <c r="L227" s="161" t="s">
        <v>3</v>
      </c>
      <c r="M227" s="161" t="s">
        <v>3</v>
      </c>
      <c r="N227" s="161" t="s">
        <v>3</v>
      </c>
      <c r="O227" s="161" t="s">
        <v>3</v>
      </c>
      <c r="P227" s="161" t="s">
        <v>3</v>
      </c>
      <c r="Q227" s="161" t="s">
        <v>3</v>
      </c>
      <c r="R227" s="275" t="s">
        <v>3</v>
      </c>
      <c r="S227" s="276" t="s">
        <v>3</v>
      </c>
      <c r="T227" s="203"/>
      <c r="U227" s="161" t="s">
        <v>3</v>
      </c>
    </row>
    <row r="228" spans="1:21" ht="205.5" hidden="1" customHeight="1">
      <c r="A228" s="3"/>
      <c r="B228" s="77" t="s">
        <v>133</v>
      </c>
      <c r="C228" s="77" t="s">
        <v>29</v>
      </c>
      <c r="D228" s="73" t="s">
        <v>3</v>
      </c>
      <c r="E228" s="26" t="s">
        <v>51</v>
      </c>
      <c r="F228" s="161" t="s">
        <v>31</v>
      </c>
      <c r="G228" s="173"/>
      <c r="H228" s="174" t="s">
        <v>3</v>
      </c>
      <c r="I228" s="174" t="s">
        <v>3</v>
      </c>
      <c r="J228" s="174" t="s">
        <v>3</v>
      </c>
      <c r="K228" s="161">
        <v>30</v>
      </c>
      <c r="L228" s="161">
        <v>30.8</v>
      </c>
      <c r="M228" s="162">
        <v>31.56</v>
      </c>
      <c r="N228" s="162">
        <v>32.299999999999997</v>
      </c>
      <c r="O228" s="162">
        <v>33.08</v>
      </c>
      <c r="P228" s="174" t="s">
        <v>268</v>
      </c>
      <c r="Q228" s="162">
        <v>34.6</v>
      </c>
      <c r="R228" s="277">
        <v>34.6</v>
      </c>
      <c r="S228" s="277">
        <v>34.6</v>
      </c>
      <c r="T228" s="162"/>
      <c r="U228" s="161" t="s">
        <v>3</v>
      </c>
    </row>
    <row r="229" spans="1:21" ht="216">
      <c r="A229" s="3"/>
      <c r="B229" s="77" t="s">
        <v>134</v>
      </c>
      <c r="C229" s="77" t="s">
        <v>29</v>
      </c>
      <c r="D229" s="73" t="s">
        <v>3</v>
      </c>
      <c r="E229" s="26" t="s">
        <v>297</v>
      </c>
      <c r="F229" s="161" t="s">
        <v>306</v>
      </c>
      <c r="G229" s="173"/>
      <c r="H229" s="174" t="s">
        <v>3</v>
      </c>
      <c r="I229" s="174" t="s">
        <v>3</v>
      </c>
      <c r="J229" s="174" t="s">
        <v>3</v>
      </c>
      <c r="K229" s="161">
        <v>4</v>
      </c>
      <c r="L229" s="161">
        <v>5</v>
      </c>
      <c r="M229" s="162">
        <v>6</v>
      </c>
      <c r="N229" s="162">
        <v>7</v>
      </c>
      <c r="O229" s="162">
        <v>8</v>
      </c>
      <c r="P229" s="162">
        <v>9</v>
      </c>
      <c r="Q229" s="162">
        <v>10</v>
      </c>
      <c r="R229" s="277">
        <v>11</v>
      </c>
      <c r="S229" s="277">
        <v>12</v>
      </c>
      <c r="T229" s="162">
        <v>12</v>
      </c>
      <c r="U229" s="161" t="s">
        <v>3</v>
      </c>
    </row>
    <row r="230" spans="1:21" ht="28.8">
      <c r="A230" s="3" t="s">
        <v>18</v>
      </c>
      <c r="B230" s="17" t="s">
        <v>52</v>
      </c>
      <c r="C230" s="17"/>
      <c r="D230" s="73">
        <v>0.33</v>
      </c>
      <c r="E230" s="47"/>
      <c r="F230" s="161" t="s">
        <v>306</v>
      </c>
      <c r="G230" s="173"/>
      <c r="H230" s="174"/>
      <c r="I230" s="174"/>
      <c r="J230" s="174"/>
      <c r="K230" s="161"/>
      <c r="L230" s="161"/>
      <c r="M230" s="161"/>
      <c r="N230" s="161"/>
      <c r="O230" s="161"/>
      <c r="P230" s="161"/>
      <c r="Q230" s="161"/>
      <c r="R230" s="275"/>
      <c r="S230" s="276"/>
      <c r="T230" s="203"/>
      <c r="U230" s="161"/>
    </row>
    <row r="231" spans="1:21" ht="15" customHeight="1">
      <c r="A231" s="319"/>
      <c r="B231" s="352" t="s">
        <v>222</v>
      </c>
      <c r="C231" s="335" t="s">
        <v>6</v>
      </c>
      <c r="D231" s="26" t="s">
        <v>3</v>
      </c>
      <c r="E231" s="48" t="s">
        <v>3</v>
      </c>
      <c r="F231" s="161" t="s">
        <v>3</v>
      </c>
      <c r="G231" s="96"/>
      <c r="H231" s="174" t="s">
        <v>3</v>
      </c>
      <c r="I231" s="174" t="s">
        <v>3</v>
      </c>
      <c r="J231" s="174" t="s">
        <v>3</v>
      </c>
      <c r="K231" s="161" t="s">
        <v>3</v>
      </c>
      <c r="L231" s="161" t="s">
        <v>3</v>
      </c>
      <c r="M231" s="163">
        <f>M232+M233</f>
        <v>4724.7</v>
      </c>
      <c r="N231" s="163">
        <f>N232+N233</f>
        <v>4340.28</v>
      </c>
      <c r="O231" s="163">
        <f>O232+O233</f>
        <v>3569.6</v>
      </c>
      <c r="P231" s="163">
        <f>SUM(P232:P234)</f>
        <v>3729.5</v>
      </c>
      <c r="Q231" s="163">
        <f>SUM(Q232:Q235)</f>
        <v>4557.1000000000004</v>
      </c>
      <c r="R231" s="163">
        <f t="shared" ref="R231:T231" si="28">SUM(R232:R235)</f>
        <v>0</v>
      </c>
      <c r="S231" s="163">
        <f t="shared" si="28"/>
        <v>0</v>
      </c>
      <c r="T231" s="163">
        <f t="shared" si="28"/>
        <v>0</v>
      </c>
      <c r="U231" s="163">
        <f>SUM(M231:T231)</f>
        <v>20921.18</v>
      </c>
    </row>
    <row r="232" spans="1:21">
      <c r="A232" s="321"/>
      <c r="B232" s="353"/>
      <c r="C232" s="343"/>
      <c r="D232" s="26" t="s">
        <v>3</v>
      </c>
      <c r="E232" s="48" t="s">
        <v>3</v>
      </c>
      <c r="F232" s="161" t="s">
        <v>3</v>
      </c>
      <c r="G232" s="343" t="s">
        <v>34</v>
      </c>
      <c r="H232" s="174" t="s">
        <v>72</v>
      </c>
      <c r="I232" s="174" t="s">
        <v>87</v>
      </c>
      <c r="J232" s="174" t="s">
        <v>74</v>
      </c>
      <c r="K232" s="161" t="s">
        <v>3</v>
      </c>
      <c r="L232" s="161" t="s">
        <v>3</v>
      </c>
      <c r="M232" s="163">
        <v>1062.5999999999999</v>
      </c>
      <c r="N232" s="163"/>
      <c r="O232" s="163"/>
      <c r="P232" s="163"/>
      <c r="Q232" s="163"/>
      <c r="R232" s="278"/>
      <c r="S232" s="279"/>
      <c r="T232" s="204"/>
      <c r="U232" s="163">
        <f>SUM(M232:S232)</f>
        <v>1062.5999999999999</v>
      </c>
    </row>
    <row r="233" spans="1:21">
      <c r="A233" s="320"/>
      <c r="B233" s="354"/>
      <c r="C233" s="336"/>
      <c r="D233" s="26" t="s">
        <v>3</v>
      </c>
      <c r="E233" s="48" t="s">
        <v>3</v>
      </c>
      <c r="F233" s="161" t="s">
        <v>3</v>
      </c>
      <c r="G233" s="336"/>
      <c r="H233" s="174" t="s">
        <v>75</v>
      </c>
      <c r="I233" s="225" t="s">
        <v>177</v>
      </c>
      <c r="J233" s="174" t="s">
        <v>77</v>
      </c>
      <c r="K233" s="161" t="s">
        <v>3</v>
      </c>
      <c r="L233" s="161" t="s">
        <v>3</v>
      </c>
      <c r="M233" s="163">
        <v>3662.1</v>
      </c>
      <c r="N233" s="163">
        <v>4340.28</v>
      </c>
      <c r="O233" s="163">
        <v>3569.6</v>
      </c>
      <c r="P233" s="163">
        <v>2163.8000000000002</v>
      </c>
      <c r="Q233" s="161" t="s">
        <v>3</v>
      </c>
      <c r="R233" s="275" t="s">
        <v>3</v>
      </c>
      <c r="S233" s="275" t="s">
        <v>3</v>
      </c>
      <c r="T233" s="161" t="s">
        <v>3</v>
      </c>
      <c r="U233" s="163">
        <f>SUM(M233:S233)</f>
        <v>13735.779999999999</v>
      </c>
    </row>
    <row r="234" spans="1:21" ht="100.95" customHeight="1">
      <c r="A234" s="219"/>
      <c r="B234" s="223"/>
      <c r="C234" s="224"/>
      <c r="D234" s="26"/>
      <c r="E234" s="48"/>
      <c r="F234" s="347" t="s">
        <v>273</v>
      </c>
      <c r="G234" s="335" t="s">
        <v>267</v>
      </c>
      <c r="H234" s="174" t="s">
        <v>264</v>
      </c>
      <c r="I234" s="225" t="s">
        <v>177</v>
      </c>
      <c r="J234" s="174" t="s">
        <v>77</v>
      </c>
      <c r="K234" s="161" t="s">
        <v>3</v>
      </c>
      <c r="L234" s="161" t="s">
        <v>3</v>
      </c>
      <c r="M234" s="161" t="s">
        <v>3</v>
      </c>
      <c r="N234" s="161" t="s">
        <v>3</v>
      </c>
      <c r="O234" s="161" t="s">
        <v>3</v>
      </c>
      <c r="P234" s="163">
        <v>1565.7</v>
      </c>
      <c r="Q234" s="161" t="s">
        <v>3</v>
      </c>
      <c r="R234" s="275" t="s">
        <v>3</v>
      </c>
      <c r="S234" s="275" t="s">
        <v>3</v>
      </c>
      <c r="T234" s="161" t="s">
        <v>3</v>
      </c>
      <c r="U234" s="163">
        <f>SUM(M234:T234)</f>
        <v>1565.7</v>
      </c>
    </row>
    <row r="235" spans="1:21">
      <c r="A235" s="246"/>
      <c r="B235" s="248"/>
      <c r="C235" s="250"/>
      <c r="D235" s="26"/>
      <c r="E235" s="48"/>
      <c r="F235" s="348"/>
      <c r="G235" s="336"/>
      <c r="H235" s="174" t="s">
        <v>264</v>
      </c>
      <c r="I235" s="251" t="s">
        <v>305</v>
      </c>
      <c r="J235" s="174" t="s">
        <v>77</v>
      </c>
      <c r="K235" s="161" t="s">
        <v>3</v>
      </c>
      <c r="L235" s="161" t="s">
        <v>3</v>
      </c>
      <c r="M235" s="161" t="s">
        <v>3</v>
      </c>
      <c r="N235" s="161" t="s">
        <v>3</v>
      </c>
      <c r="O235" s="161" t="s">
        <v>3</v>
      </c>
      <c r="P235" s="163"/>
      <c r="Q235" s="161">
        <v>4557.1000000000004</v>
      </c>
      <c r="R235" s="275" t="s">
        <v>3</v>
      </c>
      <c r="S235" s="275" t="s">
        <v>3</v>
      </c>
      <c r="T235" s="161" t="s">
        <v>3</v>
      </c>
      <c r="U235" s="163">
        <f>SUM(M235:T235)</f>
        <v>4557.1000000000004</v>
      </c>
    </row>
    <row r="236" spans="1:21">
      <c r="A236" s="3"/>
      <c r="B236" s="79" t="s">
        <v>28</v>
      </c>
      <c r="C236" s="17"/>
      <c r="D236" s="73"/>
      <c r="E236" s="47"/>
      <c r="F236" s="161"/>
      <c r="G236" s="173"/>
      <c r="H236" s="174"/>
      <c r="I236" s="174"/>
      <c r="J236" s="174"/>
      <c r="K236" s="161"/>
      <c r="L236" s="161"/>
      <c r="M236" s="161"/>
      <c r="N236" s="161"/>
      <c r="O236" s="161"/>
      <c r="P236" s="161"/>
      <c r="Q236" s="161"/>
      <c r="R236" s="275"/>
      <c r="S236" s="276"/>
      <c r="T236" s="203"/>
      <c r="U236" s="161"/>
    </row>
    <row r="237" spans="1:21">
      <c r="A237" s="3"/>
      <c r="B237" s="17" t="s">
        <v>8</v>
      </c>
      <c r="C237" s="17" t="s">
        <v>6</v>
      </c>
      <c r="D237" s="73"/>
      <c r="E237" s="47" t="s">
        <v>3</v>
      </c>
      <c r="F237" s="161" t="s">
        <v>3</v>
      </c>
      <c r="G237" s="173"/>
      <c r="H237" s="174"/>
      <c r="I237" s="174"/>
      <c r="J237" s="174"/>
      <c r="K237" s="161" t="s">
        <v>3</v>
      </c>
      <c r="L237" s="161" t="s">
        <v>3</v>
      </c>
      <c r="M237" s="161" t="s">
        <v>3</v>
      </c>
      <c r="N237" s="161" t="s">
        <v>3</v>
      </c>
      <c r="O237" s="161" t="s">
        <v>3</v>
      </c>
      <c r="P237" s="161" t="s">
        <v>3</v>
      </c>
      <c r="Q237" s="161" t="s">
        <v>3</v>
      </c>
      <c r="R237" s="275" t="s">
        <v>3</v>
      </c>
      <c r="S237" s="275" t="s">
        <v>3</v>
      </c>
      <c r="T237" s="161" t="s">
        <v>3</v>
      </c>
      <c r="U237" s="161" t="s">
        <v>3</v>
      </c>
    </row>
    <row r="238" spans="1:21">
      <c r="A238" s="3"/>
      <c r="B238" s="17" t="s">
        <v>9</v>
      </c>
      <c r="C238" s="17" t="s">
        <v>6</v>
      </c>
      <c r="D238" s="73"/>
      <c r="E238" s="47" t="s">
        <v>3</v>
      </c>
      <c r="F238" s="161" t="s">
        <v>3</v>
      </c>
      <c r="G238" s="173"/>
      <c r="H238" s="174"/>
      <c r="I238" s="174"/>
      <c r="J238" s="174"/>
      <c r="K238" s="161" t="s">
        <v>3</v>
      </c>
      <c r="L238" s="161" t="s">
        <v>3</v>
      </c>
      <c r="M238" s="161" t="s">
        <v>3</v>
      </c>
      <c r="N238" s="161" t="s">
        <v>3</v>
      </c>
      <c r="O238" s="161" t="s">
        <v>3</v>
      </c>
      <c r="P238" s="161" t="s">
        <v>3</v>
      </c>
      <c r="Q238" s="161" t="s">
        <v>3</v>
      </c>
      <c r="R238" s="275" t="s">
        <v>3</v>
      </c>
      <c r="S238" s="275" t="s">
        <v>3</v>
      </c>
      <c r="T238" s="161" t="s">
        <v>3</v>
      </c>
      <c r="U238" s="161" t="s">
        <v>3</v>
      </c>
    </row>
    <row r="239" spans="1:21">
      <c r="A239" s="3"/>
      <c r="B239" s="17" t="s">
        <v>10</v>
      </c>
      <c r="C239" s="17" t="s">
        <v>6</v>
      </c>
      <c r="D239" s="73"/>
      <c r="E239" s="47" t="s">
        <v>3</v>
      </c>
      <c r="F239" s="161" t="s">
        <v>3</v>
      </c>
      <c r="G239" s="173"/>
      <c r="H239" s="174" t="s">
        <v>3</v>
      </c>
      <c r="I239" s="174" t="s">
        <v>3</v>
      </c>
      <c r="J239" s="174" t="s">
        <v>3</v>
      </c>
      <c r="K239" s="161" t="s">
        <v>3</v>
      </c>
      <c r="L239" s="161" t="s">
        <v>3</v>
      </c>
      <c r="M239" s="161" t="s">
        <v>3</v>
      </c>
      <c r="N239" s="161" t="s">
        <v>3</v>
      </c>
      <c r="O239" s="161" t="s">
        <v>3</v>
      </c>
      <c r="P239" s="161" t="s">
        <v>3</v>
      </c>
      <c r="Q239" s="161" t="s">
        <v>3</v>
      </c>
      <c r="R239" s="275" t="s">
        <v>3</v>
      </c>
      <c r="S239" s="275" t="s">
        <v>3</v>
      </c>
      <c r="T239" s="161" t="s">
        <v>3</v>
      </c>
      <c r="U239" s="161" t="s">
        <v>3</v>
      </c>
    </row>
    <row r="240" spans="1:21">
      <c r="A240" s="3"/>
      <c r="B240" s="17" t="s">
        <v>182</v>
      </c>
      <c r="C240" s="77" t="s">
        <v>53</v>
      </c>
      <c r="D240" s="26" t="s">
        <v>3</v>
      </c>
      <c r="E240" s="48" t="s">
        <v>39</v>
      </c>
      <c r="F240" s="161" t="s">
        <v>273</v>
      </c>
      <c r="G240" s="173"/>
      <c r="H240" s="174" t="s">
        <v>3</v>
      </c>
      <c r="I240" s="174" t="s">
        <v>3</v>
      </c>
      <c r="J240" s="174" t="s">
        <v>3</v>
      </c>
      <c r="K240" s="161">
        <v>80</v>
      </c>
      <c r="L240" s="161">
        <v>80</v>
      </c>
      <c r="M240" s="161">
        <v>80</v>
      </c>
      <c r="N240" s="161">
        <v>65</v>
      </c>
      <c r="O240" s="161">
        <v>65</v>
      </c>
      <c r="P240" s="148">
        <v>65</v>
      </c>
      <c r="Q240" s="161">
        <v>65</v>
      </c>
      <c r="R240" s="275" t="s">
        <v>3</v>
      </c>
      <c r="S240" s="275" t="s">
        <v>3</v>
      </c>
      <c r="T240" s="161" t="s">
        <v>3</v>
      </c>
      <c r="U240" s="161" t="s">
        <v>3</v>
      </c>
    </row>
    <row r="241" spans="1:22">
      <c r="A241" s="3"/>
      <c r="B241" s="17" t="s">
        <v>55</v>
      </c>
      <c r="C241" s="77" t="s">
        <v>53</v>
      </c>
      <c r="D241" s="26" t="s">
        <v>3</v>
      </c>
      <c r="E241" s="48" t="s">
        <v>39</v>
      </c>
      <c r="F241" s="161" t="s">
        <v>273</v>
      </c>
      <c r="G241" s="173"/>
      <c r="H241" s="174" t="s">
        <v>3</v>
      </c>
      <c r="I241" s="174" t="s">
        <v>3</v>
      </c>
      <c r="J241" s="174" t="s">
        <v>3</v>
      </c>
      <c r="K241" s="161">
        <v>80</v>
      </c>
      <c r="L241" s="161">
        <v>80</v>
      </c>
      <c r="M241" s="161">
        <v>80</v>
      </c>
      <c r="N241" s="161">
        <v>65</v>
      </c>
      <c r="O241" s="161">
        <v>65</v>
      </c>
      <c r="P241" s="148">
        <v>65</v>
      </c>
      <c r="Q241" s="161">
        <v>65</v>
      </c>
      <c r="R241" s="275" t="s">
        <v>3</v>
      </c>
      <c r="S241" s="275" t="s">
        <v>3</v>
      </c>
      <c r="T241" s="161" t="s">
        <v>3</v>
      </c>
      <c r="U241" s="161" t="s">
        <v>3</v>
      </c>
    </row>
    <row r="242" spans="1:22">
      <c r="A242" s="3"/>
      <c r="B242" s="17" t="s">
        <v>56</v>
      </c>
      <c r="C242" s="77" t="s">
        <v>53</v>
      </c>
      <c r="D242" s="26" t="s">
        <v>3</v>
      </c>
      <c r="E242" s="48" t="s">
        <v>39</v>
      </c>
      <c r="F242" s="161" t="s">
        <v>273</v>
      </c>
      <c r="G242" s="173"/>
      <c r="H242" s="174" t="s">
        <v>3</v>
      </c>
      <c r="I242" s="174" t="s">
        <v>3</v>
      </c>
      <c r="J242" s="174" t="s">
        <v>3</v>
      </c>
      <c r="K242" s="161">
        <v>80</v>
      </c>
      <c r="L242" s="161">
        <v>80</v>
      </c>
      <c r="M242" s="161">
        <v>80</v>
      </c>
      <c r="N242" s="161">
        <v>65</v>
      </c>
      <c r="O242" s="161">
        <v>65</v>
      </c>
      <c r="P242" s="148">
        <v>65</v>
      </c>
      <c r="Q242" s="161">
        <v>65</v>
      </c>
      <c r="R242" s="275" t="s">
        <v>3</v>
      </c>
      <c r="S242" s="275" t="s">
        <v>3</v>
      </c>
      <c r="T242" s="161" t="s">
        <v>3</v>
      </c>
      <c r="U242" s="161" t="s">
        <v>3</v>
      </c>
    </row>
    <row r="243" spans="1:22">
      <c r="A243" s="3"/>
      <c r="B243" s="17" t="s">
        <v>57</v>
      </c>
      <c r="C243" s="77" t="s">
        <v>53</v>
      </c>
      <c r="D243" s="26" t="s">
        <v>3</v>
      </c>
      <c r="E243" s="48" t="s">
        <v>39</v>
      </c>
      <c r="F243" s="161" t="s">
        <v>273</v>
      </c>
      <c r="G243" s="173"/>
      <c r="H243" s="174" t="s">
        <v>3</v>
      </c>
      <c r="I243" s="174" t="s">
        <v>3</v>
      </c>
      <c r="J243" s="174" t="s">
        <v>3</v>
      </c>
      <c r="K243" s="161">
        <v>235</v>
      </c>
      <c r="L243" s="161">
        <v>235</v>
      </c>
      <c r="M243" s="161">
        <v>161</v>
      </c>
      <c r="N243" s="161">
        <v>130</v>
      </c>
      <c r="O243" s="161">
        <v>130</v>
      </c>
      <c r="P243" s="148">
        <v>130</v>
      </c>
      <c r="Q243" s="161">
        <v>130</v>
      </c>
      <c r="R243" s="275" t="s">
        <v>3</v>
      </c>
      <c r="S243" s="275" t="s">
        <v>3</v>
      </c>
      <c r="T243" s="161" t="s">
        <v>3</v>
      </c>
      <c r="U243" s="161" t="s">
        <v>3</v>
      </c>
    </row>
    <row r="244" spans="1:22">
      <c r="A244" s="3"/>
      <c r="B244" s="17" t="s">
        <v>58</v>
      </c>
      <c r="C244" s="77" t="s">
        <v>53</v>
      </c>
      <c r="D244" s="26" t="s">
        <v>3</v>
      </c>
      <c r="E244" s="48" t="s">
        <v>39</v>
      </c>
      <c r="F244" s="161" t="s">
        <v>273</v>
      </c>
      <c r="G244" s="173"/>
      <c r="H244" s="174" t="s">
        <v>3</v>
      </c>
      <c r="I244" s="174" t="s">
        <v>3</v>
      </c>
      <c r="J244" s="174" t="s">
        <v>3</v>
      </c>
      <c r="K244" s="161">
        <v>80</v>
      </c>
      <c r="L244" s="161">
        <v>80</v>
      </c>
      <c r="M244" s="161">
        <v>90</v>
      </c>
      <c r="N244" s="161">
        <v>75</v>
      </c>
      <c r="O244" s="161">
        <v>75</v>
      </c>
      <c r="P244" s="148">
        <v>75</v>
      </c>
      <c r="Q244" s="161">
        <v>75</v>
      </c>
      <c r="R244" s="275" t="s">
        <v>3</v>
      </c>
      <c r="S244" s="275" t="s">
        <v>3</v>
      </c>
      <c r="T244" s="161" t="s">
        <v>3</v>
      </c>
      <c r="U244" s="161" t="s">
        <v>3</v>
      </c>
    </row>
    <row r="245" spans="1:22" ht="409.6">
      <c r="A245" s="3"/>
      <c r="B245" s="77" t="s">
        <v>101</v>
      </c>
      <c r="C245" s="77" t="s">
        <v>29</v>
      </c>
      <c r="D245" s="26" t="s">
        <v>3</v>
      </c>
      <c r="E245" s="26" t="s">
        <v>298</v>
      </c>
      <c r="F245" s="161" t="s">
        <v>273</v>
      </c>
      <c r="G245" s="173"/>
      <c r="H245" s="174"/>
      <c r="I245" s="174"/>
      <c r="J245" s="174"/>
      <c r="K245" s="161">
        <v>7</v>
      </c>
      <c r="L245" s="161">
        <v>15</v>
      </c>
      <c r="M245" s="161">
        <v>22</v>
      </c>
      <c r="N245" s="161">
        <v>30</v>
      </c>
      <c r="O245" s="161">
        <v>37</v>
      </c>
      <c r="P245" s="161">
        <v>45</v>
      </c>
      <c r="Q245" s="161">
        <v>100</v>
      </c>
      <c r="R245" s="275">
        <v>100</v>
      </c>
      <c r="S245" s="275">
        <v>100</v>
      </c>
      <c r="T245" s="161">
        <v>100</v>
      </c>
      <c r="U245" s="161" t="s">
        <v>3</v>
      </c>
    </row>
    <row r="246" spans="1:22" ht="86.4">
      <c r="A246" s="3" t="s">
        <v>59</v>
      </c>
      <c r="B246" s="2" t="s">
        <v>168</v>
      </c>
      <c r="C246" s="25"/>
      <c r="D246" s="30">
        <v>0.34</v>
      </c>
      <c r="E246" s="27"/>
      <c r="F246" s="148" t="s">
        <v>306</v>
      </c>
      <c r="G246" s="149"/>
      <c r="H246" s="147"/>
      <c r="I246" s="147"/>
      <c r="J246" s="147"/>
      <c r="K246" s="148"/>
      <c r="L246" s="148"/>
      <c r="M246" s="148"/>
      <c r="N246" s="148"/>
      <c r="O246" s="148"/>
      <c r="P246" s="161"/>
      <c r="Q246" s="161"/>
      <c r="R246" s="275"/>
      <c r="S246" s="276"/>
      <c r="T246" s="203"/>
      <c r="U246" s="148"/>
    </row>
    <row r="247" spans="1:22" ht="15" customHeight="1">
      <c r="A247" s="319"/>
      <c r="B247" s="316" t="s">
        <v>222</v>
      </c>
      <c r="C247" s="316" t="s">
        <v>6</v>
      </c>
      <c r="D247" s="30" t="s">
        <v>3</v>
      </c>
      <c r="E247" s="27" t="s">
        <v>3</v>
      </c>
      <c r="F247" s="148" t="s">
        <v>3</v>
      </c>
      <c r="G247" s="149"/>
      <c r="H247" s="147" t="s">
        <v>3</v>
      </c>
      <c r="I247" s="147" t="s">
        <v>3</v>
      </c>
      <c r="J247" s="147" t="s">
        <v>3</v>
      </c>
      <c r="K247" s="148" t="s">
        <v>3</v>
      </c>
      <c r="L247" s="148" t="s">
        <v>3</v>
      </c>
      <c r="M247" s="163">
        <f>M248+M249+M250</f>
        <v>24255.9</v>
      </c>
      <c r="N247" s="163">
        <f t="shared" ref="N247:T247" si="29">SUM(N248:N251)</f>
        <v>20112.96</v>
      </c>
      <c r="O247" s="163">
        <f t="shared" si="29"/>
        <v>17657.11</v>
      </c>
      <c r="P247" s="163">
        <f t="shared" si="29"/>
        <v>23317.119999999999</v>
      </c>
      <c r="Q247" s="163">
        <f t="shared" si="29"/>
        <v>109676.90000000001</v>
      </c>
      <c r="R247" s="278">
        <f t="shared" si="29"/>
        <v>107692.8</v>
      </c>
      <c r="S247" s="278">
        <f t="shared" si="29"/>
        <v>96214.3</v>
      </c>
      <c r="T247" s="163">
        <f t="shared" si="29"/>
        <v>94831.4</v>
      </c>
      <c r="U247" s="163">
        <f>SUM(M247:T247)</f>
        <v>493758.49</v>
      </c>
    </row>
    <row r="248" spans="1:22">
      <c r="A248" s="321"/>
      <c r="B248" s="317"/>
      <c r="C248" s="317"/>
      <c r="D248" s="30" t="s">
        <v>3</v>
      </c>
      <c r="E248" s="27" t="s">
        <v>3</v>
      </c>
      <c r="F248" s="148" t="s">
        <v>3</v>
      </c>
      <c r="G248" s="149"/>
      <c r="H248" s="147" t="s">
        <v>72</v>
      </c>
      <c r="I248" s="147" t="s">
        <v>73</v>
      </c>
      <c r="J248" s="147" t="s">
        <v>74</v>
      </c>
      <c r="K248" s="148" t="s">
        <v>3</v>
      </c>
      <c r="L248" s="148" t="s">
        <v>3</v>
      </c>
      <c r="M248" s="163">
        <f>700+3442.4</f>
        <v>4142.3999999999996</v>
      </c>
      <c r="N248" s="148" t="s">
        <v>3</v>
      </c>
      <c r="O248" s="148" t="s">
        <v>3</v>
      </c>
      <c r="P248" s="148" t="s">
        <v>3</v>
      </c>
      <c r="Q248" s="161" t="s">
        <v>3</v>
      </c>
      <c r="R248" s="275" t="s">
        <v>3</v>
      </c>
      <c r="S248" s="275" t="s">
        <v>3</v>
      </c>
      <c r="T248" s="148" t="s">
        <v>3</v>
      </c>
      <c r="U248" s="163">
        <f>SUM(M248:T248)</f>
        <v>4142.3999999999996</v>
      </c>
    </row>
    <row r="249" spans="1:22">
      <c r="A249" s="321"/>
      <c r="B249" s="317"/>
      <c r="C249" s="317"/>
      <c r="D249" s="30"/>
      <c r="E249" s="27"/>
      <c r="F249" s="148"/>
      <c r="G249" s="149"/>
      <c r="H249" s="147" t="s">
        <v>72</v>
      </c>
      <c r="I249" s="147" t="s">
        <v>73</v>
      </c>
      <c r="J249" s="147" t="s">
        <v>169</v>
      </c>
      <c r="K249" s="148" t="s">
        <v>3</v>
      </c>
      <c r="L249" s="148" t="s">
        <v>3</v>
      </c>
      <c r="M249" s="163">
        <v>1040</v>
      </c>
      <c r="N249" s="148" t="s">
        <v>3</v>
      </c>
      <c r="O249" s="148" t="s">
        <v>3</v>
      </c>
      <c r="P249" s="148" t="s">
        <v>3</v>
      </c>
      <c r="Q249" s="161" t="s">
        <v>3</v>
      </c>
      <c r="R249" s="275" t="s">
        <v>3</v>
      </c>
      <c r="S249" s="275" t="s">
        <v>3</v>
      </c>
      <c r="T249" s="148" t="s">
        <v>3</v>
      </c>
      <c r="U249" s="163">
        <f>SUM(M249:T249)</f>
        <v>1040</v>
      </c>
    </row>
    <row r="250" spans="1:22">
      <c r="A250" s="320"/>
      <c r="B250" s="317"/>
      <c r="C250" s="318"/>
      <c r="D250" s="30" t="s">
        <v>3</v>
      </c>
      <c r="E250" s="27" t="s">
        <v>3</v>
      </c>
      <c r="F250" s="148" t="s">
        <v>3</v>
      </c>
      <c r="G250" s="149"/>
      <c r="H250" s="147" t="s">
        <v>75</v>
      </c>
      <c r="I250" s="165" t="s">
        <v>178</v>
      </c>
      <c r="J250" s="147" t="s">
        <v>77</v>
      </c>
      <c r="K250" s="148" t="s">
        <v>3</v>
      </c>
      <c r="L250" s="148" t="s">
        <v>3</v>
      </c>
      <c r="M250" s="163">
        <v>19073.5</v>
      </c>
      <c r="N250" s="163">
        <v>20112.96</v>
      </c>
      <c r="O250" s="163">
        <v>17657.11</v>
      </c>
      <c r="P250" s="163">
        <v>23317.119999999999</v>
      </c>
      <c r="Q250" s="163">
        <v>109629.8</v>
      </c>
      <c r="R250" s="278">
        <v>107692.8</v>
      </c>
      <c r="S250" s="163">
        <v>96214.3</v>
      </c>
      <c r="T250" s="163">
        <v>94831.4</v>
      </c>
      <c r="U250" s="163">
        <f>SUM(M250:T250)</f>
        <v>488528.99</v>
      </c>
      <c r="V250" t="s">
        <v>329</v>
      </c>
    </row>
    <row r="251" spans="1:22">
      <c r="A251" s="192"/>
      <c r="B251" s="318"/>
      <c r="C251" s="190"/>
      <c r="D251" s="30"/>
      <c r="E251" s="27"/>
      <c r="F251" s="148"/>
      <c r="G251" s="149"/>
      <c r="H251" s="147" t="s">
        <v>75</v>
      </c>
      <c r="I251" s="198" t="s">
        <v>178</v>
      </c>
      <c r="J251" s="147" t="s">
        <v>74</v>
      </c>
      <c r="K251" s="148" t="s">
        <v>3</v>
      </c>
      <c r="L251" s="148" t="s">
        <v>3</v>
      </c>
      <c r="M251" s="148" t="s">
        <v>3</v>
      </c>
      <c r="N251" s="148" t="s">
        <v>3</v>
      </c>
      <c r="O251" s="148" t="s">
        <v>3</v>
      </c>
      <c r="P251" s="148" t="s">
        <v>3</v>
      </c>
      <c r="Q251" s="163">
        <v>47.1</v>
      </c>
      <c r="R251" s="278"/>
      <c r="S251" s="279"/>
      <c r="T251" s="204"/>
      <c r="U251" s="163">
        <f>SUM(M251:T251)</f>
        <v>47.1</v>
      </c>
    </row>
    <row r="252" spans="1:22">
      <c r="A252" s="3"/>
      <c r="B252" s="5" t="s">
        <v>28</v>
      </c>
      <c r="C252" s="2"/>
      <c r="D252" s="21"/>
      <c r="E252" s="4"/>
      <c r="F252" s="148"/>
      <c r="G252" s="149"/>
      <c r="H252" s="147"/>
      <c r="I252" s="147"/>
      <c r="J252" s="147"/>
      <c r="K252" s="148"/>
      <c r="L252" s="148"/>
      <c r="M252" s="148"/>
      <c r="N252" s="148"/>
      <c r="O252" s="148"/>
      <c r="P252" s="161"/>
      <c r="Q252" s="161"/>
      <c r="R252" s="275"/>
      <c r="S252" s="276"/>
      <c r="T252" s="203"/>
      <c r="U252" s="148"/>
    </row>
    <row r="253" spans="1:22">
      <c r="A253" s="3"/>
      <c r="B253" s="2" t="s">
        <v>8</v>
      </c>
      <c r="C253" s="2" t="s">
        <v>6</v>
      </c>
      <c r="D253" s="21"/>
      <c r="E253" s="4" t="s">
        <v>3</v>
      </c>
      <c r="F253" s="148" t="s">
        <v>3</v>
      </c>
      <c r="G253" s="149"/>
      <c r="H253" s="147"/>
      <c r="I253" s="147"/>
      <c r="J253" s="147"/>
      <c r="K253" s="148"/>
      <c r="L253" s="148"/>
      <c r="M253" s="148"/>
      <c r="N253" s="148"/>
      <c r="O253" s="148"/>
      <c r="P253" s="161"/>
      <c r="Q253" s="161"/>
      <c r="R253" s="275"/>
      <c r="S253" s="276"/>
      <c r="T253" s="203"/>
      <c r="U253" s="148"/>
    </row>
    <row r="254" spans="1:22">
      <c r="A254" s="3"/>
      <c r="B254" s="2" t="s">
        <v>9</v>
      </c>
      <c r="C254" s="2" t="s">
        <v>6</v>
      </c>
      <c r="D254" s="21"/>
      <c r="E254" s="4" t="s">
        <v>3</v>
      </c>
      <c r="F254" s="148" t="s">
        <v>3</v>
      </c>
      <c r="G254" s="149"/>
      <c r="H254" s="147"/>
      <c r="I254" s="147"/>
      <c r="J254" s="147"/>
      <c r="K254" s="148"/>
      <c r="L254" s="148"/>
      <c r="M254" s="148"/>
      <c r="N254" s="148"/>
      <c r="O254" s="148"/>
      <c r="P254" s="161"/>
      <c r="Q254" s="161"/>
      <c r="R254" s="275"/>
      <c r="S254" s="276"/>
      <c r="T254" s="203"/>
      <c r="U254" s="148"/>
    </row>
    <row r="255" spans="1:22">
      <c r="A255" s="3"/>
      <c r="B255" s="2" t="s">
        <v>10</v>
      </c>
      <c r="C255" s="2" t="s">
        <v>6</v>
      </c>
      <c r="D255" s="21"/>
      <c r="E255" s="4" t="s">
        <v>3</v>
      </c>
      <c r="F255" s="148" t="s">
        <v>3</v>
      </c>
      <c r="G255" s="149"/>
      <c r="H255" s="147"/>
      <c r="I255" s="147"/>
      <c r="J255" s="147"/>
      <c r="K255" s="148"/>
      <c r="L255" s="148"/>
      <c r="M255" s="148"/>
      <c r="N255" s="148"/>
      <c r="O255" s="148"/>
      <c r="P255" s="161"/>
      <c r="Q255" s="161"/>
      <c r="R255" s="275"/>
      <c r="S255" s="276"/>
      <c r="T255" s="203"/>
      <c r="U255" s="148"/>
    </row>
    <row r="256" spans="1:22" ht="100.8">
      <c r="A256" s="3"/>
      <c r="B256" s="2" t="s">
        <v>260</v>
      </c>
      <c r="C256" s="25" t="s">
        <v>53</v>
      </c>
      <c r="D256" s="30" t="s">
        <v>3</v>
      </c>
      <c r="E256" s="27" t="s">
        <v>39</v>
      </c>
      <c r="F256" s="148" t="s">
        <v>306</v>
      </c>
      <c r="G256" s="149"/>
      <c r="H256" s="147" t="s">
        <v>3</v>
      </c>
      <c r="I256" s="147" t="s">
        <v>3</v>
      </c>
      <c r="J256" s="147" t="s">
        <v>3</v>
      </c>
      <c r="K256" s="147" t="s">
        <v>204</v>
      </c>
      <c r="L256" s="147" t="s">
        <v>204</v>
      </c>
      <c r="M256" s="147" t="s">
        <v>204</v>
      </c>
      <c r="N256" s="147" t="s">
        <v>204</v>
      </c>
      <c r="O256" s="147" t="s">
        <v>204</v>
      </c>
      <c r="P256" s="147" t="s">
        <v>204</v>
      </c>
      <c r="Q256" s="168">
        <v>25</v>
      </c>
      <c r="R256" s="289">
        <v>25</v>
      </c>
      <c r="S256" s="289">
        <v>25</v>
      </c>
      <c r="T256" s="168">
        <v>25</v>
      </c>
      <c r="U256" s="148" t="s">
        <v>3</v>
      </c>
    </row>
    <row r="257" spans="1:21" ht="57.6" hidden="1">
      <c r="A257" s="3"/>
      <c r="B257" s="217" t="s">
        <v>163</v>
      </c>
      <c r="C257" s="25" t="s">
        <v>53</v>
      </c>
      <c r="D257" s="30"/>
      <c r="E257" s="127" t="s">
        <v>39</v>
      </c>
      <c r="F257" s="148" t="s">
        <v>31</v>
      </c>
      <c r="G257" s="149"/>
      <c r="H257" s="147" t="s">
        <v>3</v>
      </c>
      <c r="I257" s="147" t="s">
        <v>3</v>
      </c>
      <c r="J257" s="147" t="s">
        <v>3</v>
      </c>
      <c r="K257" s="148">
        <v>45</v>
      </c>
      <c r="L257" s="148">
        <v>45</v>
      </c>
      <c r="M257" s="148">
        <v>45</v>
      </c>
      <c r="N257" s="148">
        <v>45</v>
      </c>
      <c r="O257" s="148">
        <v>45</v>
      </c>
      <c r="P257" s="161">
        <v>45</v>
      </c>
      <c r="Q257" s="161">
        <v>45</v>
      </c>
      <c r="R257" s="275">
        <v>45</v>
      </c>
      <c r="S257" s="275">
        <v>45</v>
      </c>
      <c r="T257" s="161"/>
      <c r="U257" s="148" t="s">
        <v>3</v>
      </c>
    </row>
    <row r="258" spans="1:21" ht="57.6" hidden="1">
      <c r="A258" s="3"/>
      <c r="B258" s="217" t="s">
        <v>187</v>
      </c>
      <c r="C258" s="2" t="s">
        <v>183</v>
      </c>
      <c r="D258" s="21"/>
      <c r="E258" s="127" t="s">
        <v>39</v>
      </c>
      <c r="F258" s="148" t="s">
        <v>31</v>
      </c>
      <c r="G258" s="149"/>
      <c r="H258" s="147" t="s">
        <v>3</v>
      </c>
      <c r="I258" s="147" t="s">
        <v>3</v>
      </c>
      <c r="J258" s="147" t="s">
        <v>3</v>
      </c>
      <c r="K258" s="148">
        <v>100</v>
      </c>
      <c r="L258" s="148">
        <v>100</v>
      </c>
      <c r="M258" s="148">
        <v>100</v>
      </c>
      <c r="N258" s="148">
        <v>100</v>
      </c>
      <c r="O258" s="148">
        <v>100</v>
      </c>
      <c r="P258" s="161">
        <v>100</v>
      </c>
      <c r="Q258" s="161">
        <v>100</v>
      </c>
      <c r="R258" s="275">
        <v>100</v>
      </c>
      <c r="S258" s="275">
        <v>100</v>
      </c>
      <c r="T258" s="161"/>
      <c r="U258" s="148" t="s">
        <v>3</v>
      </c>
    </row>
    <row r="259" spans="1:21" ht="43.2">
      <c r="A259" s="40" t="s">
        <v>192</v>
      </c>
      <c r="B259" s="17" t="s">
        <v>193</v>
      </c>
      <c r="C259" s="2"/>
      <c r="D259" s="21">
        <v>0.33</v>
      </c>
      <c r="E259" s="4"/>
      <c r="F259" s="148" t="s">
        <v>306</v>
      </c>
      <c r="G259" s="149"/>
      <c r="H259" s="147"/>
      <c r="I259" s="147"/>
      <c r="J259" s="147"/>
      <c r="K259" s="148"/>
      <c r="L259" s="148"/>
      <c r="M259" s="148"/>
      <c r="N259" s="148"/>
      <c r="O259" s="148"/>
      <c r="P259" s="161"/>
      <c r="Q259" s="161"/>
      <c r="R259" s="275"/>
      <c r="S259" s="276"/>
      <c r="T259" s="203"/>
      <c r="U259" s="148" t="s">
        <v>3</v>
      </c>
    </row>
    <row r="260" spans="1:21" ht="15" customHeight="1">
      <c r="A260" s="364"/>
      <c r="B260" s="360" t="s">
        <v>222</v>
      </c>
      <c r="C260" s="316" t="s">
        <v>6</v>
      </c>
      <c r="D260" s="30" t="s">
        <v>3</v>
      </c>
      <c r="E260" s="27" t="s">
        <v>3</v>
      </c>
      <c r="F260" s="148" t="s">
        <v>3</v>
      </c>
      <c r="G260" s="316" t="s">
        <v>34</v>
      </c>
      <c r="H260" s="147" t="s">
        <v>3</v>
      </c>
      <c r="I260" s="147" t="s">
        <v>3</v>
      </c>
      <c r="J260" s="147" t="s">
        <v>3</v>
      </c>
      <c r="K260" s="148">
        <v>0</v>
      </c>
      <c r="L260" s="148">
        <v>0</v>
      </c>
      <c r="M260" s="163">
        <v>0</v>
      </c>
      <c r="N260" s="163">
        <v>0</v>
      </c>
      <c r="O260" s="163">
        <v>0</v>
      </c>
      <c r="P260" s="163">
        <f>SUM(P261:P264)</f>
        <v>47216.943999999996</v>
      </c>
      <c r="Q260" s="163">
        <f>SUM(Q261:Q268)</f>
        <v>19982.900000000001</v>
      </c>
      <c r="R260" s="278">
        <f>SUM(R261:R272)</f>
        <v>50813.1</v>
      </c>
      <c r="S260" s="278">
        <f t="shared" ref="S260:T260" si="30">SUM(S261:S272)</f>
        <v>40062.300000000003</v>
      </c>
      <c r="T260" s="278">
        <f t="shared" si="30"/>
        <v>39258.300000000003</v>
      </c>
      <c r="U260" s="163">
        <f>SUM(K260:T260)</f>
        <v>197333.54399999999</v>
      </c>
    </row>
    <row r="261" spans="1:21">
      <c r="A261" s="365"/>
      <c r="B261" s="361"/>
      <c r="C261" s="318"/>
      <c r="D261" s="30" t="s">
        <v>3</v>
      </c>
      <c r="E261" s="27" t="s">
        <v>3</v>
      </c>
      <c r="F261" s="148" t="s">
        <v>3</v>
      </c>
      <c r="G261" s="317"/>
      <c r="H261" s="147" t="s">
        <v>93</v>
      </c>
      <c r="I261" s="166" t="s">
        <v>234</v>
      </c>
      <c r="J261" s="147" t="s">
        <v>220</v>
      </c>
      <c r="K261" s="148" t="s">
        <v>3</v>
      </c>
      <c r="L261" s="148" t="s">
        <v>3</v>
      </c>
      <c r="M261" s="148" t="s">
        <v>3</v>
      </c>
      <c r="N261" s="148" t="s">
        <v>3</v>
      </c>
      <c r="O261" s="148" t="s">
        <v>3</v>
      </c>
      <c r="P261" s="163">
        <v>40019</v>
      </c>
      <c r="Q261" s="163" t="s">
        <v>3</v>
      </c>
      <c r="R261" s="278" t="s">
        <v>3</v>
      </c>
      <c r="S261" s="278" t="s">
        <v>3</v>
      </c>
      <c r="T261" s="163" t="s">
        <v>3</v>
      </c>
      <c r="U261" s="163">
        <f t="shared" ref="U261:U273" si="31">SUM(K261:T261)</f>
        <v>40019</v>
      </c>
    </row>
    <row r="262" spans="1:21">
      <c r="A262" s="365"/>
      <c r="B262" s="361"/>
      <c r="C262" s="135"/>
      <c r="D262" s="30"/>
      <c r="E262" s="27"/>
      <c r="F262" s="148"/>
      <c r="G262" s="317"/>
      <c r="H262" s="147" t="s">
        <v>93</v>
      </c>
      <c r="I262" s="166" t="s">
        <v>234</v>
      </c>
      <c r="J262" s="147" t="s">
        <v>92</v>
      </c>
      <c r="K262" s="148" t="s">
        <v>3</v>
      </c>
      <c r="L262" s="148" t="s">
        <v>3</v>
      </c>
      <c r="M262" s="148" t="s">
        <v>3</v>
      </c>
      <c r="N262" s="148" t="s">
        <v>3</v>
      </c>
      <c r="O262" s="148" t="s">
        <v>3</v>
      </c>
      <c r="P262" s="163">
        <v>6120.3440000000001</v>
      </c>
      <c r="Q262" s="163" t="s">
        <v>3</v>
      </c>
      <c r="R262" s="278" t="s">
        <v>3</v>
      </c>
      <c r="S262" s="278" t="s">
        <v>3</v>
      </c>
      <c r="T262" s="163" t="s">
        <v>3</v>
      </c>
      <c r="U262" s="163">
        <f t="shared" si="31"/>
        <v>6120.3440000000001</v>
      </c>
    </row>
    <row r="263" spans="1:21">
      <c r="A263" s="365"/>
      <c r="B263" s="361"/>
      <c r="C263" s="187"/>
      <c r="D263" s="30"/>
      <c r="E263" s="27"/>
      <c r="F263" s="148"/>
      <c r="G263" s="317"/>
      <c r="H263" s="147" t="s">
        <v>93</v>
      </c>
      <c r="I263" s="166" t="s">
        <v>234</v>
      </c>
      <c r="J263" s="147" t="s">
        <v>242</v>
      </c>
      <c r="K263" s="148" t="s">
        <v>3</v>
      </c>
      <c r="L263" s="148" t="s">
        <v>3</v>
      </c>
      <c r="M263" s="148" t="s">
        <v>3</v>
      </c>
      <c r="N263" s="148" t="s">
        <v>3</v>
      </c>
      <c r="O263" s="148" t="s">
        <v>3</v>
      </c>
      <c r="P263" s="161">
        <v>14.1</v>
      </c>
      <c r="Q263" s="163" t="s">
        <v>3</v>
      </c>
      <c r="R263" s="278" t="s">
        <v>3</v>
      </c>
      <c r="S263" s="278" t="s">
        <v>3</v>
      </c>
      <c r="T263" s="163" t="s">
        <v>3</v>
      </c>
      <c r="U263" s="163">
        <f t="shared" si="31"/>
        <v>14.1</v>
      </c>
    </row>
    <row r="264" spans="1:21">
      <c r="A264" s="366"/>
      <c r="B264" s="362"/>
      <c r="C264" s="133"/>
      <c r="D264" s="30" t="s">
        <v>3</v>
      </c>
      <c r="E264" s="27" t="s">
        <v>3</v>
      </c>
      <c r="F264" s="148" t="s">
        <v>3</v>
      </c>
      <c r="G264" s="317"/>
      <c r="H264" s="147" t="s">
        <v>93</v>
      </c>
      <c r="I264" s="166" t="s">
        <v>234</v>
      </c>
      <c r="J264" s="147" t="s">
        <v>153</v>
      </c>
      <c r="K264" s="148" t="s">
        <v>3</v>
      </c>
      <c r="L264" s="148" t="s">
        <v>3</v>
      </c>
      <c r="M264" s="148" t="s">
        <v>3</v>
      </c>
      <c r="N264" s="148" t="s">
        <v>3</v>
      </c>
      <c r="O264" s="148" t="s">
        <v>3</v>
      </c>
      <c r="P264" s="163">
        <v>1063.5</v>
      </c>
      <c r="Q264" s="163" t="s">
        <v>3</v>
      </c>
      <c r="R264" s="278" t="s">
        <v>3</v>
      </c>
      <c r="S264" s="278" t="s">
        <v>3</v>
      </c>
      <c r="T264" s="163" t="s">
        <v>3</v>
      </c>
      <c r="U264" s="163">
        <f t="shared" si="31"/>
        <v>1063.5</v>
      </c>
    </row>
    <row r="265" spans="1:21">
      <c r="A265" s="195"/>
      <c r="B265" s="194"/>
      <c r="C265" s="190"/>
      <c r="D265" s="30"/>
      <c r="E265" s="27"/>
      <c r="F265" s="148"/>
      <c r="G265" s="317"/>
      <c r="H265" s="147" t="s">
        <v>72</v>
      </c>
      <c r="I265" s="166" t="s">
        <v>234</v>
      </c>
      <c r="J265" s="147" t="s">
        <v>220</v>
      </c>
      <c r="K265" s="148" t="s">
        <v>3</v>
      </c>
      <c r="L265" s="148" t="s">
        <v>3</v>
      </c>
      <c r="M265" s="148" t="s">
        <v>3</v>
      </c>
      <c r="N265" s="148" t="s">
        <v>3</v>
      </c>
      <c r="O265" s="148" t="s">
        <v>3</v>
      </c>
      <c r="P265" s="161" t="s">
        <v>3</v>
      </c>
      <c r="Q265" s="163">
        <v>17992.2</v>
      </c>
      <c r="R265" s="278" t="s">
        <v>3</v>
      </c>
      <c r="S265" s="278" t="s">
        <v>3</v>
      </c>
      <c r="T265" s="163" t="s">
        <v>3</v>
      </c>
      <c r="U265" s="163">
        <f t="shared" si="31"/>
        <v>17992.2</v>
      </c>
    </row>
    <row r="266" spans="1:21">
      <c r="A266" s="195"/>
      <c r="B266" s="194"/>
      <c r="C266" s="190"/>
      <c r="D266" s="30"/>
      <c r="E266" s="27"/>
      <c r="F266" s="148"/>
      <c r="G266" s="317"/>
      <c r="H266" s="147" t="s">
        <v>72</v>
      </c>
      <c r="I266" s="166" t="s">
        <v>234</v>
      </c>
      <c r="J266" s="147" t="s">
        <v>92</v>
      </c>
      <c r="K266" s="148" t="s">
        <v>3</v>
      </c>
      <c r="L266" s="148" t="s">
        <v>3</v>
      </c>
      <c r="M266" s="148" t="s">
        <v>3</v>
      </c>
      <c r="N266" s="148" t="s">
        <v>3</v>
      </c>
      <c r="O266" s="148" t="s">
        <v>3</v>
      </c>
      <c r="P266" s="161" t="s">
        <v>3</v>
      </c>
      <c r="Q266" s="163">
        <v>1810.7</v>
      </c>
      <c r="R266" s="278" t="s">
        <v>3</v>
      </c>
      <c r="S266" s="278" t="s">
        <v>3</v>
      </c>
      <c r="T266" s="163" t="s">
        <v>3</v>
      </c>
      <c r="U266" s="163">
        <f t="shared" si="31"/>
        <v>1810.7</v>
      </c>
    </row>
    <row r="267" spans="1:21">
      <c r="A267" s="195"/>
      <c r="B267" s="194"/>
      <c r="C267" s="190"/>
      <c r="D267" s="30"/>
      <c r="E267" s="27"/>
      <c r="F267" s="148"/>
      <c r="G267" s="317"/>
      <c r="H267" s="147" t="s">
        <v>72</v>
      </c>
      <c r="I267" s="166" t="s">
        <v>234</v>
      </c>
      <c r="J267" s="147" t="s">
        <v>242</v>
      </c>
      <c r="K267" s="148" t="s">
        <v>3</v>
      </c>
      <c r="L267" s="148" t="s">
        <v>3</v>
      </c>
      <c r="M267" s="148" t="s">
        <v>3</v>
      </c>
      <c r="N267" s="148" t="s">
        <v>3</v>
      </c>
      <c r="O267" s="148" t="s">
        <v>3</v>
      </c>
      <c r="P267" s="161" t="s">
        <v>3</v>
      </c>
      <c r="Q267" s="163"/>
      <c r="R267" s="278" t="s">
        <v>3</v>
      </c>
      <c r="S267" s="278" t="s">
        <v>3</v>
      </c>
      <c r="T267" s="163" t="s">
        <v>3</v>
      </c>
      <c r="U267" s="163">
        <f t="shared" si="31"/>
        <v>0</v>
      </c>
    </row>
    <row r="268" spans="1:21">
      <c r="A268" s="195"/>
      <c r="B268" s="194"/>
      <c r="C268" s="190"/>
      <c r="D268" s="30"/>
      <c r="E268" s="27"/>
      <c r="F268" s="148"/>
      <c r="G268" s="317"/>
      <c r="H268" s="147" t="s">
        <v>72</v>
      </c>
      <c r="I268" s="166" t="s">
        <v>234</v>
      </c>
      <c r="J268" s="147" t="s">
        <v>153</v>
      </c>
      <c r="K268" s="148" t="s">
        <v>3</v>
      </c>
      <c r="L268" s="148" t="s">
        <v>3</v>
      </c>
      <c r="M268" s="148" t="s">
        <v>3</v>
      </c>
      <c r="N268" s="148" t="s">
        <v>3</v>
      </c>
      <c r="O268" s="148" t="s">
        <v>3</v>
      </c>
      <c r="P268" s="161" t="s">
        <v>3</v>
      </c>
      <c r="Q268" s="163">
        <v>180</v>
      </c>
      <c r="R268" s="278" t="s">
        <v>3</v>
      </c>
      <c r="S268" s="278" t="s">
        <v>3</v>
      </c>
      <c r="T268" s="163" t="s">
        <v>3</v>
      </c>
      <c r="U268" s="163">
        <f t="shared" si="31"/>
        <v>180</v>
      </c>
    </row>
    <row r="269" spans="1:21">
      <c r="A269" s="307"/>
      <c r="B269" s="306"/>
      <c r="C269" s="300"/>
      <c r="D269" s="30"/>
      <c r="E269" s="27"/>
      <c r="F269" s="148"/>
      <c r="G269" s="317"/>
      <c r="H269" s="147" t="s">
        <v>72</v>
      </c>
      <c r="I269" s="269" t="s">
        <v>332</v>
      </c>
      <c r="J269" s="147" t="s">
        <v>220</v>
      </c>
      <c r="K269" s="148" t="s">
        <v>3</v>
      </c>
      <c r="L269" s="148" t="s">
        <v>3</v>
      </c>
      <c r="M269" s="148" t="s">
        <v>3</v>
      </c>
      <c r="N269" s="148" t="s">
        <v>3</v>
      </c>
      <c r="O269" s="148" t="s">
        <v>3</v>
      </c>
      <c r="P269" s="161" t="s">
        <v>3</v>
      </c>
      <c r="Q269" s="161" t="s">
        <v>3</v>
      </c>
      <c r="R269" s="278">
        <v>42843</v>
      </c>
      <c r="S269" s="279">
        <v>34274.300000000003</v>
      </c>
      <c r="T269" s="204">
        <v>33588.300000000003</v>
      </c>
      <c r="U269" s="163">
        <f t="shared" si="31"/>
        <v>110705.60000000001</v>
      </c>
    </row>
    <row r="270" spans="1:21">
      <c r="A270" s="307"/>
      <c r="B270" s="306"/>
      <c r="C270" s="300"/>
      <c r="D270" s="30"/>
      <c r="E270" s="27"/>
      <c r="F270" s="148"/>
      <c r="G270" s="317"/>
      <c r="H270" s="147" t="s">
        <v>72</v>
      </c>
      <c r="I270" s="269" t="s">
        <v>332</v>
      </c>
      <c r="J270" s="147" t="s">
        <v>92</v>
      </c>
      <c r="K270" s="148" t="s">
        <v>3</v>
      </c>
      <c r="L270" s="148" t="s">
        <v>3</v>
      </c>
      <c r="M270" s="148" t="s">
        <v>3</v>
      </c>
      <c r="N270" s="148" t="s">
        <v>3</v>
      </c>
      <c r="O270" s="148" t="s">
        <v>3</v>
      </c>
      <c r="P270" s="161" t="s">
        <v>3</v>
      </c>
      <c r="Q270" s="161" t="s">
        <v>3</v>
      </c>
      <c r="R270" s="278">
        <v>7116.9</v>
      </c>
      <c r="S270" s="279">
        <v>4934.8</v>
      </c>
      <c r="T270" s="204">
        <v>4834</v>
      </c>
      <c r="U270" s="163">
        <f t="shared" si="31"/>
        <v>16885.7</v>
      </c>
    </row>
    <row r="271" spans="1:21">
      <c r="A271" s="307"/>
      <c r="B271" s="306"/>
      <c r="C271" s="300"/>
      <c r="D271" s="30"/>
      <c r="E271" s="27"/>
      <c r="F271" s="148"/>
      <c r="G271" s="317"/>
      <c r="H271" s="147" t="s">
        <v>72</v>
      </c>
      <c r="I271" s="269" t="s">
        <v>332</v>
      </c>
      <c r="J271" s="147" t="s">
        <v>242</v>
      </c>
      <c r="K271" s="148" t="s">
        <v>3</v>
      </c>
      <c r="L271" s="148" t="s">
        <v>3</v>
      </c>
      <c r="M271" s="148" t="s">
        <v>3</v>
      </c>
      <c r="N271" s="148" t="s">
        <v>3</v>
      </c>
      <c r="O271" s="148" t="s">
        <v>3</v>
      </c>
      <c r="P271" s="161" t="s">
        <v>3</v>
      </c>
      <c r="Q271" s="161" t="s">
        <v>3</v>
      </c>
      <c r="R271" s="278">
        <v>0</v>
      </c>
      <c r="S271" s="279">
        <v>0</v>
      </c>
      <c r="T271" s="204">
        <v>0</v>
      </c>
      <c r="U271" s="163">
        <f t="shared" si="31"/>
        <v>0</v>
      </c>
    </row>
    <row r="272" spans="1:21">
      <c r="A272" s="307"/>
      <c r="B272" s="306"/>
      <c r="C272" s="300"/>
      <c r="D272" s="30"/>
      <c r="E272" s="27"/>
      <c r="F272" s="148"/>
      <c r="G272" s="318"/>
      <c r="H272" s="147" t="s">
        <v>72</v>
      </c>
      <c r="I272" s="269" t="s">
        <v>332</v>
      </c>
      <c r="J272" s="147" t="s">
        <v>153</v>
      </c>
      <c r="K272" s="148" t="s">
        <v>3</v>
      </c>
      <c r="L272" s="148" t="s">
        <v>3</v>
      </c>
      <c r="M272" s="148" t="s">
        <v>3</v>
      </c>
      <c r="N272" s="148" t="s">
        <v>3</v>
      </c>
      <c r="O272" s="148" t="s">
        <v>3</v>
      </c>
      <c r="P272" s="161" t="s">
        <v>3</v>
      </c>
      <c r="Q272" s="161" t="s">
        <v>3</v>
      </c>
      <c r="R272" s="278">
        <v>853.2</v>
      </c>
      <c r="S272" s="279">
        <v>853.2</v>
      </c>
      <c r="T272" s="204">
        <v>836</v>
      </c>
      <c r="U272" s="163">
        <f t="shared" si="31"/>
        <v>2542.4</v>
      </c>
    </row>
    <row r="273" spans="1:21">
      <c r="A273" s="40"/>
      <c r="B273" s="79" t="s">
        <v>28</v>
      </c>
      <c r="C273" s="2"/>
      <c r="D273" s="21"/>
      <c r="E273" s="4"/>
      <c r="F273" s="148"/>
      <c r="G273" s="149"/>
      <c r="H273" s="147"/>
      <c r="I273" s="147"/>
      <c r="J273" s="147"/>
      <c r="K273" s="148"/>
      <c r="L273" s="148"/>
      <c r="M273" s="148"/>
      <c r="N273" s="148"/>
      <c r="O273" s="148"/>
      <c r="P273" s="161"/>
      <c r="Q273" s="205"/>
      <c r="R273" s="280"/>
      <c r="S273" s="293"/>
      <c r="T273" s="214"/>
      <c r="U273" s="163">
        <f t="shared" si="31"/>
        <v>0</v>
      </c>
    </row>
    <row r="274" spans="1:21">
      <c r="A274" s="40"/>
      <c r="B274" s="17" t="s">
        <v>8</v>
      </c>
      <c r="C274" s="2" t="s">
        <v>6</v>
      </c>
      <c r="D274" s="21"/>
      <c r="E274" s="4" t="s">
        <v>3</v>
      </c>
      <c r="F274" s="148" t="s">
        <v>3</v>
      </c>
      <c r="G274" s="149"/>
      <c r="H274" s="148" t="s">
        <v>3</v>
      </c>
      <c r="I274" s="148" t="s">
        <v>3</v>
      </c>
      <c r="J274" s="148" t="s">
        <v>3</v>
      </c>
      <c r="K274" s="148" t="s">
        <v>3</v>
      </c>
      <c r="L274" s="148" t="s">
        <v>3</v>
      </c>
      <c r="M274" s="148" t="s">
        <v>3</v>
      </c>
      <c r="N274" s="148" t="s">
        <v>3</v>
      </c>
      <c r="O274" s="148" t="s">
        <v>3</v>
      </c>
      <c r="P274" s="161" t="s">
        <v>3</v>
      </c>
      <c r="Q274" s="161" t="s">
        <v>3</v>
      </c>
      <c r="R274" s="275" t="s">
        <v>3</v>
      </c>
      <c r="S274" s="276" t="s">
        <v>3</v>
      </c>
      <c r="T274" s="203" t="s">
        <v>3</v>
      </c>
      <c r="U274" s="148" t="s">
        <v>3</v>
      </c>
    </row>
    <row r="275" spans="1:21">
      <c r="A275" s="40"/>
      <c r="B275" s="17" t="s">
        <v>9</v>
      </c>
      <c r="C275" s="2" t="s">
        <v>6</v>
      </c>
      <c r="D275" s="21"/>
      <c r="E275" s="4" t="s">
        <v>3</v>
      </c>
      <c r="F275" s="148" t="s">
        <v>3</v>
      </c>
      <c r="G275" s="149"/>
      <c r="H275" s="148" t="s">
        <v>3</v>
      </c>
      <c r="I275" s="148" t="s">
        <v>3</v>
      </c>
      <c r="J275" s="148" t="s">
        <v>3</v>
      </c>
      <c r="K275" s="148" t="s">
        <v>3</v>
      </c>
      <c r="L275" s="148" t="s">
        <v>3</v>
      </c>
      <c r="M275" s="148" t="s">
        <v>3</v>
      </c>
      <c r="N275" s="148" t="s">
        <v>3</v>
      </c>
      <c r="O275" s="148" t="s">
        <v>3</v>
      </c>
      <c r="P275" s="161" t="s">
        <v>3</v>
      </c>
      <c r="Q275" s="161" t="s">
        <v>3</v>
      </c>
      <c r="R275" s="275" t="s">
        <v>3</v>
      </c>
      <c r="S275" s="276" t="s">
        <v>3</v>
      </c>
      <c r="T275" s="203" t="s">
        <v>3</v>
      </c>
      <c r="U275" s="148" t="s">
        <v>3</v>
      </c>
    </row>
    <row r="276" spans="1:21">
      <c r="A276" s="40"/>
      <c r="B276" s="17" t="s">
        <v>10</v>
      </c>
      <c r="C276" s="2" t="s">
        <v>6</v>
      </c>
      <c r="D276" s="21"/>
      <c r="E276" s="4" t="s">
        <v>3</v>
      </c>
      <c r="F276" s="148" t="s">
        <v>3</v>
      </c>
      <c r="G276" s="149"/>
      <c r="H276" s="147" t="s">
        <v>3</v>
      </c>
      <c r="I276" s="147" t="s">
        <v>3</v>
      </c>
      <c r="J276" s="147" t="s">
        <v>3</v>
      </c>
      <c r="K276" s="148" t="s">
        <v>3</v>
      </c>
      <c r="L276" s="148" t="s">
        <v>3</v>
      </c>
      <c r="M276" s="148" t="s">
        <v>3</v>
      </c>
      <c r="N276" s="148" t="s">
        <v>3</v>
      </c>
      <c r="O276" s="148" t="s">
        <v>3</v>
      </c>
      <c r="P276" s="161" t="s">
        <v>3</v>
      </c>
      <c r="Q276" s="161" t="s">
        <v>3</v>
      </c>
      <c r="R276" s="275" t="s">
        <v>3</v>
      </c>
      <c r="S276" s="276" t="s">
        <v>3</v>
      </c>
      <c r="T276" s="203" t="s">
        <v>3</v>
      </c>
      <c r="U276" s="148" t="s">
        <v>3</v>
      </c>
    </row>
    <row r="277" spans="1:21" ht="86.4">
      <c r="A277" s="40"/>
      <c r="B277" s="77" t="s">
        <v>194</v>
      </c>
      <c r="C277" s="25" t="s">
        <v>29</v>
      </c>
      <c r="D277" s="30" t="s">
        <v>3</v>
      </c>
      <c r="E277" s="30" t="s">
        <v>269</v>
      </c>
      <c r="F277" s="148" t="s">
        <v>306</v>
      </c>
      <c r="G277" s="149"/>
      <c r="H277" s="148" t="s">
        <v>3</v>
      </c>
      <c r="I277" s="148" t="s">
        <v>3</v>
      </c>
      <c r="J277" s="148" t="s">
        <v>3</v>
      </c>
      <c r="K277" s="148" t="s">
        <v>3</v>
      </c>
      <c r="L277" s="148" t="s">
        <v>3</v>
      </c>
      <c r="M277" s="148" t="s">
        <v>3</v>
      </c>
      <c r="N277" s="148" t="s">
        <v>3</v>
      </c>
      <c r="O277" s="182" t="s">
        <v>195</v>
      </c>
      <c r="P277" s="215" t="s">
        <v>196</v>
      </c>
      <c r="Q277" s="215" t="s">
        <v>197</v>
      </c>
      <c r="R277" s="294" t="s">
        <v>277</v>
      </c>
      <c r="S277" s="294" t="s">
        <v>198</v>
      </c>
      <c r="T277" s="294" t="s">
        <v>198</v>
      </c>
      <c r="U277" s="148" t="s">
        <v>3</v>
      </c>
    </row>
    <row r="278" spans="1:21" ht="100.8">
      <c r="A278" s="40"/>
      <c r="B278" s="77" t="s">
        <v>237</v>
      </c>
      <c r="C278" s="25" t="s">
        <v>29</v>
      </c>
      <c r="D278" s="30" t="s">
        <v>3</v>
      </c>
      <c r="E278" s="30" t="s">
        <v>270</v>
      </c>
      <c r="F278" s="148" t="s">
        <v>312</v>
      </c>
      <c r="G278" s="149"/>
      <c r="H278" s="148" t="s">
        <v>3</v>
      </c>
      <c r="I278" s="148" t="s">
        <v>3</v>
      </c>
      <c r="J278" s="148" t="s">
        <v>3</v>
      </c>
      <c r="K278" s="148" t="s">
        <v>3</v>
      </c>
      <c r="L278" s="148" t="s">
        <v>3</v>
      </c>
      <c r="M278" s="148" t="s">
        <v>3</v>
      </c>
      <c r="N278" s="182" t="s">
        <v>199</v>
      </c>
      <c r="O278" s="182" t="s">
        <v>200</v>
      </c>
      <c r="P278" s="215" t="s">
        <v>201</v>
      </c>
      <c r="Q278" s="215" t="s">
        <v>198</v>
      </c>
      <c r="R278" s="294" t="s">
        <v>278</v>
      </c>
      <c r="S278" s="294" t="s">
        <v>279</v>
      </c>
      <c r="T278" s="294" t="s">
        <v>279</v>
      </c>
      <c r="U278" s="148" t="s">
        <v>3</v>
      </c>
    </row>
    <row r="279" spans="1:21" ht="100.8">
      <c r="A279" s="40"/>
      <c r="B279" s="77" t="s">
        <v>202</v>
      </c>
      <c r="C279" s="25" t="s">
        <v>29</v>
      </c>
      <c r="D279" s="30" t="s">
        <v>3</v>
      </c>
      <c r="E279" s="30" t="s">
        <v>283</v>
      </c>
      <c r="F279" s="148" t="s">
        <v>306</v>
      </c>
      <c r="G279" s="149"/>
      <c r="H279" s="148" t="s">
        <v>3</v>
      </c>
      <c r="I279" s="148" t="s">
        <v>3</v>
      </c>
      <c r="J279" s="148" t="s">
        <v>3</v>
      </c>
      <c r="K279" s="148" t="s">
        <v>3</v>
      </c>
      <c r="L279" s="148" t="s">
        <v>3</v>
      </c>
      <c r="M279" s="182" t="s">
        <v>203</v>
      </c>
      <c r="N279" s="182" t="s">
        <v>204</v>
      </c>
      <c r="O279" s="182" t="s">
        <v>205</v>
      </c>
      <c r="P279" s="215" t="s">
        <v>206</v>
      </c>
      <c r="Q279" s="215" t="s">
        <v>207</v>
      </c>
      <c r="R279" s="294" t="s">
        <v>280</v>
      </c>
      <c r="S279" s="294" t="s">
        <v>281</v>
      </c>
      <c r="T279" s="294" t="s">
        <v>281</v>
      </c>
      <c r="U279" s="148" t="s">
        <v>3</v>
      </c>
    </row>
    <row r="280" spans="1:21" ht="100.8" hidden="1">
      <c r="A280" s="40" t="s">
        <v>61</v>
      </c>
      <c r="B280" s="84" t="s">
        <v>164</v>
      </c>
      <c r="C280" s="85"/>
      <c r="D280" s="86">
        <v>1</v>
      </c>
      <c r="E280" s="27"/>
      <c r="F280" s="148"/>
      <c r="G280" s="149"/>
      <c r="H280" s="147"/>
      <c r="I280" s="147"/>
      <c r="J280" s="147"/>
      <c r="K280" s="148"/>
      <c r="L280" s="148"/>
      <c r="M280" s="148"/>
      <c r="N280" s="148"/>
      <c r="O280" s="148"/>
      <c r="P280" s="161"/>
      <c r="Q280" s="161"/>
      <c r="R280" s="275"/>
      <c r="S280" s="276"/>
      <c r="T280" s="203"/>
      <c r="U280" s="148"/>
    </row>
    <row r="281" spans="1:21" ht="18.75" hidden="1" customHeight="1">
      <c r="A281" s="3" t="s">
        <v>62</v>
      </c>
      <c r="B281" s="332" t="s">
        <v>143</v>
      </c>
      <c r="C281" s="333"/>
      <c r="D281" s="33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3"/>
      <c r="U281" s="334"/>
    </row>
    <row r="282" spans="1:21" ht="57.6" hidden="1">
      <c r="A282" s="3"/>
      <c r="B282" s="5" t="s">
        <v>222</v>
      </c>
      <c r="C282" s="2" t="s">
        <v>6</v>
      </c>
      <c r="D282" s="21" t="s">
        <v>3</v>
      </c>
      <c r="E282" s="4" t="s">
        <v>3</v>
      </c>
      <c r="F282" s="148" t="s">
        <v>3</v>
      </c>
      <c r="G282" s="149" t="s">
        <v>34</v>
      </c>
      <c r="H282" s="147" t="s">
        <v>3</v>
      </c>
      <c r="I282" s="147" t="s">
        <v>3</v>
      </c>
      <c r="J282" s="147" t="s">
        <v>3</v>
      </c>
      <c r="K282" s="148" t="s">
        <v>3</v>
      </c>
      <c r="L282" s="148" t="s">
        <v>3</v>
      </c>
      <c r="M282" s="163" t="str">
        <f>M289</f>
        <v>Х</v>
      </c>
      <c r="N282" s="163" t="str">
        <f t="shared" ref="N282:S282" si="32">N289</f>
        <v>Х</v>
      </c>
      <c r="O282" s="163" t="str">
        <f t="shared" si="32"/>
        <v>Х</v>
      </c>
      <c r="P282" s="163" t="str">
        <f t="shared" si="32"/>
        <v>Х</v>
      </c>
      <c r="Q282" s="163" t="str">
        <f t="shared" si="32"/>
        <v>Х</v>
      </c>
      <c r="R282" s="278" t="str">
        <f t="shared" si="32"/>
        <v>Х</v>
      </c>
      <c r="S282" s="278" t="str">
        <f t="shared" si="32"/>
        <v>Х</v>
      </c>
      <c r="T282" s="163"/>
      <c r="U282" s="163">
        <f>SUM(M282:S282)</f>
        <v>0</v>
      </c>
    </row>
    <row r="283" spans="1:21" hidden="1">
      <c r="A283" s="3"/>
      <c r="B283" s="5" t="s">
        <v>28</v>
      </c>
      <c r="C283" s="2"/>
      <c r="D283" s="21"/>
      <c r="E283" s="4"/>
      <c r="F283" s="148"/>
      <c r="G283" s="149"/>
      <c r="H283" s="147"/>
      <c r="I283" s="147"/>
      <c r="J283" s="147"/>
      <c r="K283" s="148"/>
      <c r="L283" s="148"/>
      <c r="M283" s="161"/>
      <c r="N283" s="161"/>
      <c r="O283" s="161"/>
      <c r="P283" s="161"/>
      <c r="Q283" s="161"/>
      <c r="R283" s="275"/>
      <c r="S283" s="276"/>
      <c r="T283" s="203"/>
      <c r="U283" s="161"/>
    </row>
    <row r="284" spans="1:21" hidden="1">
      <c r="A284" s="3"/>
      <c r="B284" s="2" t="s">
        <v>8</v>
      </c>
      <c r="C284" s="2" t="s">
        <v>6</v>
      </c>
      <c r="D284" s="21" t="s">
        <v>3</v>
      </c>
      <c r="E284" s="4" t="s">
        <v>3</v>
      </c>
      <c r="F284" s="148" t="s">
        <v>3</v>
      </c>
      <c r="G284" s="149"/>
      <c r="H284" s="147" t="s">
        <v>3</v>
      </c>
      <c r="I284" s="147" t="s">
        <v>3</v>
      </c>
      <c r="J284" s="147" t="s">
        <v>3</v>
      </c>
      <c r="K284" s="148" t="s">
        <v>3</v>
      </c>
      <c r="L284" s="148" t="s">
        <v>3</v>
      </c>
      <c r="M284" s="183">
        <v>0</v>
      </c>
      <c r="N284" s="184">
        <f t="shared" ref="N284:S284" si="33">N291</f>
        <v>0</v>
      </c>
      <c r="O284" s="184">
        <f t="shared" si="33"/>
        <v>0</v>
      </c>
      <c r="P284" s="184">
        <f t="shared" si="33"/>
        <v>0</v>
      </c>
      <c r="Q284" s="184">
        <f t="shared" si="33"/>
        <v>0</v>
      </c>
      <c r="R284" s="295">
        <f t="shared" si="33"/>
        <v>0</v>
      </c>
      <c r="S284" s="295">
        <f t="shared" si="33"/>
        <v>0</v>
      </c>
      <c r="T284" s="184"/>
      <c r="U284" s="184">
        <f>SUM(M284:S284)</f>
        <v>0</v>
      </c>
    </row>
    <row r="285" spans="1:21" hidden="1">
      <c r="A285" s="3"/>
      <c r="B285" s="2" t="s">
        <v>9</v>
      </c>
      <c r="C285" s="2" t="s">
        <v>6</v>
      </c>
      <c r="D285" s="21" t="s">
        <v>3</v>
      </c>
      <c r="E285" s="4" t="s">
        <v>3</v>
      </c>
      <c r="F285" s="148" t="s">
        <v>3</v>
      </c>
      <c r="G285" s="149"/>
      <c r="H285" s="147" t="s">
        <v>3</v>
      </c>
      <c r="I285" s="147" t="s">
        <v>3</v>
      </c>
      <c r="J285" s="147" t="s">
        <v>3</v>
      </c>
      <c r="K285" s="148" t="s">
        <v>3</v>
      </c>
      <c r="L285" s="148" t="s">
        <v>3</v>
      </c>
      <c r="M285" s="147" t="s">
        <v>3</v>
      </c>
      <c r="N285" s="148" t="s">
        <v>3</v>
      </c>
      <c r="O285" s="148" t="s">
        <v>3</v>
      </c>
      <c r="P285" s="147" t="s">
        <v>3</v>
      </c>
      <c r="Q285" s="161" t="s">
        <v>3</v>
      </c>
      <c r="R285" s="275" t="s">
        <v>3</v>
      </c>
      <c r="S285" s="287" t="s">
        <v>3</v>
      </c>
      <c r="T285" s="147"/>
      <c r="U285" s="147" t="s">
        <v>3</v>
      </c>
    </row>
    <row r="286" spans="1:21" ht="12.75" hidden="1" customHeight="1">
      <c r="A286" s="3"/>
      <c r="B286" s="2" t="s">
        <v>10</v>
      </c>
      <c r="C286" s="2" t="s">
        <v>6</v>
      </c>
      <c r="D286" s="21" t="s">
        <v>3</v>
      </c>
      <c r="E286" s="4" t="s">
        <v>3</v>
      </c>
      <c r="F286" s="148" t="s">
        <v>3</v>
      </c>
      <c r="G286" s="149"/>
      <c r="H286" s="147" t="s">
        <v>3</v>
      </c>
      <c r="I286" s="147" t="s">
        <v>3</v>
      </c>
      <c r="J286" s="147" t="s">
        <v>3</v>
      </c>
      <c r="K286" s="148" t="s">
        <v>3</v>
      </c>
      <c r="L286" s="148" t="s">
        <v>3</v>
      </c>
      <c r="M286" s="147" t="s">
        <v>3</v>
      </c>
      <c r="N286" s="148" t="s">
        <v>3</v>
      </c>
      <c r="O286" s="148" t="s">
        <v>3</v>
      </c>
      <c r="P286" s="147" t="s">
        <v>3</v>
      </c>
      <c r="Q286" s="161" t="s">
        <v>3</v>
      </c>
      <c r="R286" s="275" t="s">
        <v>3</v>
      </c>
      <c r="S286" s="287" t="s">
        <v>3</v>
      </c>
      <c r="T286" s="147"/>
      <c r="U286" s="147" t="s">
        <v>3</v>
      </c>
    </row>
    <row r="287" spans="1:21" ht="137.25" hidden="1" customHeight="1">
      <c r="A287" s="8"/>
      <c r="B287" s="25" t="s">
        <v>154</v>
      </c>
      <c r="C287" s="25" t="s">
        <v>29</v>
      </c>
      <c r="D287" s="21" t="s">
        <v>3</v>
      </c>
      <c r="E287" s="30" t="s">
        <v>284</v>
      </c>
      <c r="F287" s="148" t="s">
        <v>273</v>
      </c>
      <c r="G287" s="149"/>
      <c r="H287" s="147" t="s">
        <v>3</v>
      </c>
      <c r="I287" s="147" t="s">
        <v>3</v>
      </c>
      <c r="J287" s="147" t="s">
        <v>3</v>
      </c>
      <c r="K287" s="148">
        <v>5</v>
      </c>
      <c r="L287" s="148">
        <v>5</v>
      </c>
      <c r="M287" s="147" t="s">
        <v>3</v>
      </c>
      <c r="N287" s="148" t="s">
        <v>3</v>
      </c>
      <c r="O287" s="148" t="s">
        <v>3</v>
      </c>
      <c r="P287" s="147" t="s">
        <v>3</v>
      </c>
      <c r="Q287" s="161" t="s">
        <v>3</v>
      </c>
      <c r="R287" s="275" t="s">
        <v>3</v>
      </c>
      <c r="S287" s="287" t="s">
        <v>3</v>
      </c>
      <c r="T287" s="147"/>
      <c r="U287" s="148" t="s">
        <v>3</v>
      </c>
    </row>
    <row r="288" spans="1:21" ht="28.8" hidden="1">
      <c r="A288" s="3" t="s">
        <v>64</v>
      </c>
      <c r="B288" s="2" t="s">
        <v>141</v>
      </c>
      <c r="C288" s="2"/>
      <c r="D288" s="21">
        <v>1</v>
      </c>
      <c r="E288" s="4"/>
      <c r="F288" s="148" t="s">
        <v>273</v>
      </c>
      <c r="G288" s="149"/>
      <c r="H288" s="147" t="s">
        <v>3</v>
      </c>
      <c r="I288" s="147" t="s">
        <v>3</v>
      </c>
      <c r="J288" s="147" t="s">
        <v>3</v>
      </c>
      <c r="K288" s="148" t="s">
        <v>3</v>
      </c>
      <c r="L288" s="148" t="s">
        <v>3</v>
      </c>
      <c r="M288" s="147" t="s">
        <v>3</v>
      </c>
      <c r="N288" s="147" t="s">
        <v>3</v>
      </c>
      <c r="O288" s="147" t="s">
        <v>3</v>
      </c>
      <c r="P288" s="148" t="s">
        <v>3</v>
      </c>
      <c r="Q288" s="161" t="s">
        <v>3</v>
      </c>
      <c r="R288" s="287" t="s">
        <v>3</v>
      </c>
      <c r="S288" s="287" t="s">
        <v>3</v>
      </c>
      <c r="T288" s="147"/>
      <c r="U288" s="148" t="s">
        <v>3</v>
      </c>
    </row>
    <row r="289" spans="1:24" hidden="1">
      <c r="A289" s="126"/>
      <c r="B289" s="137" t="s">
        <v>222</v>
      </c>
      <c r="C289" s="125" t="s">
        <v>6</v>
      </c>
      <c r="D289" s="30" t="s">
        <v>3</v>
      </c>
      <c r="E289" s="27" t="s">
        <v>3</v>
      </c>
      <c r="F289" s="148" t="s">
        <v>3</v>
      </c>
      <c r="G289" s="149"/>
      <c r="H289" s="147" t="s">
        <v>3</v>
      </c>
      <c r="I289" s="147" t="s">
        <v>3</v>
      </c>
      <c r="J289" s="147" t="s">
        <v>3</v>
      </c>
      <c r="K289" s="148" t="s">
        <v>3</v>
      </c>
      <c r="L289" s="148" t="s">
        <v>3</v>
      </c>
      <c r="M289" s="147" t="s">
        <v>3</v>
      </c>
      <c r="N289" s="147" t="s">
        <v>3</v>
      </c>
      <c r="O289" s="147" t="s">
        <v>3</v>
      </c>
      <c r="P289" s="148" t="s">
        <v>3</v>
      </c>
      <c r="Q289" s="161" t="s">
        <v>3</v>
      </c>
      <c r="R289" s="287" t="s">
        <v>3</v>
      </c>
      <c r="S289" s="287" t="s">
        <v>3</v>
      </c>
      <c r="T289" s="147"/>
      <c r="U289" s="148" t="s">
        <v>3</v>
      </c>
    </row>
    <row r="290" spans="1:24" hidden="1">
      <c r="A290" s="3"/>
      <c r="B290" s="5" t="s">
        <v>28</v>
      </c>
      <c r="C290" s="2"/>
      <c r="D290" s="21"/>
      <c r="E290" s="4"/>
      <c r="F290" s="148"/>
      <c r="G290" s="149"/>
      <c r="H290" s="147" t="s">
        <v>3</v>
      </c>
      <c r="I290" s="147" t="s">
        <v>3</v>
      </c>
      <c r="J290" s="147" t="s">
        <v>3</v>
      </c>
      <c r="K290" s="148" t="s">
        <v>3</v>
      </c>
      <c r="L290" s="148" t="s">
        <v>3</v>
      </c>
      <c r="M290" s="147" t="s">
        <v>3</v>
      </c>
      <c r="N290" s="147" t="s">
        <v>3</v>
      </c>
      <c r="O290" s="147" t="s">
        <v>3</v>
      </c>
      <c r="P290" s="148" t="s">
        <v>3</v>
      </c>
      <c r="Q290" s="161" t="s">
        <v>3</v>
      </c>
      <c r="R290" s="287" t="s">
        <v>3</v>
      </c>
      <c r="S290" s="287" t="s">
        <v>3</v>
      </c>
      <c r="T290" s="147"/>
      <c r="U290" s="148" t="s">
        <v>3</v>
      </c>
    </row>
    <row r="291" spans="1:24" hidden="1">
      <c r="A291" s="3"/>
      <c r="B291" s="2" t="s">
        <v>8</v>
      </c>
      <c r="C291" s="2" t="s">
        <v>6</v>
      </c>
      <c r="D291" s="21"/>
      <c r="E291" s="4" t="s">
        <v>3</v>
      </c>
      <c r="F291" s="148" t="s">
        <v>3</v>
      </c>
      <c r="G291" s="149"/>
      <c r="H291" s="147" t="s">
        <v>3</v>
      </c>
      <c r="I291" s="147" t="s">
        <v>3</v>
      </c>
      <c r="J291" s="147" t="s">
        <v>3</v>
      </c>
      <c r="K291" s="148" t="s">
        <v>3</v>
      </c>
      <c r="L291" s="148" t="s">
        <v>3</v>
      </c>
      <c r="M291" s="183">
        <v>0</v>
      </c>
      <c r="N291" s="184">
        <v>0</v>
      </c>
      <c r="O291" s="184">
        <v>0</v>
      </c>
      <c r="P291" s="184">
        <v>0</v>
      </c>
      <c r="Q291" s="184">
        <v>0</v>
      </c>
      <c r="R291" s="295">
        <v>0</v>
      </c>
      <c r="S291" s="296">
        <v>0</v>
      </c>
      <c r="T291" s="216"/>
      <c r="U291" s="184">
        <f>SUM(M291:S291)</f>
        <v>0</v>
      </c>
    </row>
    <row r="292" spans="1:24" hidden="1">
      <c r="A292" s="3"/>
      <c r="B292" s="2" t="s">
        <v>9</v>
      </c>
      <c r="C292" s="2" t="s">
        <v>6</v>
      </c>
      <c r="D292" s="21"/>
      <c r="E292" s="4" t="s">
        <v>3</v>
      </c>
      <c r="F292" s="148" t="s">
        <v>3</v>
      </c>
      <c r="G292" s="149"/>
      <c r="H292" s="147" t="s">
        <v>3</v>
      </c>
      <c r="I292" s="147" t="s">
        <v>3</v>
      </c>
      <c r="J292" s="147" t="s">
        <v>3</v>
      </c>
      <c r="K292" s="148" t="s">
        <v>3</v>
      </c>
      <c r="L292" s="148" t="s">
        <v>3</v>
      </c>
      <c r="M292" s="148" t="s">
        <v>3</v>
      </c>
      <c r="N292" s="148" t="s">
        <v>3</v>
      </c>
      <c r="O292" s="148" t="s">
        <v>3</v>
      </c>
      <c r="P292" s="161" t="s">
        <v>3</v>
      </c>
      <c r="Q292" s="161" t="s">
        <v>3</v>
      </c>
      <c r="R292" s="275" t="s">
        <v>3</v>
      </c>
      <c r="S292" s="275" t="s">
        <v>3</v>
      </c>
      <c r="T292" s="161"/>
      <c r="U292" s="148" t="s">
        <v>3</v>
      </c>
    </row>
    <row r="293" spans="1:24" hidden="1">
      <c r="A293" s="3"/>
      <c r="B293" s="2" t="s">
        <v>10</v>
      </c>
      <c r="C293" s="2" t="s">
        <v>6</v>
      </c>
      <c r="D293" s="21"/>
      <c r="E293" s="4" t="s">
        <v>3</v>
      </c>
      <c r="F293" s="148" t="s">
        <v>3</v>
      </c>
      <c r="G293" s="149"/>
      <c r="H293" s="147" t="s">
        <v>3</v>
      </c>
      <c r="I293" s="147" t="s">
        <v>3</v>
      </c>
      <c r="J293" s="147" t="s">
        <v>3</v>
      </c>
      <c r="K293" s="148" t="s">
        <v>3</v>
      </c>
      <c r="L293" s="148" t="s">
        <v>3</v>
      </c>
      <c r="M293" s="148" t="s">
        <v>3</v>
      </c>
      <c r="N293" s="148" t="s">
        <v>3</v>
      </c>
      <c r="O293" s="148" t="s">
        <v>3</v>
      </c>
      <c r="P293" s="161" t="s">
        <v>3</v>
      </c>
      <c r="Q293" s="161" t="s">
        <v>3</v>
      </c>
      <c r="R293" s="275" t="s">
        <v>3</v>
      </c>
      <c r="S293" s="275" t="s">
        <v>3</v>
      </c>
      <c r="T293" s="161"/>
      <c r="U293" s="148" t="s">
        <v>3</v>
      </c>
    </row>
    <row r="294" spans="1:24" ht="72" hidden="1">
      <c r="A294" s="3"/>
      <c r="B294" s="25" t="s">
        <v>155</v>
      </c>
      <c r="C294" s="25" t="s">
        <v>53</v>
      </c>
      <c r="D294" s="21" t="s">
        <v>3</v>
      </c>
      <c r="E294" s="30" t="s">
        <v>39</v>
      </c>
      <c r="F294" s="148" t="s">
        <v>236</v>
      </c>
      <c r="G294" s="149"/>
      <c r="H294" s="147"/>
      <c r="I294" s="147"/>
      <c r="J294" s="147"/>
      <c r="K294" s="148">
        <v>2</v>
      </c>
      <c r="L294" s="148">
        <v>3</v>
      </c>
      <c r="M294" s="148" t="s">
        <v>3</v>
      </c>
      <c r="N294" s="148" t="s">
        <v>3</v>
      </c>
      <c r="O294" s="148" t="s">
        <v>3</v>
      </c>
      <c r="P294" s="161" t="s">
        <v>3</v>
      </c>
      <c r="Q294" s="161" t="s">
        <v>3</v>
      </c>
      <c r="R294" s="275" t="s">
        <v>3</v>
      </c>
      <c r="S294" s="275" t="s">
        <v>3</v>
      </c>
      <c r="T294" s="161"/>
      <c r="U294" s="148" t="s">
        <v>3</v>
      </c>
    </row>
    <row r="295" spans="1:24" ht="28.8">
      <c r="A295" s="40" t="s">
        <v>139</v>
      </c>
      <c r="B295" s="84" t="s">
        <v>276</v>
      </c>
      <c r="C295" s="85"/>
      <c r="D295" s="86">
        <v>1</v>
      </c>
      <c r="E295" s="27"/>
      <c r="F295" s="148"/>
      <c r="G295" s="149"/>
      <c r="H295" s="147"/>
      <c r="I295" s="147"/>
      <c r="J295" s="147"/>
      <c r="K295" s="148"/>
      <c r="L295" s="148"/>
      <c r="M295" s="148"/>
      <c r="N295" s="148"/>
      <c r="O295" s="148"/>
      <c r="P295" s="161"/>
      <c r="Q295" s="161"/>
      <c r="R295" s="275"/>
      <c r="S295" s="276"/>
      <c r="T295" s="203"/>
      <c r="U295" s="148"/>
    </row>
    <row r="296" spans="1:24" ht="18">
      <c r="A296" s="3" t="s">
        <v>142</v>
      </c>
      <c r="B296" s="332" t="s">
        <v>71</v>
      </c>
      <c r="C296" s="333"/>
      <c r="D296" s="333"/>
      <c r="E296" s="333"/>
      <c r="F296" s="333"/>
      <c r="G296" s="333"/>
      <c r="H296" s="333"/>
      <c r="I296" s="333"/>
      <c r="J296" s="333"/>
      <c r="K296" s="333"/>
      <c r="L296" s="333"/>
      <c r="M296" s="333"/>
      <c r="N296" s="333"/>
      <c r="O296" s="333"/>
      <c r="P296" s="333"/>
      <c r="Q296" s="333"/>
      <c r="R296" s="333"/>
      <c r="S296" s="333"/>
      <c r="T296" s="333"/>
      <c r="U296" s="334"/>
    </row>
    <row r="297" spans="1:24" ht="57.6">
      <c r="A297" s="3"/>
      <c r="B297" s="5" t="s">
        <v>222</v>
      </c>
      <c r="C297" s="2" t="s">
        <v>6</v>
      </c>
      <c r="D297" s="21" t="s">
        <v>3</v>
      </c>
      <c r="E297" s="4" t="s">
        <v>3</v>
      </c>
      <c r="F297" s="148" t="s">
        <v>3</v>
      </c>
      <c r="G297" s="149" t="s">
        <v>34</v>
      </c>
      <c r="H297" s="147" t="s">
        <v>3</v>
      </c>
      <c r="I297" s="147" t="s">
        <v>3</v>
      </c>
      <c r="J297" s="147" t="s">
        <v>3</v>
      </c>
      <c r="K297" s="148" t="s">
        <v>3</v>
      </c>
      <c r="L297" s="148" t="s">
        <v>3</v>
      </c>
      <c r="M297" s="163">
        <f>M304</f>
        <v>30564.7</v>
      </c>
      <c r="N297" s="163">
        <f t="shared" ref="N297:T297" si="34">N304</f>
        <v>30717.356000000003</v>
      </c>
      <c r="O297" s="163">
        <f t="shared" si="34"/>
        <v>29230.100000000002</v>
      </c>
      <c r="P297" s="163">
        <f t="shared" si="34"/>
        <v>31623.331999999999</v>
      </c>
      <c r="Q297" s="163">
        <f t="shared" si="34"/>
        <v>35004.199999999997</v>
      </c>
      <c r="R297" s="278">
        <f t="shared" si="34"/>
        <v>22929.599999999999</v>
      </c>
      <c r="S297" s="278">
        <f t="shared" si="34"/>
        <v>22836.1</v>
      </c>
      <c r="T297" s="163">
        <f t="shared" si="34"/>
        <v>22836.1</v>
      </c>
      <c r="U297" s="163">
        <f>SUM(M297:T297)</f>
        <v>225741.48800000001</v>
      </c>
      <c r="V297" s="71"/>
      <c r="W297" s="71"/>
    </row>
    <row r="298" spans="1:24">
      <c r="A298" s="3"/>
      <c r="B298" s="5" t="s">
        <v>28</v>
      </c>
      <c r="C298" s="2"/>
      <c r="D298" s="21"/>
      <c r="E298" s="4"/>
      <c r="F298" s="148"/>
      <c r="G298" s="149"/>
      <c r="H298" s="147"/>
      <c r="I298" s="147"/>
      <c r="J298" s="147"/>
      <c r="K298" s="148"/>
      <c r="L298" s="148"/>
      <c r="M298" s="163">
        <f t="shared" ref="M298:T298" si="35">M299</f>
        <v>869.2</v>
      </c>
      <c r="N298" s="163">
        <f t="shared" si="35"/>
        <v>763.57899999999995</v>
      </c>
      <c r="O298" s="163">
        <f t="shared" si="35"/>
        <v>778.09999999999991</v>
      </c>
      <c r="P298" s="163">
        <f t="shared" si="35"/>
        <v>833.35</v>
      </c>
      <c r="Q298" s="163">
        <f t="shared" si="35"/>
        <v>836.3</v>
      </c>
      <c r="R298" s="278">
        <f t="shared" si="35"/>
        <v>0</v>
      </c>
      <c r="S298" s="278">
        <f t="shared" si="35"/>
        <v>0</v>
      </c>
      <c r="T298" s="163">
        <f t="shared" si="35"/>
        <v>0</v>
      </c>
      <c r="U298" s="163">
        <f>SUM(M298:T298)</f>
        <v>4080.5289999999995</v>
      </c>
    </row>
    <row r="299" spans="1:24">
      <c r="A299" s="3"/>
      <c r="B299" s="2" t="s">
        <v>8</v>
      </c>
      <c r="C299" s="2" t="s">
        <v>6</v>
      </c>
      <c r="D299" s="21" t="s">
        <v>3</v>
      </c>
      <c r="E299" s="4" t="s">
        <v>3</v>
      </c>
      <c r="F299" s="148" t="s">
        <v>3</v>
      </c>
      <c r="G299" s="149"/>
      <c r="H299" s="147" t="s">
        <v>3</v>
      </c>
      <c r="I299" s="147" t="s">
        <v>3</v>
      </c>
      <c r="J299" s="147" t="s">
        <v>3</v>
      </c>
      <c r="K299" s="148" t="s">
        <v>3</v>
      </c>
      <c r="L299" s="148" t="s">
        <v>3</v>
      </c>
      <c r="M299" s="163">
        <f>M317+M318</f>
        <v>869.2</v>
      </c>
      <c r="N299" s="163">
        <f>N317+N318</f>
        <v>763.57899999999995</v>
      </c>
      <c r="O299" s="163">
        <f>O317+O318</f>
        <v>778.09999999999991</v>
      </c>
      <c r="P299" s="163">
        <f>P316</f>
        <v>833.35</v>
      </c>
      <c r="Q299" s="163">
        <f>Q316</f>
        <v>836.3</v>
      </c>
      <c r="R299" s="278">
        <f>R316</f>
        <v>0</v>
      </c>
      <c r="S299" s="278">
        <f>S316</f>
        <v>0</v>
      </c>
      <c r="T299" s="163">
        <f>T316</f>
        <v>0</v>
      </c>
      <c r="U299" s="163">
        <f>SUM(M299:T299)</f>
        <v>4080.5289999999995</v>
      </c>
    </row>
    <row r="300" spans="1:24">
      <c r="A300" s="3"/>
      <c r="B300" s="2" t="s">
        <v>9</v>
      </c>
      <c r="C300" s="2" t="s">
        <v>6</v>
      </c>
      <c r="D300" s="21" t="s">
        <v>3</v>
      </c>
      <c r="E300" s="4" t="s">
        <v>3</v>
      </c>
      <c r="F300" s="148" t="s">
        <v>3</v>
      </c>
      <c r="G300" s="149"/>
      <c r="H300" s="147" t="s">
        <v>3</v>
      </c>
      <c r="I300" s="147" t="s">
        <v>3</v>
      </c>
      <c r="J300" s="147" t="s">
        <v>3</v>
      </c>
      <c r="K300" s="148" t="s">
        <v>3</v>
      </c>
      <c r="L300" s="148" t="s">
        <v>3</v>
      </c>
      <c r="M300" s="164"/>
      <c r="N300" s="164"/>
      <c r="O300" s="164"/>
      <c r="P300" s="163"/>
      <c r="Q300" s="163"/>
      <c r="R300" s="278"/>
      <c r="S300" s="278"/>
      <c r="T300" s="163"/>
      <c r="U300" s="163">
        <f>SUM(M300:T300)</f>
        <v>0</v>
      </c>
    </row>
    <row r="301" spans="1:24">
      <c r="A301" s="3"/>
      <c r="B301" s="2" t="s">
        <v>10</v>
      </c>
      <c r="C301" s="2" t="s">
        <v>6</v>
      </c>
      <c r="D301" s="21" t="s">
        <v>3</v>
      </c>
      <c r="E301" s="4" t="s">
        <v>3</v>
      </c>
      <c r="F301" s="148" t="s">
        <v>3</v>
      </c>
      <c r="G301" s="149"/>
      <c r="H301" s="147" t="s">
        <v>3</v>
      </c>
      <c r="I301" s="147" t="s">
        <v>3</v>
      </c>
      <c r="J301" s="147" t="s">
        <v>3</v>
      </c>
      <c r="K301" s="148" t="s">
        <v>3</v>
      </c>
      <c r="L301" s="148" t="s">
        <v>3</v>
      </c>
      <c r="M301" s="148" t="s">
        <v>3</v>
      </c>
      <c r="N301" s="148" t="s">
        <v>3</v>
      </c>
      <c r="O301" s="148" t="s">
        <v>3</v>
      </c>
      <c r="P301" s="161" t="s">
        <v>3</v>
      </c>
      <c r="Q301" s="161" t="s">
        <v>3</v>
      </c>
      <c r="R301" s="275" t="s">
        <v>3</v>
      </c>
      <c r="S301" s="276" t="s">
        <v>3</v>
      </c>
      <c r="T301" s="203"/>
      <c r="U301" s="148" t="s">
        <v>3</v>
      </c>
    </row>
    <row r="302" spans="1:24" ht="302.39999999999998">
      <c r="A302" s="3"/>
      <c r="B302" s="72" t="s">
        <v>288</v>
      </c>
      <c r="C302" s="2" t="s">
        <v>29</v>
      </c>
      <c r="D302" s="21"/>
      <c r="E302" s="30" t="s">
        <v>299</v>
      </c>
      <c r="F302" s="148" t="s">
        <v>306</v>
      </c>
      <c r="G302" s="149"/>
      <c r="H302" s="147" t="s">
        <v>3</v>
      </c>
      <c r="I302" s="147" t="s">
        <v>3</v>
      </c>
      <c r="J302" s="147" t="s">
        <v>3</v>
      </c>
      <c r="K302" s="148" t="s">
        <v>3</v>
      </c>
      <c r="L302" s="148" t="s">
        <v>3</v>
      </c>
      <c r="M302" s="148">
        <v>90</v>
      </c>
      <c r="N302" s="148">
        <v>90</v>
      </c>
      <c r="O302" s="148">
        <v>90</v>
      </c>
      <c r="P302" s="161">
        <v>90</v>
      </c>
      <c r="Q302" s="161">
        <v>100</v>
      </c>
      <c r="R302" s="275">
        <v>100</v>
      </c>
      <c r="S302" s="276">
        <v>100</v>
      </c>
      <c r="T302" s="203">
        <v>100</v>
      </c>
      <c r="U302" s="148" t="s">
        <v>3</v>
      </c>
    </row>
    <row r="303" spans="1:24" ht="28.8">
      <c r="A303" s="3" t="s">
        <v>140</v>
      </c>
      <c r="B303" s="2" t="s">
        <v>145</v>
      </c>
      <c r="C303" s="2"/>
      <c r="D303" s="229">
        <v>1</v>
      </c>
      <c r="E303" s="4"/>
      <c r="F303" s="148" t="s">
        <v>306</v>
      </c>
      <c r="G303" s="149"/>
      <c r="H303" s="147"/>
      <c r="I303" s="147"/>
      <c r="J303" s="147"/>
      <c r="K303" s="148"/>
      <c r="L303" s="148"/>
      <c r="M303" s="148"/>
      <c r="N303" s="148"/>
      <c r="O303" s="148"/>
      <c r="P303" s="161"/>
      <c r="Q303" s="161"/>
      <c r="R303" s="275"/>
      <c r="S303" s="276"/>
      <c r="T303" s="203"/>
      <c r="U303" s="148"/>
    </row>
    <row r="304" spans="1:24" ht="15" customHeight="1">
      <c r="A304" s="319"/>
      <c r="B304" s="337" t="s">
        <v>222</v>
      </c>
      <c r="C304" s="316" t="s">
        <v>6</v>
      </c>
      <c r="D304" s="30" t="s">
        <v>3</v>
      </c>
      <c r="E304" s="27" t="s">
        <v>3</v>
      </c>
      <c r="F304" s="148" t="s">
        <v>3</v>
      </c>
      <c r="G304" s="149"/>
      <c r="H304" s="147" t="s">
        <v>3</v>
      </c>
      <c r="I304" s="147" t="s">
        <v>3</v>
      </c>
      <c r="J304" s="147" t="s">
        <v>3</v>
      </c>
      <c r="K304" s="148" t="s">
        <v>3</v>
      </c>
      <c r="L304" s="148" t="s">
        <v>3</v>
      </c>
      <c r="M304" s="163">
        <f>SUM(M305:M310)</f>
        <v>30564.7</v>
      </c>
      <c r="N304" s="163">
        <f>SUM(N305:N310)</f>
        <v>30717.356000000003</v>
      </c>
      <c r="O304" s="163">
        <f>SUM(O305:O310)</f>
        <v>29230.100000000002</v>
      </c>
      <c r="P304" s="163">
        <f>SUM(P305:P315)</f>
        <v>31623.331999999999</v>
      </c>
      <c r="Q304" s="163">
        <f>SUM(Q305:Q315)</f>
        <v>35004.199999999997</v>
      </c>
      <c r="R304" s="278">
        <f>SUM(R305:R315)</f>
        <v>22929.599999999999</v>
      </c>
      <c r="S304" s="278">
        <f>SUM(S305:S315)</f>
        <v>22836.1</v>
      </c>
      <c r="T304" s="163">
        <f>SUM(T305:T315)</f>
        <v>22836.1</v>
      </c>
      <c r="U304" s="163">
        <f>SUM(M304:T304)</f>
        <v>225741.48800000001</v>
      </c>
      <c r="V304" s="71"/>
      <c r="W304" s="71"/>
      <c r="X304" s="71"/>
    </row>
    <row r="305" spans="1:22" ht="15" customHeight="1">
      <c r="A305" s="321"/>
      <c r="B305" s="338"/>
      <c r="C305" s="317"/>
      <c r="D305" s="30"/>
      <c r="E305" s="27"/>
      <c r="F305" s="148"/>
      <c r="G305" s="316" t="s">
        <v>34</v>
      </c>
      <c r="H305" s="147" t="s">
        <v>72</v>
      </c>
      <c r="I305" s="147" t="s">
        <v>190</v>
      </c>
      <c r="J305" s="147" t="s">
        <v>92</v>
      </c>
      <c r="K305" s="148" t="s">
        <v>3</v>
      </c>
      <c r="L305" s="148" t="s">
        <v>3</v>
      </c>
      <c r="M305" s="163">
        <v>5541.5</v>
      </c>
      <c r="N305" s="163">
        <v>5337.2</v>
      </c>
      <c r="O305" s="163">
        <v>2016.9</v>
      </c>
      <c r="P305" s="163">
        <v>1525.3</v>
      </c>
      <c r="Q305" s="163">
        <v>1558.7</v>
      </c>
      <c r="R305" s="278">
        <v>1217.2</v>
      </c>
      <c r="S305" s="278">
        <v>1123.7</v>
      </c>
      <c r="T305" s="163">
        <v>1123.7</v>
      </c>
      <c r="U305" s="163">
        <f t="shared" ref="U305:U315" si="36">SUM(M305:T305)</f>
        <v>19444.2</v>
      </c>
      <c r="V305" s="197"/>
    </row>
    <row r="306" spans="1:22" ht="15" customHeight="1">
      <c r="A306" s="321"/>
      <c r="B306" s="338"/>
      <c r="C306" s="317"/>
      <c r="D306" s="30"/>
      <c r="E306" s="27"/>
      <c r="F306" s="148"/>
      <c r="G306" s="317"/>
      <c r="H306" s="147" t="s">
        <v>72</v>
      </c>
      <c r="I306" s="147" t="s">
        <v>190</v>
      </c>
      <c r="J306" s="147" t="s">
        <v>225</v>
      </c>
      <c r="K306" s="148" t="s">
        <v>3</v>
      </c>
      <c r="L306" s="148" t="s">
        <v>3</v>
      </c>
      <c r="M306" s="163" t="s">
        <v>3</v>
      </c>
      <c r="N306" s="163" t="s">
        <v>3</v>
      </c>
      <c r="O306" s="164">
        <v>177.2</v>
      </c>
      <c r="P306" s="163">
        <v>120</v>
      </c>
      <c r="Q306" s="163" t="s">
        <v>3</v>
      </c>
      <c r="R306" s="278" t="s">
        <v>3</v>
      </c>
      <c r="S306" s="278" t="s">
        <v>3</v>
      </c>
      <c r="T306" s="163" t="s">
        <v>3</v>
      </c>
      <c r="U306" s="163">
        <f t="shared" si="36"/>
        <v>297.2</v>
      </c>
    </row>
    <row r="307" spans="1:22" ht="15" customHeight="1">
      <c r="A307" s="321"/>
      <c r="B307" s="338"/>
      <c r="C307" s="317"/>
      <c r="D307" s="30"/>
      <c r="E307" s="27"/>
      <c r="F307" s="148"/>
      <c r="G307" s="317"/>
      <c r="H307" s="147" t="s">
        <v>72</v>
      </c>
      <c r="I307" s="147" t="s">
        <v>190</v>
      </c>
      <c r="J307" s="147" t="s">
        <v>153</v>
      </c>
      <c r="K307" s="148" t="s">
        <v>3</v>
      </c>
      <c r="L307" s="148" t="s">
        <v>3</v>
      </c>
      <c r="M307" s="163" t="s">
        <v>3</v>
      </c>
      <c r="N307" s="163" t="s">
        <v>3</v>
      </c>
      <c r="O307" s="164">
        <v>33.1</v>
      </c>
      <c r="P307" s="163">
        <v>31.7</v>
      </c>
      <c r="Q307" s="163">
        <v>59.4</v>
      </c>
      <c r="R307" s="278">
        <v>58.5</v>
      </c>
      <c r="S307" s="278">
        <v>58.5</v>
      </c>
      <c r="T307" s="278">
        <v>58.5</v>
      </c>
      <c r="U307" s="163">
        <f t="shared" si="36"/>
        <v>299.7</v>
      </c>
      <c r="V307" s="71"/>
    </row>
    <row r="308" spans="1:22">
      <c r="A308" s="321"/>
      <c r="B308" s="338"/>
      <c r="C308" s="317"/>
      <c r="D308" s="30" t="s">
        <v>3</v>
      </c>
      <c r="E308" s="27" t="s">
        <v>3</v>
      </c>
      <c r="F308" s="148" t="s">
        <v>3</v>
      </c>
      <c r="G308" s="317"/>
      <c r="H308" s="147" t="s">
        <v>72</v>
      </c>
      <c r="I308" s="147" t="s">
        <v>179</v>
      </c>
      <c r="J308" s="147" t="s">
        <v>90</v>
      </c>
      <c r="K308" s="148" t="s">
        <v>3</v>
      </c>
      <c r="L308" s="148" t="s">
        <v>3</v>
      </c>
      <c r="M308" s="163">
        <f>23402.1+644</f>
        <v>24046.1</v>
      </c>
      <c r="N308" s="163">
        <v>24367.8</v>
      </c>
      <c r="O308" s="164">
        <v>26372.9</v>
      </c>
      <c r="P308" s="163">
        <v>27376.982</v>
      </c>
      <c r="Q308" s="163">
        <v>25882.7</v>
      </c>
      <c r="R308" s="278">
        <v>21241.8</v>
      </c>
      <c r="S308" s="278">
        <v>21241.8</v>
      </c>
      <c r="T308" s="163">
        <v>21241.8</v>
      </c>
      <c r="U308" s="163">
        <f t="shared" si="36"/>
        <v>191771.88199999995</v>
      </c>
      <c r="V308" s="71"/>
    </row>
    <row r="309" spans="1:22">
      <c r="A309" s="321"/>
      <c r="B309" s="338"/>
      <c r="C309" s="317"/>
      <c r="D309" s="30" t="s">
        <v>3</v>
      </c>
      <c r="E309" s="27" t="s">
        <v>3</v>
      </c>
      <c r="F309" s="148" t="s">
        <v>3</v>
      </c>
      <c r="G309" s="317"/>
      <c r="H309" s="147" t="s">
        <v>72</v>
      </c>
      <c r="I309" s="147" t="s">
        <v>179</v>
      </c>
      <c r="J309" s="147" t="s">
        <v>92</v>
      </c>
      <c r="K309" s="148" t="s">
        <v>3</v>
      </c>
      <c r="L309" s="148" t="s">
        <v>3</v>
      </c>
      <c r="M309" s="163">
        <f>495.3+453.9</f>
        <v>949.2</v>
      </c>
      <c r="N309" s="163">
        <v>957.36599999999999</v>
      </c>
      <c r="O309" s="164">
        <v>600</v>
      </c>
      <c r="P309" s="163">
        <v>356.2</v>
      </c>
      <c r="Q309" s="163">
        <v>414.9</v>
      </c>
      <c r="R309" s="278">
        <v>412.1</v>
      </c>
      <c r="S309" s="278">
        <v>412.1</v>
      </c>
      <c r="T309" s="163">
        <v>412.1</v>
      </c>
      <c r="U309" s="163">
        <f t="shared" si="36"/>
        <v>4513.9660000000003</v>
      </c>
      <c r="V309" s="71"/>
    </row>
    <row r="310" spans="1:22">
      <c r="A310" s="321"/>
      <c r="B310" s="338"/>
      <c r="C310" s="317"/>
      <c r="D310" s="30"/>
      <c r="E310" s="27"/>
      <c r="F310" s="148"/>
      <c r="G310" s="317"/>
      <c r="H310" s="147" t="s">
        <v>72</v>
      </c>
      <c r="I310" s="147" t="s">
        <v>179</v>
      </c>
      <c r="J310" s="147" t="s">
        <v>153</v>
      </c>
      <c r="K310" s="148" t="s">
        <v>3</v>
      </c>
      <c r="L310" s="148" t="s">
        <v>3</v>
      </c>
      <c r="M310" s="163">
        <f>18.9+9</f>
        <v>27.9</v>
      </c>
      <c r="N310" s="163">
        <v>54.99</v>
      </c>
      <c r="O310" s="164">
        <v>30</v>
      </c>
      <c r="P310" s="163">
        <v>2</v>
      </c>
      <c r="Q310" s="163">
        <v>1</v>
      </c>
      <c r="R310" s="278">
        <v>0</v>
      </c>
      <c r="S310" s="278">
        <v>0</v>
      </c>
      <c r="T310" s="163">
        <v>0</v>
      </c>
      <c r="U310" s="163">
        <f t="shared" si="36"/>
        <v>115.89</v>
      </c>
      <c r="V310" s="71"/>
    </row>
    <row r="311" spans="1:22">
      <c r="A311" s="222"/>
      <c r="B311" s="338"/>
      <c r="C311" s="220"/>
      <c r="D311" s="30"/>
      <c r="E311" s="27"/>
      <c r="F311" s="148"/>
      <c r="G311" s="359" t="s">
        <v>267</v>
      </c>
      <c r="H311" s="147" t="s">
        <v>265</v>
      </c>
      <c r="I311" s="147" t="s">
        <v>190</v>
      </c>
      <c r="J311" s="147" t="s">
        <v>92</v>
      </c>
      <c r="K311" s="148" t="s">
        <v>3</v>
      </c>
      <c r="L311" s="148" t="s">
        <v>3</v>
      </c>
      <c r="M311" s="148" t="s">
        <v>3</v>
      </c>
      <c r="N311" s="148" t="s">
        <v>3</v>
      </c>
      <c r="O311" s="148" t="s">
        <v>3</v>
      </c>
      <c r="P311" s="163">
        <v>36.67</v>
      </c>
      <c r="Q311" s="161">
        <v>2662.9</v>
      </c>
      <c r="R311" s="148" t="s">
        <v>3</v>
      </c>
      <c r="S311" s="148" t="s">
        <v>3</v>
      </c>
      <c r="T311" s="148" t="s">
        <v>3</v>
      </c>
      <c r="U311" s="163">
        <f t="shared" si="36"/>
        <v>2699.57</v>
      </c>
    </row>
    <row r="312" spans="1:22" ht="15" customHeight="1">
      <c r="A312" s="222"/>
      <c r="B312" s="338"/>
      <c r="C312" s="220"/>
      <c r="D312" s="30"/>
      <c r="E312" s="27"/>
      <c r="F312" s="148"/>
      <c r="G312" s="359"/>
      <c r="H312" s="147" t="s">
        <v>265</v>
      </c>
      <c r="I312" s="147" t="s">
        <v>179</v>
      </c>
      <c r="J312" s="147" t="s">
        <v>90</v>
      </c>
      <c r="K312" s="148" t="s">
        <v>3</v>
      </c>
      <c r="L312" s="148" t="s">
        <v>3</v>
      </c>
      <c r="M312" s="148" t="s">
        <v>3</v>
      </c>
      <c r="N312" s="148" t="s">
        <v>3</v>
      </c>
      <c r="O312" s="148" t="s">
        <v>3</v>
      </c>
      <c r="P312" s="163">
        <v>2088.2800000000002</v>
      </c>
      <c r="Q312" s="163">
        <v>4352.8999999999996</v>
      </c>
      <c r="R312" s="148" t="s">
        <v>3</v>
      </c>
      <c r="S312" s="148" t="s">
        <v>3</v>
      </c>
      <c r="T312" s="148" t="s">
        <v>3</v>
      </c>
      <c r="U312" s="163">
        <f t="shared" si="36"/>
        <v>6441.18</v>
      </c>
    </row>
    <row r="313" spans="1:22" ht="15" customHeight="1">
      <c r="A313" s="239"/>
      <c r="B313" s="338"/>
      <c r="C313" s="238"/>
      <c r="D313" s="30"/>
      <c r="E313" s="27"/>
      <c r="F313" s="148"/>
      <c r="G313" s="359"/>
      <c r="H313" s="147" t="s">
        <v>265</v>
      </c>
      <c r="I313" s="147" t="s">
        <v>179</v>
      </c>
      <c r="J313" s="147" t="s">
        <v>92</v>
      </c>
      <c r="K313" s="148" t="s">
        <v>3</v>
      </c>
      <c r="L313" s="148" t="s">
        <v>3</v>
      </c>
      <c r="M313" s="148" t="s">
        <v>3</v>
      </c>
      <c r="N313" s="148" t="s">
        <v>3</v>
      </c>
      <c r="O313" s="148" t="s">
        <v>3</v>
      </c>
      <c r="P313" s="148">
        <v>86.2</v>
      </c>
      <c r="Q313" s="163">
        <v>56.7</v>
      </c>
      <c r="R313" s="148" t="s">
        <v>3</v>
      </c>
      <c r="S313" s="148" t="s">
        <v>3</v>
      </c>
      <c r="T313" s="148" t="s">
        <v>3</v>
      </c>
      <c r="U313" s="163">
        <f t="shared" si="36"/>
        <v>142.9</v>
      </c>
    </row>
    <row r="314" spans="1:22" ht="15" customHeight="1">
      <c r="A314" s="264"/>
      <c r="B314" s="338"/>
      <c r="C314" s="263"/>
      <c r="D314" s="30"/>
      <c r="E314" s="27"/>
      <c r="F314" s="148"/>
      <c r="G314" s="359"/>
      <c r="H314" s="147" t="s">
        <v>265</v>
      </c>
      <c r="I314" s="147" t="s">
        <v>179</v>
      </c>
      <c r="J314" s="147" t="s">
        <v>153</v>
      </c>
      <c r="K314" s="148" t="s">
        <v>3</v>
      </c>
      <c r="L314" s="148" t="s">
        <v>3</v>
      </c>
      <c r="M314" s="148" t="s">
        <v>3</v>
      </c>
      <c r="N314" s="148" t="s">
        <v>3</v>
      </c>
      <c r="O314" s="148" t="s">
        <v>3</v>
      </c>
      <c r="P314" s="148"/>
      <c r="Q314" s="163">
        <v>0.6</v>
      </c>
      <c r="R314" s="148" t="s">
        <v>3</v>
      </c>
      <c r="S314" s="148" t="s">
        <v>3</v>
      </c>
      <c r="T314" s="148" t="s">
        <v>3</v>
      </c>
      <c r="U314" s="163">
        <f t="shared" si="36"/>
        <v>0.6</v>
      </c>
    </row>
    <row r="315" spans="1:22" ht="61.2" customHeight="1">
      <c r="A315" s="227"/>
      <c r="B315" s="339"/>
      <c r="C315" s="226"/>
      <c r="D315" s="30"/>
      <c r="E315" s="27"/>
      <c r="F315" s="148"/>
      <c r="G315" s="359"/>
      <c r="H315" s="147" t="s">
        <v>265</v>
      </c>
      <c r="I315" s="147" t="s">
        <v>190</v>
      </c>
      <c r="J315" s="147" t="s">
        <v>153</v>
      </c>
      <c r="K315" s="148" t="s">
        <v>3</v>
      </c>
      <c r="L315" s="148" t="s">
        <v>3</v>
      </c>
      <c r="M315" s="148" t="s">
        <v>3</v>
      </c>
      <c r="N315" s="148" t="s">
        <v>3</v>
      </c>
      <c r="O315" s="148" t="s">
        <v>3</v>
      </c>
      <c r="P315" s="148" t="s">
        <v>3</v>
      </c>
      <c r="Q315" s="163">
        <v>14.4</v>
      </c>
      <c r="R315" s="148" t="s">
        <v>3</v>
      </c>
      <c r="S315" s="148" t="s">
        <v>3</v>
      </c>
      <c r="T315" s="148" t="s">
        <v>3</v>
      </c>
      <c r="U315" s="163">
        <f t="shared" si="36"/>
        <v>14.4</v>
      </c>
    </row>
    <row r="316" spans="1:22">
      <c r="A316" s="3"/>
      <c r="B316" s="5" t="s">
        <v>28</v>
      </c>
      <c r="C316" s="2"/>
      <c r="D316" s="21"/>
      <c r="E316" s="4"/>
      <c r="F316" s="148"/>
      <c r="G316" s="149"/>
      <c r="H316" s="148" t="s">
        <v>3</v>
      </c>
      <c r="I316" s="148" t="s">
        <v>3</v>
      </c>
      <c r="J316" s="148" t="s">
        <v>3</v>
      </c>
      <c r="K316" s="148" t="s">
        <v>3</v>
      </c>
      <c r="L316" s="148" t="s">
        <v>3</v>
      </c>
      <c r="M316" s="164">
        <f>SUM(M317:M318)</f>
        <v>869.2</v>
      </c>
      <c r="N316" s="164">
        <f>SUM(N317:N318)</f>
        <v>763.57899999999995</v>
      </c>
      <c r="O316" s="164">
        <f>SUM(O317:O318)</f>
        <v>778.09999999999991</v>
      </c>
      <c r="P316" s="163">
        <f>SUM(P317:P320)</f>
        <v>833.35</v>
      </c>
      <c r="Q316" s="163">
        <f>SUM(Q317:Q320)</f>
        <v>836.3</v>
      </c>
      <c r="R316" s="278">
        <f>SUM(R317:R320)</f>
        <v>0</v>
      </c>
      <c r="S316" s="278">
        <f>SUM(S317:S320)</f>
        <v>0</v>
      </c>
      <c r="T316" s="163">
        <f>SUM(T317:T320)</f>
        <v>0</v>
      </c>
      <c r="U316" s="163">
        <f>SUM(M316:T316)</f>
        <v>4080.5289999999995</v>
      </c>
    </row>
    <row r="317" spans="1:22">
      <c r="A317" s="3"/>
      <c r="B317" s="337" t="s">
        <v>8</v>
      </c>
      <c r="C317" s="316" t="s">
        <v>6</v>
      </c>
      <c r="D317" s="21"/>
      <c r="E317" s="4" t="s">
        <v>3</v>
      </c>
      <c r="F317" s="148" t="s">
        <v>3</v>
      </c>
      <c r="G317" s="316" t="s">
        <v>34</v>
      </c>
      <c r="H317" s="147" t="s">
        <v>72</v>
      </c>
      <c r="I317" s="174" t="s">
        <v>180</v>
      </c>
      <c r="J317" s="147" t="s">
        <v>90</v>
      </c>
      <c r="K317" s="148" t="s">
        <v>3</v>
      </c>
      <c r="L317" s="148" t="s">
        <v>3</v>
      </c>
      <c r="M317" s="163">
        <v>501</v>
      </c>
      <c r="N317" s="163">
        <v>501.3</v>
      </c>
      <c r="O317" s="164">
        <v>530.9</v>
      </c>
      <c r="P317" s="163">
        <f>176.8+51.15</f>
        <v>227.95000000000002</v>
      </c>
      <c r="Q317" s="161" t="s">
        <v>3</v>
      </c>
      <c r="R317" s="275" t="s">
        <v>3</v>
      </c>
      <c r="S317" s="275" t="s">
        <v>3</v>
      </c>
      <c r="T317" s="161"/>
      <c r="U317" s="163">
        <f>SUM(M317:T317)</f>
        <v>1761.1499999999999</v>
      </c>
    </row>
    <row r="318" spans="1:22" ht="65.25" customHeight="1">
      <c r="A318" s="3"/>
      <c r="B318" s="338"/>
      <c r="C318" s="318"/>
      <c r="D318" s="21"/>
      <c r="E318" s="4"/>
      <c r="F318" s="148"/>
      <c r="G318" s="318"/>
      <c r="H318" s="147" t="s">
        <v>72</v>
      </c>
      <c r="I318" s="174" t="s">
        <v>180</v>
      </c>
      <c r="J318" s="147" t="s">
        <v>92</v>
      </c>
      <c r="K318" s="148" t="s">
        <v>3</v>
      </c>
      <c r="L318" s="148" t="s">
        <v>3</v>
      </c>
      <c r="M318" s="163">
        <v>368.2</v>
      </c>
      <c r="N318" s="163">
        <v>262.279</v>
      </c>
      <c r="O318" s="164">
        <v>247.2</v>
      </c>
      <c r="P318" s="163">
        <v>0</v>
      </c>
      <c r="Q318" s="161" t="s">
        <v>3</v>
      </c>
      <c r="R318" s="275" t="s">
        <v>3</v>
      </c>
      <c r="S318" s="275" t="s">
        <v>3</v>
      </c>
      <c r="T318" s="275" t="s">
        <v>3</v>
      </c>
      <c r="U318" s="163">
        <f>SUM(M318:T318)</f>
        <v>877.67900000000009</v>
      </c>
    </row>
    <row r="319" spans="1:22">
      <c r="A319" s="3"/>
      <c r="B319" s="338"/>
      <c r="C319" s="221"/>
      <c r="D319" s="21"/>
      <c r="E319" s="4"/>
      <c r="F319" s="148"/>
      <c r="G319" s="316" t="s">
        <v>267</v>
      </c>
      <c r="H319" s="147" t="s">
        <v>265</v>
      </c>
      <c r="I319" s="174" t="s">
        <v>180</v>
      </c>
      <c r="J319" s="147" t="s">
        <v>90</v>
      </c>
      <c r="K319" s="148" t="s">
        <v>3</v>
      </c>
      <c r="L319" s="148" t="s">
        <v>3</v>
      </c>
      <c r="M319" s="148" t="s">
        <v>3</v>
      </c>
      <c r="N319" s="148" t="s">
        <v>3</v>
      </c>
      <c r="O319" s="148" t="s">
        <v>3</v>
      </c>
      <c r="P319" s="163">
        <v>381.4</v>
      </c>
      <c r="Q319" s="161">
        <v>682.4</v>
      </c>
      <c r="R319" s="275" t="s">
        <v>3</v>
      </c>
      <c r="S319" s="275" t="s">
        <v>3</v>
      </c>
      <c r="T319" s="275" t="s">
        <v>3</v>
      </c>
      <c r="U319" s="163">
        <f>SUM(M319:T319)</f>
        <v>1063.8</v>
      </c>
    </row>
    <row r="320" spans="1:22" ht="95.25" customHeight="1">
      <c r="A320" s="3"/>
      <c r="B320" s="339"/>
      <c r="C320" s="221"/>
      <c r="D320" s="21"/>
      <c r="E320" s="4"/>
      <c r="F320" s="148"/>
      <c r="G320" s="318"/>
      <c r="H320" s="147" t="s">
        <v>265</v>
      </c>
      <c r="I320" s="174" t="s">
        <v>180</v>
      </c>
      <c r="J320" s="147" t="s">
        <v>92</v>
      </c>
      <c r="K320" s="148" t="s">
        <v>3</v>
      </c>
      <c r="L320" s="148" t="s">
        <v>3</v>
      </c>
      <c r="M320" s="148" t="s">
        <v>3</v>
      </c>
      <c r="N320" s="148" t="s">
        <v>3</v>
      </c>
      <c r="O320" s="148" t="s">
        <v>3</v>
      </c>
      <c r="P320" s="163">
        <v>224</v>
      </c>
      <c r="Q320" s="205">
        <v>153.9</v>
      </c>
      <c r="R320" s="275" t="s">
        <v>3</v>
      </c>
      <c r="S320" s="275" t="s">
        <v>3</v>
      </c>
      <c r="T320" s="275" t="s">
        <v>3</v>
      </c>
      <c r="U320" s="163">
        <f>SUM(M320:T320)</f>
        <v>377.9</v>
      </c>
    </row>
    <row r="321" spans="1:21">
      <c r="A321" s="3"/>
      <c r="B321" s="2" t="s">
        <v>9</v>
      </c>
      <c r="C321" s="2" t="s">
        <v>6</v>
      </c>
      <c r="D321" s="21"/>
      <c r="E321" s="4" t="s">
        <v>3</v>
      </c>
      <c r="F321" s="148" t="s">
        <v>3</v>
      </c>
      <c r="G321" s="149"/>
      <c r="H321" s="147"/>
      <c r="I321" s="147"/>
      <c r="J321" s="147"/>
      <c r="K321" s="148" t="s">
        <v>3</v>
      </c>
      <c r="L321" s="148" t="s">
        <v>3</v>
      </c>
      <c r="M321" s="148"/>
      <c r="N321" s="148"/>
      <c r="O321" s="148"/>
      <c r="P321" s="161"/>
      <c r="Q321" s="161"/>
      <c r="R321" s="275"/>
      <c r="S321" s="276"/>
      <c r="T321" s="203"/>
      <c r="U321" s="148"/>
    </row>
    <row r="322" spans="1:21">
      <c r="A322" s="3"/>
      <c r="B322" s="2" t="s">
        <v>10</v>
      </c>
      <c r="C322" s="2" t="s">
        <v>6</v>
      </c>
      <c r="D322" s="21"/>
      <c r="E322" s="4" t="s">
        <v>3</v>
      </c>
      <c r="F322" s="148" t="s">
        <v>3</v>
      </c>
      <c r="G322" s="149"/>
      <c r="H322" s="147" t="s">
        <v>3</v>
      </c>
      <c r="I322" s="147" t="s">
        <v>3</v>
      </c>
      <c r="J322" s="147" t="s">
        <v>3</v>
      </c>
      <c r="K322" s="148" t="s">
        <v>3</v>
      </c>
      <c r="L322" s="148" t="s">
        <v>3</v>
      </c>
      <c r="M322" s="148"/>
      <c r="N322" s="148"/>
      <c r="O322" s="148"/>
      <c r="P322" s="163"/>
      <c r="Q322" s="163"/>
      <c r="R322" s="278"/>
      <c r="S322" s="276"/>
      <c r="T322" s="203"/>
      <c r="U322" s="148"/>
    </row>
    <row r="323" spans="1:21" ht="129.6">
      <c r="A323" s="3"/>
      <c r="B323" s="25" t="s">
        <v>117</v>
      </c>
      <c r="C323" s="25" t="s">
        <v>29</v>
      </c>
      <c r="D323" s="21" t="s">
        <v>3</v>
      </c>
      <c r="E323" s="21" t="s">
        <v>285</v>
      </c>
      <c r="F323" s="148" t="s">
        <v>306</v>
      </c>
      <c r="G323" s="252"/>
      <c r="H323" s="147" t="s">
        <v>3</v>
      </c>
      <c r="I323" s="147" t="s">
        <v>3</v>
      </c>
      <c r="J323" s="147" t="s">
        <v>3</v>
      </c>
      <c r="K323" s="148">
        <v>70</v>
      </c>
      <c r="L323" s="148">
        <v>71</v>
      </c>
      <c r="M323" s="148">
        <v>74</v>
      </c>
      <c r="N323" s="148">
        <v>78</v>
      </c>
      <c r="O323" s="162">
        <v>83</v>
      </c>
      <c r="P323" s="162">
        <v>88</v>
      </c>
      <c r="Q323" s="162">
        <v>90</v>
      </c>
      <c r="R323" s="277">
        <v>90</v>
      </c>
      <c r="S323" s="277">
        <v>90</v>
      </c>
      <c r="T323" s="162">
        <v>90</v>
      </c>
      <c r="U323" s="148" t="s">
        <v>3</v>
      </c>
    </row>
    <row r="324" spans="1:21" ht="25.2">
      <c r="A324" s="23"/>
      <c r="B324" s="254"/>
      <c r="C324" s="254"/>
      <c r="D324" s="255"/>
      <c r="E324" s="256"/>
      <c r="F324" s="257"/>
      <c r="G324" s="258"/>
      <c r="H324" s="259"/>
      <c r="I324" s="259" t="s">
        <v>314</v>
      </c>
      <c r="J324" s="259"/>
      <c r="K324" s="257"/>
      <c r="L324" s="257"/>
      <c r="M324" s="257"/>
      <c r="N324" s="257"/>
      <c r="O324" s="257"/>
      <c r="P324" s="260"/>
      <c r="Q324" s="260"/>
      <c r="R324" s="297"/>
      <c r="S324" s="298"/>
      <c r="T324" s="261"/>
      <c r="U324" s="262" t="s">
        <v>316</v>
      </c>
    </row>
    <row r="329" spans="1:21">
      <c r="M329" s="185"/>
    </row>
  </sheetData>
  <autoFilter ref="A13:U326"/>
  <mergeCells count="81">
    <mergeCell ref="A304:A310"/>
    <mergeCell ref="Q2:U4"/>
    <mergeCell ref="Q7:U7"/>
    <mergeCell ref="A175:A176"/>
    <mergeCell ref="B247:B251"/>
    <mergeCell ref="A260:A264"/>
    <mergeCell ref="B175:B176"/>
    <mergeCell ref="B98:B99"/>
    <mergeCell ref="C247:C250"/>
    <mergeCell ref="G175:G176"/>
    <mergeCell ref="B185:B186"/>
    <mergeCell ref="G160:G163"/>
    <mergeCell ref="B23:U23"/>
    <mergeCell ref="K10:U10"/>
    <mergeCell ref="D10:D11"/>
    <mergeCell ref="G319:G320"/>
    <mergeCell ref="C317:C318"/>
    <mergeCell ref="B317:B320"/>
    <mergeCell ref="C260:C261"/>
    <mergeCell ref="G305:G310"/>
    <mergeCell ref="G311:G315"/>
    <mergeCell ref="B260:B264"/>
    <mergeCell ref="G317:G318"/>
    <mergeCell ref="B281:U281"/>
    <mergeCell ref="B296:U296"/>
    <mergeCell ref="C304:C310"/>
    <mergeCell ref="G260:G272"/>
    <mergeCell ref="B304:B315"/>
    <mergeCell ref="Q1:U1"/>
    <mergeCell ref="Q6:U6"/>
    <mergeCell ref="C108:C110"/>
    <mergeCell ref="C231:C233"/>
    <mergeCell ref="G10:G11"/>
    <mergeCell ref="H10:J10"/>
    <mergeCell ref="C159:C160"/>
    <mergeCell ref="C151:C152"/>
    <mergeCell ref="F10:F11"/>
    <mergeCell ref="C98:C99"/>
    <mergeCell ref="C127:C128"/>
    <mergeCell ref="Q5:U5"/>
    <mergeCell ref="C185:C186"/>
    <mergeCell ref="G169:G171"/>
    <mergeCell ref="B8:S8"/>
    <mergeCell ref="B108:B115"/>
    <mergeCell ref="B10:B11"/>
    <mergeCell ref="E10:E11"/>
    <mergeCell ref="B85:B89"/>
    <mergeCell ref="G185:G186"/>
    <mergeCell ref="B72:B82"/>
    <mergeCell ref="A231:A233"/>
    <mergeCell ref="A247:A250"/>
    <mergeCell ref="G232:G233"/>
    <mergeCell ref="B221:U221"/>
    <mergeCell ref="A127:A128"/>
    <mergeCell ref="A159:A160"/>
    <mergeCell ref="B159:B167"/>
    <mergeCell ref="B137:B138"/>
    <mergeCell ref="A151:A152"/>
    <mergeCell ref="B151:B152"/>
    <mergeCell ref="B127:B130"/>
    <mergeCell ref="A185:A186"/>
    <mergeCell ref="G234:G235"/>
    <mergeCell ref="F234:F235"/>
    <mergeCell ref="G164:G167"/>
    <mergeCell ref="B231:B233"/>
    <mergeCell ref="A10:A11"/>
    <mergeCell ref="C10:C11"/>
    <mergeCell ref="C175:C176"/>
    <mergeCell ref="B31:B38"/>
    <mergeCell ref="C72:C76"/>
    <mergeCell ref="A108:A110"/>
    <mergeCell ref="B57:B64"/>
    <mergeCell ref="B49:B55"/>
    <mergeCell ref="A31:A38"/>
    <mergeCell ref="C31:C38"/>
    <mergeCell ref="C57:C64"/>
    <mergeCell ref="A57:A64"/>
    <mergeCell ref="A49:A54"/>
    <mergeCell ref="A72:A76"/>
    <mergeCell ref="A98:A99"/>
    <mergeCell ref="B117:B119"/>
  </mergeCells>
  <pageMargins left="0.39370078740157483" right="0.39370078740157483" top="1.3779527559055118" bottom="0.39370078740157483" header="0.31496062992125984" footer="0.31496062992125984"/>
  <pageSetup paperSize="9" scale="47" firstPageNumber="6" orientation="landscape" useFirstPageNumber="1" r:id="rId1"/>
  <headerFooter>
    <oddHeader>&amp;C&amp;P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Прил.1</vt:lpstr>
      <vt:lpstr>изменение обеспеч в конце</vt:lpstr>
      <vt:lpstr>фин-е 0</vt:lpstr>
      <vt:lpstr>изменения</vt:lpstr>
      <vt:lpstr>'изменение обеспеч в конце'!Заголовки_для_печати</vt:lpstr>
      <vt:lpstr>изменения!Заголовки_для_печати</vt:lpstr>
      <vt:lpstr>Прил.1!Заголовки_для_печати</vt:lpstr>
      <vt:lpstr>'изменение обеспеч в конце'!Область_печати</vt:lpstr>
      <vt:lpstr>изменения!Область_печати</vt:lpstr>
      <vt:lpstr>Прил.1!Область_печати</vt:lpstr>
      <vt:lpstr>'фин-е 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User</cp:lastModifiedBy>
  <cp:lastPrinted>2019-01-11T08:32:38Z</cp:lastPrinted>
  <dcterms:created xsi:type="dcterms:W3CDTF">2013-11-22T11:49:29Z</dcterms:created>
  <dcterms:modified xsi:type="dcterms:W3CDTF">2019-01-11T08:36:01Z</dcterms:modified>
</cp:coreProperties>
</file>