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tabRatio="923" activeTab="7"/>
  </bookViews>
  <sheets>
    <sheet name="Теплоснабжение " sheetId="1" r:id="rId1"/>
    <sheet name="Водоснабжение " sheetId="2" r:id="rId2"/>
    <sheet name="Водоотведение " sheetId="3" r:id="rId3"/>
    <sheet name="Электроснабжение " sheetId="4" r:id="rId4"/>
    <sheet name="Горячее водоснабжение" sheetId="5" r:id="rId5"/>
    <sheet name="Администрация Мо(ком.услуги)" sheetId="6" r:id="rId6"/>
    <sheet name="Лимиты РКО" sheetId="7" r:id="rId7"/>
    <sheet name="Муниципальные квартиры" sheetId="8" r:id="rId8"/>
  </sheets>
  <definedNames>
    <definedName name="_xlnm._FilterDatabase" localSheetId="5" hidden="1">'Администрация Мо(ком.услуги)'!$A$8:$Q$102</definedName>
    <definedName name="_xlnm._FilterDatabase" localSheetId="2" hidden="1">'Водоотведение '!$A$8:$CA$58</definedName>
    <definedName name="_xlnm._FilterDatabase" localSheetId="1" hidden="1">'Водоснабжение '!$A$7:$S$82</definedName>
    <definedName name="_xlnm._FilterDatabase" localSheetId="0" hidden="1">'Теплоснабжение '!$A$8:$R$102</definedName>
    <definedName name="_xlnm.Print_Area" localSheetId="5">'Администрация Мо(ком.услуги)'!$A$1:$P$104</definedName>
    <definedName name="_xlnm.Print_Area" localSheetId="2">'Водоотведение '!$A$1:$Q$58</definedName>
    <definedName name="_xlnm.Print_Area" localSheetId="1">'Водоснабжение '!$A$1:$R$105</definedName>
    <definedName name="_xlnm.Print_Area" localSheetId="4">'Горячее водоснабжение'!$A$1:$R$23</definedName>
    <definedName name="_xlnm.Print_Area" localSheetId="6">'Лимиты РКО'!$A$1:$P$31</definedName>
    <definedName name="_xlnm.Print_Area" localSheetId="0">'Теплоснабжение '!$A$1:$O$132</definedName>
    <definedName name="_xlnm.Print_Area" localSheetId="3">'Электроснабжение '!$A$1:$P$96</definedName>
  </definedNames>
  <calcPr fullCalcOnLoad="1"/>
</workbook>
</file>

<file path=xl/sharedStrings.xml><?xml version="1.0" encoding="utf-8"?>
<sst xmlns="http://schemas.openxmlformats.org/spreadsheetml/2006/main" count="549" uniqueCount="321">
  <si>
    <t>Итого</t>
  </si>
  <si>
    <t xml:space="preserve">  15.Районный финансовый отдел</t>
  </si>
  <si>
    <t>1.Отдел</t>
  </si>
  <si>
    <t>итого</t>
  </si>
  <si>
    <t>16 Редакция</t>
  </si>
  <si>
    <t>1.редакция</t>
  </si>
  <si>
    <t xml:space="preserve">   17.Военкомат</t>
  </si>
  <si>
    <t>1.Военкомат</t>
  </si>
  <si>
    <t>Всего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</si>
  <si>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</si>
  <si>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</si>
  <si>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</si>
  <si>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</si>
  <si>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</si>
  <si>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</si>
  <si>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</si>
  <si>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</si>
  <si>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</si>
  <si>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</si>
  <si>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ГОД</t>
  </si>
  <si>
    <t>Ноябрь</t>
  </si>
  <si>
    <t>Декабрь</t>
  </si>
  <si>
    <t>Цена за 1м3 и сумма</t>
  </si>
  <si>
    <t>Итого сумма</t>
  </si>
  <si>
    <t>Культура</t>
  </si>
  <si>
    <t>ИТОГО:</t>
  </si>
  <si>
    <t>Образование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</si>
  <si>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</si>
  <si>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</si>
  <si>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</si>
  <si>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</si>
  <si>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</si>
  <si>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</si>
  <si>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</si>
  <si>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</si>
  <si>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ИТОГО ПО РАЙОНУ:</t>
  </si>
  <si>
    <t>№ ___ от "__" _________ 2011 года</t>
  </si>
  <si>
    <t>Итого:</t>
  </si>
  <si>
    <t>Наименование</t>
  </si>
  <si>
    <t>Образование.</t>
  </si>
  <si>
    <t>ЦДТ г. Могоча</t>
  </si>
  <si>
    <t>Гараж ЦДТ</t>
  </si>
  <si>
    <t>МОУ СОШ №25 с.Чалдонка</t>
  </si>
  <si>
    <t>МОУ СОШ №30 п.Итака</t>
  </si>
  <si>
    <t>МОУ СОШ №27 п.Ключевской</t>
  </si>
  <si>
    <t>МОУ СОШ №33 п.Давенда</t>
  </si>
  <si>
    <t>Библиотека</t>
  </si>
  <si>
    <t>Организации (жд)</t>
  </si>
  <si>
    <t>1 квартал</t>
  </si>
  <si>
    <t>2 квартал</t>
  </si>
  <si>
    <t>3 квартал</t>
  </si>
  <si>
    <t>4 квартал</t>
  </si>
  <si>
    <t>январь</t>
  </si>
  <si>
    <t>март</t>
  </si>
  <si>
    <t>ноябрь</t>
  </si>
  <si>
    <t>декабрь</t>
  </si>
  <si>
    <t>г. Могоча</t>
  </si>
  <si>
    <t>Организации (гор)</t>
  </si>
  <si>
    <t>Общее потребление электроэнергии</t>
  </si>
  <si>
    <t xml:space="preserve">  Культура</t>
  </si>
  <si>
    <t>Организация</t>
  </si>
  <si>
    <t>ИТОГО :</t>
  </si>
  <si>
    <t>Всего:</t>
  </si>
  <si>
    <t>тыс.руб</t>
  </si>
  <si>
    <t>Итого по району:</t>
  </si>
  <si>
    <t>тыс. кВт/ч</t>
  </si>
  <si>
    <t>кВт</t>
  </si>
  <si>
    <t>руб</t>
  </si>
  <si>
    <t>Детский сад "Теремок" п. Итака</t>
  </si>
  <si>
    <t>Итого 6 месяцев</t>
  </si>
  <si>
    <t>итого 6 месяцев</t>
  </si>
  <si>
    <t xml:space="preserve">ИТОГО </t>
  </si>
  <si>
    <t>Бухгалтерия РКО, Высотная 1</t>
  </si>
  <si>
    <t>Приложение № 2</t>
  </si>
  <si>
    <t>Приложение №  3</t>
  </si>
  <si>
    <t>Приложение № 4</t>
  </si>
  <si>
    <t>Приложение № 6</t>
  </si>
  <si>
    <t>Комитет культуры МР "Могочинский район"</t>
  </si>
  <si>
    <t>Комитет культуры администрации МР "Могочинский район"</t>
  </si>
  <si>
    <t>итого I полугодие</t>
  </si>
  <si>
    <t>итого II полугодие</t>
  </si>
  <si>
    <t>Приложение № 7</t>
  </si>
  <si>
    <t>Водоснабжение м3</t>
  </si>
  <si>
    <t>Водоотведение м3</t>
  </si>
  <si>
    <t>Электроэнергия Квт/ч</t>
  </si>
  <si>
    <t>МДОУ Детский сад № 3 г. Могоча, Приисковая, 19</t>
  </si>
  <si>
    <t>МДОУ Детский сад № 3 г. Могоча, Восточная, 38</t>
  </si>
  <si>
    <t>с учетом тепловых потерь и НДС</t>
  </si>
  <si>
    <t>МДОУ Детский сад № 3 г. Могоча,  Приисковая, 19</t>
  </si>
  <si>
    <t>МДОУ Детский сад № 3 г. Могоча,   Восточная, 38</t>
  </si>
  <si>
    <t>Тариф (руб.)</t>
  </si>
  <si>
    <t>МДОУ Детский сад № 2 г. Могоча</t>
  </si>
  <si>
    <t>МДОУ Детский  сад № 2 г. Могоча</t>
  </si>
  <si>
    <t>МОУ СОШ №1 г. Могоча, Комсомольская, 18</t>
  </si>
  <si>
    <t>МОУ СОШ №1 г. Могоча, Высотная, 1</t>
  </si>
  <si>
    <t>МОУ СОШ № 1 г. Могоча</t>
  </si>
  <si>
    <t>МОУ СОШ № 102 п. Амазар</t>
  </si>
  <si>
    <t>МОУ СОШ №82 п. Ксеньевка</t>
  </si>
  <si>
    <t>МОУ СОШ № 82 п. Ксеньевка (котельная "Братск"</t>
  </si>
  <si>
    <t>МОУ СОШ № 82 п. Ксеньевка</t>
  </si>
  <si>
    <t>МОУ СОШ №35 с. Семиозерный</t>
  </si>
  <si>
    <t>Гараж для МОУ СОШ № 35 с. Семиозерный</t>
  </si>
  <si>
    <t>Гараж для МОУ СОШ № 35 с. Таптугары</t>
  </si>
  <si>
    <t>МОУ СОШ № 35 с. Семиозерный</t>
  </si>
  <si>
    <t>МОУ СОШ № 92 г. Могоча</t>
  </si>
  <si>
    <t>МОУ СОШ №34 с. Сбега</t>
  </si>
  <si>
    <t>МОУ СОШ № 33 п. Давенда</t>
  </si>
  <si>
    <t>МОУ СОШ № 33 п. Давенда (начальная школа с. Кудеча)</t>
  </si>
  <si>
    <t>МОУ СОШ № 31 п. Ксеньевка, осн.здание (котельная "Центральная")</t>
  </si>
  <si>
    <t>МОУ СОШ № 31 п. Ксеньевка, начальная школа (котельная "Центральная")</t>
  </si>
  <si>
    <t>МОУ СОШ № 31 п. Ксеньевка,мастерские (котельная "Центральная")</t>
  </si>
  <si>
    <t>МОУ СОШ №31 п. Ксеньевка</t>
  </si>
  <si>
    <t>МОУ ООШ №94 с. Таптугары</t>
  </si>
  <si>
    <t>Детский сад "Солнышко" п. Ключевский</t>
  </si>
  <si>
    <t>Детский сад "Солнышко" п.Ключевский</t>
  </si>
  <si>
    <t>Детский сад "Солнышко" п.Ключевский (филиал в п. Давенда)</t>
  </si>
  <si>
    <t>МДОУ Детский сад "Солнышко" п. Ключевский (подвоз)</t>
  </si>
  <si>
    <t xml:space="preserve">МДОУ Детский сад "Солнышко" п. Ключевский </t>
  </si>
  <si>
    <t>МДОУ Детский сад "Солнышко" п. Ключевский</t>
  </si>
  <si>
    <t>МДОУ Детский сад "Березка" с. Таптугары</t>
  </si>
  <si>
    <t>МДОУ Детский сад "Березка" с.Таптугары</t>
  </si>
  <si>
    <t>МДОУ Детский сад № 162 с. Семиозерный</t>
  </si>
  <si>
    <t>МДОУ Детский сад № 77 г. Могоча</t>
  </si>
  <si>
    <t>МДОУ Детский сад № 31 г. Могоча</t>
  </si>
  <si>
    <t>МДОУ Детский сад № 6 п. Ксеньевка</t>
  </si>
  <si>
    <t>МОУ СОШ № 27 (спорт зал) п.Ключевской</t>
  </si>
  <si>
    <t>МУК "МСКО"</t>
  </si>
  <si>
    <t>МУК "ДШИ"</t>
  </si>
  <si>
    <t>МОУ СОШ № 27 п. Ключевский</t>
  </si>
  <si>
    <t>МОУ СОШ № 27 п. Ключевский (подвоз)</t>
  </si>
  <si>
    <t>МОУ СОШ № 30 п. Итака</t>
  </si>
  <si>
    <t>МДОУ Детский сад "Теремок" п.Итака</t>
  </si>
  <si>
    <t>МУК "МЦБ", ул. Интернациональная</t>
  </si>
  <si>
    <t>МУК "МЦБ", ул. Клубная</t>
  </si>
  <si>
    <t>МОУ СОШ №25 с. Чалдонка</t>
  </si>
  <si>
    <t>МОУ СОШ №27 п. Ключевский</t>
  </si>
  <si>
    <t xml:space="preserve">МУК "МЦБ" (Клубная, Интернациональная) </t>
  </si>
  <si>
    <t>Теплоснабжение</t>
  </si>
  <si>
    <t>Администрация МР "Могочинский район" - Комсомольская, 13</t>
  </si>
  <si>
    <t xml:space="preserve">Администрация МР (гараж ул. 1-я Клубная, 5) </t>
  </si>
  <si>
    <t>ИТОГО теплоснабжение</t>
  </si>
  <si>
    <t>Комитет образования МР (Высотная, 1)</t>
  </si>
  <si>
    <t>МДОУ Детский сад № 3 г. Могоча</t>
  </si>
  <si>
    <t>МУК "МЦБ", ул.Интернациональная, 10</t>
  </si>
  <si>
    <t>МУК "МЦБ", ул. Клубная, 4</t>
  </si>
  <si>
    <t>МУК "МЦБ", ул. Интернациональная, 10</t>
  </si>
  <si>
    <t>Детский сад № 6 п. Ксеньевка - новое здание</t>
  </si>
  <si>
    <t>МОУ СОШ № 34 с. Сбега (подвоз воды)</t>
  </si>
  <si>
    <t>МОУ СОШ № 34 с. Сбега (централизованное водоснабжение)</t>
  </si>
  <si>
    <t xml:space="preserve">МОУ СОШ № 34 с. Сбега </t>
  </si>
  <si>
    <t>МДОУ Детский сад № 6 п. Ксеньевка - новое здание (котельная "Центральная") Пр 14</t>
  </si>
  <si>
    <t>МДОУ Детский сад № 6 п. Ксеньевка (котельная "Центральная") Пр 16</t>
  </si>
  <si>
    <t>МДОУ Детский сад № 6 п. Ксеньевка - новое здание Пр 14</t>
  </si>
  <si>
    <t>МДОУ Детский сад № 6 п. Ксеньевка Пр 16</t>
  </si>
  <si>
    <t>Администрация МР "Могочинский район" гараж ул. Проворкина 15 А НОВЫЙ</t>
  </si>
  <si>
    <t>МОУ СОШ № 102 Амазар гараж НОВЫЙ</t>
  </si>
  <si>
    <t>МУДО "ДШИ"</t>
  </si>
  <si>
    <t>МОУ ООШ № 94 с.Таптугары (начальная школа)</t>
  </si>
  <si>
    <t>МОУ СОШ № 35 с.Семиозерный</t>
  </si>
  <si>
    <t>МОУ СОШ № 102 п. Амазар (начальная школа)</t>
  </si>
  <si>
    <t>МОУ СОШ № 34 с. Сбега (основное здание + мастерские+ гараж)</t>
  </si>
  <si>
    <t>МОУ СОШ № 34 с. Сбега (начальная школа)</t>
  </si>
  <si>
    <t>МОУ ООШ № 94 с.Таптугары</t>
  </si>
  <si>
    <t>Врачебная амбулатория п.Амазар - 2ой этаж</t>
  </si>
  <si>
    <t>Приложение № 1</t>
  </si>
  <si>
    <t>МОУ ООШ № 94 с.Таптугары (подвоз)</t>
  </si>
  <si>
    <t>МОУ СОШ №25 с.Чалдонка (подвоз)</t>
  </si>
  <si>
    <t xml:space="preserve"> МДОУ Детский сад № 162 с. Семиозерный (подвоз)</t>
  </si>
  <si>
    <t>МДОУ Детский сад  № 31 г.Могоча (с пристройкой)</t>
  </si>
  <si>
    <t>МДОУ Детский сад № 77 г.Могоча (с пристройкой)</t>
  </si>
  <si>
    <t>МДОУ Детский сад № 31 г. Могоча (с пристройкой)</t>
  </si>
  <si>
    <t>МДОУ Детский сад № 77 г. Могоча (с пристройкой)</t>
  </si>
  <si>
    <t>МДОУ Детский сад № 31г. Могоча (с пристройками)</t>
  </si>
  <si>
    <t>МДОУ Детский сад № 77 г. Могоча ( с пристройкой)</t>
  </si>
  <si>
    <t>Водоснабжение</t>
  </si>
  <si>
    <t>Горячее водоснабжение</t>
  </si>
  <si>
    <t>Водоотведение</t>
  </si>
  <si>
    <t>ВСЕГО:</t>
  </si>
  <si>
    <t>МОУ СОШ № 1 г. Могоча, (основная и начальная школы)</t>
  </si>
  <si>
    <t>МОУ СОШ № 31 п. Ксеньевка (основная и начальная школы)</t>
  </si>
  <si>
    <t>МОУ СОШ № 1 г. Могоча (основная и начальная школы)</t>
  </si>
  <si>
    <t>МОУ СОШ № 92</t>
  </si>
  <si>
    <t>МОУ СОШ №33 п. Давенда, п. Кудеча</t>
  </si>
  <si>
    <t>МОУ СОШ № 102 п. Амазар + спортзал</t>
  </si>
  <si>
    <t>МОУ СОШ № 102 п. Амазар + (спортзал)</t>
  </si>
  <si>
    <t>Тариф с 01.01.2023</t>
  </si>
  <si>
    <t>Тариф с 01.07.2023</t>
  </si>
  <si>
    <t>ДТВ</t>
  </si>
  <si>
    <t>МОУ СОШ № 35 с. Семиозерный (централизованное водоснабжение)</t>
  </si>
  <si>
    <t>МОУ СОШ № 35 с. Семиозерный (подвоз воды в дс)</t>
  </si>
  <si>
    <t>15351,30 30702,58 теплопотери</t>
  </si>
  <si>
    <t>Тариф с 01.01.2024</t>
  </si>
  <si>
    <t>Тариф с 01.07.2024</t>
  </si>
  <si>
    <t>Могочинского муниципального округа</t>
  </si>
  <si>
    <t>тариф с 01.01.2024</t>
  </si>
  <si>
    <t>тариф с 01.07.2024</t>
  </si>
  <si>
    <t>МОУ СОШ № 102 п.Амазар (основная школа + спортзал+ гараж)</t>
  </si>
  <si>
    <t>МОУ СОШ №34 с. Сбега (здание  гаража +мастерские)</t>
  </si>
  <si>
    <t>Квартиры сельского поселения "Семиозерненское"</t>
  </si>
  <si>
    <t>Здание бани  п.Амазар</t>
  </si>
  <si>
    <t>Дом культуры ст.Ксеньевская</t>
  </si>
  <si>
    <t xml:space="preserve"> Лимиты потребления тепловой энергии  бюджетных учреждений администрации Могочинского муниципального округа на 2024 год.</t>
  </si>
  <si>
    <t xml:space="preserve"> Лимиты потребления водоснабжения бюджетных учреждений  администрации Могочинское муниципального округа  на 2024 год.</t>
  </si>
  <si>
    <t xml:space="preserve"> Лимиты потребления водоотведения бюджетных учреждений администрации Могочинского муниципального округа на 2024 год.</t>
  </si>
  <si>
    <t>Лимиты потребления электроэнергии бюджетных учреждений Могочинского муниципального округа на 2024 год</t>
  </si>
  <si>
    <t xml:space="preserve"> Лимиты потребления тепловой энергии для подогрева холодной воды  бюджетных учреждений Могочинского муниципального округа на 2024 год</t>
  </si>
  <si>
    <t>Лимиты потребления коммунальных услуг администраций Могочинского муниципалльного округа на 2024 год</t>
  </si>
  <si>
    <t>Лимиты потребления коммунальных услуг комитетом образования администрации Могочинского муниципального округа на 2024 год</t>
  </si>
  <si>
    <t>Телоснабжение</t>
  </si>
  <si>
    <t>Наименование здания</t>
  </si>
  <si>
    <t>Электроэнергия</t>
  </si>
  <si>
    <t>Муниципальные квартиры п.Амазар ул.Клубная 36 А кв.16</t>
  </si>
  <si>
    <t>Дом културы ст.Ксеньевская</t>
  </si>
  <si>
    <t>Наименование учреждения</t>
  </si>
  <si>
    <t>Здание канализационной насосной станции п.Семиозерный</t>
  </si>
  <si>
    <t>здание администрация ст.Ксеньевская</t>
  </si>
  <si>
    <t>здание администрация п.Семиозерный</t>
  </si>
  <si>
    <t>здание администрация п.Амазар</t>
  </si>
  <si>
    <t xml:space="preserve">здание администрация ст.Ксеньевская </t>
  </si>
  <si>
    <t xml:space="preserve"> </t>
  </si>
  <si>
    <t>п.Сбега ул.Центральная,3 административное здание</t>
  </si>
  <si>
    <t>п.Сбега ул.Центральная, 3 ГАРАЖ</t>
  </si>
  <si>
    <t>п.Сбега ул.Центральная, 3 а столярные мастерствие</t>
  </si>
  <si>
    <t>г.Могоча, ул.Высотная 1 - 1 этаж</t>
  </si>
  <si>
    <t>г.Могоча, ул.Клубная, 5 здание гаража</t>
  </si>
  <si>
    <t>п.Ключевский, ул.Чапаева, Гараж</t>
  </si>
  <si>
    <t>г.Могоча, ул.Зеленая 3А комната 19</t>
  </si>
  <si>
    <t>г.Могоча, ул.Зеленая 3А комната 21</t>
  </si>
  <si>
    <t>г.Могоча, ул.Проворкина 15 Гараж</t>
  </si>
  <si>
    <t>г.Могоча, ул.Проворкина, 15 (а) ГАРАЖ</t>
  </si>
  <si>
    <t>Помещение здания БПК 2 этаж - общежитие,№3,4,5,6</t>
  </si>
  <si>
    <t>п.Ключевский, ул.Школьная, 42 Административное здание</t>
  </si>
  <si>
    <t>г.Могоча, ул.Интернациональная,8, помещение, бывший сантехучасток</t>
  </si>
  <si>
    <t>г.Могоча, ул.Интенациональная, 31</t>
  </si>
  <si>
    <t>г.Могоча, ул.Первомайская 3а здание БПК 1 этаж+помещение 1</t>
  </si>
  <si>
    <t>г.Могоча, ул.Вокзальная 36 помещение 1,2,5</t>
  </si>
  <si>
    <t>г.Могоча ул.Промышленная 11 административное здание + гараж</t>
  </si>
  <si>
    <t>Здание администрации ул.Комсомольская 13</t>
  </si>
  <si>
    <t>Здание ул.Промышленная 11</t>
  </si>
  <si>
    <t>административное здание ул.Высотная</t>
  </si>
  <si>
    <t>муниципальная квартира ул.Аникинская 9 кв.48</t>
  </si>
  <si>
    <t>Административное здание</t>
  </si>
  <si>
    <t>Аникинская 9 кв.48</t>
  </si>
  <si>
    <t>г.Могоча, ул.Комсомольская, 15 административное  здание</t>
  </si>
  <si>
    <t>помещение детское учреждение ул.Березовая 29</t>
  </si>
  <si>
    <t>г,могоча, ул.Первомайская 3д</t>
  </si>
  <si>
    <t>п.Ключевский2  ул.Первомайская 2кв.5</t>
  </si>
  <si>
    <t>г.Могоча, ул.Кирова 19 кв.2</t>
  </si>
  <si>
    <t>г.Могоча, ул.Березовая 31 кв.7</t>
  </si>
  <si>
    <t>г.Могоча, ул.Березовая 22 кв.40</t>
  </si>
  <si>
    <t>г.Могоча, ул.Интернациональная 11 кв.3</t>
  </si>
  <si>
    <t>г.Могоча, ул.Березовая 16 кв.59</t>
  </si>
  <si>
    <t>г,могоча, улМалова 20, кв.3</t>
  </si>
  <si>
    <t>г.Могоча, ул.Аникинская 3 кв.1</t>
  </si>
  <si>
    <t>г.Могоча, ул.Садовая, 6 кв.48</t>
  </si>
  <si>
    <t>ст.Артеушка ул.Энергетиков 1 кв.2</t>
  </si>
  <si>
    <t>ст.Артеушка ул.Энергетиков 1 кв.3</t>
  </si>
  <si>
    <t>ст.Артеушка ул.Энергетиков 2 кв.7</t>
  </si>
  <si>
    <t>ст.Артеушка ул.Энергетиков 2 кв.8</t>
  </si>
  <si>
    <t>ст.Артеушка ул.Энергетиков 2 кв.11</t>
  </si>
  <si>
    <t>ст.Артеушка ул.Энергетиков 2 кв.14</t>
  </si>
  <si>
    <t>ст.Артеушка ул.Энергетиков 1 кв.4</t>
  </si>
  <si>
    <t>ст.Артеушка ул.Энергетиков 1 кв.11</t>
  </si>
  <si>
    <t>ст.Артеушка ул.Энергетиков 1 кв.16</t>
  </si>
  <si>
    <t>ст.Артеушка ул.Энергетиков 2 кв.2</t>
  </si>
  <si>
    <t>ст.Артеушка ул.Энергетиков 2 кв.3</t>
  </si>
  <si>
    <t>ст.Артеушка ул.Энергетиков 2 кв.15</t>
  </si>
  <si>
    <t>г.Могоча, ул.Украинская 34 кв.24</t>
  </si>
  <si>
    <t>г.Могоча, ул.Березовая 24 кв.18</t>
  </si>
  <si>
    <t>г.Могоча, ул.Украинская 36 кв.7</t>
  </si>
  <si>
    <t>г.Могоча, ул.Березовая 24 кв.14</t>
  </si>
  <si>
    <t>г.Могоча, ул.Березовая 24 кв.75</t>
  </si>
  <si>
    <t>г.Могоча, ул.Березовая 43 кв.77</t>
  </si>
  <si>
    <t>г.Могоча, ул.Березовая 43 кв.94</t>
  </si>
  <si>
    <t>г.Могоча, ул.комсомольская 6 кв.3</t>
  </si>
  <si>
    <t>г.Могоча, ул.Украинская 36 кв.5</t>
  </si>
  <si>
    <t>г.Могоча ул.Малова 20 кв.2</t>
  </si>
  <si>
    <t>ст.Артеушка ул.Энергетиков 2 кв.13</t>
  </si>
  <si>
    <t>г.Могоча, ул.Березовая 20 кв.12</t>
  </si>
  <si>
    <t>г.Могоча, ул.Березовая 22кв.45</t>
  </si>
  <si>
    <t>г.Могоча, ул.Садовая 2 кв. 56</t>
  </si>
  <si>
    <t>г,Могоча, ул.Шулешко 1 кв.74</t>
  </si>
  <si>
    <t>г.Могоча, ул.Комсомольская 6 кв.3</t>
  </si>
  <si>
    <t>г.Могоча, ул.Березовая 22 кв.45</t>
  </si>
  <si>
    <t>г.Могоча, ул.Березовая 22 кв.19</t>
  </si>
  <si>
    <t>г.Могоча, ул.Садовая 2 кв.56</t>
  </si>
  <si>
    <t>г.Могоча, ул.Шулешко, 1 кв.74</t>
  </si>
  <si>
    <t>г.Могоча, ул.Комсмольская 6 кв.3</t>
  </si>
  <si>
    <t>г.Могоча, ул.Украинская, 36 кв.5</t>
  </si>
  <si>
    <t>г.Могоча, ул.Шулешко 1 кв.74</t>
  </si>
  <si>
    <t>Административное здание ул.Высотная</t>
  </si>
  <si>
    <t>г.Могоча ул.Аникинская 3, кв.1</t>
  </si>
  <si>
    <t>Приложение № 5</t>
  </si>
  <si>
    <t>Приложение № 8</t>
  </si>
  <si>
    <t>Здание администрация п.Давенда</t>
  </si>
  <si>
    <t xml:space="preserve"> муницпальные квартиры</t>
  </si>
  <si>
    <t>ст.Амазар, ул.Клубная 36 А кв.16,20</t>
  </si>
  <si>
    <t>П.Ксеньевская ул.Приисковая 7, Дом культуры</t>
  </si>
  <si>
    <t>Административное здание Комсомльская 15</t>
  </si>
  <si>
    <t>ст.Амазар уд Вокзальная 8</t>
  </si>
  <si>
    <t>г.Могоча, ул.Плясова 15, помещение</t>
  </si>
  <si>
    <t>Администрация п.Давенда</t>
  </si>
  <si>
    <t xml:space="preserve">Утверждены постановлением  администрации </t>
  </si>
  <si>
    <t xml:space="preserve"> № 542  от 10  апреля 2024 года </t>
  </si>
  <si>
    <t xml:space="preserve">                     Утверждены постановлением администрации</t>
  </si>
  <si>
    <t xml:space="preserve">                    администрации Могочинского</t>
  </si>
  <si>
    <t xml:space="preserve">                             муниципального   округа</t>
  </si>
  <si>
    <t xml:space="preserve">                             № 542   от 10 апреля 2024 года </t>
  </si>
  <si>
    <t>Утверждены постановлением администрации</t>
  </si>
  <si>
    <t xml:space="preserve">№ 542  от 10 апреля 2024 года  </t>
  </si>
  <si>
    <t xml:space="preserve">                    Утвержден постановлением администрации</t>
  </si>
  <si>
    <t xml:space="preserve">                              № 542 от 10 апреля 2024 года  </t>
  </si>
  <si>
    <t xml:space="preserve">Утверждены постановлением администрации </t>
  </si>
  <si>
    <t xml:space="preserve">Утверждены </t>
  </si>
  <si>
    <t xml:space="preserve">постановлением администрации </t>
  </si>
  <si>
    <t xml:space="preserve">№ 542 от 10 апреля  2024 года </t>
  </si>
  <si>
    <t xml:space="preserve">№ 542 от 10 апреля 2024 года </t>
  </si>
  <si>
    <t xml:space="preserve"> № 542  от 10 апроеля  2024 года </t>
  </si>
  <si>
    <t>Утверждены</t>
  </si>
  <si>
    <t>постановлением  администрации</t>
  </si>
  <si>
    <t xml:space="preserve">№ 542  от 10 апреля 2024 года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</si>
</sst>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#,##0.0"/>
    <numFmt numFmtId="178" formatCode="0.00000"/>
    <numFmt numFmtId="179" formatCode="0.000000"/>
    <numFmt numFmtId="180" formatCode="0.0000000"/>
    <numFmt numFmtId="181" formatCode="_-* #,##0.0_р_._-;\-* #,##0.0_р_._-;_-* &quot;-&quot;??_р_._-;_-@_-"/>
    <numFmt numFmtId="182" formatCode="_-* #,##0_р_._-;\-* #,##0_р_._-;_-* &quot;-&quot;??_р_._-;_-@_-"/>
    <numFmt numFmtId="183" formatCode="[$-FC19]d\ mmmm\ yyyy\ &quot;г.&quot;"/>
    <numFmt numFmtId="184" formatCode="_(&quot;$&quot;* #,##0.00_);_(&quot;$&quot;* \(#,##0.00\);_(&quot;$&quot;* &quot;-&quot;??_);_(@_)"/>
    <numFmt numFmtId="185" formatCode="_(&quot;$&quot;* #,##0.000_);_(&quot;$&quot;* \(#,##0.000\);_(&quot;$&quot;* &quot;-&quot;??_);_(@_)"/>
    <numFmt numFmtId="186" formatCode="_-* #,##0.0_р_._-;\-* #,##0.0_р_._-;_-* &quot;-&quot;?_р_.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8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sz val="10"/>
      <color indexed="56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b/>
      <sz val="10"/>
      <color rgb="FFC00000"/>
      <name val="Times New Roman"/>
      <family val="1"/>
    </font>
    <font>
      <sz val="10"/>
      <color theme="3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Arial Cyr"/>
      <family val="0"/>
    </font>
    <font>
      <sz val="8"/>
      <color theme="1"/>
      <name val="Arial Cyr"/>
      <family val="0"/>
    </font>
    <font>
      <b/>
      <i/>
      <sz val="8"/>
      <color theme="1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77" fillId="33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4" fontId="0" fillId="0" borderId="0" xfId="0" applyNumberFormat="1" applyFill="1" applyAlignment="1">
      <alignment/>
    </xf>
    <xf numFmtId="0" fontId="13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wrapText="1"/>
    </xf>
    <xf numFmtId="0" fontId="14" fillId="33" borderId="0" xfId="0" applyFont="1" applyFill="1" applyAlignment="1">
      <alignment/>
    </xf>
    <xf numFmtId="1" fontId="14" fillId="33" borderId="0" xfId="0" applyNumberFormat="1" applyFont="1" applyFill="1" applyAlignment="1">
      <alignment/>
    </xf>
    <xf numFmtId="174" fontId="12" fillId="33" borderId="0" xfId="0" applyNumberFormat="1" applyFont="1" applyFill="1" applyAlignment="1">
      <alignment/>
    </xf>
    <xf numFmtId="1" fontId="12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177" fontId="11" fillId="33" borderId="11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5" fontId="20" fillId="33" borderId="11" xfId="0" applyNumberFormat="1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4" fontId="15" fillId="33" borderId="11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5" fillId="33" borderId="18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/>
    </xf>
    <xf numFmtId="0" fontId="15" fillId="33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2" fontId="13" fillId="33" borderId="0" xfId="0" applyNumberFormat="1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13" fillId="8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78" fillId="33" borderId="0" xfId="0" applyFont="1" applyFill="1" applyAlignment="1">
      <alignment/>
    </xf>
    <xf numFmtId="0" fontId="79" fillId="33" borderId="0" xfId="0" applyFont="1" applyFill="1" applyAlignment="1">
      <alignment/>
    </xf>
    <xf numFmtId="173" fontId="79" fillId="33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2" fontId="80" fillId="33" borderId="13" xfId="0" applyNumberFormat="1" applyFont="1" applyFill="1" applyBorder="1" applyAlignment="1">
      <alignment horizontal="center" vertical="center"/>
    </xf>
    <xf numFmtId="2" fontId="80" fillId="33" borderId="11" xfId="0" applyNumberFormat="1" applyFont="1" applyFill="1" applyBorder="1" applyAlignment="1">
      <alignment horizontal="center" vertical="center"/>
    </xf>
    <xf numFmtId="2" fontId="80" fillId="33" borderId="1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2" fontId="81" fillId="33" borderId="11" xfId="0" applyNumberFormat="1" applyFont="1" applyFill="1" applyBorder="1" applyAlignment="1">
      <alignment horizontal="center"/>
    </xf>
    <xf numFmtId="174" fontId="82" fillId="33" borderId="11" xfId="0" applyNumberFormat="1" applyFont="1" applyFill="1" applyBorder="1" applyAlignment="1">
      <alignment horizontal="center" wrapText="1"/>
    </xf>
    <xf numFmtId="0" fontId="81" fillId="33" borderId="11" xfId="0" applyFont="1" applyFill="1" applyBorder="1" applyAlignment="1">
      <alignment horizontal="center"/>
    </xf>
    <xf numFmtId="0" fontId="82" fillId="33" borderId="11" xfId="0" applyFont="1" applyFill="1" applyBorder="1" applyAlignment="1">
      <alignment horizontal="center" wrapText="1"/>
    </xf>
    <xf numFmtId="2" fontId="82" fillId="33" borderId="11" xfId="0" applyNumberFormat="1" applyFont="1" applyFill="1" applyBorder="1" applyAlignment="1">
      <alignment horizontal="center"/>
    </xf>
    <xf numFmtId="174" fontId="21" fillId="33" borderId="11" xfId="0" applyNumberFormat="1" applyFont="1" applyFill="1" applyBorder="1" applyAlignment="1">
      <alignment horizontal="center"/>
    </xf>
    <xf numFmtId="174" fontId="20" fillId="33" borderId="11" xfId="0" applyNumberFormat="1" applyFont="1" applyFill="1" applyBorder="1" applyAlignment="1">
      <alignment horizontal="center" wrapText="1"/>
    </xf>
    <xf numFmtId="2" fontId="21" fillId="33" borderId="11" xfId="0" applyNumberFormat="1" applyFont="1" applyFill="1" applyBorder="1" applyAlignment="1">
      <alignment horizontal="center"/>
    </xf>
    <xf numFmtId="1" fontId="21" fillId="33" borderId="11" xfId="0" applyNumberFormat="1" applyFont="1" applyFill="1" applyBorder="1" applyAlignment="1">
      <alignment horizontal="center"/>
    </xf>
    <xf numFmtId="2" fontId="20" fillId="33" borderId="11" xfId="0" applyNumberFormat="1" applyFont="1" applyFill="1" applyBorder="1" applyAlignment="1">
      <alignment horizontal="center" wrapText="1"/>
    </xf>
    <xf numFmtId="174" fontId="20" fillId="33" borderId="11" xfId="0" applyNumberFormat="1" applyFont="1" applyFill="1" applyBorder="1" applyAlignment="1">
      <alignment horizontal="center"/>
    </xf>
    <xf numFmtId="2" fontId="19" fillId="33" borderId="11" xfId="0" applyNumberFormat="1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 wrapText="1"/>
    </xf>
    <xf numFmtId="2" fontId="20" fillId="33" borderId="11" xfId="0" applyNumberFormat="1" applyFont="1" applyFill="1" applyBorder="1" applyAlignment="1">
      <alignment horizontal="center"/>
    </xf>
    <xf numFmtId="174" fontId="19" fillId="33" borderId="11" xfId="0" applyNumberFormat="1" applyFont="1" applyFill="1" applyBorder="1" applyAlignment="1">
      <alignment horizontal="center"/>
    </xf>
    <xf numFmtId="2" fontId="19" fillId="34" borderId="11" xfId="0" applyNumberFormat="1" applyFont="1" applyFill="1" applyBorder="1" applyAlignment="1">
      <alignment horizontal="center"/>
    </xf>
    <xf numFmtId="174" fontId="20" fillId="34" borderId="11" xfId="0" applyNumberFormat="1" applyFont="1" applyFill="1" applyBorder="1" applyAlignment="1">
      <alignment horizontal="center" wrapText="1"/>
    </xf>
    <xf numFmtId="0" fontId="19" fillId="34" borderId="11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 wrapText="1"/>
    </xf>
    <xf numFmtId="174" fontId="20" fillId="34" borderId="11" xfId="0" applyNumberFormat="1" applyFont="1" applyFill="1" applyBorder="1" applyAlignment="1">
      <alignment horizontal="center"/>
    </xf>
    <xf numFmtId="2" fontId="21" fillId="34" borderId="11" xfId="0" applyNumberFormat="1" applyFont="1" applyFill="1" applyBorder="1" applyAlignment="1">
      <alignment horizontal="center"/>
    </xf>
    <xf numFmtId="2" fontId="20" fillId="34" borderId="11" xfId="0" applyNumberFormat="1" applyFont="1" applyFill="1" applyBorder="1" applyAlignment="1">
      <alignment horizontal="center" wrapText="1"/>
    </xf>
    <xf numFmtId="2" fontId="20" fillId="34" borderId="11" xfId="0" applyNumberFormat="1" applyFont="1" applyFill="1" applyBorder="1" applyAlignment="1">
      <alignment horizontal="center"/>
    </xf>
    <xf numFmtId="0" fontId="20" fillId="33" borderId="11" xfId="0" applyFont="1" applyFill="1" applyBorder="1" applyAlignment="1">
      <alignment horizontal="left" wrapText="1"/>
    </xf>
    <xf numFmtId="0" fontId="20" fillId="34" borderId="11" xfId="0" applyFont="1" applyFill="1" applyBorder="1" applyAlignment="1">
      <alignment horizontal="center"/>
    </xf>
    <xf numFmtId="174" fontId="20" fillId="33" borderId="16" xfId="0" applyNumberFormat="1" applyFont="1" applyFill="1" applyBorder="1" applyAlignment="1">
      <alignment horizontal="center"/>
    </xf>
    <xf numFmtId="2" fontId="21" fillId="34" borderId="15" xfId="0" applyNumberFormat="1" applyFont="1" applyFill="1" applyBorder="1" applyAlignment="1">
      <alignment horizontal="center"/>
    </xf>
    <xf numFmtId="2" fontId="20" fillId="34" borderId="15" xfId="0" applyNumberFormat="1" applyFont="1" applyFill="1" applyBorder="1" applyAlignment="1">
      <alignment horizontal="center" wrapText="1"/>
    </xf>
    <xf numFmtId="2" fontId="20" fillId="34" borderId="15" xfId="0" applyNumberFormat="1" applyFont="1" applyFill="1" applyBorder="1" applyAlignment="1">
      <alignment horizontal="center"/>
    </xf>
    <xf numFmtId="2" fontId="20" fillId="33" borderId="15" xfId="0" applyNumberFormat="1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2" fontId="20" fillId="33" borderId="19" xfId="0" applyNumberFormat="1" applyFont="1" applyFill="1" applyBorder="1" applyAlignment="1">
      <alignment horizontal="left"/>
    </xf>
    <xf numFmtId="1" fontId="20" fillId="33" borderId="19" xfId="0" applyNumberFormat="1" applyFont="1" applyFill="1" applyBorder="1" applyAlignment="1">
      <alignment horizontal="left"/>
    </xf>
    <xf numFmtId="175" fontId="20" fillId="33" borderId="17" xfId="0" applyNumberFormat="1" applyFont="1" applyFill="1" applyBorder="1" applyAlignment="1">
      <alignment horizontal="left" wrapText="1"/>
    </xf>
    <xf numFmtId="174" fontId="20" fillId="33" borderId="19" xfId="0" applyNumberFormat="1" applyFont="1" applyFill="1" applyBorder="1" applyAlignment="1">
      <alignment horizontal="left"/>
    </xf>
    <xf numFmtId="174" fontId="20" fillId="33" borderId="17" xfId="0" applyNumberFormat="1" applyFont="1" applyFill="1" applyBorder="1" applyAlignment="1">
      <alignment horizontal="left" wrapText="1"/>
    </xf>
    <xf numFmtId="2" fontId="20" fillId="33" borderId="13" xfId="0" applyNumberFormat="1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 vertical="center" wrapText="1"/>
    </xf>
    <xf numFmtId="2" fontId="22" fillId="33" borderId="15" xfId="0" applyNumberFormat="1" applyFont="1" applyFill="1" applyBorder="1" applyAlignment="1">
      <alignment horizontal="center" vertical="center" wrapText="1"/>
    </xf>
    <xf numFmtId="174" fontId="22" fillId="33" borderId="11" xfId="0" applyNumberFormat="1" applyFont="1" applyFill="1" applyBorder="1" applyAlignment="1">
      <alignment horizontal="center"/>
    </xf>
    <xf numFmtId="2" fontId="22" fillId="33" borderId="16" xfId="0" applyNumberFormat="1" applyFont="1" applyFill="1" applyBorder="1" applyAlignment="1">
      <alignment horizontal="center" vertical="center" wrapText="1"/>
    </xf>
    <xf numFmtId="2" fontId="19" fillId="33" borderId="11" xfId="0" applyNumberFormat="1" applyFont="1" applyFill="1" applyBorder="1" applyAlignment="1">
      <alignment/>
    </xf>
    <xf numFmtId="0" fontId="20" fillId="33" borderId="11" xfId="0" applyFont="1" applyFill="1" applyBorder="1" applyAlignment="1">
      <alignment wrapText="1"/>
    </xf>
    <xf numFmtId="0" fontId="19" fillId="33" borderId="11" xfId="0" applyFont="1" applyFill="1" applyBorder="1" applyAlignment="1">
      <alignment/>
    </xf>
    <xf numFmtId="0" fontId="20" fillId="33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/>
    </xf>
    <xf numFmtId="0" fontId="20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9" fillId="33" borderId="0" xfId="0" applyFont="1" applyFill="1" applyAlignment="1">
      <alignment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 wrapText="1"/>
    </xf>
    <xf numFmtId="0" fontId="23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81" fillId="33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2" fontId="81" fillId="33" borderId="11" xfId="0" applyNumberFormat="1" applyFont="1" applyFill="1" applyBorder="1" applyAlignment="1">
      <alignment horizontal="center" vertical="center"/>
    </xf>
    <xf numFmtId="2" fontId="82" fillId="0" borderId="11" xfId="0" applyNumberFormat="1" applyFont="1" applyFill="1" applyBorder="1" applyAlignment="1">
      <alignment horizontal="center" vertical="center"/>
    </xf>
    <xf numFmtId="173" fontId="82" fillId="0" borderId="11" xfId="0" applyNumberFormat="1" applyFont="1" applyFill="1" applyBorder="1" applyAlignment="1">
      <alignment horizontal="center" vertical="center"/>
    </xf>
    <xf numFmtId="2" fontId="19" fillId="33" borderId="11" xfId="0" applyNumberFormat="1" applyFont="1" applyFill="1" applyBorder="1" applyAlignment="1">
      <alignment horizontal="center" vertical="center"/>
    </xf>
    <xf numFmtId="174" fontId="20" fillId="0" borderId="11" xfId="0" applyNumberFormat="1" applyFont="1" applyFill="1" applyBorder="1" applyAlignment="1">
      <alignment horizontal="center" vertical="center"/>
    </xf>
    <xf numFmtId="175" fontId="19" fillId="33" borderId="11" xfId="0" applyNumberFormat="1" applyFont="1" applyFill="1" applyBorder="1" applyAlignment="1">
      <alignment horizontal="center" vertical="center"/>
    </xf>
    <xf numFmtId="175" fontId="19" fillId="0" borderId="11" xfId="0" applyNumberFormat="1" applyFont="1" applyFill="1" applyBorder="1" applyAlignment="1">
      <alignment horizontal="center" vertical="center"/>
    </xf>
    <xf numFmtId="174" fontId="19" fillId="33" borderId="11" xfId="0" applyNumberFormat="1" applyFont="1" applyFill="1" applyBorder="1" applyAlignment="1">
      <alignment horizontal="center" vertical="center"/>
    </xf>
    <xf numFmtId="174" fontId="20" fillId="33" borderId="11" xfId="0" applyNumberFormat="1" applyFont="1" applyFill="1" applyBorder="1" applyAlignment="1">
      <alignment horizontal="center" vertical="center"/>
    </xf>
    <xf numFmtId="182" fontId="20" fillId="33" borderId="11" xfId="61" applyNumberFormat="1" applyFont="1" applyFill="1" applyBorder="1" applyAlignment="1">
      <alignment horizontal="center" vertical="center"/>
    </xf>
    <xf numFmtId="186" fontId="20" fillId="33" borderId="11" xfId="0" applyNumberFormat="1" applyFont="1" applyFill="1" applyBorder="1" applyAlignment="1">
      <alignment horizontal="center" vertical="center"/>
    </xf>
    <xf numFmtId="186" fontId="20" fillId="0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2" fontId="20" fillId="33" borderId="11" xfId="0" applyNumberFormat="1" applyFont="1" applyFill="1" applyBorder="1" applyAlignment="1">
      <alignment horizontal="center" vertical="center"/>
    </xf>
    <xf numFmtId="173" fontId="20" fillId="33" borderId="11" xfId="61" applyNumberFormat="1" applyFont="1" applyFill="1" applyBorder="1" applyAlignment="1">
      <alignment horizontal="center" vertical="center"/>
    </xf>
    <xf numFmtId="173" fontId="20" fillId="33" borderId="11" xfId="0" applyNumberFormat="1" applyFon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/>
    </xf>
    <xf numFmtId="173" fontId="20" fillId="0" borderId="11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3" fontId="20" fillId="33" borderId="11" xfId="0" applyNumberFormat="1" applyFont="1" applyFill="1" applyBorder="1" applyAlignment="1">
      <alignment horizontal="center" vertical="center"/>
    </xf>
    <xf numFmtId="177" fontId="20" fillId="33" borderId="11" xfId="0" applyNumberFormat="1" applyFont="1" applyFill="1" applyBorder="1" applyAlignment="1">
      <alignment horizontal="center" vertical="center"/>
    </xf>
    <xf numFmtId="181" fontId="20" fillId="33" borderId="11" xfId="61" applyNumberFormat="1" applyFont="1" applyFill="1" applyBorder="1" applyAlignment="1">
      <alignment horizontal="center" vertical="center"/>
    </xf>
    <xf numFmtId="177" fontId="20" fillId="0" borderId="11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/>
    </xf>
    <xf numFmtId="2" fontId="19" fillId="0" borderId="17" xfId="0" applyNumberFormat="1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/>
    </xf>
    <xf numFmtId="3" fontId="20" fillId="0" borderId="17" xfId="0" applyNumberFormat="1" applyFont="1" applyFill="1" applyBorder="1" applyAlignment="1">
      <alignment horizontal="center" vertical="center"/>
    </xf>
    <xf numFmtId="3" fontId="20" fillId="0" borderId="13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 shrinkToFit="1"/>
    </xf>
    <xf numFmtId="2" fontId="19" fillId="0" borderId="15" xfId="0" applyNumberFormat="1" applyFont="1" applyFill="1" applyBorder="1" applyAlignment="1">
      <alignment horizontal="center" vertical="center"/>
    </xf>
    <xf numFmtId="3" fontId="19" fillId="33" borderId="11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 shrinkToFit="1"/>
    </xf>
    <xf numFmtId="0" fontId="23" fillId="33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4" fontId="83" fillId="35" borderId="11" xfId="0" applyNumberFormat="1" applyFont="1" applyFill="1" applyBorder="1" applyAlignment="1">
      <alignment horizontal="center" vertical="center"/>
    </xf>
    <xf numFmtId="4" fontId="24" fillId="35" borderId="11" xfId="0" applyNumberFormat="1" applyFont="1" applyFill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2" fontId="23" fillId="33" borderId="11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4" fontId="24" fillId="0" borderId="11" xfId="61" applyNumberFormat="1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2" fontId="24" fillId="35" borderId="11" xfId="0" applyNumberFormat="1" applyFont="1" applyFill="1" applyBorder="1" applyAlignment="1">
      <alignment horizontal="center" vertical="center"/>
    </xf>
    <xf numFmtId="181" fontId="24" fillId="0" borderId="11" xfId="61" applyNumberFormat="1" applyFont="1" applyFill="1" applyBorder="1" applyAlignment="1">
      <alignment horizontal="center" vertical="center"/>
    </xf>
    <xf numFmtId="175" fontId="23" fillId="0" borderId="11" xfId="0" applyNumberFormat="1" applyFont="1" applyFill="1" applyBorder="1" applyAlignment="1">
      <alignment horizontal="center" vertical="center"/>
    </xf>
    <xf numFmtId="175" fontId="24" fillId="35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0" fillId="0" borderId="11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/>
    </xf>
    <xf numFmtId="2" fontId="20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174" fontId="19" fillId="0" borderId="11" xfId="0" applyNumberFormat="1" applyFont="1" applyFill="1" applyBorder="1" applyAlignment="1">
      <alignment horizontal="center" vertical="center"/>
    </xf>
    <xf numFmtId="174" fontId="21" fillId="33" borderId="16" xfId="0" applyNumberFormat="1" applyFont="1" applyFill="1" applyBorder="1" applyAlignment="1">
      <alignment horizontal="center"/>
    </xf>
    <xf numFmtId="2" fontId="21" fillId="33" borderId="16" xfId="0" applyNumberFormat="1" applyFont="1" applyFill="1" applyBorder="1" applyAlignment="1">
      <alignment horizontal="center"/>
    </xf>
    <xf numFmtId="174" fontId="20" fillId="33" borderId="16" xfId="0" applyNumberFormat="1" applyFont="1" applyFill="1" applyBorder="1" applyAlignment="1">
      <alignment horizontal="center" wrapText="1"/>
    </xf>
    <xf numFmtId="0" fontId="23" fillId="33" borderId="0" xfId="0" applyFont="1" applyFill="1" applyAlignment="1">
      <alignment/>
    </xf>
    <xf numFmtId="2" fontId="19" fillId="0" borderId="11" xfId="0" applyNumberFormat="1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177" fontId="19" fillId="0" borderId="11" xfId="0" applyNumberFormat="1" applyFont="1" applyFill="1" applyBorder="1" applyAlignment="1">
      <alignment horizontal="center" vertical="center"/>
    </xf>
    <xf numFmtId="174" fontId="20" fillId="33" borderId="15" xfId="0" applyNumberFormat="1" applyFont="1" applyFill="1" applyBorder="1" applyAlignment="1">
      <alignment horizontal="center"/>
    </xf>
    <xf numFmtId="174" fontId="22" fillId="33" borderId="11" xfId="0" applyNumberFormat="1" applyFon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 vertical="center" textRotation="89"/>
    </xf>
    <xf numFmtId="4" fontId="84" fillId="35" borderId="11" xfId="0" applyNumberFormat="1" applyFont="1" applyFill="1" applyBorder="1" applyAlignment="1">
      <alignment horizontal="center" vertical="center" textRotation="89"/>
    </xf>
    <xf numFmtId="4" fontId="23" fillId="35" borderId="11" xfId="0" applyNumberFormat="1" applyFont="1" applyFill="1" applyBorder="1" applyAlignment="1">
      <alignment horizontal="center" vertical="center" textRotation="89"/>
    </xf>
    <xf numFmtId="0" fontId="19" fillId="33" borderId="11" xfId="0" applyFont="1" applyFill="1" applyBorder="1" applyAlignment="1">
      <alignment horizontal="center" vertical="center" wrapText="1"/>
    </xf>
    <xf numFmtId="2" fontId="22" fillId="33" borderId="15" xfId="0" applyNumberFormat="1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/>
    </xf>
    <xf numFmtId="2" fontId="82" fillId="33" borderId="11" xfId="0" applyNumberFormat="1" applyFont="1" applyFill="1" applyBorder="1" applyAlignment="1">
      <alignment horizontal="center" vertical="center"/>
    </xf>
    <xf numFmtId="182" fontId="82" fillId="33" borderId="11" xfId="61" applyNumberFormat="1" applyFont="1" applyFill="1" applyBorder="1" applyAlignment="1">
      <alignment horizontal="center" vertical="center"/>
    </xf>
    <xf numFmtId="173" fontId="82" fillId="33" borderId="11" xfId="61" applyNumberFormat="1" applyFont="1" applyFill="1" applyBorder="1" applyAlignment="1">
      <alignment horizontal="center" vertical="center"/>
    </xf>
    <xf numFmtId="181" fontId="82" fillId="33" borderId="11" xfId="61" applyNumberFormat="1" applyFont="1" applyFill="1" applyBorder="1" applyAlignment="1">
      <alignment horizontal="center" vertical="center"/>
    </xf>
    <xf numFmtId="1" fontId="20" fillId="33" borderId="11" xfId="0" applyNumberFormat="1" applyFont="1" applyFill="1" applyBorder="1" applyAlignment="1">
      <alignment horizontal="center" vertical="center"/>
    </xf>
    <xf numFmtId="174" fontId="21" fillId="34" borderId="11" xfId="0" applyNumberFormat="1" applyFont="1" applyFill="1" applyBorder="1" applyAlignment="1">
      <alignment horizontal="center"/>
    </xf>
    <xf numFmtId="1" fontId="21" fillId="34" borderId="11" xfId="0" applyNumberFormat="1" applyFont="1" applyFill="1" applyBorder="1" applyAlignment="1">
      <alignment horizontal="center"/>
    </xf>
    <xf numFmtId="1" fontId="22" fillId="34" borderId="11" xfId="0" applyNumberFormat="1" applyFont="1" applyFill="1" applyBorder="1" applyAlignment="1">
      <alignment horizontal="center"/>
    </xf>
    <xf numFmtId="174" fontId="22" fillId="34" borderId="11" xfId="0" applyNumberFormat="1" applyFont="1" applyFill="1" applyBorder="1" applyAlignment="1">
      <alignment horizontal="center"/>
    </xf>
    <xf numFmtId="1" fontId="20" fillId="34" borderId="15" xfId="0" applyNumberFormat="1" applyFont="1" applyFill="1" applyBorder="1" applyAlignment="1">
      <alignment horizontal="center"/>
    </xf>
    <xf numFmtId="2" fontId="22" fillId="34" borderId="11" xfId="0" applyNumberFormat="1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left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 wrapText="1"/>
    </xf>
    <xf numFmtId="174" fontId="19" fillId="33" borderId="11" xfId="0" applyNumberFormat="1" applyFont="1" applyFill="1" applyBorder="1" applyAlignment="1">
      <alignment horizontal="center" wrapText="1"/>
    </xf>
    <xf numFmtId="2" fontId="19" fillId="33" borderId="11" xfId="0" applyNumberFormat="1" applyFont="1" applyFill="1" applyBorder="1" applyAlignment="1">
      <alignment horizont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2" fontId="22" fillId="33" borderId="15" xfId="0" applyNumberFormat="1" applyFont="1" applyFill="1" applyBorder="1" applyAlignment="1">
      <alignment horizontal="center" vertical="center" wrapText="1"/>
    </xf>
    <xf numFmtId="2" fontId="22" fillId="33" borderId="16" xfId="0" applyNumberFormat="1" applyFont="1" applyFill="1" applyBorder="1" applyAlignment="1">
      <alignment horizontal="center" vertical="center" wrapText="1"/>
    </xf>
    <xf numFmtId="2" fontId="85" fillId="33" borderId="15" xfId="0" applyNumberFormat="1" applyFont="1" applyFill="1" applyBorder="1" applyAlignment="1">
      <alignment horizontal="center" vertical="center" wrapText="1"/>
    </xf>
    <xf numFmtId="2" fontId="85" fillId="33" borderId="16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" fontId="85" fillId="33" borderId="2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81" fillId="33" borderId="15" xfId="0" applyFont="1" applyFill="1" applyBorder="1" applyAlignment="1">
      <alignment horizontal="center" vertical="center" wrapText="1"/>
    </xf>
    <xf numFmtId="0" fontId="81" fillId="33" borderId="16" xfId="0" applyFont="1" applyFill="1" applyBorder="1" applyAlignment="1">
      <alignment horizontal="center" vertical="center" wrapText="1"/>
    </xf>
    <xf numFmtId="2" fontId="86" fillId="33" borderId="15" xfId="0" applyNumberFormat="1" applyFont="1" applyFill="1" applyBorder="1" applyAlignment="1">
      <alignment horizontal="center" vertical="center" wrapText="1"/>
    </xf>
    <xf numFmtId="2" fontId="86" fillId="33" borderId="16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87" fillId="33" borderId="15" xfId="0" applyFont="1" applyFill="1" applyBorder="1" applyAlignment="1">
      <alignment horizontal="center" vertical="center" wrapText="1"/>
    </xf>
    <xf numFmtId="0" fontId="87" fillId="33" borderId="16" xfId="0" applyFont="1" applyFill="1" applyBorder="1" applyAlignment="1">
      <alignment horizontal="center" vertical="center" wrapText="1"/>
    </xf>
    <xf numFmtId="0" fontId="81" fillId="33" borderId="2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74" fontId="20" fillId="33" borderId="15" xfId="0" applyNumberFormat="1" applyFont="1" applyFill="1" applyBorder="1" applyAlignment="1">
      <alignment horizontal="center" vertical="center" wrapText="1"/>
    </xf>
    <xf numFmtId="174" fontId="20" fillId="33" borderId="16" xfId="0" applyNumberFormat="1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2" fontId="19" fillId="33" borderId="15" xfId="0" applyNumberFormat="1" applyFont="1" applyFill="1" applyBorder="1" applyAlignment="1">
      <alignment horizontal="center" vertical="center"/>
    </xf>
    <xf numFmtId="2" fontId="19" fillId="33" borderId="16" xfId="0" applyNumberFormat="1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9" fillId="33" borderId="15" xfId="0" applyFont="1" applyFill="1" applyBorder="1" applyAlignment="1">
      <alignment horizontal="center" vertical="center" wrapText="1" shrinkToFit="1"/>
    </xf>
    <xf numFmtId="0" fontId="19" fillId="33" borderId="16" xfId="0" applyFont="1" applyFill="1" applyBorder="1" applyAlignment="1">
      <alignment horizontal="center" vertical="center" wrapText="1" shrinkToFit="1"/>
    </xf>
    <xf numFmtId="0" fontId="81" fillId="33" borderId="15" xfId="0" applyFont="1" applyFill="1" applyBorder="1" applyAlignment="1">
      <alignment horizontal="center" vertical="center" wrapText="1" shrinkToFit="1"/>
    </xf>
    <xf numFmtId="0" fontId="81" fillId="33" borderId="16" xfId="0" applyFont="1" applyFill="1" applyBorder="1" applyAlignment="1">
      <alignment horizontal="center" vertical="center" wrapText="1" shrinkToFit="1"/>
    </xf>
    <xf numFmtId="2" fontId="81" fillId="33" borderId="15" xfId="0" applyNumberFormat="1" applyFont="1" applyFill="1" applyBorder="1" applyAlignment="1">
      <alignment horizontal="center" vertical="center"/>
    </xf>
    <xf numFmtId="2" fontId="81" fillId="33" borderId="16" xfId="0" applyNumberFormat="1" applyFont="1" applyFill="1" applyBorder="1" applyAlignment="1">
      <alignment horizontal="center" vertical="center"/>
    </xf>
    <xf numFmtId="172" fontId="19" fillId="33" borderId="15" xfId="43" applyFont="1" applyFill="1" applyBorder="1" applyAlignment="1">
      <alignment horizontal="center" vertical="center" wrapText="1"/>
    </xf>
    <xf numFmtId="172" fontId="19" fillId="33" borderId="16" xfId="4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9" fillId="0" borderId="15" xfId="0" applyNumberFormat="1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2" fontId="19" fillId="33" borderId="15" xfId="0" applyNumberFormat="1" applyFont="1" applyFill="1" applyBorder="1" applyAlignment="1">
      <alignment horizontal="center" vertical="center" wrapText="1" shrinkToFit="1"/>
    </xf>
    <xf numFmtId="2" fontId="19" fillId="33" borderId="16" xfId="0" applyNumberFormat="1" applyFont="1" applyFill="1" applyBorder="1" applyAlignment="1">
      <alignment horizontal="center" vertical="center" wrapText="1" shrinkToFi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174" fontId="13" fillId="33" borderId="18" xfId="0" applyNumberFormat="1" applyFont="1" applyFill="1" applyBorder="1" applyAlignment="1">
      <alignment horizontal="center" vertical="center"/>
    </xf>
    <xf numFmtId="174" fontId="13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4" fontId="88" fillId="33" borderId="18" xfId="0" applyNumberFormat="1" applyFont="1" applyFill="1" applyBorder="1" applyAlignment="1">
      <alignment horizontal="center" vertical="center"/>
    </xf>
    <xf numFmtId="174" fontId="88" fillId="33" borderId="2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24" fillId="35" borderId="15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wrapText="1"/>
    </xf>
    <xf numFmtId="0" fontId="23" fillId="33" borderId="16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2" fontId="22" fillId="0" borderId="15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3" fillId="0" borderId="16" xfId="0" applyFont="1" applyBorder="1" applyAlignment="1">
      <alignment horizontal="center" vertical="center" wrapText="1"/>
    </xf>
    <xf numFmtId="2" fontId="22" fillId="35" borderId="15" xfId="0" applyNumberFormat="1" applyFont="1" applyFill="1" applyBorder="1" applyAlignment="1">
      <alignment horizontal="center" vertical="center" wrapText="1"/>
    </xf>
    <xf numFmtId="2" fontId="22" fillId="35" borderId="16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" fontId="19" fillId="0" borderId="15" xfId="0" applyNumberFormat="1" applyFont="1" applyFill="1" applyBorder="1" applyAlignment="1">
      <alignment horizontal="center" vertical="center"/>
    </xf>
    <xf numFmtId="4" fontId="19" fillId="0" borderId="16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2" fontId="19" fillId="0" borderId="14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133"/>
  <sheetViews>
    <sheetView view="pageBreakPreview" zoomScaleSheetLayoutView="100" workbookViewId="0" topLeftCell="A1">
      <selection activeCell="J1" sqref="J1"/>
    </sheetView>
  </sheetViews>
  <sheetFormatPr defaultColWidth="9.00390625" defaultRowHeight="12.75"/>
  <cols>
    <col min="1" max="1" width="18.625" style="28" customWidth="1"/>
    <col min="2" max="2" width="8.375" style="47" customWidth="1"/>
    <col min="3" max="3" width="9.25390625" style="47" customWidth="1"/>
    <col min="4" max="5" width="8.625" style="14" customWidth="1"/>
    <col min="6" max="6" width="9.25390625" style="14" customWidth="1"/>
    <col min="7" max="7" width="8.25390625" style="14" customWidth="1"/>
    <col min="8" max="8" width="9.375" style="14" customWidth="1"/>
    <col min="9" max="9" width="9.375" style="10" customWidth="1"/>
    <col min="10" max="10" width="8.375" style="15" customWidth="1"/>
    <col min="11" max="11" width="9.00390625" style="15" customWidth="1"/>
    <col min="12" max="12" width="10.00390625" style="53" customWidth="1"/>
    <col min="13" max="13" width="9.625" style="53" customWidth="1"/>
    <col min="14" max="14" width="10.75390625" style="10" customWidth="1"/>
    <col min="15" max="15" width="10.375" style="9" customWidth="1"/>
    <col min="16" max="16" width="12.625" style="15" customWidth="1"/>
    <col min="17" max="18" width="9.125" style="15" customWidth="1"/>
    <col min="19" max="16384" width="9.125" style="16" customWidth="1"/>
  </cols>
  <sheetData>
    <row r="1" spans="1:15" ht="15.75">
      <c r="A1" s="45"/>
      <c r="B1" s="46"/>
      <c r="C1" s="46"/>
      <c r="K1" s="340" t="s">
        <v>164</v>
      </c>
      <c r="L1" s="340"/>
      <c r="M1" s="340"/>
      <c r="N1" s="340"/>
      <c r="O1" s="340"/>
    </row>
    <row r="2" spans="1:15" ht="14.25" customHeight="1">
      <c r="A2" s="45"/>
      <c r="B2" s="46"/>
      <c r="C2" s="46"/>
      <c r="K2" s="332" t="s">
        <v>302</v>
      </c>
      <c r="L2" s="332"/>
      <c r="M2" s="332"/>
      <c r="N2" s="332"/>
      <c r="O2" s="332"/>
    </row>
    <row r="3" spans="1:15" ht="15.75">
      <c r="A3" s="45"/>
      <c r="B3" s="46"/>
      <c r="C3" s="46"/>
      <c r="K3" s="332" t="s">
        <v>193</v>
      </c>
      <c r="L3" s="332"/>
      <c r="M3" s="332"/>
      <c r="N3" s="332"/>
      <c r="O3" s="332"/>
    </row>
    <row r="4" spans="1:15" ht="15.75">
      <c r="A4" s="45"/>
      <c r="B4" s="46"/>
      <c r="C4" s="46"/>
      <c r="K4" s="332" t="s">
        <v>303</v>
      </c>
      <c r="L4" s="332"/>
      <c r="M4" s="332"/>
      <c r="N4" s="332"/>
      <c r="O4" s="332"/>
    </row>
    <row r="5" spans="1:15" ht="15.75">
      <c r="A5" s="45"/>
      <c r="B5" s="46"/>
      <c r="C5" s="46"/>
      <c r="K5" s="127"/>
      <c r="L5" s="127"/>
      <c r="M5" s="127"/>
      <c r="N5" s="127"/>
      <c r="O5" s="127"/>
    </row>
    <row r="6" spans="1:15" ht="20.25" customHeight="1">
      <c r="A6" s="333" t="s">
        <v>201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</row>
    <row r="7" spans="1:15" ht="24" customHeight="1">
      <c r="A7" s="337"/>
      <c r="B7" s="337"/>
      <c r="C7" s="337"/>
      <c r="D7" s="319" t="s">
        <v>87</v>
      </c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1"/>
    </row>
    <row r="8" spans="1:15" ht="33.75">
      <c r="A8" s="135" t="s">
        <v>38</v>
      </c>
      <c r="B8" s="136" t="s">
        <v>191</v>
      </c>
      <c r="C8" s="136" t="s">
        <v>192</v>
      </c>
      <c r="D8" s="137" t="s">
        <v>9</v>
      </c>
      <c r="E8" s="137" t="s">
        <v>27</v>
      </c>
      <c r="F8" s="137" t="s">
        <v>11</v>
      </c>
      <c r="G8" s="137" t="s">
        <v>28</v>
      </c>
      <c r="H8" s="137" t="s">
        <v>29</v>
      </c>
      <c r="I8" s="138" t="s">
        <v>69</v>
      </c>
      <c r="J8" s="134" t="s">
        <v>33</v>
      </c>
      <c r="K8" s="134" t="s">
        <v>34</v>
      </c>
      <c r="L8" s="139" t="s">
        <v>20</v>
      </c>
      <c r="M8" s="139" t="s">
        <v>21</v>
      </c>
      <c r="N8" s="138" t="s">
        <v>69</v>
      </c>
      <c r="O8" s="140" t="s">
        <v>37</v>
      </c>
    </row>
    <row r="9" spans="1:15" ht="27" customHeight="1">
      <c r="A9" s="323" t="s">
        <v>39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5"/>
    </row>
    <row r="10" spans="1:15" s="53" customFormat="1" ht="20.25" customHeight="1">
      <c r="A10" s="326" t="s">
        <v>85</v>
      </c>
      <c r="B10" s="317">
        <v>9975.29</v>
      </c>
      <c r="C10" s="317">
        <v>9975.29</v>
      </c>
      <c r="D10" s="141">
        <v>33.759</v>
      </c>
      <c r="E10" s="141">
        <v>26.445</v>
      </c>
      <c r="F10" s="141">
        <v>21.633</v>
      </c>
      <c r="G10" s="141">
        <v>11.19</v>
      </c>
      <c r="H10" s="141">
        <v>2.022</v>
      </c>
      <c r="I10" s="142">
        <f aca="true" t="shared" si="0" ref="I10:I46">SUM(D10:H10)</f>
        <v>95.049</v>
      </c>
      <c r="J10" s="143">
        <v>2.041</v>
      </c>
      <c r="K10" s="143">
        <v>12.608</v>
      </c>
      <c r="L10" s="143">
        <v>24.089</v>
      </c>
      <c r="M10" s="143">
        <v>32.238</v>
      </c>
      <c r="N10" s="144">
        <f aca="true" t="shared" si="1" ref="N10:N48">SUM(J10:M10)</f>
        <v>70.976</v>
      </c>
      <c r="O10" s="145">
        <f>I10+N10</f>
        <v>166.025</v>
      </c>
    </row>
    <row r="11" spans="1:15" s="53" customFormat="1" ht="19.5" customHeight="1">
      <c r="A11" s="327"/>
      <c r="B11" s="318"/>
      <c r="C11" s="318"/>
      <c r="D11" s="291">
        <f>D10*B10*1.2</f>
        <v>404106.978132</v>
      </c>
      <c r="E11" s="291">
        <f>E10*B10*1.2</f>
        <v>316555.85286000004</v>
      </c>
      <c r="F11" s="291">
        <f>F10*B10*1.2</f>
        <v>258954.538284</v>
      </c>
      <c r="G11" s="291">
        <f>G10*B10*1.2</f>
        <v>133948.19412</v>
      </c>
      <c r="H11" s="291">
        <f>H10*B10*1.2</f>
        <v>24204.043656</v>
      </c>
      <c r="I11" s="158">
        <f t="shared" si="0"/>
        <v>1137769.607052</v>
      </c>
      <c r="J11" s="162">
        <f>J10*C10*1.2</f>
        <v>24431.480268000003</v>
      </c>
      <c r="K11" s="292">
        <f>K10*C10*1.2</f>
        <v>150922.14758400002</v>
      </c>
      <c r="L11" s="292">
        <f>L10*C10*1.2</f>
        <v>288353.712972</v>
      </c>
      <c r="M11" s="162">
        <f>M10*C10*1.2</f>
        <v>385900.078824</v>
      </c>
      <c r="N11" s="163">
        <f t="shared" si="1"/>
        <v>849607.419648</v>
      </c>
      <c r="O11" s="161">
        <f aca="true" t="shared" si="2" ref="O11:O41">I11+N11</f>
        <v>1987377.0267</v>
      </c>
    </row>
    <row r="12" spans="1:15" s="53" customFormat="1" ht="15.75" customHeight="1">
      <c r="A12" s="313" t="s">
        <v>86</v>
      </c>
      <c r="B12" s="315">
        <v>3175.13</v>
      </c>
      <c r="C12" s="315">
        <v>4124.05</v>
      </c>
      <c r="D12" s="152">
        <v>22.636</v>
      </c>
      <c r="E12" s="152">
        <v>17.732</v>
      </c>
      <c r="F12" s="152">
        <v>14.506</v>
      </c>
      <c r="G12" s="152">
        <v>7.504</v>
      </c>
      <c r="H12" s="152">
        <v>1.355</v>
      </c>
      <c r="I12" s="147">
        <f t="shared" si="0"/>
        <v>63.73299999999999</v>
      </c>
      <c r="J12" s="153">
        <v>1.369</v>
      </c>
      <c r="K12" s="153">
        <v>8.453</v>
      </c>
      <c r="L12" s="153">
        <v>16.151</v>
      </c>
      <c r="M12" s="153">
        <v>21.616</v>
      </c>
      <c r="N12" s="154">
        <f t="shared" si="1"/>
        <v>47.589</v>
      </c>
      <c r="O12" s="155">
        <f t="shared" si="2"/>
        <v>111.32199999999999</v>
      </c>
    </row>
    <row r="13" spans="1:16" s="53" customFormat="1" ht="24" customHeight="1">
      <c r="A13" s="314"/>
      <c r="B13" s="316"/>
      <c r="C13" s="316"/>
      <c r="D13" s="291">
        <f>D12*B12*1.2</f>
        <v>86246.69121599999</v>
      </c>
      <c r="E13" s="291">
        <f>E12*B12*1.2</f>
        <v>67561.686192</v>
      </c>
      <c r="F13" s="291">
        <f>F12*B12*1.2</f>
        <v>55270.122936</v>
      </c>
      <c r="G13" s="291">
        <f>G12*B12*1.2</f>
        <v>28591.410624</v>
      </c>
      <c r="H13" s="291">
        <f>H12*B12*1.2</f>
        <v>5162.76138</v>
      </c>
      <c r="I13" s="158">
        <f t="shared" si="0"/>
        <v>242832.67234800002</v>
      </c>
      <c r="J13" s="162">
        <f>J12*C12*1.2</f>
        <v>6774.98934</v>
      </c>
      <c r="K13" s="292">
        <f>K12*C12*1.2</f>
        <v>41832.713579999996</v>
      </c>
      <c r="L13" s="292">
        <f>L12*C12*1.2</f>
        <v>79929.03786</v>
      </c>
      <c r="M13" s="162">
        <f>M12*C12*1.2</f>
        <v>106974.55776</v>
      </c>
      <c r="N13" s="163">
        <f t="shared" si="1"/>
        <v>235511.29854</v>
      </c>
      <c r="O13" s="164">
        <f t="shared" si="2"/>
        <v>478343.970888</v>
      </c>
      <c r="P13" s="53" t="s">
        <v>187</v>
      </c>
    </row>
    <row r="14" spans="1:15" s="53" customFormat="1" ht="15.75" customHeight="1">
      <c r="A14" s="334" t="s">
        <v>91</v>
      </c>
      <c r="B14" s="328">
        <v>3157.53</v>
      </c>
      <c r="C14" s="328">
        <v>4124.05</v>
      </c>
      <c r="D14" s="152">
        <v>17.63</v>
      </c>
      <c r="E14" s="152">
        <v>14.287</v>
      </c>
      <c r="F14" s="152">
        <v>12.263</v>
      </c>
      <c r="G14" s="152">
        <v>7.706</v>
      </c>
      <c r="H14" s="152">
        <v>3.381</v>
      </c>
      <c r="I14" s="147">
        <f t="shared" si="0"/>
        <v>55.267</v>
      </c>
      <c r="J14" s="153">
        <v>3.05</v>
      </c>
      <c r="K14" s="153">
        <v>8.459</v>
      </c>
      <c r="L14" s="153">
        <v>13.381</v>
      </c>
      <c r="M14" s="153">
        <v>17.24</v>
      </c>
      <c r="N14" s="154">
        <f t="shared" si="1"/>
        <v>42.129999999999995</v>
      </c>
      <c r="O14" s="151">
        <f t="shared" si="2"/>
        <v>97.39699999999999</v>
      </c>
    </row>
    <row r="15" spans="1:15" s="53" customFormat="1" ht="15">
      <c r="A15" s="335"/>
      <c r="B15" s="329"/>
      <c r="C15" s="329"/>
      <c r="D15" s="291">
        <f>D14*B14*1.2</f>
        <v>66800.70468</v>
      </c>
      <c r="E15" s="291">
        <f>E14*B14*1.2</f>
        <v>54133.957332</v>
      </c>
      <c r="F15" s="291">
        <f>F14*B14*1.2</f>
        <v>46464.948468</v>
      </c>
      <c r="G15" s="291">
        <f>G14*B14*1.2</f>
        <v>29198.311416</v>
      </c>
      <c r="H15" s="291">
        <f>H14*B14*1.2</f>
        <v>12810.730716</v>
      </c>
      <c r="I15" s="158">
        <f t="shared" si="0"/>
        <v>209408.65261199998</v>
      </c>
      <c r="J15" s="162">
        <f>J14*C14*1.2</f>
        <v>15094.022999999997</v>
      </c>
      <c r="K15" s="292">
        <f>K14*C14*1.2</f>
        <v>41862.40674</v>
      </c>
      <c r="L15" s="292">
        <f>L14*C14*1.2</f>
        <v>66220.69566</v>
      </c>
      <c r="M15" s="162">
        <f>M14*C14*1.2</f>
        <v>85318.3464</v>
      </c>
      <c r="N15" s="163">
        <f t="shared" si="1"/>
        <v>208495.4718</v>
      </c>
      <c r="O15" s="161">
        <f t="shared" si="2"/>
        <v>417904.12441199995</v>
      </c>
    </row>
    <row r="16" spans="1:15" s="53" customFormat="1" ht="17.25" customHeight="1">
      <c r="A16" s="313" t="s">
        <v>93</v>
      </c>
      <c r="B16" s="315">
        <v>3175.13</v>
      </c>
      <c r="C16" s="315">
        <v>4124.05</v>
      </c>
      <c r="D16" s="152">
        <v>437.9</v>
      </c>
      <c r="E16" s="152">
        <v>343.09</v>
      </c>
      <c r="F16" s="152">
        <v>280.6</v>
      </c>
      <c r="G16" s="152">
        <v>145.15</v>
      </c>
      <c r="H16" s="152">
        <v>26.224</v>
      </c>
      <c r="I16" s="147">
        <f t="shared" si="0"/>
        <v>1232.9640000000002</v>
      </c>
      <c r="J16" s="156">
        <v>26.485</v>
      </c>
      <c r="K16" s="152">
        <v>163.546</v>
      </c>
      <c r="L16" s="152">
        <v>312.459</v>
      </c>
      <c r="M16" s="152">
        <v>418.168</v>
      </c>
      <c r="N16" s="147">
        <f t="shared" si="1"/>
        <v>920.658</v>
      </c>
      <c r="O16" s="155">
        <f t="shared" si="2"/>
        <v>2153.6220000000003</v>
      </c>
    </row>
    <row r="17" spans="1:15" s="53" customFormat="1" ht="21.75" customHeight="1">
      <c r="A17" s="314"/>
      <c r="B17" s="316"/>
      <c r="C17" s="316"/>
      <c r="D17" s="291">
        <f>D16*B16*1.2</f>
        <v>1668467.3124</v>
      </c>
      <c r="E17" s="291">
        <f>E16*B16*1.2</f>
        <v>1307226.4220399999</v>
      </c>
      <c r="F17" s="291">
        <f>F16*B16*1.2</f>
        <v>1069129.7736000002</v>
      </c>
      <c r="G17" s="291">
        <f>G16*B16*1.2</f>
        <v>553044.1434000001</v>
      </c>
      <c r="H17" s="291">
        <f>H16*B16*1.2</f>
        <v>99917.53094400001</v>
      </c>
      <c r="I17" s="158">
        <f t="shared" si="0"/>
        <v>4697785.182384</v>
      </c>
      <c r="J17" s="162">
        <f>J16*C16*1.2</f>
        <v>131070.5571</v>
      </c>
      <c r="K17" s="292">
        <f>K16*C16*1.2</f>
        <v>809366.2575599999</v>
      </c>
      <c r="L17" s="292">
        <f>L16*C16*1.2</f>
        <v>1546315.84674</v>
      </c>
      <c r="M17" s="162">
        <f>M16*C16*1.2</f>
        <v>2069454.88848</v>
      </c>
      <c r="N17" s="163">
        <f t="shared" si="1"/>
        <v>4556207.54988</v>
      </c>
      <c r="O17" s="161">
        <f t="shared" si="2"/>
        <v>9253992.732264</v>
      </c>
    </row>
    <row r="18" spans="1:15" s="53" customFormat="1" ht="19.5" customHeight="1">
      <c r="A18" s="313" t="s">
        <v>94</v>
      </c>
      <c r="B18" s="315">
        <v>3175.13</v>
      </c>
      <c r="C18" s="315">
        <v>4124.05</v>
      </c>
      <c r="D18" s="152">
        <v>125.813</v>
      </c>
      <c r="E18" s="152">
        <v>98.55</v>
      </c>
      <c r="F18" s="152">
        <v>80.626</v>
      </c>
      <c r="G18" s="152">
        <v>41.702</v>
      </c>
      <c r="H18" s="152">
        <v>7.529</v>
      </c>
      <c r="I18" s="147">
        <f t="shared" si="0"/>
        <v>354.22</v>
      </c>
      <c r="J18" s="153">
        <v>7.614</v>
      </c>
      <c r="K18" s="153">
        <v>46.983</v>
      </c>
      <c r="L18" s="153">
        <v>89.768</v>
      </c>
      <c r="M18" s="153">
        <v>120.146</v>
      </c>
      <c r="N18" s="154">
        <f t="shared" si="1"/>
        <v>264.511</v>
      </c>
      <c r="O18" s="155">
        <f t="shared" si="2"/>
        <v>618.731</v>
      </c>
    </row>
    <row r="19" spans="1:15" s="53" customFormat="1" ht="15.75" customHeight="1">
      <c r="A19" s="314"/>
      <c r="B19" s="316"/>
      <c r="C19" s="316"/>
      <c r="D19" s="291">
        <f>D18*B18*1.2</f>
        <v>479367.156828</v>
      </c>
      <c r="E19" s="291">
        <f>E18*B18*1.2</f>
        <v>375490.8738</v>
      </c>
      <c r="F19" s="291">
        <f>F18*B18*1.2</f>
        <v>307197.63765600004</v>
      </c>
      <c r="G19" s="291">
        <f>G18*B18*1.2</f>
        <v>158891.125512</v>
      </c>
      <c r="H19" s="291">
        <f>H18*B18*1.2</f>
        <v>28686.664524000003</v>
      </c>
      <c r="I19" s="158">
        <f t="shared" si="0"/>
        <v>1349633.4583199997</v>
      </c>
      <c r="J19" s="162">
        <f>J18*C18*1.2</f>
        <v>37680.62004</v>
      </c>
      <c r="K19" s="292">
        <f>K18*C18*1.2</f>
        <v>232512.28937999997</v>
      </c>
      <c r="L19" s="292">
        <f>L18*C18*1.2</f>
        <v>444249.26447999995</v>
      </c>
      <c r="M19" s="162">
        <f>M18*C18*1.2</f>
        <v>594585.7335600001</v>
      </c>
      <c r="N19" s="163">
        <f t="shared" si="1"/>
        <v>1309027.90746</v>
      </c>
      <c r="O19" s="161">
        <f t="shared" si="2"/>
        <v>2658661.3657799996</v>
      </c>
    </row>
    <row r="20" spans="1:15" s="53" customFormat="1" ht="16.5" customHeight="1">
      <c r="A20" s="313" t="s">
        <v>104</v>
      </c>
      <c r="B20" s="315">
        <v>3175.13</v>
      </c>
      <c r="C20" s="315">
        <v>4124.05</v>
      </c>
      <c r="D20" s="152">
        <v>197.813</v>
      </c>
      <c r="E20" s="152">
        <v>154.951</v>
      </c>
      <c r="F20" s="152">
        <v>126.758</v>
      </c>
      <c r="G20" s="152">
        <v>65.568</v>
      </c>
      <c r="H20" s="152">
        <v>11.843</v>
      </c>
      <c r="I20" s="147">
        <f t="shared" si="0"/>
        <v>556.933</v>
      </c>
      <c r="J20" s="153">
        <v>11.966</v>
      </c>
      <c r="K20" s="153">
        <v>73.876</v>
      </c>
      <c r="L20" s="153">
        <v>141.147</v>
      </c>
      <c r="M20" s="153">
        <v>188.897</v>
      </c>
      <c r="N20" s="154">
        <f t="shared" si="1"/>
        <v>415.88599999999997</v>
      </c>
      <c r="O20" s="151">
        <f t="shared" si="2"/>
        <v>972.819</v>
      </c>
    </row>
    <row r="21" spans="1:15" s="53" customFormat="1" ht="16.5" customHeight="1">
      <c r="A21" s="314"/>
      <c r="B21" s="316"/>
      <c r="C21" s="316"/>
      <c r="D21" s="291">
        <f>D20*B20*1.2</f>
        <v>753698.3888279999</v>
      </c>
      <c r="E21" s="291">
        <f>E20*B20*1.2</f>
        <v>590387.482356</v>
      </c>
      <c r="F21" s="291">
        <f>F20*B20*1.2</f>
        <v>482967.754248</v>
      </c>
      <c r="G21" s="291">
        <f>G20*B20*1.2</f>
        <v>249824.308608</v>
      </c>
      <c r="H21" s="291">
        <f>H20*B20*1.2</f>
        <v>45123.677508</v>
      </c>
      <c r="I21" s="158">
        <f t="shared" si="0"/>
        <v>2122001.6115479995</v>
      </c>
      <c r="J21" s="162">
        <f>J20*C20*1.2</f>
        <v>59218.05875999999</v>
      </c>
      <c r="K21" s="292">
        <f>K20*C20*1.2</f>
        <v>365601.98136000003</v>
      </c>
      <c r="L21" s="292">
        <f>L20*C20*1.2</f>
        <v>698516.74242</v>
      </c>
      <c r="M21" s="162">
        <f>M20*C20*1.2</f>
        <v>934824.80742</v>
      </c>
      <c r="N21" s="163">
        <f t="shared" si="1"/>
        <v>2058161.58996</v>
      </c>
      <c r="O21" s="161">
        <f t="shared" si="2"/>
        <v>4180163.2015079996</v>
      </c>
    </row>
    <row r="22" spans="1:15" s="53" customFormat="1" ht="15">
      <c r="A22" s="313" t="s">
        <v>40</v>
      </c>
      <c r="B22" s="315">
        <v>3175.13</v>
      </c>
      <c r="C22" s="315">
        <v>4124.05</v>
      </c>
      <c r="D22" s="152">
        <v>33.6</v>
      </c>
      <c r="E22" s="152">
        <v>26.69</v>
      </c>
      <c r="F22" s="152">
        <v>23.07</v>
      </c>
      <c r="G22" s="152">
        <v>14.06</v>
      </c>
      <c r="H22" s="152">
        <v>4.95</v>
      </c>
      <c r="I22" s="147">
        <f t="shared" si="0"/>
        <v>102.37000000000002</v>
      </c>
      <c r="J22" s="153">
        <v>4.96</v>
      </c>
      <c r="K22" s="153">
        <v>15.43</v>
      </c>
      <c r="L22" s="153">
        <v>25</v>
      </c>
      <c r="M22" s="153">
        <v>32.07</v>
      </c>
      <c r="N22" s="154">
        <f t="shared" si="1"/>
        <v>77.46000000000001</v>
      </c>
      <c r="O22" s="151">
        <f t="shared" si="2"/>
        <v>179.83000000000004</v>
      </c>
    </row>
    <row r="23" spans="1:15" s="53" customFormat="1" ht="15">
      <c r="A23" s="314"/>
      <c r="B23" s="316"/>
      <c r="C23" s="316"/>
      <c r="D23" s="291">
        <f>D22*B22*1.2</f>
        <v>128021.2416</v>
      </c>
      <c r="E23" s="291">
        <f>E22*B22*1.2</f>
        <v>101693.06364</v>
      </c>
      <c r="F23" s="291">
        <f>F22*B22*1.2</f>
        <v>87900.29892</v>
      </c>
      <c r="G23" s="291">
        <f>G22*B22*1.2</f>
        <v>53570.79336</v>
      </c>
      <c r="H23" s="291">
        <f>H22*B22*1.2</f>
        <v>18860.272200000003</v>
      </c>
      <c r="I23" s="158">
        <f t="shared" si="0"/>
        <v>390045.66972</v>
      </c>
      <c r="J23" s="162">
        <f>J22*C22*1.2</f>
        <v>24546.3456</v>
      </c>
      <c r="K23" s="292">
        <f>K22*C22*1.2</f>
        <v>76360.9098</v>
      </c>
      <c r="L23" s="292">
        <f>L22*C22*1.2</f>
        <v>123721.5</v>
      </c>
      <c r="M23" s="162">
        <f>M22*C22*1.2</f>
        <v>158709.9402</v>
      </c>
      <c r="N23" s="163">
        <f t="shared" si="1"/>
        <v>383338.6956</v>
      </c>
      <c r="O23" s="161">
        <f t="shared" si="2"/>
        <v>773384.36532</v>
      </c>
    </row>
    <row r="24" spans="1:15" s="53" customFormat="1" ht="15.75" customHeight="1">
      <c r="A24" s="313" t="s">
        <v>41</v>
      </c>
      <c r="B24" s="315">
        <v>3175.13</v>
      </c>
      <c r="C24" s="315">
        <v>4124.05</v>
      </c>
      <c r="D24" s="152">
        <v>2.684</v>
      </c>
      <c r="E24" s="152">
        <v>2.153</v>
      </c>
      <c r="F24" s="152">
        <v>1.873</v>
      </c>
      <c r="G24" s="152">
        <v>1.161</v>
      </c>
      <c r="H24" s="152">
        <v>0.427</v>
      </c>
      <c r="I24" s="147">
        <f t="shared" si="0"/>
        <v>8.298</v>
      </c>
      <c r="J24" s="153">
        <v>0.42</v>
      </c>
      <c r="K24" s="153">
        <v>1.27</v>
      </c>
      <c r="L24" s="153">
        <v>2.023</v>
      </c>
      <c r="M24" s="153">
        <v>2.582</v>
      </c>
      <c r="N24" s="154">
        <f t="shared" si="1"/>
        <v>6.295</v>
      </c>
      <c r="O24" s="151">
        <f t="shared" si="2"/>
        <v>14.593</v>
      </c>
    </row>
    <row r="25" spans="1:15" s="53" customFormat="1" ht="15">
      <c r="A25" s="314"/>
      <c r="B25" s="316"/>
      <c r="C25" s="316"/>
      <c r="D25" s="291">
        <f>D24*B24*1.2</f>
        <v>10226.458704</v>
      </c>
      <c r="E25" s="291">
        <f>E24*B24*1.2</f>
        <v>8203.265868</v>
      </c>
      <c r="F25" s="291">
        <f>F24*B24*1.2</f>
        <v>7136.4221880000005</v>
      </c>
      <c r="G25" s="291">
        <f>G24*B24*1.2</f>
        <v>4423.5911160000005</v>
      </c>
      <c r="H25" s="291">
        <f>H24*B24*1.2</f>
        <v>1626.936612</v>
      </c>
      <c r="I25" s="158">
        <f t="shared" si="0"/>
        <v>31616.674488</v>
      </c>
      <c r="J25" s="162">
        <f>J24*C24*1.2</f>
        <v>2078.5212</v>
      </c>
      <c r="K25" s="292">
        <f>K24*C24*1.2</f>
        <v>6285.052200000001</v>
      </c>
      <c r="L25" s="292">
        <f>L24*C24*1.2</f>
        <v>10011.543780000002</v>
      </c>
      <c r="M25" s="162">
        <f>M24*C24*1.2</f>
        <v>12777.95652</v>
      </c>
      <c r="N25" s="163">
        <f t="shared" si="1"/>
        <v>31153.0737</v>
      </c>
      <c r="O25" s="161">
        <f t="shared" si="2"/>
        <v>62769.748188</v>
      </c>
    </row>
    <row r="26" spans="1:16" s="53" customFormat="1" ht="34.5" customHeight="1">
      <c r="A26" s="313" t="s">
        <v>168</v>
      </c>
      <c r="B26" s="315">
        <v>3175.13</v>
      </c>
      <c r="C26" s="315">
        <v>4124.05</v>
      </c>
      <c r="D26" s="152">
        <v>190.049</v>
      </c>
      <c r="E26" s="152">
        <v>148.867</v>
      </c>
      <c r="F26" s="152">
        <v>121.78</v>
      </c>
      <c r="G26" s="152">
        <v>62.992</v>
      </c>
      <c r="H26" s="152">
        <v>11.383</v>
      </c>
      <c r="I26" s="147">
        <f t="shared" si="0"/>
        <v>535.071</v>
      </c>
      <c r="J26" s="153">
        <v>11.5</v>
      </c>
      <c r="K26" s="153">
        <v>70.97</v>
      </c>
      <c r="L26" s="153">
        <v>135.605</v>
      </c>
      <c r="M26" s="153">
        <v>181.486</v>
      </c>
      <c r="N26" s="154">
        <f t="shared" si="1"/>
        <v>399.561</v>
      </c>
      <c r="O26" s="151">
        <f t="shared" si="2"/>
        <v>934.6320000000001</v>
      </c>
      <c r="P26" s="331"/>
    </row>
    <row r="27" spans="1:16" s="53" customFormat="1" ht="18.75" customHeight="1">
      <c r="A27" s="314"/>
      <c r="B27" s="316"/>
      <c r="C27" s="316"/>
      <c r="D27" s="291">
        <f>D26*B26*1.2</f>
        <v>724116.3376440001</v>
      </c>
      <c r="E27" s="291">
        <f>E26*B26*1.2</f>
        <v>567206.493252</v>
      </c>
      <c r="F27" s="291">
        <f>F26*B26*1.2</f>
        <v>464000.79768</v>
      </c>
      <c r="G27" s="291">
        <f>G26*B26*1.2</f>
        <v>240009.34675199998</v>
      </c>
      <c r="H27" s="291">
        <f>H26*B26*1.2</f>
        <v>43371.005747999996</v>
      </c>
      <c r="I27" s="158">
        <f t="shared" si="0"/>
        <v>2038703.981076</v>
      </c>
      <c r="J27" s="162">
        <f>J26*C26*1.2</f>
        <v>56911.89000000001</v>
      </c>
      <c r="K27" s="292">
        <f>K26*C26*1.2</f>
        <v>351220.5942</v>
      </c>
      <c r="L27" s="292">
        <f>L26*C26*1.2</f>
        <v>671090.1603</v>
      </c>
      <c r="M27" s="162">
        <f>M26*C26*1.2</f>
        <v>898148.8059599999</v>
      </c>
      <c r="N27" s="163">
        <f t="shared" si="1"/>
        <v>1977371.45046</v>
      </c>
      <c r="O27" s="161">
        <f t="shared" si="2"/>
        <v>4016075.431536</v>
      </c>
      <c r="P27" s="331"/>
    </row>
    <row r="28" spans="1:15" s="53" customFormat="1" ht="16.5" customHeight="1">
      <c r="A28" s="313" t="s">
        <v>169</v>
      </c>
      <c r="B28" s="315">
        <v>3175.13</v>
      </c>
      <c r="C28" s="315">
        <v>4124.05</v>
      </c>
      <c r="D28" s="152">
        <v>276.331</v>
      </c>
      <c r="E28" s="152">
        <v>216.456</v>
      </c>
      <c r="F28" s="152">
        <v>177.073</v>
      </c>
      <c r="G28" s="152">
        <v>91.594</v>
      </c>
      <c r="H28" s="152">
        <v>16.575</v>
      </c>
      <c r="I28" s="147">
        <f t="shared" si="0"/>
        <v>778.029</v>
      </c>
      <c r="J28" s="153">
        <v>16.715</v>
      </c>
      <c r="K28" s="153">
        <v>103.199</v>
      </c>
      <c r="L28" s="153">
        <v>197.172</v>
      </c>
      <c r="M28" s="153">
        <v>263.876</v>
      </c>
      <c r="N28" s="154">
        <f t="shared" si="1"/>
        <v>580.962</v>
      </c>
      <c r="O28" s="151">
        <f t="shared" si="2"/>
        <v>1358.991</v>
      </c>
    </row>
    <row r="29" spans="1:15" s="53" customFormat="1" ht="28.5" customHeight="1">
      <c r="A29" s="314"/>
      <c r="B29" s="316"/>
      <c r="C29" s="316"/>
      <c r="D29" s="291">
        <f>D28*B28*1.2</f>
        <v>1052864.2176360001</v>
      </c>
      <c r="E29" s="291">
        <f>E28*B28*1.2</f>
        <v>824731.1271359998</v>
      </c>
      <c r="F29" s="291">
        <f>F28*B28*1.2</f>
        <v>674675.753388</v>
      </c>
      <c r="G29" s="291">
        <f>G28*B28*1.2</f>
        <v>348987.428664</v>
      </c>
      <c r="H29" s="291">
        <f>H28*B28*1.2</f>
        <v>63153.335699999996</v>
      </c>
      <c r="I29" s="158">
        <f t="shared" si="0"/>
        <v>2964411.8625239995</v>
      </c>
      <c r="J29" s="162">
        <f>J28*C28*1.2</f>
        <v>82720.1949</v>
      </c>
      <c r="K29" s="292">
        <f>K28*C28*1.2</f>
        <v>510717.40314</v>
      </c>
      <c r="L29" s="292">
        <f>L28*C28*1.2</f>
        <v>975776.6239199999</v>
      </c>
      <c r="M29" s="162">
        <f>M28*C28*1.2</f>
        <v>1305885.3813599998</v>
      </c>
      <c r="N29" s="163">
        <f t="shared" si="1"/>
        <v>2875099.6033199998</v>
      </c>
      <c r="O29" s="161">
        <f t="shared" si="2"/>
        <v>5839511.465844</v>
      </c>
    </row>
    <row r="30" spans="1:17" s="53" customFormat="1" ht="18.75" customHeight="1">
      <c r="A30" s="326" t="s">
        <v>42</v>
      </c>
      <c r="B30" s="317">
        <v>12298.17</v>
      </c>
      <c r="C30" s="317">
        <v>12298.17</v>
      </c>
      <c r="D30" s="152">
        <v>45.81</v>
      </c>
      <c r="E30" s="152">
        <v>39.94</v>
      </c>
      <c r="F30" s="152">
        <v>32.97</v>
      </c>
      <c r="G30" s="152">
        <v>21.5</v>
      </c>
      <c r="H30" s="152">
        <v>7.96</v>
      </c>
      <c r="I30" s="147">
        <f t="shared" si="0"/>
        <v>148.18</v>
      </c>
      <c r="J30" s="153">
        <v>9.47</v>
      </c>
      <c r="K30" s="153">
        <v>20.46</v>
      </c>
      <c r="L30" s="153">
        <v>35.16</v>
      </c>
      <c r="M30" s="153"/>
      <c r="N30" s="154">
        <f t="shared" si="1"/>
        <v>65.09</v>
      </c>
      <c r="O30" s="151">
        <f t="shared" si="2"/>
        <v>213.27</v>
      </c>
      <c r="P30" s="331"/>
      <c r="Q30" s="330"/>
    </row>
    <row r="31" spans="1:17" s="53" customFormat="1" ht="15">
      <c r="A31" s="327"/>
      <c r="B31" s="318"/>
      <c r="C31" s="318"/>
      <c r="D31" s="291">
        <f>D30*B30</f>
        <v>563379.1677</v>
      </c>
      <c r="E31" s="162">
        <f>E30*B30</f>
        <v>491188.90979999996</v>
      </c>
      <c r="F31" s="291">
        <f>F30*B30</f>
        <v>405470.6649</v>
      </c>
      <c r="G31" s="291">
        <f>G30*B30</f>
        <v>264410.655</v>
      </c>
      <c r="H31" s="162">
        <f>H30*B30</f>
        <v>97893.4332</v>
      </c>
      <c r="I31" s="158">
        <f t="shared" si="0"/>
        <v>1822342.8306</v>
      </c>
      <c r="J31" s="162">
        <f>J30*C30</f>
        <v>116463.66990000001</v>
      </c>
      <c r="K31" s="292">
        <f>K30*C30</f>
        <v>251620.5582</v>
      </c>
      <c r="L31" s="292">
        <f>L30*C30</f>
        <v>432403.65719999996</v>
      </c>
      <c r="M31" s="162"/>
      <c r="N31" s="163">
        <f t="shared" si="1"/>
        <v>800487.8853</v>
      </c>
      <c r="O31" s="161">
        <f t="shared" si="2"/>
        <v>2622830.7159</v>
      </c>
      <c r="P31" s="331"/>
      <c r="Q31" s="330"/>
    </row>
    <row r="32" spans="1:16" s="53" customFormat="1" ht="15.75" customHeight="1">
      <c r="A32" s="326" t="s">
        <v>72</v>
      </c>
      <c r="B32" s="317">
        <v>3175.13</v>
      </c>
      <c r="C32" s="317">
        <v>4124.05</v>
      </c>
      <c r="D32" s="152">
        <v>12.339</v>
      </c>
      <c r="E32" s="152">
        <v>9.664</v>
      </c>
      <c r="F32" s="152">
        <v>7.906</v>
      </c>
      <c r="G32" s="152">
        <v>4.088</v>
      </c>
      <c r="H32" s="152">
        <v>0.734</v>
      </c>
      <c r="I32" s="147">
        <f t="shared" si="0"/>
        <v>34.731</v>
      </c>
      <c r="J32" s="153">
        <v>0.765</v>
      </c>
      <c r="K32" s="153">
        <v>4.606</v>
      </c>
      <c r="L32" s="153">
        <v>8.801</v>
      </c>
      <c r="M32" s="153">
        <v>11.778</v>
      </c>
      <c r="N32" s="154">
        <f t="shared" si="1"/>
        <v>25.950000000000003</v>
      </c>
      <c r="O32" s="155">
        <f t="shared" si="2"/>
        <v>60.681000000000004</v>
      </c>
      <c r="P32" s="55"/>
    </row>
    <row r="33" spans="1:16" s="53" customFormat="1" ht="18" customHeight="1">
      <c r="A33" s="336"/>
      <c r="B33" s="318"/>
      <c r="C33" s="318"/>
      <c r="D33" s="291">
        <f>D32*B32*1.2</f>
        <v>47013.514884000004</v>
      </c>
      <c r="E33" s="291">
        <f>E32*B32*1.2</f>
        <v>36821.347584</v>
      </c>
      <c r="F33" s="291">
        <f>F32*B32*1.2</f>
        <v>30123.093335999998</v>
      </c>
      <c r="G33" s="291">
        <f>G32*B32*1.2</f>
        <v>15575.917728</v>
      </c>
      <c r="H33" s="291">
        <f>H32*B32*1.2</f>
        <v>2796.6545039999996</v>
      </c>
      <c r="I33" s="158">
        <f t="shared" si="0"/>
        <v>132330.528036</v>
      </c>
      <c r="J33" s="162">
        <f>J32*C32*1.2</f>
        <v>3785.8779</v>
      </c>
      <c r="K33" s="292">
        <f>K32*C32*1.2</f>
        <v>22794.44916</v>
      </c>
      <c r="L33" s="292">
        <f>L32*C32*1.2</f>
        <v>43554.916860000005</v>
      </c>
      <c r="M33" s="162">
        <f>M32*C32*1.2</f>
        <v>58287.67308</v>
      </c>
      <c r="N33" s="163">
        <f t="shared" si="1"/>
        <v>128422.91700000002</v>
      </c>
      <c r="O33" s="161">
        <f t="shared" si="2"/>
        <v>260753.44503600002</v>
      </c>
      <c r="P33" s="55"/>
    </row>
    <row r="34" spans="1:16" s="53" customFormat="1" ht="17.25" customHeight="1">
      <c r="A34" s="326" t="s">
        <v>120</v>
      </c>
      <c r="B34" s="317">
        <v>6580.31</v>
      </c>
      <c r="C34" s="317">
        <v>6580.31</v>
      </c>
      <c r="D34" s="152">
        <v>38.9</v>
      </c>
      <c r="E34" s="152">
        <v>27.4</v>
      </c>
      <c r="F34" s="152">
        <v>16.05</v>
      </c>
      <c r="G34" s="152">
        <v>11</v>
      </c>
      <c r="H34" s="152">
        <v>8</v>
      </c>
      <c r="I34" s="147">
        <f t="shared" si="0"/>
        <v>101.35</v>
      </c>
      <c r="J34" s="153">
        <v>8</v>
      </c>
      <c r="K34" s="153">
        <v>10.79</v>
      </c>
      <c r="L34" s="153">
        <v>30</v>
      </c>
      <c r="M34" s="153">
        <v>45</v>
      </c>
      <c r="N34" s="154">
        <f t="shared" si="1"/>
        <v>93.78999999999999</v>
      </c>
      <c r="O34" s="151">
        <f t="shared" si="2"/>
        <v>195.14</v>
      </c>
      <c r="P34" s="331"/>
    </row>
    <row r="35" spans="1:16" s="53" customFormat="1" ht="24" customHeight="1">
      <c r="A35" s="327"/>
      <c r="B35" s="318"/>
      <c r="C35" s="318"/>
      <c r="D35" s="291">
        <f>D34*B34</f>
        <v>255974.059</v>
      </c>
      <c r="E35" s="162">
        <f>E34*B34</f>
        <v>180300.494</v>
      </c>
      <c r="F35" s="291">
        <f>F34*B34</f>
        <v>105613.97550000002</v>
      </c>
      <c r="G35" s="162">
        <f>G34*B34</f>
        <v>72383.41</v>
      </c>
      <c r="H35" s="162">
        <f>H34*B34</f>
        <v>52642.48</v>
      </c>
      <c r="I35" s="158">
        <f t="shared" si="0"/>
        <v>666914.4185</v>
      </c>
      <c r="J35" s="162">
        <f>J34*C34</f>
        <v>52642.48</v>
      </c>
      <c r="K35" s="291">
        <f>K34*C34</f>
        <v>71001.5449</v>
      </c>
      <c r="L35" s="291">
        <f>L34*C34</f>
        <v>197409.30000000002</v>
      </c>
      <c r="M35" s="162">
        <f>M34*C34</f>
        <v>296113.95</v>
      </c>
      <c r="N35" s="163">
        <f t="shared" si="1"/>
        <v>617167.2749000001</v>
      </c>
      <c r="O35" s="161">
        <f t="shared" si="2"/>
        <v>1284081.6934000002</v>
      </c>
      <c r="P35" s="331"/>
    </row>
    <row r="36" spans="1:15" s="53" customFormat="1" ht="29.25" customHeight="1">
      <c r="A36" s="326" t="s">
        <v>121</v>
      </c>
      <c r="B36" s="317">
        <v>5996.6</v>
      </c>
      <c r="C36" s="317">
        <v>5996.6</v>
      </c>
      <c r="D36" s="152">
        <v>40.67</v>
      </c>
      <c r="E36" s="152">
        <v>31.86</v>
      </c>
      <c r="F36" s="152">
        <v>26.06</v>
      </c>
      <c r="G36" s="152">
        <v>13.48</v>
      </c>
      <c r="H36" s="152">
        <v>2.44</v>
      </c>
      <c r="I36" s="147">
        <f t="shared" si="0"/>
        <v>114.51</v>
      </c>
      <c r="J36" s="153">
        <v>2.46</v>
      </c>
      <c r="K36" s="153">
        <v>15.19</v>
      </c>
      <c r="L36" s="153">
        <v>29.02</v>
      </c>
      <c r="M36" s="153">
        <v>38.84</v>
      </c>
      <c r="N36" s="154">
        <f t="shared" si="1"/>
        <v>85.51</v>
      </c>
      <c r="O36" s="151">
        <f t="shared" si="2"/>
        <v>200.02</v>
      </c>
    </row>
    <row r="37" spans="1:15" s="53" customFormat="1" ht="15">
      <c r="A37" s="327"/>
      <c r="B37" s="318"/>
      <c r="C37" s="318"/>
      <c r="D37" s="291">
        <f>D36*B36</f>
        <v>243881.72200000004</v>
      </c>
      <c r="E37" s="162">
        <f>E36*B36</f>
        <v>191051.676</v>
      </c>
      <c r="F37" s="291">
        <f>F36*B36</f>
        <v>156271.396</v>
      </c>
      <c r="G37" s="162">
        <f>G36*B36</f>
        <v>80834.168</v>
      </c>
      <c r="H37" s="162">
        <f>H36*B36</f>
        <v>14631.704</v>
      </c>
      <c r="I37" s="158">
        <f t="shared" si="0"/>
        <v>686670.6660000001</v>
      </c>
      <c r="J37" s="162">
        <f>J36*C36</f>
        <v>14751.636</v>
      </c>
      <c r="K37" s="291">
        <f>K36*C36</f>
        <v>91088.354</v>
      </c>
      <c r="L37" s="291">
        <f>L36*C36</f>
        <v>174021.332</v>
      </c>
      <c r="M37" s="162">
        <f>M36*C36</f>
        <v>232907.94400000005</v>
      </c>
      <c r="N37" s="163">
        <f t="shared" si="1"/>
        <v>512769.26600000006</v>
      </c>
      <c r="O37" s="161">
        <f t="shared" si="2"/>
        <v>1199439.932</v>
      </c>
    </row>
    <row r="38" spans="1:15" s="53" customFormat="1" ht="21" customHeight="1">
      <c r="A38" s="326" t="s">
        <v>157</v>
      </c>
      <c r="B38" s="317">
        <v>6580.31</v>
      </c>
      <c r="C38" s="317">
        <v>6580.31</v>
      </c>
      <c r="D38" s="148">
        <v>17.5</v>
      </c>
      <c r="E38" s="148">
        <v>21.756</v>
      </c>
      <c r="F38" s="148">
        <v>10.21</v>
      </c>
      <c r="G38" s="148">
        <v>10.2</v>
      </c>
      <c r="H38" s="148">
        <v>10.2</v>
      </c>
      <c r="I38" s="147">
        <f t="shared" si="0"/>
        <v>69.866</v>
      </c>
      <c r="J38" s="148">
        <v>4.93</v>
      </c>
      <c r="K38" s="148">
        <v>7.2</v>
      </c>
      <c r="L38" s="148">
        <v>10.06</v>
      </c>
      <c r="M38" s="148">
        <v>21.28</v>
      </c>
      <c r="N38" s="150">
        <f t="shared" si="1"/>
        <v>43.47</v>
      </c>
      <c r="O38" s="151">
        <f t="shared" si="2"/>
        <v>113.336</v>
      </c>
    </row>
    <row r="39" spans="1:15" s="53" customFormat="1" ht="21" customHeight="1">
      <c r="A39" s="327"/>
      <c r="B39" s="318"/>
      <c r="C39" s="318"/>
      <c r="D39" s="162">
        <f>D38*B38</f>
        <v>115155.425</v>
      </c>
      <c r="E39" s="162">
        <f>E38*B38</f>
        <v>143161.22436000002</v>
      </c>
      <c r="F39" s="162">
        <f>F38*B38</f>
        <v>67184.96510000002</v>
      </c>
      <c r="G39" s="162">
        <f>G38*B38</f>
        <v>67119.162</v>
      </c>
      <c r="H39" s="162">
        <f>H38*B38</f>
        <v>67119.162</v>
      </c>
      <c r="I39" s="158">
        <f t="shared" si="0"/>
        <v>459739.9384600001</v>
      </c>
      <c r="J39" s="162">
        <f>J38*C38</f>
        <v>32440.9283</v>
      </c>
      <c r="K39" s="291">
        <f>K38*C38</f>
        <v>47378.232</v>
      </c>
      <c r="L39" s="162">
        <f>L38*C38</f>
        <v>66197.9186</v>
      </c>
      <c r="M39" s="162">
        <f>M38*C38</f>
        <v>140028.99680000002</v>
      </c>
      <c r="N39" s="163">
        <f t="shared" si="1"/>
        <v>286046.07570000004</v>
      </c>
      <c r="O39" s="161">
        <f t="shared" si="2"/>
        <v>745786.0141600001</v>
      </c>
    </row>
    <row r="40" spans="1:15" s="53" customFormat="1" ht="17.25" customHeight="1">
      <c r="A40" s="326" t="s">
        <v>162</v>
      </c>
      <c r="B40" s="317">
        <v>6580.31</v>
      </c>
      <c r="C40" s="317">
        <v>6580.31</v>
      </c>
      <c r="D40" s="152">
        <v>40</v>
      </c>
      <c r="E40" s="152">
        <v>35</v>
      </c>
      <c r="F40" s="152">
        <v>24.45</v>
      </c>
      <c r="G40" s="152">
        <v>15</v>
      </c>
      <c r="H40" s="152">
        <v>13</v>
      </c>
      <c r="I40" s="147">
        <f t="shared" si="0"/>
        <v>127.45</v>
      </c>
      <c r="J40" s="153">
        <v>15</v>
      </c>
      <c r="K40" s="153">
        <v>23</v>
      </c>
      <c r="L40" s="153">
        <v>30</v>
      </c>
      <c r="M40" s="153">
        <v>37.4</v>
      </c>
      <c r="N40" s="154">
        <f t="shared" si="1"/>
        <v>105.4</v>
      </c>
      <c r="O40" s="155">
        <f t="shared" si="2"/>
        <v>232.85000000000002</v>
      </c>
    </row>
    <row r="41" spans="1:15" s="53" customFormat="1" ht="32.25" customHeight="1">
      <c r="A41" s="327"/>
      <c r="B41" s="318"/>
      <c r="C41" s="318"/>
      <c r="D41" s="291">
        <f>D40*B40</f>
        <v>263212.4</v>
      </c>
      <c r="E41" s="162">
        <f>E40*B40</f>
        <v>230310.85</v>
      </c>
      <c r="F41" s="291">
        <f>F40*B40</f>
        <v>160888.5795</v>
      </c>
      <c r="G41" s="291">
        <f>G40*B40</f>
        <v>98704.65000000001</v>
      </c>
      <c r="H41" s="162">
        <f>H40*B40</f>
        <v>85544.03</v>
      </c>
      <c r="I41" s="158">
        <f t="shared" si="0"/>
        <v>838660.5095</v>
      </c>
      <c r="J41" s="162">
        <f>J40*C40</f>
        <v>98704.65000000001</v>
      </c>
      <c r="K41" s="291">
        <f>K40*C40</f>
        <v>151347.13</v>
      </c>
      <c r="L41" s="291">
        <f>L40*C40</f>
        <v>197409.30000000002</v>
      </c>
      <c r="M41" s="162">
        <f>M40*C40</f>
        <v>246103.594</v>
      </c>
      <c r="N41" s="163">
        <f t="shared" si="1"/>
        <v>693564.6740000001</v>
      </c>
      <c r="O41" s="161">
        <f t="shared" si="2"/>
        <v>1532225.1835000003</v>
      </c>
    </row>
    <row r="42" spans="1:15" s="53" customFormat="1" ht="15.75" customHeight="1">
      <c r="A42" s="326" t="s">
        <v>158</v>
      </c>
      <c r="B42" s="317">
        <v>5996.6</v>
      </c>
      <c r="C42" s="317">
        <v>5996.6</v>
      </c>
      <c r="D42" s="152">
        <v>79.6</v>
      </c>
      <c r="E42" s="152">
        <v>70.96</v>
      </c>
      <c r="F42" s="152">
        <v>44.29</v>
      </c>
      <c r="G42" s="152">
        <v>38.26</v>
      </c>
      <c r="H42" s="152">
        <v>20.05</v>
      </c>
      <c r="I42" s="147">
        <f t="shared" si="0"/>
        <v>253.16</v>
      </c>
      <c r="J42" s="152">
        <v>19.94</v>
      </c>
      <c r="K42" s="152">
        <v>48.05</v>
      </c>
      <c r="L42" s="152">
        <v>55.75</v>
      </c>
      <c r="M42" s="152">
        <v>81.82</v>
      </c>
      <c r="N42" s="150">
        <f t="shared" si="1"/>
        <v>205.56</v>
      </c>
      <c r="O42" s="151">
        <f aca="true" t="shared" si="3" ref="O42:O73">I42+N42</f>
        <v>458.72</v>
      </c>
    </row>
    <row r="43" spans="1:16" s="53" customFormat="1" ht="15">
      <c r="A43" s="327"/>
      <c r="B43" s="318"/>
      <c r="C43" s="318"/>
      <c r="D43" s="291">
        <f>D42*B42</f>
        <v>477329.36</v>
      </c>
      <c r="E43" s="162">
        <f>E42*B42</f>
        <v>425518.736</v>
      </c>
      <c r="F43" s="291">
        <f>F42*B42</f>
        <v>265589.414</v>
      </c>
      <c r="G43" s="291">
        <f>G42*B42</f>
        <v>229429.916</v>
      </c>
      <c r="H43" s="162">
        <f>H42*B42</f>
        <v>120231.83000000002</v>
      </c>
      <c r="I43" s="158">
        <f t="shared" si="0"/>
        <v>1518099.2559999998</v>
      </c>
      <c r="J43" s="162">
        <f>J42*C42</f>
        <v>119572.20400000001</v>
      </c>
      <c r="K43" s="292">
        <f>K42*C42</f>
        <v>288136.63</v>
      </c>
      <c r="L43" s="291">
        <f>L42*C42</f>
        <v>334310.45</v>
      </c>
      <c r="M43" s="162">
        <f>M42*C42</f>
        <v>490641.812</v>
      </c>
      <c r="N43" s="163">
        <f t="shared" si="1"/>
        <v>1232661.096</v>
      </c>
      <c r="O43" s="161">
        <f t="shared" si="3"/>
        <v>2750760.352</v>
      </c>
      <c r="P43" s="53" t="s">
        <v>190</v>
      </c>
    </row>
    <row r="44" spans="1:15" s="53" customFormat="1" ht="21.75" customHeight="1">
      <c r="A44" s="326" t="s">
        <v>214</v>
      </c>
      <c r="B44" s="317">
        <v>5996.6</v>
      </c>
      <c r="C44" s="317">
        <v>5996.6</v>
      </c>
      <c r="D44" s="146">
        <v>3.135</v>
      </c>
      <c r="E44" s="148">
        <v>3.135</v>
      </c>
      <c r="F44" s="146">
        <v>3.135</v>
      </c>
      <c r="G44" s="146">
        <v>3.135</v>
      </c>
      <c r="H44" s="148">
        <v>1.57</v>
      </c>
      <c r="I44" s="147">
        <f t="shared" si="0"/>
        <v>14.11</v>
      </c>
      <c r="J44" s="148">
        <v>1.57</v>
      </c>
      <c r="K44" s="149">
        <v>3.135</v>
      </c>
      <c r="L44" s="146">
        <v>3.135</v>
      </c>
      <c r="M44" s="148">
        <v>3.135</v>
      </c>
      <c r="N44" s="150">
        <f t="shared" si="1"/>
        <v>10.975</v>
      </c>
      <c r="O44" s="151">
        <f t="shared" si="3"/>
        <v>25.085</v>
      </c>
    </row>
    <row r="45" spans="1:15" s="53" customFormat="1" ht="30.75" customHeight="1">
      <c r="A45" s="327"/>
      <c r="B45" s="318"/>
      <c r="C45" s="318"/>
      <c r="D45" s="291">
        <f>D44*B44</f>
        <v>18799.341</v>
      </c>
      <c r="E45" s="162">
        <f>E44*B44</f>
        <v>18799.341</v>
      </c>
      <c r="F45" s="291">
        <f>F44*B44</f>
        <v>18799.341</v>
      </c>
      <c r="G45" s="291">
        <f>G44*B44</f>
        <v>18799.341</v>
      </c>
      <c r="H45" s="162">
        <f>H44*B44</f>
        <v>9414.662</v>
      </c>
      <c r="I45" s="158">
        <f t="shared" si="0"/>
        <v>84612.026</v>
      </c>
      <c r="J45" s="162">
        <f>J44*C44</f>
        <v>9414.662</v>
      </c>
      <c r="K45" s="292">
        <f>K44*C44</f>
        <v>18799.341</v>
      </c>
      <c r="L45" s="291">
        <f>L44*C44</f>
        <v>18799.341</v>
      </c>
      <c r="M45" s="162">
        <f>M44*C44</f>
        <v>18799.341</v>
      </c>
      <c r="N45" s="163">
        <f t="shared" si="1"/>
        <v>65812.685</v>
      </c>
      <c r="O45" s="161">
        <f t="shared" si="3"/>
        <v>150424.711</v>
      </c>
    </row>
    <row r="46" spans="1:15" s="53" customFormat="1" ht="15.75" customHeight="1">
      <c r="A46" s="326" t="s">
        <v>101</v>
      </c>
      <c r="B46" s="317">
        <v>5996.6</v>
      </c>
      <c r="C46" s="317">
        <v>5996.6</v>
      </c>
      <c r="D46" s="152">
        <v>2.28</v>
      </c>
      <c r="E46" s="152">
        <v>1.79</v>
      </c>
      <c r="F46" s="152">
        <v>1.41</v>
      </c>
      <c r="G46" s="152">
        <v>0.69</v>
      </c>
      <c r="H46" s="152">
        <v>0.13</v>
      </c>
      <c r="I46" s="147">
        <f t="shared" si="0"/>
        <v>6.3</v>
      </c>
      <c r="J46" s="152">
        <v>0.13</v>
      </c>
      <c r="K46" s="152">
        <v>0.79</v>
      </c>
      <c r="L46" s="152">
        <v>1.61</v>
      </c>
      <c r="M46" s="152">
        <v>2.21</v>
      </c>
      <c r="N46" s="150">
        <f t="shared" si="1"/>
        <v>4.74</v>
      </c>
      <c r="O46" s="151">
        <f t="shared" si="3"/>
        <v>11.04</v>
      </c>
    </row>
    <row r="47" spans="1:15" s="53" customFormat="1" ht="22.5" customHeight="1">
      <c r="A47" s="327"/>
      <c r="B47" s="318"/>
      <c r="C47" s="318"/>
      <c r="D47" s="162">
        <f>D46*B46</f>
        <v>13672.248</v>
      </c>
      <c r="E47" s="162">
        <f>E46*B46</f>
        <v>10733.914</v>
      </c>
      <c r="F47" s="162">
        <f>F46*B46</f>
        <v>8455.206</v>
      </c>
      <c r="G47" s="162">
        <f>G46*B46</f>
        <v>4137.6539999999995</v>
      </c>
      <c r="H47" s="162">
        <f>H46*B46</f>
        <v>779.5580000000001</v>
      </c>
      <c r="I47" s="296">
        <f>D47+E47+F47+G47+H47</f>
        <v>37778.58</v>
      </c>
      <c r="J47" s="162">
        <f>J46*C46</f>
        <v>779.5580000000001</v>
      </c>
      <c r="K47" s="162">
        <f>K46*C46</f>
        <v>4737.314</v>
      </c>
      <c r="L47" s="162">
        <f>L46*C46</f>
        <v>9654.526000000002</v>
      </c>
      <c r="M47" s="162">
        <f>M46*C46</f>
        <v>13252.486</v>
      </c>
      <c r="N47" s="163">
        <f t="shared" si="1"/>
        <v>28423.884000000002</v>
      </c>
      <c r="O47" s="161">
        <f t="shared" si="3"/>
        <v>66202.464</v>
      </c>
    </row>
    <row r="48" spans="1:15" s="53" customFormat="1" ht="15">
      <c r="A48" s="326" t="s">
        <v>102</v>
      </c>
      <c r="B48" s="317">
        <v>6871.3</v>
      </c>
      <c r="C48" s="317">
        <v>6871.3</v>
      </c>
      <c r="D48" s="152">
        <v>2.584</v>
      </c>
      <c r="E48" s="152">
        <v>2.584</v>
      </c>
      <c r="F48" s="152">
        <v>2.584</v>
      </c>
      <c r="G48" s="152">
        <v>2.584</v>
      </c>
      <c r="H48" s="152">
        <v>2.584</v>
      </c>
      <c r="I48" s="147">
        <f>SUM(D48:H48)</f>
        <v>12.92</v>
      </c>
      <c r="J48" s="152">
        <v>2.584</v>
      </c>
      <c r="K48" s="152">
        <v>2.583</v>
      </c>
      <c r="L48" s="152">
        <v>2.583</v>
      </c>
      <c r="M48" s="152">
        <v>2.583</v>
      </c>
      <c r="N48" s="150">
        <f t="shared" si="1"/>
        <v>10.333</v>
      </c>
      <c r="O48" s="151">
        <f t="shared" si="3"/>
        <v>23.253</v>
      </c>
    </row>
    <row r="49" spans="1:15" s="53" customFormat="1" ht="15" customHeight="1">
      <c r="A49" s="336"/>
      <c r="B49" s="322"/>
      <c r="C49" s="322"/>
      <c r="D49" s="162">
        <f>D48*B48</f>
        <v>17755.4392</v>
      </c>
      <c r="E49" s="162">
        <f>E48*B48</f>
        <v>17755.4392</v>
      </c>
      <c r="F49" s="162">
        <f>F48*B48</f>
        <v>17755.4392</v>
      </c>
      <c r="G49" s="162">
        <f>G48*B48</f>
        <v>17755.4392</v>
      </c>
      <c r="H49" s="162">
        <f>H48*B48</f>
        <v>17755.4392</v>
      </c>
      <c r="I49" s="158">
        <f>D49+E49+F49+G49+H49</f>
        <v>88777.196</v>
      </c>
      <c r="J49" s="162">
        <f>J48*C48</f>
        <v>17755.4392</v>
      </c>
      <c r="K49" s="291">
        <f>K48*C48</f>
        <v>17748.567900000002</v>
      </c>
      <c r="L49" s="162">
        <f>L48*C48</f>
        <v>17748.567900000002</v>
      </c>
      <c r="M49" s="162">
        <f>M48*C48</f>
        <v>17748.567900000002</v>
      </c>
      <c r="N49" s="160">
        <f>J49+K49+L49+M49</f>
        <v>71001.1429</v>
      </c>
      <c r="O49" s="161">
        <f t="shared" si="3"/>
        <v>159778.3389</v>
      </c>
    </row>
    <row r="50" spans="1:15" s="53" customFormat="1" ht="15" customHeight="1">
      <c r="A50" s="327"/>
      <c r="B50" s="318"/>
      <c r="C50" s="318"/>
      <c r="D50" s="148">
        <f>D48*B48</f>
        <v>17755.4392</v>
      </c>
      <c r="E50" s="148">
        <f>E48*B48</f>
        <v>17755.4392</v>
      </c>
      <c r="F50" s="148">
        <f>F48*B48</f>
        <v>17755.4392</v>
      </c>
      <c r="G50" s="148">
        <f>G48*B48</f>
        <v>17755.4392</v>
      </c>
      <c r="H50" s="148">
        <f>H48*B48</f>
        <v>17755.4392</v>
      </c>
      <c r="I50" s="147">
        <f aca="true" t="shared" si="4" ref="I50:I88">SUM(D50:H50)</f>
        <v>88777.196</v>
      </c>
      <c r="J50" s="148">
        <f>J48*C48</f>
        <v>17755.4392</v>
      </c>
      <c r="K50" s="148">
        <f>K48*C48</f>
        <v>17748.567900000002</v>
      </c>
      <c r="L50" s="148">
        <f>L48*C48</f>
        <v>17748.567900000002</v>
      </c>
      <c r="M50" s="148">
        <f>M48*C48</f>
        <v>17748.567900000002</v>
      </c>
      <c r="N50" s="150">
        <f aca="true" t="shared" si="5" ref="N50:N88">SUM(J50:M50)</f>
        <v>71001.1429</v>
      </c>
      <c r="O50" s="151">
        <f t="shared" si="3"/>
        <v>159778.3389</v>
      </c>
    </row>
    <row r="51" spans="1:15" s="53" customFormat="1" ht="15" customHeight="1">
      <c r="A51" s="326" t="s">
        <v>200</v>
      </c>
      <c r="B51" s="317">
        <v>4293.71</v>
      </c>
      <c r="C51" s="317">
        <v>5018.85</v>
      </c>
      <c r="D51" s="148">
        <v>0</v>
      </c>
      <c r="E51" s="148">
        <v>8.84</v>
      </c>
      <c r="F51" s="148">
        <v>21.1</v>
      </c>
      <c r="G51" s="148">
        <v>12.32</v>
      </c>
      <c r="H51" s="148">
        <v>4.2</v>
      </c>
      <c r="I51" s="147">
        <f t="shared" si="4"/>
        <v>46.46000000000001</v>
      </c>
      <c r="J51" s="148">
        <v>2.28</v>
      </c>
      <c r="K51" s="148">
        <v>13.7</v>
      </c>
      <c r="L51" s="148">
        <v>23.37</v>
      </c>
      <c r="M51" s="148">
        <v>30.79</v>
      </c>
      <c r="N51" s="150">
        <f t="shared" si="5"/>
        <v>70.14</v>
      </c>
      <c r="O51" s="151">
        <f t="shared" si="3"/>
        <v>116.60000000000001</v>
      </c>
    </row>
    <row r="52" spans="1:15" s="53" customFormat="1" ht="15" customHeight="1">
      <c r="A52" s="327"/>
      <c r="B52" s="318"/>
      <c r="C52" s="318"/>
      <c r="D52" s="162">
        <f>B51*D51</f>
        <v>0</v>
      </c>
      <c r="E52" s="162">
        <f>B51*E51</f>
        <v>37956.3964</v>
      </c>
      <c r="F52" s="162">
        <f>B51*F51</f>
        <v>90597.281</v>
      </c>
      <c r="G52" s="162">
        <f>B51*G51</f>
        <v>52898.5072</v>
      </c>
      <c r="H52" s="162">
        <f>B51*H51</f>
        <v>18033.582000000002</v>
      </c>
      <c r="I52" s="158">
        <f t="shared" si="4"/>
        <v>199485.7666</v>
      </c>
      <c r="J52" s="162">
        <f>C51*J51</f>
        <v>11442.978</v>
      </c>
      <c r="K52" s="162">
        <f>C51*K51</f>
        <v>68758.245</v>
      </c>
      <c r="L52" s="162">
        <f>C51*L51</f>
        <v>117290.52450000001</v>
      </c>
      <c r="M52" s="162">
        <f>C51*M51</f>
        <v>154530.3915</v>
      </c>
      <c r="N52" s="163">
        <f t="shared" si="5"/>
        <v>352022.13899999997</v>
      </c>
      <c r="O52" s="161">
        <f t="shared" si="3"/>
        <v>551507.9055999999</v>
      </c>
    </row>
    <row r="53" spans="1:15" s="53" customFormat="1" ht="28.5" customHeight="1">
      <c r="A53" s="326" t="s">
        <v>151</v>
      </c>
      <c r="B53" s="317">
        <v>4293.71</v>
      </c>
      <c r="C53" s="317">
        <v>5018.85</v>
      </c>
      <c r="D53" s="152">
        <v>18.58</v>
      </c>
      <c r="E53" s="152">
        <v>15.05</v>
      </c>
      <c r="F53" s="152">
        <v>12.92</v>
      </c>
      <c r="G53" s="152">
        <v>8.12</v>
      </c>
      <c r="H53" s="152">
        <v>3.24</v>
      </c>
      <c r="I53" s="147">
        <f t="shared" si="4"/>
        <v>57.91</v>
      </c>
      <c r="J53" s="153">
        <v>1.77</v>
      </c>
      <c r="K53" s="153">
        <v>8.91</v>
      </c>
      <c r="L53" s="153">
        <v>14.1</v>
      </c>
      <c r="M53" s="153">
        <v>18.17</v>
      </c>
      <c r="N53" s="154">
        <f t="shared" si="5"/>
        <v>42.95</v>
      </c>
      <c r="O53" s="151">
        <f t="shared" si="3"/>
        <v>100.86</v>
      </c>
    </row>
    <row r="54" spans="1:15" s="53" customFormat="1" ht="30" customHeight="1">
      <c r="A54" s="327"/>
      <c r="B54" s="318"/>
      <c r="C54" s="318"/>
      <c r="D54" s="291">
        <f>D53*B53</f>
        <v>79777.13179999999</v>
      </c>
      <c r="E54" s="162">
        <f>E53*B53</f>
        <v>64620.3355</v>
      </c>
      <c r="F54" s="162">
        <f>F53*B53</f>
        <v>55474.7332</v>
      </c>
      <c r="G54" s="162">
        <f>G53*B53</f>
        <v>34864.9252</v>
      </c>
      <c r="H54" s="162">
        <f>H53*B53</f>
        <v>13911.620400000002</v>
      </c>
      <c r="I54" s="158">
        <f t="shared" si="4"/>
        <v>248648.7461</v>
      </c>
      <c r="J54" s="162">
        <f>J53*C53</f>
        <v>8883.364500000001</v>
      </c>
      <c r="K54" s="291">
        <f>K53*C53</f>
        <v>44717.9535</v>
      </c>
      <c r="L54" s="162">
        <f>L53*C53</f>
        <v>70765.785</v>
      </c>
      <c r="M54" s="162">
        <f>M53*C53</f>
        <v>91192.50450000001</v>
      </c>
      <c r="N54" s="163">
        <f t="shared" si="5"/>
        <v>215559.6075</v>
      </c>
      <c r="O54" s="161">
        <f t="shared" si="3"/>
        <v>464208.35360000003</v>
      </c>
    </row>
    <row r="55" spans="1:15" s="53" customFormat="1" ht="36.75" customHeight="1">
      <c r="A55" s="326" t="s">
        <v>150</v>
      </c>
      <c r="B55" s="317">
        <v>4293.71</v>
      </c>
      <c r="C55" s="317">
        <v>5018.85</v>
      </c>
      <c r="D55" s="152">
        <v>12.31</v>
      </c>
      <c r="E55" s="152">
        <v>9.98</v>
      </c>
      <c r="F55" s="152">
        <v>8.56</v>
      </c>
      <c r="G55" s="152">
        <v>5.38</v>
      </c>
      <c r="H55" s="152">
        <v>2.15</v>
      </c>
      <c r="I55" s="147">
        <f t="shared" si="4"/>
        <v>38.38</v>
      </c>
      <c r="J55" s="153">
        <v>1.17</v>
      </c>
      <c r="K55" s="153">
        <v>5.91</v>
      </c>
      <c r="L55" s="153">
        <v>9.34</v>
      </c>
      <c r="M55" s="153">
        <v>12.04</v>
      </c>
      <c r="N55" s="154">
        <f t="shared" si="5"/>
        <v>28.46</v>
      </c>
      <c r="O55" s="151">
        <f t="shared" si="3"/>
        <v>66.84</v>
      </c>
    </row>
    <row r="56" spans="1:15" s="53" customFormat="1" ht="36.75" customHeight="1">
      <c r="A56" s="327"/>
      <c r="B56" s="318"/>
      <c r="C56" s="318"/>
      <c r="D56" s="291">
        <f>D55*B55</f>
        <v>52855.570100000004</v>
      </c>
      <c r="E56" s="162">
        <f>E55*B55</f>
        <v>42851.2258</v>
      </c>
      <c r="F56" s="162">
        <f>F55*B55</f>
        <v>36754.157600000006</v>
      </c>
      <c r="G56" s="162">
        <f>G55*B55</f>
        <v>23100.1598</v>
      </c>
      <c r="H56" s="162">
        <f>H55*B55</f>
        <v>9231.476499999999</v>
      </c>
      <c r="I56" s="158">
        <f t="shared" si="4"/>
        <v>164792.5898</v>
      </c>
      <c r="J56" s="162">
        <f>J55*C55</f>
        <v>5872.0545</v>
      </c>
      <c r="K56" s="291">
        <f>K55*C55</f>
        <v>29661.403500000004</v>
      </c>
      <c r="L56" s="162">
        <f>L55*C55</f>
        <v>46876.059</v>
      </c>
      <c r="M56" s="162">
        <f>M55*C55</f>
        <v>60426.954</v>
      </c>
      <c r="N56" s="163">
        <f t="shared" si="5"/>
        <v>142836.47100000002</v>
      </c>
      <c r="O56" s="161">
        <f t="shared" si="3"/>
        <v>307629.0608</v>
      </c>
    </row>
    <row r="57" spans="1:15" s="53" customFormat="1" ht="15.75" customHeight="1">
      <c r="A57" s="326" t="s">
        <v>43</v>
      </c>
      <c r="B57" s="317">
        <v>13308.46</v>
      </c>
      <c r="C57" s="317">
        <v>13308.46</v>
      </c>
      <c r="D57" s="152">
        <v>72.81</v>
      </c>
      <c r="E57" s="152">
        <v>58.47</v>
      </c>
      <c r="F57" s="152">
        <v>42.37</v>
      </c>
      <c r="G57" s="152">
        <v>26.62</v>
      </c>
      <c r="H57" s="152">
        <v>7.96</v>
      </c>
      <c r="I57" s="147">
        <f t="shared" si="4"/>
        <v>208.23000000000002</v>
      </c>
      <c r="J57" s="153">
        <v>7.9</v>
      </c>
      <c r="K57" s="153">
        <v>29.23</v>
      </c>
      <c r="L57" s="153">
        <v>46.22</v>
      </c>
      <c r="M57" s="153">
        <v>68.88</v>
      </c>
      <c r="N57" s="154">
        <f t="shared" si="5"/>
        <v>152.23</v>
      </c>
      <c r="O57" s="151">
        <f t="shared" si="3"/>
        <v>360.46000000000004</v>
      </c>
    </row>
    <row r="58" spans="1:15" s="53" customFormat="1" ht="21.75" customHeight="1">
      <c r="A58" s="327"/>
      <c r="B58" s="318"/>
      <c r="C58" s="318"/>
      <c r="D58" s="291">
        <f>D57*B57</f>
        <v>968988.9726</v>
      </c>
      <c r="E58" s="162">
        <f>E57*B57</f>
        <v>778145.6562</v>
      </c>
      <c r="F58" s="291">
        <f>F57*B57</f>
        <v>563879.4502</v>
      </c>
      <c r="G58" s="291">
        <f>G57*B57</f>
        <v>354271.20519999997</v>
      </c>
      <c r="H58" s="162">
        <f>H57*B57</f>
        <v>105935.3416</v>
      </c>
      <c r="I58" s="158">
        <f t="shared" si="4"/>
        <v>2771220.6257999996</v>
      </c>
      <c r="J58" s="162">
        <f>J57*C57</f>
        <v>105136.834</v>
      </c>
      <c r="K58" s="292">
        <f>K57*C57</f>
        <v>389006.28579999995</v>
      </c>
      <c r="L58" s="291">
        <f>L57*C57</f>
        <v>615117.0212</v>
      </c>
      <c r="M58" s="162">
        <f>M57*C57</f>
        <v>916686.7247999999</v>
      </c>
      <c r="N58" s="163">
        <f t="shared" si="5"/>
        <v>2025946.8657999998</v>
      </c>
      <c r="O58" s="161">
        <f t="shared" si="3"/>
        <v>4797167.491599999</v>
      </c>
    </row>
    <row r="59" spans="1:15" s="53" customFormat="1" ht="32.25" customHeight="1">
      <c r="A59" s="326" t="s">
        <v>108</v>
      </c>
      <c r="B59" s="317">
        <v>5152.45</v>
      </c>
      <c r="C59" s="317">
        <v>6022.62</v>
      </c>
      <c r="D59" s="152">
        <v>70.21</v>
      </c>
      <c r="E59" s="152">
        <v>54.99</v>
      </c>
      <c r="F59" s="152">
        <v>44.99</v>
      </c>
      <c r="G59" s="152">
        <v>23.27</v>
      </c>
      <c r="H59" s="152">
        <v>4.2</v>
      </c>
      <c r="I59" s="147">
        <f t="shared" si="4"/>
        <v>197.66</v>
      </c>
      <c r="J59" s="153">
        <v>4.25</v>
      </c>
      <c r="K59" s="153">
        <v>26.22</v>
      </c>
      <c r="L59" s="153">
        <v>50.1</v>
      </c>
      <c r="M59" s="153">
        <v>67.04</v>
      </c>
      <c r="N59" s="154">
        <f t="shared" si="5"/>
        <v>147.61</v>
      </c>
      <c r="O59" s="151">
        <f t="shared" si="3"/>
        <v>345.27</v>
      </c>
    </row>
    <row r="60" spans="1:15" s="53" customFormat="1" ht="23.25" customHeight="1">
      <c r="A60" s="327"/>
      <c r="B60" s="318"/>
      <c r="C60" s="318"/>
      <c r="D60" s="291">
        <f>D59*B59</f>
        <v>361753.51449999993</v>
      </c>
      <c r="E60" s="162">
        <f>E59*B59</f>
        <v>283333.2255</v>
      </c>
      <c r="F60" s="291">
        <f>F59*B59</f>
        <v>231808.7255</v>
      </c>
      <c r="G60" s="291">
        <f>G59*B59</f>
        <v>119897.5115</v>
      </c>
      <c r="H60" s="162">
        <f>H59*B59</f>
        <v>21640.29</v>
      </c>
      <c r="I60" s="158">
        <f t="shared" si="4"/>
        <v>1018433.267</v>
      </c>
      <c r="J60" s="162">
        <f>J59*C59</f>
        <v>25596.135</v>
      </c>
      <c r="K60" s="292">
        <f>K59*C59</f>
        <v>157913.09639999998</v>
      </c>
      <c r="L60" s="291">
        <f>L59*C59</f>
        <v>301733.262</v>
      </c>
      <c r="M60" s="162">
        <f>M59*C59</f>
        <v>403756.44480000006</v>
      </c>
      <c r="N60" s="163">
        <f t="shared" si="5"/>
        <v>888998.9382</v>
      </c>
      <c r="O60" s="161">
        <f t="shared" si="3"/>
        <v>1907432.2052</v>
      </c>
    </row>
    <row r="61" spans="1:15" s="53" customFormat="1" ht="30" customHeight="1">
      <c r="A61" s="326" t="s">
        <v>109</v>
      </c>
      <c r="B61" s="317">
        <v>5152.45</v>
      </c>
      <c r="C61" s="317">
        <v>6022.62</v>
      </c>
      <c r="D61" s="152">
        <v>26.27</v>
      </c>
      <c r="E61" s="152">
        <v>21.07</v>
      </c>
      <c r="F61" s="152">
        <v>17.57</v>
      </c>
      <c r="G61" s="152">
        <v>10.26</v>
      </c>
      <c r="H61" s="152">
        <v>3.49</v>
      </c>
      <c r="I61" s="147">
        <f t="shared" si="4"/>
        <v>78.66</v>
      </c>
      <c r="J61" s="153">
        <v>6.06</v>
      </c>
      <c r="K61" s="153">
        <v>14.3</v>
      </c>
      <c r="L61" s="153">
        <v>22.5</v>
      </c>
      <c r="M61" s="153">
        <v>40.23</v>
      </c>
      <c r="N61" s="154">
        <f t="shared" si="5"/>
        <v>83.09</v>
      </c>
      <c r="O61" s="151">
        <f t="shared" si="3"/>
        <v>161.75</v>
      </c>
    </row>
    <row r="62" spans="1:15" s="53" customFormat="1" ht="34.5" customHeight="1">
      <c r="A62" s="327"/>
      <c r="B62" s="318"/>
      <c r="C62" s="318"/>
      <c r="D62" s="291">
        <f>D61*B61</f>
        <v>135354.8615</v>
      </c>
      <c r="E62" s="162">
        <f>E61*B61</f>
        <v>108562.1215</v>
      </c>
      <c r="F62" s="162">
        <f>F61*B61</f>
        <v>90528.5465</v>
      </c>
      <c r="G62" s="162">
        <f>G61*B61</f>
        <v>52864.136999999995</v>
      </c>
      <c r="H62" s="162">
        <f>H61*B61</f>
        <v>17982.0505</v>
      </c>
      <c r="I62" s="158">
        <f t="shared" si="4"/>
        <v>405291.717</v>
      </c>
      <c r="J62" s="162">
        <f>J61*C61</f>
        <v>36497.0772</v>
      </c>
      <c r="K62" s="291">
        <f>K61*C61</f>
        <v>86123.466</v>
      </c>
      <c r="L62" s="162">
        <f>L61*C61</f>
        <v>135508.95</v>
      </c>
      <c r="M62" s="162">
        <f>M61*C61</f>
        <v>242290.00259999998</v>
      </c>
      <c r="N62" s="163">
        <f t="shared" si="5"/>
        <v>500419.49580000003</v>
      </c>
      <c r="O62" s="161">
        <f t="shared" si="3"/>
        <v>905711.2128000001</v>
      </c>
    </row>
    <row r="63" spans="1:15" s="53" customFormat="1" ht="26.25" customHeight="1">
      <c r="A63" s="326" t="s">
        <v>110</v>
      </c>
      <c r="B63" s="317">
        <v>5152.45</v>
      </c>
      <c r="C63" s="317">
        <v>6022.62</v>
      </c>
      <c r="D63" s="152">
        <v>9.57</v>
      </c>
      <c r="E63" s="152">
        <v>7.66</v>
      </c>
      <c r="F63" s="152">
        <v>6.33</v>
      </c>
      <c r="G63" s="152">
        <v>3.61</v>
      </c>
      <c r="H63" s="152">
        <v>1.16</v>
      </c>
      <c r="I63" s="147">
        <f t="shared" si="4"/>
        <v>28.330000000000002</v>
      </c>
      <c r="J63" s="153">
        <v>2.71</v>
      </c>
      <c r="K63" s="153">
        <v>1.37</v>
      </c>
      <c r="L63" s="153">
        <v>7.04</v>
      </c>
      <c r="M63" s="153">
        <v>9.33</v>
      </c>
      <c r="N63" s="154">
        <f t="shared" si="5"/>
        <v>20.450000000000003</v>
      </c>
      <c r="O63" s="151">
        <f t="shared" si="3"/>
        <v>48.78</v>
      </c>
    </row>
    <row r="64" spans="1:15" s="53" customFormat="1" ht="26.25" customHeight="1">
      <c r="A64" s="327"/>
      <c r="B64" s="318"/>
      <c r="C64" s="318"/>
      <c r="D64" s="162">
        <f>D63*B63</f>
        <v>49308.9465</v>
      </c>
      <c r="E64" s="162">
        <f>E63*B63</f>
        <v>39467.767</v>
      </c>
      <c r="F64" s="162">
        <f>F63*B63</f>
        <v>32615.0085</v>
      </c>
      <c r="G64" s="162">
        <f>G63*B63</f>
        <v>18600.3445</v>
      </c>
      <c r="H64" s="162">
        <f>H63*B63</f>
        <v>5976.842</v>
      </c>
      <c r="I64" s="158">
        <f t="shared" si="4"/>
        <v>145968.9085</v>
      </c>
      <c r="J64" s="162">
        <f>J63*C63</f>
        <v>16321.3002</v>
      </c>
      <c r="K64" s="162">
        <f>K63*C63</f>
        <v>8250.9894</v>
      </c>
      <c r="L64" s="162">
        <f>L63*C63</f>
        <v>42399.2448</v>
      </c>
      <c r="M64" s="162">
        <f>M63*C63</f>
        <v>56191.0446</v>
      </c>
      <c r="N64" s="163">
        <f t="shared" si="5"/>
        <v>123162.579</v>
      </c>
      <c r="O64" s="161">
        <f t="shared" si="3"/>
        <v>269131.4875</v>
      </c>
    </row>
    <row r="65" spans="1:15" s="53" customFormat="1" ht="27" customHeight="1">
      <c r="A65" s="326" t="s">
        <v>212</v>
      </c>
      <c r="B65" s="317">
        <v>4293.71</v>
      </c>
      <c r="C65" s="317">
        <v>5018.85</v>
      </c>
      <c r="D65" s="148"/>
      <c r="E65" s="148">
        <v>8.84</v>
      </c>
      <c r="F65" s="148">
        <v>21.1</v>
      </c>
      <c r="G65" s="148">
        <v>12.32</v>
      </c>
      <c r="H65" s="148">
        <v>4.2</v>
      </c>
      <c r="I65" s="147">
        <f t="shared" si="4"/>
        <v>46.46000000000001</v>
      </c>
      <c r="J65" s="148">
        <v>2.28</v>
      </c>
      <c r="K65" s="148">
        <v>13.7</v>
      </c>
      <c r="L65" s="148">
        <v>23.37</v>
      </c>
      <c r="M65" s="148">
        <v>30.79</v>
      </c>
      <c r="N65" s="150">
        <f t="shared" si="5"/>
        <v>70.14</v>
      </c>
      <c r="O65" s="151">
        <f t="shared" si="3"/>
        <v>116.60000000000001</v>
      </c>
    </row>
    <row r="66" spans="1:15" s="53" customFormat="1" ht="20.25" customHeight="1">
      <c r="A66" s="327"/>
      <c r="B66" s="318"/>
      <c r="C66" s="318"/>
      <c r="D66" s="162">
        <f>D65*B65</f>
        <v>0</v>
      </c>
      <c r="E66" s="162">
        <f>B65*E65</f>
        <v>37956.3964</v>
      </c>
      <c r="F66" s="162">
        <f>B65*F65</f>
        <v>90597.281</v>
      </c>
      <c r="G66" s="162">
        <f>B65*G65</f>
        <v>52898.5072</v>
      </c>
      <c r="H66" s="162">
        <f>B65*H65</f>
        <v>18033.582000000002</v>
      </c>
      <c r="I66" s="158">
        <f t="shared" si="4"/>
        <v>199485.7666</v>
      </c>
      <c r="J66" s="162">
        <f>C65*J65</f>
        <v>11442.978</v>
      </c>
      <c r="K66" s="162">
        <f>K65*C65</f>
        <v>68758.245</v>
      </c>
      <c r="L66" s="162">
        <f>L65*C65</f>
        <v>117290.52450000001</v>
      </c>
      <c r="M66" s="162">
        <f>M65*C65</f>
        <v>154530.3915</v>
      </c>
      <c r="N66" s="163">
        <f t="shared" si="5"/>
        <v>352022.13899999997</v>
      </c>
      <c r="O66" s="161">
        <f t="shared" si="3"/>
        <v>551507.9055999999</v>
      </c>
    </row>
    <row r="67" spans="1:15" s="53" customFormat="1" ht="42" customHeight="1">
      <c r="A67" s="326" t="s">
        <v>98</v>
      </c>
      <c r="B67" s="317">
        <v>5152.45</v>
      </c>
      <c r="C67" s="317">
        <v>6022.62</v>
      </c>
      <c r="D67" s="148">
        <v>97.64</v>
      </c>
      <c r="E67" s="148">
        <v>78.33</v>
      </c>
      <c r="F67" s="148">
        <v>65.31</v>
      </c>
      <c r="G67" s="148">
        <v>38.13</v>
      </c>
      <c r="H67" s="148">
        <v>12.99</v>
      </c>
      <c r="I67" s="147">
        <f t="shared" si="4"/>
        <v>292.40000000000003</v>
      </c>
      <c r="J67" s="297">
        <v>10.28</v>
      </c>
      <c r="K67" s="297">
        <v>42.4</v>
      </c>
      <c r="L67" s="297">
        <v>72.32</v>
      </c>
      <c r="M67" s="297">
        <v>95.29</v>
      </c>
      <c r="N67" s="154">
        <f t="shared" si="5"/>
        <v>220.29000000000002</v>
      </c>
      <c r="O67" s="151">
        <f t="shared" si="3"/>
        <v>512.69</v>
      </c>
    </row>
    <row r="68" spans="1:15" s="53" customFormat="1" ht="11.25" customHeight="1" hidden="1">
      <c r="A68" s="327"/>
      <c r="B68" s="318"/>
      <c r="C68" s="318"/>
      <c r="D68" s="146">
        <f>D67*B67</f>
        <v>503085.218</v>
      </c>
      <c r="E68" s="148">
        <f>E67*B67</f>
        <v>403591.40849999996</v>
      </c>
      <c r="F68" s="146">
        <f>F67*B67</f>
        <v>336506.5095</v>
      </c>
      <c r="G68" s="146">
        <f>G67*B67</f>
        <v>196462.9185</v>
      </c>
      <c r="H68" s="148">
        <f>H67*B67</f>
        <v>66930.32549999999</v>
      </c>
      <c r="I68" s="147">
        <f t="shared" si="4"/>
        <v>1506576.38</v>
      </c>
      <c r="J68" s="148">
        <f>J67*C67</f>
        <v>61912.533599999995</v>
      </c>
      <c r="K68" s="149">
        <f>K67*C67</f>
        <v>255359.088</v>
      </c>
      <c r="L68" s="146">
        <f>L67*C67</f>
        <v>435555.8783999999</v>
      </c>
      <c r="M68" s="148">
        <f>M67*C67</f>
        <v>573895.4598000001</v>
      </c>
      <c r="N68" s="150">
        <f t="shared" si="5"/>
        <v>1326722.9597999998</v>
      </c>
      <c r="O68" s="151">
        <f t="shared" si="3"/>
        <v>2833299.3397999997</v>
      </c>
    </row>
    <row r="69" spans="1:15" s="53" customFormat="1" ht="21" customHeight="1">
      <c r="A69" s="313" t="s">
        <v>114</v>
      </c>
      <c r="B69" s="315">
        <v>5868.92</v>
      </c>
      <c r="C69" s="315">
        <v>6478.29</v>
      </c>
      <c r="D69" s="157">
        <v>82.686</v>
      </c>
      <c r="E69" s="157">
        <v>64.763</v>
      </c>
      <c r="F69" s="157">
        <v>52.987</v>
      </c>
      <c r="G69" s="157">
        <v>27.41</v>
      </c>
      <c r="H69" s="157">
        <v>4.952</v>
      </c>
      <c r="I69" s="158">
        <f t="shared" si="4"/>
        <v>232.798</v>
      </c>
      <c r="J69" s="159">
        <v>5.002</v>
      </c>
      <c r="K69" s="159">
        <v>30.883</v>
      </c>
      <c r="L69" s="159">
        <v>59.002</v>
      </c>
      <c r="M69" s="159">
        <v>78.959</v>
      </c>
      <c r="N69" s="160">
        <f t="shared" si="5"/>
        <v>173.846</v>
      </c>
      <c r="O69" s="161">
        <f t="shared" si="3"/>
        <v>406.644</v>
      </c>
    </row>
    <row r="70" spans="1:15" s="53" customFormat="1" ht="18.75" customHeight="1">
      <c r="A70" s="314"/>
      <c r="B70" s="316"/>
      <c r="C70" s="316"/>
      <c r="D70" s="146">
        <f>D69*B69</f>
        <v>485277.51912000007</v>
      </c>
      <c r="E70" s="148">
        <f>E69*B69</f>
        <v>380088.86596</v>
      </c>
      <c r="F70" s="146">
        <f>F69*B69</f>
        <v>310976.46404</v>
      </c>
      <c r="G70" s="146">
        <f>G69*B69</f>
        <v>160867.0972</v>
      </c>
      <c r="H70" s="148">
        <f>H69*B69</f>
        <v>29062.89184</v>
      </c>
      <c r="I70" s="147">
        <f t="shared" si="4"/>
        <v>1366272.83816</v>
      </c>
      <c r="J70" s="148">
        <f>J69*C69</f>
        <v>32404.40658</v>
      </c>
      <c r="K70" s="149">
        <f>K69*C69</f>
        <v>200069.03006999998</v>
      </c>
      <c r="L70" s="146">
        <f>L69*C69</f>
        <v>382232.06658000004</v>
      </c>
      <c r="M70" s="148">
        <f>M69*C69</f>
        <v>511519.30011</v>
      </c>
      <c r="N70" s="150">
        <f t="shared" si="5"/>
        <v>1126224.80334</v>
      </c>
      <c r="O70" s="151">
        <f t="shared" si="3"/>
        <v>2492497.6415</v>
      </c>
    </row>
    <row r="71" spans="1:15" s="53" customFormat="1" ht="15.75" customHeight="1">
      <c r="A71" s="313" t="s">
        <v>44</v>
      </c>
      <c r="B71" s="315">
        <v>5868.92</v>
      </c>
      <c r="C71" s="315">
        <v>5868.92</v>
      </c>
      <c r="D71" s="157">
        <v>120.6</v>
      </c>
      <c r="E71" s="157">
        <v>94.475</v>
      </c>
      <c r="F71" s="157">
        <v>77.279</v>
      </c>
      <c r="G71" s="157">
        <v>39.981</v>
      </c>
      <c r="H71" s="157">
        <v>7.219</v>
      </c>
      <c r="I71" s="158">
        <f t="shared" si="4"/>
        <v>339.554</v>
      </c>
      <c r="J71" s="159">
        <v>7.295</v>
      </c>
      <c r="K71" s="159">
        <v>45.042</v>
      </c>
      <c r="L71" s="159">
        <v>86.052</v>
      </c>
      <c r="M71" s="159">
        <v>115.167</v>
      </c>
      <c r="N71" s="160">
        <f t="shared" si="5"/>
        <v>253.556</v>
      </c>
      <c r="O71" s="161">
        <f t="shared" si="3"/>
        <v>593.11</v>
      </c>
    </row>
    <row r="72" spans="1:15" s="53" customFormat="1" ht="15">
      <c r="A72" s="314"/>
      <c r="B72" s="316"/>
      <c r="C72" s="316"/>
      <c r="D72" s="146">
        <f>D71*B71</f>
        <v>707791.752</v>
      </c>
      <c r="E72" s="148">
        <f>E71*B71</f>
        <v>554466.217</v>
      </c>
      <c r="F72" s="146">
        <f>F71*B71</f>
        <v>453544.26868</v>
      </c>
      <c r="G72" s="146">
        <f>G71*B71</f>
        <v>234645.29052</v>
      </c>
      <c r="H72" s="148">
        <f>H71*B71</f>
        <v>42367.73348</v>
      </c>
      <c r="I72" s="147">
        <f t="shared" si="4"/>
        <v>1992815.26168</v>
      </c>
      <c r="J72" s="148">
        <f>J71*C71</f>
        <v>42813.7714</v>
      </c>
      <c r="K72" s="149">
        <f>K71*C71</f>
        <v>264347.89464</v>
      </c>
      <c r="L72" s="146">
        <f>L71*C71</f>
        <v>505032.30384000007</v>
      </c>
      <c r="M72" s="148">
        <f>M71*C71</f>
        <v>675905.90964</v>
      </c>
      <c r="N72" s="150">
        <f t="shared" si="5"/>
        <v>1488099.87952</v>
      </c>
      <c r="O72" s="151">
        <f t="shared" si="3"/>
        <v>3480915.1412</v>
      </c>
    </row>
    <row r="73" spans="1:15" s="53" customFormat="1" ht="23.25" customHeight="1">
      <c r="A73" s="313" t="s">
        <v>125</v>
      </c>
      <c r="B73" s="315">
        <v>5868.92</v>
      </c>
      <c r="C73" s="315">
        <v>5868.92</v>
      </c>
      <c r="D73" s="157">
        <v>51.108</v>
      </c>
      <c r="E73" s="157">
        <v>40.038</v>
      </c>
      <c r="F73" s="157">
        <v>32.748</v>
      </c>
      <c r="G73" s="157">
        <v>16.942</v>
      </c>
      <c r="H73" s="157">
        <v>3.067</v>
      </c>
      <c r="I73" s="158">
        <f t="shared" si="4"/>
        <v>143.903</v>
      </c>
      <c r="J73" s="159">
        <v>3.087</v>
      </c>
      <c r="K73" s="159">
        <v>19.084</v>
      </c>
      <c r="L73" s="159">
        <v>36.468</v>
      </c>
      <c r="M73" s="159">
        <v>48.805</v>
      </c>
      <c r="N73" s="160">
        <f t="shared" si="5"/>
        <v>107.444</v>
      </c>
      <c r="O73" s="161">
        <f t="shared" si="3"/>
        <v>251.34699999999998</v>
      </c>
    </row>
    <row r="74" spans="1:15" s="53" customFormat="1" ht="18.75" customHeight="1">
      <c r="A74" s="314"/>
      <c r="B74" s="316"/>
      <c r="C74" s="316"/>
      <c r="D74" s="146">
        <f>D73*B73</f>
        <v>299948.76336</v>
      </c>
      <c r="E74" s="148">
        <f>E73*B73</f>
        <v>234979.81895999998</v>
      </c>
      <c r="F74" s="146">
        <f>F73*B73</f>
        <v>192195.39216</v>
      </c>
      <c r="G74" s="148">
        <f>G73*B73</f>
        <v>99431.24264</v>
      </c>
      <c r="H74" s="148">
        <f>H73*B73</f>
        <v>17999.97764</v>
      </c>
      <c r="I74" s="147">
        <f t="shared" si="4"/>
        <v>844555.1947599999</v>
      </c>
      <c r="J74" s="148">
        <f>J73*B73</f>
        <v>18117.356040000002</v>
      </c>
      <c r="K74" s="146">
        <f>K73*C73</f>
        <v>112002.46928</v>
      </c>
      <c r="L74" s="146">
        <f>L73*C73</f>
        <v>214027.77456000002</v>
      </c>
      <c r="M74" s="148">
        <f>M73*C73</f>
        <v>286432.6406</v>
      </c>
      <c r="N74" s="150">
        <f t="shared" si="5"/>
        <v>630580.2404799999</v>
      </c>
      <c r="O74" s="151">
        <f aca="true" t="shared" si="6" ref="O74:O94">I74+N74</f>
        <v>1475135.4352399998</v>
      </c>
    </row>
    <row r="75" spans="1:15" s="53" customFormat="1" ht="28.5" customHeight="1">
      <c r="A75" s="313" t="s">
        <v>115</v>
      </c>
      <c r="B75" s="315">
        <v>5621.35</v>
      </c>
      <c r="C75" s="315">
        <v>5621.35</v>
      </c>
      <c r="D75" s="157">
        <v>14.76</v>
      </c>
      <c r="E75" s="157">
        <v>11.96</v>
      </c>
      <c r="F75" s="157">
        <v>10.26</v>
      </c>
      <c r="G75" s="157">
        <v>6.45</v>
      </c>
      <c r="H75" s="157">
        <v>2.83</v>
      </c>
      <c r="I75" s="158">
        <f t="shared" si="4"/>
        <v>46.26</v>
      </c>
      <c r="J75" s="159">
        <v>2.55</v>
      </c>
      <c r="K75" s="159">
        <v>7.08</v>
      </c>
      <c r="L75" s="159">
        <v>11.2</v>
      </c>
      <c r="M75" s="159">
        <v>14.43</v>
      </c>
      <c r="N75" s="160">
        <f t="shared" si="5"/>
        <v>35.26</v>
      </c>
      <c r="O75" s="161">
        <f t="shared" si="6"/>
        <v>81.52</v>
      </c>
    </row>
    <row r="76" spans="1:15" s="53" customFormat="1" ht="24.75" customHeight="1">
      <c r="A76" s="314"/>
      <c r="B76" s="316"/>
      <c r="C76" s="316"/>
      <c r="D76" s="148">
        <f>D75*B75</f>
        <v>82971.126</v>
      </c>
      <c r="E76" s="148">
        <f>E75*B75</f>
        <v>67231.346</v>
      </c>
      <c r="F76" s="148">
        <f>F75*B75</f>
        <v>57675.051</v>
      </c>
      <c r="G76" s="148">
        <f>G75*B75</f>
        <v>36257.707500000004</v>
      </c>
      <c r="H76" s="148">
        <f>H75*B75</f>
        <v>15908.420500000002</v>
      </c>
      <c r="I76" s="147">
        <f t="shared" si="4"/>
        <v>260043.651</v>
      </c>
      <c r="J76" s="148">
        <f>J75*C75</f>
        <v>14334.4425</v>
      </c>
      <c r="K76" s="146">
        <f>K75*C75</f>
        <v>39799.158</v>
      </c>
      <c r="L76" s="148">
        <f>L75*C75</f>
        <v>62959.12</v>
      </c>
      <c r="M76" s="148">
        <f>M75*C75</f>
        <v>81116.0805</v>
      </c>
      <c r="N76" s="150">
        <f t="shared" si="5"/>
        <v>198208.80099999998</v>
      </c>
      <c r="O76" s="151">
        <f t="shared" si="6"/>
        <v>458252.452</v>
      </c>
    </row>
    <row r="77" spans="1:15" s="53" customFormat="1" ht="15.75" customHeight="1">
      <c r="A77" s="313" t="s">
        <v>107</v>
      </c>
      <c r="B77" s="315">
        <v>30380.62</v>
      </c>
      <c r="C77" s="315">
        <v>30380.62</v>
      </c>
      <c r="D77" s="152">
        <v>13.15</v>
      </c>
      <c r="E77" s="152">
        <v>10.93</v>
      </c>
      <c r="F77" s="152">
        <v>8.79</v>
      </c>
      <c r="G77" s="152">
        <v>5.13</v>
      </c>
      <c r="H77" s="152">
        <v>2.71</v>
      </c>
      <c r="I77" s="147">
        <f t="shared" si="4"/>
        <v>40.71</v>
      </c>
      <c r="J77" s="153">
        <v>2.59</v>
      </c>
      <c r="K77" s="153">
        <v>5.71</v>
      </c>
      <c r="L77" s="153">
        <v>9.74</v>
      </c>
      <c r="M77" s="153">
        <v>12.83</v>
      </c>
      <c r="N77" s="154">
        <f t="shared" si="5"/>
        <v>30.869999999999997</v>
      </c>
      <c r="O77" s="151">
        <f t="shared" si="6"/>
        <v>71.58</v>
      </c>
    </row>
    <row r="78" spans="1:15" s="53" customFormat="1" ht="23.25" customHeight="1">
      <c r="A78" s="314"/>
      <c r="B78" s="316"/>
      <c r="C78" s="316"/>
      <c r="D78" s="162">
        <f>D77*B77</f>
        <v>399505.153</v>
      </c>
      <c r="E78" s="162">
        <f>E77*B77</f>
        <v>332060.1766</v>
      </c>
      <c r="F78" s="162">
        <f>F77*B77</f>
        <v>267045.64979999996</v>
      </c>
      <c r="G78" s="162">
        <f>G77*B77</f>
        <v>155852.5806</v>
      </c>
      <c r="H78" s="162">
        <f>H77*B77</f>
        <v>82331.48019999999</v>
      </c>
      <c r="I78" s="158">
        <f t="shared" si="4"/>
        <v>1236795.0402000002</v>
      </c>
      <c r="J78" s="162">
        <f>J77*C77</f>
        <v>78685.80579999999</v>
      </c>
      <c r="K78" s="291">
        <f>K77*C77</f>
        <v>173473.3402</v>
      </c>
      <c r="L78" s="162">
        <f>L77*C77</f>
        <v>295907.2388</v>
      </c>
      <c r="M78" s="162">
        <f>M77*C77</f>
        <v>389783.35459999996</v>
      </c>
      <c r="N78" s="163">
        <f t="shared" si="5"/>
        <v>937849.7394</v>
      </c>
      <c r="O78" s="161">
        <f t="shared" si="6"/>
        <v>2174644.7796</v>
      </c>
    </row>
    <row r="79" spans="1:15" s="53" customFormat="1" ht="15">
      <c r="A79" s="313" t="s">
        <v>45</v>
      </c>
      <c r="B79" s="315">
        <v>5621.35</v>
      </c>
      <c r="C79" s="315">
        <v>5715.28</v>
      </c>
      <c r="D79" s="152">
        <v>87.14</v>
      </c>
      <c r="E79" s="152">
        <v>69.91</v>
      </c>
      <c r="F79" s="152">
        <v>58.29</v>
      </c>
      <c r="G79" s="152">
        <v>34.03</v>
      </c>
      <c r="H79" s="152">
        <v>17.96</v>
      </c>
      <c r="I79" s="147">
        <f t="shared" si="4"/>
        <v>267.33</v>
      </c>
      <c r="J79" s="153">
        <v>17.2</v>
      </c>
      <c r="K79" s="153">
        <v>37.84</v>
      </c>
      <c r="L79" s="153">
        <v>64.54</v>
      </c>
      <c r="M79" s="153">
        <v>85.04</v>
      </c>
      <c r="N79" s="154">
        <f t="shared" si="5"/>
        <v>204.62</v>
      </c>
      <c r="O79" s="151">
        <f t="shared" si="6"/>
        <v>471.95</v>
      </c>
    </row>
    <row r="80" spans="1:15" s="53" customFormat="1" ht="18.75" customHeight="1">
      <c r="A80" s="314"/>
      <c r="B80" s="316"/>
      <c r="C80" s="316"/>
      <c r="D80" s="291">
        <f>D79*B79</f>
        <v>489844.439</v>
      </c>
      <c r="E80" s="162">
        <f>E79*B79</f>
        <v>392988.5785</v>
      </c>
      <c r="F80" s="291">
        <f>F79*B79</f>
        <v>327668.4915</v>
      </c>
      <c r="G80" s="291">
        <f>G79*B79</f>
        <v>191294.54050000003</v>
      </c>
      <c r="H80" s="162">
        <f>H79*B79</f>
        <v>100959.44600000001</v>
      </c>
      <c r="I80" s="158">
        <f t="shared" si="4"/>
        <v>1502755.4955000002</v>
      </c>
      <c r="J80" s="162">
        <f>J79*C79</f>
        <v>98302.81599999999</v>
      </c>
      <c r="K80" s="292">
        <f>K79*C79</f>
        <v>216266.19520000002</v>
      </c>
      <c r="L80" s="291">
        <f>L79*C79</f>
        <v>368864.17120000004</v>
      </c>
      <c r="M80" s="162">
        <f>M79*C79</f>
        <v>486027.41120000003</v>
      </c>
      <c r="N80" s="163">
        <f t="shared" si="5"/>
        <v>1169460.5936</v>
      </c>
      <c r="O80" s="161">
        <f t="shared" si="6"/>
        <v>2672216.0891000004</v>
      </c>
    </row>
    <row r="81" spans="1:15" s="53" customFormat="1" ht="18.75" customHeight="1">
      <c r="A81" s="313" t="s">
        <v>199</v>
      </c>
      <c r="B81" s="315">
        <v>4050.99</v>
      </c>
      <c r="C81" s="315">
        <v>4575.97</v>
      </c>
      <c r="D81" s="146">
        <v>15.27</v>
      </c>
      <c r="E81" s="148">
        <v>12.23</v>
      </c>
      <c r="F81" s="146">
        <v>10.1</v>
      </c>
      <c r="G81" s="146">
        <v>5.76</v>
      </c>
      <c r="H81" s="148">
        <v>1.91</v>
      </c>
      <c r="I81" s="147">
        <f t="shared" si="4"/>
        <v>45.269999999999996</v>
      </c>
      <c r="J81" s="148">
        <v>1.91</v>
      </c>
      <c r="K81" s="149">
        <v>6.43</v>
      </c>
      <c r="L81" s="146">
        <v>11.23</v>
      </c>
      <c r="M81" s="148">
        <v>14.91</v>
      </c>
      <c r="N81" s="150">
        <f t="shared" si="5"/>
        <v>34.480000000000004</v>
      </c>
      <c r="O81" s="151">
        <f t="shared" si="6"/>
        <v>79.75</v>
      </c>
    </row>
    <row r="82" spans="1:15" s="53" customFormat="1" ht="18.75" customHeight="1">
      <c r="A82" s="314"/>
      <c r="B82" s="316"/>
      <c r="C82" s="316"/>
      <c r="D82" s="291">
        <f>B81*D81</f>
        <v>61858.6173</v>
      </c>
      <c r="E82" s="162">
        <f>B81*E81</f>
        <v>49543.6077</v>
      </c>
      <c r="F82" s="291">
        <f>B81*F81</f>
        <v>40914.998999999996</v>
      </c>
      <c r="G82" s="291">
        <f>B81*G81</f>
        <v>23333.7024</v>
      </c>
      <c r="H82" s="162">
        <f>H81*B81</f>
        <v>7737.390899999999</v>
      </c>
      <c r="I82" s="158">
        <f t="shared" si="4"/>
        <v>183388.3173</v>
      </c>
      <c r="J82" s="162">
        <f>C81*J81</f>
        <v>8740.1027</v>
      </c>
      <c r="K82" s="292">
        <f>C81*K81</f>
        <v>29423.487100000002</v>
      </c>
      <c r="L82" s="291">
        <f>L81*C81</f>
        <v>51388.14310000001</v>
      </c>
      <c r="M82" s="162">
        <f>C81*M81</f>
        <v>68227.7127</v>
      </c>
      <c r="N82" s="163">
        <f t="shared" si="5"/>
        <v>157779.4456</v>
      </c>
      <c r="O82" s="161">
        <f t="shared" si="6"/>
        <v>341167.7629</v>
      </c>
    </row>
    <row r="83" spans="1:15" s="53" customFormat="1" ht="26.25" customHeight="1">
      <c r="A83" s="313" t="s">
        <v>159</v>
      </c>
      <c r="B83" s="315">
        <v>4050.99</v>
      </c>
      <c r="C83" s="315">
        <v>4575.97</v>
      </c>
      <c r="D83" s="152">
        <v>42.42</v>
      </c>
      <c r="E83" s="152">
        <v>33.94</v>
      </c>
      <c r="F83" s="152">
        <v>28.03</v>
      </c>
      <c r="G83" s="152">
        <v>15.99</v>
      </c>
      <c r="H83" s="152">
        <v>5.31</v>
      </c>
      <c r="I83" s="147">
        <f t="shared" si="4"/>
        <v>125.69</v>
      </c>
      <c r="J83" s="153">
        <v>5.31</v>
      </c>
      <c r="K83" s="153">
        <v>17.84</v>
      </c>
      <c r="L83" s="153">
        <v>31.17</v>
      </c>
      <c r="M83" s="153">
        <v>41.39</v>
      </c>
      <c r="N83" s="154">
        <f t="shared" si="5"/>
        <v>95.71000000000001</v>
      </c>
      <c r="O83" s="151">
        <f t="shared" si="6"/>
        <v>221.4</v>
      </c>
    </row>
    <row r="84" spans="1:15" s="53" customFormat="1" ht="24" customHeight="1">
      <c r="A84" s="314"/>
      <c r="B84" s="316"/>
      <c r="C84" s="316"/>
      <c r="D84" s="291">
        <f>D83*B83</f>
        <v>171842.9958</v>
      </c>
      <c r="E84" s="162">
        <f>E83*B83</f>
        <v>137490.60059999998</v>
      </c>
      <c r="F84" s="162">
        <f>F83*B83</f>
        <v>113549.2497</v>
      </c>
      <c r="G84" s="162">
        <f>G83*B83</f>
        <v>64775.3301</v>
      </c>
      <c r="H84" s="162">
        <f>H83*B83</f>
        <v>21510.756899999997</v>
      </c>
      <c r="I84" s="158">
        <f t="shared" si="4"/>
        <v>509168.93309999997</v>
      </c>
      <c r="J84" s="162">
        <f>J83*C83</f>
        <v>24298.4007</v>
      </c>
      <c r="K84" s="291">
        <f>K83*C83</f>
        <v>81635.3048</v>
      </c>
      <c r="L84" s="162">
        <f>L83*C83</f>
        <v>142632.9849</v>
      </c>
      <c r="M84" s="162">
        <f>M83*C83</f>
        <v>189399.3983</v>
      </c>
      <c r="N84" s="163">
        <f t="shared" si="5"/>
        <v>437966.0887</v>
      </c>
      <c r="O84" s="161">
        <f t="shared" si="6"/>
        <v>947135.0218</v>
      </c>
    </row>
    <row r="85" spans="1:15" s="53" customFormat="1" ht="24" customHeight="1">
      <c r="A85" s="313" t="s">
        <v>211</v>
      </c>
      <c r="B85" s="315">
        <v>4050.99</v>
      </c>
      <c r="C85" s="315">
        <v>4575.97</v>
      </c>
      <c r="D85" s="146">
        <v>9.8</v>
      </c>
      <c r="E85" s="148">
        <v>2</v>
      </c>
      <c r="F85" s="148">
        <v>1.9</v>
      </c>
      <c r="G85" s="148">
        <v>1</v>
      </c>
      <c r="H85" s="148">
        <v>0.35</v>
      </c>
      <c r="I85" s="147">
        <f t="shared" si="4"/>
        <v>15.05</v>
      </c>
      <c r="J85" s="148">
        <v>0.45</v>
      </c>
      <c r="K85" s="146">
        <v>0.9</v>
      </c>
      <c r="L85" s="148">
        <v>0.92</v>
      </c>
      <c r="M85" s="148">
        <v>2.1</v>
      </c>
      <c r="N85" s="150">
        <f t="shared" si="5"/>
        <v>4.37</v>
      </c>
      <c r="O85" s="151">
        <f t="shared" si="6"/>
        <v>19.42</v>
      </c>
    </row>
    <row r="86" spans="1:15" s="53" customFormat="1" ht="24" customHeight="1">
      <c r="A86" s="314"/>
      <c r="B86" s="316"/>
      <c r="C86" s="316"/>
      <c r="D86" s="291">
        <f>B85*D85</f>
        <v>39699.702</v>
      </c>
      <c r="E86" s="162">
        <f>B85*D85</f>
        <v>39699.702</v>
      </c>
      <c r="F86" s="162">
        <f>B85*F85</f>
        <v>7696.880999999999</v>
      </c>
      <c r="G86" s="162">
        <f>B85*G85</f>
        <v>4050.99</v>
      </c>
      <c r="H86" s="162">
        <f>B85*H85</f>
        <v>1417.8464999999999</v>
      </c>
      <c r="I86" s="158">
        <f t="shared" si="4"/>
        <v>92565.1215</v>
      </c>
      <c r="J86" s="162">
        <f>C85*J85</f>
        <v>2059.1865000000003</v>
      </c>
      <c r="K86" s="291">
        <f>C85*K85</f>
        <v>4118.3730000000005</v>
      </c>
      <c r="L86" s="162">
        <f>C85*L85</f>
        <v>4209.892400000001</v>
      </c>
      <c r="M86" s="162">
        <f>C85*M85</f>
        <v>9609.537</v>
      </c>
      <c r="N86" s="163">
        <f t="shared" si="5"/>
        <v>19996.988900000004</v>
      </c>
      <c r="O86" s="161">
        <f t="shared" si="6"/>
        <v>112562.1104</v>
      </c>
    </row>
    <row r="87" spans="1:15" s="53" customFormat="1" ht="21.75" customHeight="1">
      <c r="A87" s="313" t="s">
        <v>196</v>
      </c>
      <c r="B87" s="315">
        <v>4050.99</v>
      </c>
      <c r="C87" s="315">
        <v>4575.97</v>
      </c>
      <c r="D87" s="152">
        <v>143.16</v>
      </c>
      <c r="E87" s="152">
        <v>117.54</v>
      </c>
      <c r="F87" s="152">
        <v>91.65</v>
      </c>
      <c r="G87" s="152">
        <v>58.45</v>
      </c>
      <c r="H87" s="152">
        <v>20.45</v>
      </c>
      <c r="I87" s="147">
        <f t="shared" si="4"/>
        <v>431.25</v>
      </c>
      <c r="J87" s="153">
        <v>20.47</v>
      </c>
      <c r="K87" s="153">
        <v>57.9</v>
      </c>
      <c r="L87" s="153">
        <v>90.44</v>
      </c>
      <c r="M87" s="153">
        <v>131.89</v>
      </c>
      <c r="N87" s="154">
        <f t="shared" si="5"/>
        <v>300.7</v>
      </c>
      <c r="O87" s="151">
        <f t="shared" si="6"/>
        <v>731.95</v>
      </c>
    </row>
    <row r="88" spans="1:15" s="53" customFormat="1" ht="29.25" customHeight="1">
      <c r="A88" s="314"/>
      <c r="B88" s="316"/>
      <c r="C88" s="316"/>
      <c r="D88" s="291">
        <f>D87*B87</f>
        <v>579939.7283999999</v>
      </c>
      <c r="E88" s="162">
        <f>E87*B87</f>
        <v>476153.3646</v>
      </c>
      <c r="F88" s="291">
        <f>F87*B87</f>
        <v>371273.23350000003</v>
      </c>
      <c r="G88" s="291">
        <f>G87*B87</f>
        <v>236780.36549999999</v>
      </c>
      <c r="H88" s="162">
        <f>H87*B87</f>
        <v>82842.74549999999</v>
      </c>
      <c r="I88" s="158">
        <f t="shared" si="4"/>
        <v>1746989.4375</v>
      </c>
      <c r="J88" s="162">
        <f>J87*C87</f>
        <v>93670.1059</v>
      </c>
      <c r="K88" s="292">
        <f>K87*C87</f>
        <v>264948.663</v>
      </c>
      <c r="L88" s="291">
        <f>L87*C87</f>
        <v>413850.7268</v>
      </c>
      <c r="M88" s="162">
        <f>M87*C87</f>
        <v>603524.6832999999</v>
      </c>
      <c r="N88" s="163">
        <f t="shared" si="5"/>
        <v>1375994.179</v>
      </c>
      <c r="O88" s="161">
        <f t="shared" si="6"/>
        <v>3122983.6165</v>
      </c>
    </row>
    <row r="89" spans="1:15" s="53" customFormat="1" ht="28.5" customHeight="1">
      <c r="A89" s="313" t="s">
        <v>197</v>
      </c>
      <c r="B89" s="315">
        <v>6574.56</v>
      </c>
      <c r="C89" s="315">
        <v>7560.75</v>
      </c>
      <c r="D89" s="152">
        <v>15.3</v>
      </c>
      <c r="E89" s="152">
        <v>11.852</v>
      </c>
      <c r="F89" s="152">
        <v>9.695</v>
      </c>
      <c r="G89" s="152">
        <v>5.015</v>
      </c>
      <c r="H89" s="152">
        <v>0.906</v>
      </c>
      <c r="I89" s="147">
        <f>D89+E89+F89+G89+H89</f>
        <v>42.768</v>
      </c>
      <c r="J89" s="153">
        <v>0.916</v>
      </c>
      <c r="K89" s="153">
        <v>5.651</v>
      </c>
      <c r="L89" s="153">
        <v>10.796</v>
      </c>
      <c r="M89" s="153">
        <v>14.448</v>
      </c>
      <c r="N89" s="154">
        <f>J89+K89+L89+M89</f>
        <v>31.811</v>
      </c>
      <c r="O89" s="151">
        <f t="shared" si="6"/>
        <v>74.57900000000001</v>
      </c>
    </row>
    <row r="90" spans="1:15" s="53" customFormat="1" ht="21.75" customHeight="1">
      <c r="A90" s="314"/>
      <c r="B90" s="316"/>
      <c r="C90" s="316"/>
      <c r="D90" s="291">
        <f>D89*B89</f>
        <v>100590.76800000001</v>
      </c>
      <c r="E90" s="162">
        <f>E89*B89</f>
        <v>77921.68512000001</v>
      </c>
      <c r="F90" s="291">
        <f>F89*B89</f>
        <v>63740.359200000006</v>
      </c>
      <c r="G90" s="291">
        <f>G89*B89</f>
        <v>32971.4184</v>
      </c>
      <c r="H90" s="162">
        <f>H89*B89</f>
        <v>5956.55136</v>
      </c>
      <c r="I90" s="158">
        <f>D90+E90+F90+G90+H90</f>
        <v>281180.78208000003</v>
      </c>
      <c r="J90" s="162">
        <f>J89*C89</f>
        <v>6925.647</v>
      </c>
      <c r="K90" s="292">
        <f>K89*C89</f>
        <v>42725.79825</v>
      </c>
      <c r="L90" s="291">
        <f>L89*C89</f>
        <v>81625.85699999999</v>
      </c>
      <c r="M90" s="162">
        <f>M89*C89</f>
        <v>109237.716</v>
      </c>
      <c r="N90" s="298">
        <f>J90+K90+L90+M90</f>
        <v>240515.01824999996</v>
      </c>
      <c r="O90" s="161">
        <f t="shared" si="6"/>
        <v>521695.80033</v>
      </c>
    </row>
    <row r="91" spans="1:15" s="53" customFormat="1" ht="29.25" customHeight="1">
      <c r="A91" s="313" t="s">
        <v>160</v>
      </c>
      <c r="B91" s="315">
        <v>6574.56</v>
      </c>
      <c r="C91" s="315">
        <v>7560.75</v>
      </c>
      <c r="D91" s="152">
        <v>86.18</v>
      </c>
      <c r="E91" s="152">
        <v>71.89</v>
      </c>
      <c r="F91" s="152">
        <v>60.02</v>
      </c>
      <c r="G91" s="152">
        <v>41.71</v>
      </c>
      <c r="H91" s="152">
        <v>11.44</v>
      </c>
      <c r="I91" s="147">
        <f aca="true" t="shared" si="7" ref="I91:I96">SUM(D91:H91)</f>
        <v>271.24</v>
      </c>
      <c r="J91" s="152">
        <v>11.49</v>
      </c>
      <c r="K91" s="152">
        <v>42.09</v>
      </c>
      <c r="L91" s="152">
        <v>65.36</v>
      </c>
      <c r="M91" s="152">
        <v>82.76</v>
      </c>
      <c r="N91" s="150">
        <f aca="true" t="shared" si="8" ref="N91:N96">SUM(J91:M91)</f>
        <v>201.7</v>
      </c>
      <c r="O91" s="151">
        <f t="shared" si="6"/>
        <v>472.94</v>
      </c>
    </row>
    <row r="92" spans="1:15" s="53" customFormat="1" ht="29.25" customHeight="1">
      <c r="A92" s="314"/>
      <c r="B92" s="316"/>
      <c r="C92" s="316"/>
      <c r="D92" s="291">
        <f>D91*B91</f>
        <v>566595.5808000001</v>
      </c>
      <c r="E92" s="162">
        <f>E91*B91</f>
        <v>472645.11840000004</v>
      </c>
      <c r="F92" s="291">
        <f>F91*B91</f>
        <v>394605.0912</v>
      </c>
      <c r="G92" s="291">
        <f>G91*B91</f>
        <v>274224.8976</v>
      </c>
      <c r="H92" s="162">
        <f>H91*B91</f>
        <v>75212.9664</v>
      </c>
      <c r="I92" s="158">
        <f t="shared" si="7"/>
        <v>1783283.6544000003</v>
      </c>
      <c r="J92" s="162">
        <f>J91*C91</f>
        <v>86873.0175</v>
      </c>
      <c r="K92" s="292">
        <f>K91*C91</f>
        <v>318231.9675</v>
      </c>
      <c r="L92" s="291">
        <f>L91*C91</f>
        <v>494170.62</v>
      </c>
      <c r="M92" s="162">
        <f>M91*C91</f>
        <v>625727.67</v>
      </c>
      <c r="N92" s="163">
        <f t="shared" si="8"/>
        <v>1525003.275</v>
      </c>
      <c r="O92" s="161">
        <f t="shared" si="6"/>
        <v>3308286.9294000003</v>
      </c>
    </row>
    <row r="93" spans="1:15" s="53" customFormat="1" ht="29.25" customHeight="1">
      <c r="A93" s="313" t="s">
        <v>161</v>
      </c>
      <c r="B93" s="315">
        <v>6574.56</v>
      </c>
      <c r="C93" s="315">
        <v>7560.75</v>
      </c>
      <c r="D93" s="148">
        <v>44.03</v>
      </c>
      <c r="E93" s="148">
        <v>34.491</v>
      </c>
      <c r="F93" s="148">
        <v>28.216</v>
      </c>
      <c r="G93" s="148">
        <v>14.596</v>
      </c>
      <c r="H93" s="148">
        <v>2.637</v>
      </c>
      <c r="I93" s="147">
        <f t="shared" si="7"/>
        <v>123.97</v>
      </c>
      <c r="J93" s="148">
        <v>2.663</v>
      </c>
      <c r="K93" s="148">
        <v>16.445</v>
      </c>
      <c r="L93" s="148">
        <v>31.418</v>
      </c>
      <c r="M93" s="148">
        <v>42.047</v>
      </c>
      <c r="N93" s="150">
        <f t="shared" si="8"/>
        <v>92.573</v>
      </c>
      <c r="O93" s="151">
        <f t="shared" si="6"/>
        <v>216.543</v>
      </c>
    </row>
    <row r="94" spans="1:15" s="53" customFormat="1" ht="29.25" customHeight="1">
      <c r="A94" s="314"/>
      <c r="B94" s="316"/>
      <c r="C94" s="316"/>
      <c r="D94" s="291">
        <f>D93*B93</f>
        <v>289477.8768</v>
      </c>
      <c r="E94" s="162">
        <f>E93*B93</f>
        <v>226763.14896000002</v>
      </c>
      <c r="F94" s="291">
        <f>F93*B93</f>
        <v>185507.78496000002</v>
      </c>
      <c r="G94" s="162">
        <f>G93*B93</f>
        <v>95962.27776000001</v>
      </c>
      <c r="H94" s="162">
        <f>H93*B93</f>
        <v>17337.11472</v>
      </c>
      <c r="I94" s="158">
        <f t="shared" si="7"/>
        <v>815048.2032</v>
      </c>
      <c r="J94" s="162">
        <f>J93*C93</f>
        <v>20134.27725</v>
      </c>
      <c r="K94" s="291">
        <f>K93*C93</f>
        <v>124336.53375</v>
      </c>
      <c r="L94" s="162">
        <f>L93*C93</f>
        <v>237543.6435</v>
      </c>
      <c r="M94" s="162">
        <f>M93*C93</f>
        <v>317906.85524999996</v>
      </c>
      <c r="N94" s="163">
        <f t="shared" si="8"/>
        <v>699921.30975</v>
      </c>
      <c r="O94" s="161">
        <f t="shared" si="6"/>
        <v>1514969.51295</v>
      </c>
    </row>
    <row r="95" spans="1:15" s="53" customFormat="1" ht="17.25" customHeight="1">
      <c r="A95" s="313" t="s">
        <v>154</v>
      </c>
      <c r="B95" s="315">
        <v>3175.13</v>
      </c>
      <c r="C95" s="315">
        <v>4222.64</v>
      </c>
      <c r="D95" s="162">
        <v>4.66</v>
      </c>
      <c r="E95" s="162">
        <v>3.64</v>
      </c>
      <c r="F95" s="162">
        <v>2.98</v>
      </c>
      <c r="G95" s="162">
        <v>1.54</v>
      </c>
      <c r="H95" s="162">
        <v>0.28</v>
      </c>
      <c r="I95" s="158">
        <f t="shared" si="7"/>
        <v>13.1</v>
      </c>
      <c r="J95" s="162">
        <v>0.28</v>
      </c>
      <c r="K95" s="162">
        <v>1.74</v>
      </c>
      <c r="L95" s="162">
        <v>3.32</v>
      </c>
      <c r="M95" s="162">
        <v>4.44</v>
      </c>
      <c r="N95" s="163">
        <f t="shared" si="8"/>
        <v>9.780000000000001</v>
      </c>
      <c r="O95" s="166">
        <v>22.88</v>
      </c>
    </row>
    <row r="96" spans="1:15" s="53" customFormat="1" ht="35.25" customHeight="1">
      <c r="A96" s="314"/>
      <c r="B96" s="316"/>
      <c r="C96" s="316"/>
      <c r="D96" s="146">
        <f>D95*B95*1.2</f>
        <v>17755.326960000002</v>
      </c>
      <c r="E96" s="146">
        <f>E95*B95*1.2</f>
        <v>13868.96784</v>
      </c>
      <c r="F96" s="146">
        <f>F95*B95*1.2</f>
        <v>11354.264879999999</v>
      </c>
      <c r="G96" s="146">
        <f>G95*B95*1.2</f>
        <v>5867.64024</v>
      </c>
      <c r="H96" s="146">
        <f>H95*B95*1.2</f>
        <v>1066.84368</v>
      </c>
      <c r="I96" s="150">
        <f t="shared" si="7"/>
        <v>49913.043600000005</v>
      </c>
      <c r="J96" s="148">
        <f>J95*C95*1.2</f>
        <v>1418.8070400000001</v>
      </c>
      <c r="K96" s="149">
        <f>K95*C95*1.2</f>
        <v>8816.87232</v>
      </c>
      <c r="L96" s="149">
        <f>L95*C95*1.2</f>
        <v>16822.99776</v>
      </c>
      <c r="M96" s="148">
        <f>M95*C95*1.2</f>
        <v>22498.225920000004</v>
      </c>
      <c r="N96" s="150">
        <f t="shared" si="8"/>
        <v>49556.903040000005</v>
      </c>
      <c r="O96" s="167">
        <f>I96+N96</f>
        <v>99469.94664000001</v>
      </c>
    </row>
    <row r="97" spans="1:15" s="53" customFormat="1" ht="21" customHeight="1">
      <c r="A97" s="313" t="s">
        <v>244</v>
      </c>
      <c r="B97" s="315">
        <v>3175.13</v>
      </c>
      <c r="C97" s="315">
        <v>4124.05</v>
      </c>
      <c r="D97" s="162">
        <v>8.59</v>
      </c>
      <c r="E97" s="162">
        <v>6.73</v>
      </c>
      <c r="F97" s="162">
        <v>5.51</v>
      </c>
      <c r="G97" s="162">
        <v>2.85</v>
      </c>
      <c r="H97" s="162">
        <v>0.51</v>
      </c>
      <c r="I97" s="158">
        <f>SUM(D97:H97)</f>
        <v>24.19</v>
      </c>
      <c r="J97" s="162">
        <v>0.52</v>
      </c>
      <c r="K97" s="162">
        <v>3.21</v>
      </c>
      <c r="L97" s="162">
        <v>6.13</v>
      </c>
      <c r="M97" s="162">
        <v>8.2</v>
      </c>
      <c r="N97" s="163">
        <f>SUM(J97:M97)</f>
        <v>18.06</v>
      </c>
      <c r="O97" s="167">
        <f>I97+N97</f>
        <v>42.25</v>
      </c>
    </row>
    <row r="98" spans="1:15" s="53" customFormat="1" ht="19.5" customHeight="1">
      <c r="A98" s="314"/>
      <c r="B98" s="316"/>
      <c r="C98" s="316"/>
      <c r="D98" s="146">
        <f>D97*B97*1.2</f>
        <v>32729.240039999997</v>
      </c>
      <c r="E98" s="146">
        <f>E97*B97*1.2</f>
        <v>25642.34988</v>
      </c>
      <c r="F98" s="146">
        <f>F97*B97*1.2</f>
        <v>20993.95956</v>
      </c>
      <c r="G98" s="146">
        <f>G97*B97*1.2</f>
        <v>10858.9446</v>
      </c>
      <c r="H98" s="146">
        <f>H97*B97*1.2</f>
        <v>1943.17956</v>
      </c>
      <c r="I98" s="150">
        <f>SUM(D98:H98)</f>
        <v>92167.67364000001</v>
      </c>
      <c r="J98" s="148">
        <f>J97*C97*1.2</f>
        <v>2573.4072</v>
      </c>
      <c r="K98" s="149">
        <f>K97*C97*1.2</f>
        <v>15885.8406</v>
      </c>
      <c r="L98" s="149">
        <f>L97*C97*1.2</f>
        <v>30336.5118</v>
      </c>
      <c r="M98" s="148">
        <f>M97*C97*1.2</f>
        <v>40580.651999999995</v>
      </c>
      <c r="N98" s="150">
        <f>SUM(J98:M98)</f>
        <v>89376.41159999999</v>
      </c>
      <c r="O98" s="167">
        <f>I98+N98</f>
        <v>181544.08524</v>
      </c>
    </row>
    <row r="99" spans="1:15" s="53" customFormat="1" ht="17.25" customHeight="1">
      <c r="A99" s="313" t="s">
        <v>155</v>
      </c>
      <c r="B99" s="315">
        <v>4050.99</v>
      </c>
      <c r="C99" s="315">
        <v>4575.97</v>
      </c>
      <c r="D99" s="168">
        <v>10.26</v>
      </c>
      <c r="E99" s="168">
        <v>8.21</v>
      </c>
      <c r="F99" s="168">
        <v>6.78</v>
      </c>
      <c r="G99" s="168">
        <v>3.86</v>
      </c>
      <c r="H99" s="168">
        <v>1.28</v>
      </c>
      <c r="I99" s="169">
        <v>20.95</v>
      </c>
      <c r="J99" s="168">
        <v>1.28</v>
      </c>
      <c r="K99" s="168">
        <v>4.31</v>
      </c>
      <c r="L99" s="168">
        <v>7.54</v>
      </c>
      <c r="M99" s="168">
        <v>10</v>
      </c>
      <c r="N99" s="169">
        <v>15.95</v>
      </c>
      <c r="O99" s="170">
        <v>36.9</v>
      </c>
    </row>
    <row r="100" spans="1:15" s="53" customFormat="1" ht="24" customHeight="1">
      <c r="A100" s="314"/>
      <c r="B100" s="316"/>
      <c r="C100" s="316"/>
      <c r="D100" s="148">
        <f>D99*B99</f>
        <v>41563.1574</v>
      </c>
      <c r="E100" s="148">
        <f>E99*B99</f>
        <v>33258.6279</v>
      </c>
      <c r="F100" s="148">
        <f>F99*B99</f>
        <v>27465.712199999998</v>
      </c>
      <c r="G100" s="148">
        <f>G99*B99</f>
        <v>15636.821399999999</v>
      </c>
      <c r="H100" s="148">
        <f>H99*B99</f>
        <v>5185.2672</v>
      </c>
      <c r="I100" s="150">
        <f>SUM(D100:H100)</f>
        <v>123109.58609999999</v>
      </c>
      <c r="J100" s="148">
        <f>J99*C99</f>
        <v>5857.2416</v>
      </c>
      <c r="K100" s="148">
        <f>K99*C99</f>
        <v>19722.4307</v>
      </c>
      <c r="L100" s="148">
        <f>L99*C99</f>
        <v>34502.8138</v>
      </c>
      <c r="M100" s="148">
        <f>M99*C99</f>
        <v>45759.700000000004</v>
      </c>
      <c r="N100" s="150">
        <f>SUM(J100:M100)</f>
        <v>105842.18610000002</v>
      </c>
      <c r="O100" s="155">
        <f>I100+N100</f>
        <v>228951.7722</v>
      </c>
    </row>
    <row r="101" spans="1:15" s="53" customFormat="1" ht="20.25" customHeight="1">
      <c r="A101" s="338" t="s">
        <v>25</v>
      </c>
      <c r="B101" s="341"/>
      <c r="C101" s="355"/>
      <c r="D101" s="171">
        <f aca="true" t="shared" si="9" ref="D101:O101">D10+D12+D14+D16+D18+D20+D22+D24+D26+D28+D30+D32+D34+D36+D38+D40+D42+D46+D48+D53+D55+D57+D59+D61+D63+D67+D69+D71+D73+D75+D77+D79+D83+D87+D91+D93</f>
        <v>2610.5220000000004</v>
      </c>
      <c r="E101" s="171">
        <f t="shared" si="9"/>
        <v>2085.6620000000003</v>
      </c>
      <c r="F101" s="171">
        <f t="shared" si="9"/>
        <v>1672.4319999999998</v>
      </c>
      <c r="G101" s="171">
        <f t="shared" si="9"/>
        <v>941.508</v>
      </c>
      <c r="H101" s="171">
        <f t="shared" si="9"/>
        <v>264.5520000000001</v>
      </c>
      <c r="I101" s="171">
        <f t="shared" si="9"/>
        <v>7574.6759999999995</v>
      </c>
      <c r="J101" s="171">
        <f t="shared" si="9"/>
        <v>261.196</v>
      </c>
      <c r="K101" s="171">
        <f t="shared" si="9"/>
        <v>1045.7169999999999</v>
      </c>
      <c r="L101" s="171">
        <f t="shared" si="9"/>
        <v>1866.7889999999993</v>
      </c>
      <c r="M101" s="171">
        <f t="shared" si="9"/>
        <v>2483.528</v>
      </c>
      <c r="N101" s="171">
        <f t="shared" si="9"/>
        <v>5657.2300000000005</v>
      </c>
      <c r="O101" s="171">
        <f t="shared" si="9"/>
        <v>13231.906000000008</v>
      </c>
    </row>
    <row r="102" spans="1:15" s="53" customFormat="1" ht="27.75" customHeight="1">
      <c r="A102" s="339"/>
      <c r="B102" s="342"/>
      <c r="C102" s="356"/>
      <c r="D102" s="295">
        <f aca="true" t="shared" si="10" ref="D102:O102">D11+D13+D15+D17+D19+D21+D23+D25+D27+D29+D31+D33+D35+D37+D39+D41+D43+D47+D50+D54+D56+D58+D60+D62+D64+D68+D70+D72+D74+D76+D78+D80+D84+D88+D92+D94</f>
        <v>13595607.972732</v>
      </c>
      <c r="E102" s="295">
        <f t="shared" si="10"/>
        <v>10935471.791</v>
      </c>
      <c r="F102" s="295">
        <f t="shared" si="10"/>
        <v>8692658.588443998</v>
      </c>
      <c r="G102" s="295">
        <f t="shared" si="10"/>
        <v>5000992.157120001</v>
      </c>
      <c r="H102" s="295">
        <f t="shared" si="10"/>
        <v>1529452.729572</v>
      </c>
      <c r="I102" s="295">
        <f t="shared" si="10"/>
        <v>39754183.23886799</v>
      </c>
      <c r="J102" s="295">
        <f t="shared" si="10"/>
        <v>1667276.8221780001</v>
      </c>
      <c r="K102" s="295">
        <f t="shared" si="10"/>
        <v>6298677.374743999</v>
      </c>
      <c r="L102" s="295">
        <f t="shared" si="10"/>
        <v>11142071.947272</v>
      </c>
      <c r="M102" s="295">
        <f t="shared" si="10"/>
        <v>14559447.958863992</v>
      </c>
      <c r="N102" s="295">
        <f t="shared" si="10"/>
        <v>33667474.103058</v>
      </c>
      <c r="O102" s="295">
        <f t="shared" si="10"/>
        <v>73421657.34192601</v>
      </c>
    </row>
    <row r="103" spans="1:15" s="56" customFormat="1" ht="14.25">
      <c r="A103" s="172"/>
      <c r="B103" s="173"/>
      <c r="C103" s="173"/>
      <c r="D103" s="174"/>
      <c r="E103" s="174"/>
      <c r="F103" s="175"/>
      <c r="G103" s="174"/>
      <c r="H103" s="175"/>
      <c r="I103" s="176"/>
      <c r="J103" s="177"/>
      <c r="K103" s="177"/>
      <c r="L103" s="177"/>
      <c r="M103" s="175"/>
      <c r="N103" s="178"/>
      <c r="O103" s="179"/>
    </row>
    <row r="104" spans="1:15" s="57" customFormat="1" ht="14.25">
      <c r="A104" s="357" t="s">
        <v>24</v>
      </c>
      <c r="B104" s="358"/>
      <c r="C104" s="358"/>
      <c r="D104" s="358"/>
      <c r="E104" s="358"/>
      <c r="F104" s="358"/>
      <c r="G104" s="358"/>
      <c r="H104" s="358"/>
      <c r="I104" s="358"/>
      <c r="J104" s="358"/>
      <c r="K104" s="358"/>
      <c r="L104" s="358"/>
      <c r="M104" s="358"/>
      <c r="N104" s="358"/>
      <c r="O104" s="359"/>
    </row>
    <row r="105" spans="1:15" s="53" customFormat="1" ht="20.25" customHeight="1">
      <c r="A105" s="313" t="s">
        <v>143</v>
      </c>
      <c r="B105" s="315">
        <v>3175.13</v>
      </c>
      <c r="C105" s="315">
        <v>4124.05</v>
      </c>
      <c r="D105" s="157">
        <v>5.66</v>
      </c>
      <c r="E105" s="157">
        <v>4.43</v>
      </c>
      <c r="F105" s="157">
        <v>3.63</v>
      </c>
      <c r="G105" s="157">
        <v>1.88</v>
      </c>
      <c r="H105" s="157">
        <v>0.34</v>
      </c>
      <c r="I105" s="158">
        <f>SUM(D105:H105)</f>
        <v>15.939999999999998</v>
      </c>
      <c r="J105" s="159">
        <v>0.34</v>
      </c>
      <c r="K105" s="159">
        <v>2.11</v>
      </c>
      <c r="L105" s="159">
        <v>4.04</v>
      </c>
      <c r="M105" s="159">
        <v>5.41</v>
      </c>
      <c r="N105" s="160">
        <f>SUM(J105:M105)</f>
        <v>11.9</v>
      </c>
      <c r="O105" s="161">
        <f>I105+N105</f>
        <v>27.839999999999996</v>
      </c>
    </row>
    <row r="106" spans="1:15" s="53" customFormat="1" ht="21.75" customHeight="1">
      <c r="A106" s="354"/>
      <c r="B106" s="316"/>
      <c r="C106" s="316"/>
      <c r="D106" s="146">
        <f>D105*B105*1.2</f>
        <v>21565.48296</v>
      </c>
      <c r="E106" s="146">
        <f>E105*B105*1.2</f>
        <v>16878.99108</v>
      </c>
      <c r="F106" s="146">
        <f>F105*B105*1.2</f>
        <v>13830.86628</v>
      </c>
      <c r="G106" s="146">
        <f>G105*B105*1.2</f>
        <v>7163.093279999999</v>
      </c>
      <c r="H106" s="146">
        <f>H105*B105*1.2</f>
        <v>1295.45304</v>
      </c>
      <c r="I106" s="147">
        <f>SUM(D106:H106)</f>
        <v>60733.886640000004</v>
      </c>
      <c r="J106" s="148">
        <f>J105*C105*1.2</f>
        <v>1682.6124000000002</v>
      </c>
      <c r="K106" s="148">
        <f>K105*C105*1.2</f>
        <v>10442.094599999999</v>
      </c>
      <c r="L106" s="148">
        <f>L105*C105*1.2</f>
        <v>19993.3944</v>
      </c>
      <c r="M106" s="148">
        <f>M105*C105*1.2</f>
        <v>26773.3326</v>
      </c>
      <c r="N106" s="150">
        <f>SUM(J106:M106)</f>
        <v>58891.434</v>
      </c>
      <c r="O106" s="151">
        <f aca="true" t="shared" si="11" ref="O106:O111">I106+N106</f>
        <v>119625.32064</v>
      </c>
    </row>
    <row r="107" spans="1:15" s="53" customFormat="1" ht="12.75" customHeight="1" hidden="1">
      <c r="A107" s="314"/>
      <c r="B107" s="282">
        <v>3175.13</v>
      </c>
      <c r="C107" s="282">
        <v>3175.13</v>
      </c>
      <c r="D107" s="152"/>
      <c r="E107" s="152"/>
      <c r="F107" s="152"/>
      <c r="G107" s="152"/>
      <c r="H107" s="152"/>
      <c r="I107" s="147">
        <f>D107+E107+F107+G107+H107</f>
        <v>0</v>
      </c>
      <c r="J107" s="153"/>
      <c r="K107" s="152"/>
      <c r="L107" s="152"/>
      <c r="M107" s="153"/>
      <c r="N107" s="154">
        <f>J107+K107+L107+M107</f>
        <v>0</v>
      </c>
      <c r="O107" s="151">
        <f t="shared" si="11"/>
        <v>0</v>
      </c>
    </row>
    <row r="108" spans="1:15" s="53" customFormat="1" ht="15">
      <c r="A108" s="313" t="s">
        <v>144</v>
      </c>
      <c r="B108" s="315">
        <v>3175.13</v>
      </c>
      <c r="C108" s="315">
        <v>4124.05</v>
      </c>
      <c r="D108" s="157">
        <v>22.63</v>
      </c>
      <c r="E108" s="157">
        <v>17.73</v>
      </c>
      <c r="F108" s="157">
        <v>14.5</v>
      </c>
      <c r="G108" s="157">
        <v>7.5</v>
      </c>
      <c r="H108" s="157">
        <v>1.36</v>
      </c>
      <c r="I108" s="158">
        <f aca="true" t="shared" si="12" ref="I108:I113">SUM(D108:H108)</f>
        <v>63.72</v>
      </c>
      <c r="J108" s="159">
        <v>1.37</v>
      </c>
      <c r="K108" s="157">
        <v>8.45</v>
      </c>
      <c r="L108" s="157">
        <v>16.15</v>
      </c>
      <c r="M108" s="159">
        <v>21.61</v>
      </c>
      <c r="N108" s="160">
        <f aca="true" t="shared" si="13" ref="N108:N113">SUM(J108:M108)</f>
        <v>47.58</v>
      </c>
      <c r="O108" s="161">
        <f>I108+N108</f>
        <v>111.3</v>
      </c>
    </row>
    <row r="109" spans="1:15" s="53" customFormat="1" ht="23.25" customHeight="1">
      <c r="A109" s="314"/>
      <c r="B109" s="316"/>
      <c r="C109" s="316"/>
      <c r="D109" s="146">
        <f>D108*B108*1.2</f>
        <v>86223.83028000001</v>
      </c>
      <c r="E109" s="146">
        <f>E108*B108*1.2</f>
        <v>67554.06588</v>
      </c>
      <c r="F109" s="146">
        <f>F108*B108*1.2</f>
        <v>55247.262</v>
      </c>
      <c r="G109" s="146">
        <f>G108*B108*1.2</f>
        <v>28576.170000000002</v>
      </c>
      <c r="H109" s="146">
        <f>H108*B108*1.2</f>
        <v>5181.81216</v>
      </c>
      <c r="I109" s="147">
        <f t="shared" si="12"/>
        <v>242783.14032</v>
      </c>
      <c r="J109" s="148">
        <f>J108*C108*1.2</f>
        <v>6779.9382000000005</v>
      </c>
      <c r="K109" s="148">
        <f>K108*C108*1.2</f>
        <v>41817.86699999999</v>
      </c>
      <c r="L109" s="148">
        <f>L108*C108*1.2</f>
        <v>79924.08899999999</v>
      </c>
      <c r="M109" s="148">
        <f>M108*C108*1.2</f>
        <v>106944.86459999999</v>
      </c>
      <c r="N109" s="150">
        <f t="shared" si="13"/>
        <v>235466.75879999995</v>
      </c>
      <c r="O109" s="151">
        <f t="shared" si="11"/>
        <v>478249.89911999996</v>
      </c>
    </row>
    <row r="110" spans="1:15" s="53" customFormat="1" ht="17.25" customHeight="1">
      <c r="A110" s="313" t="s">
        <v>126</v>
      </c>
      <c r="B110" s="315">
        <v>3175.13</v>
      </c>
      <c r="C110" s="315">
        <v>4124.05</v>
      </c>
      <c r="D110" s="157">
        <v>9.78</v>
      </c>
      <c r="E110" s="157">
        <v>7.66</v>
      </c>
      <c r="F110" s="157">
        <v>6.26</v>
      </c>
      <c r="G110" s="157">
        <v>3.24</v>
      </c>
      <c r="H110" s="157">
        <v>0.58</v>
      </c>
      <c r="I110" s="158">
        <f t="shared" si="12"/>
        <v>27.519999999999996</v>
      </c>
      <c r="J110" s="159">
        <v>0.59</v>
      </c>
      <c r="K110" s="157">
        <v>3.65</v>
      </c>
      <c r="L110" s="157">
        <v>6.98</v>
      </c>
      <c r="M110" s="159">
        <v>9.34</v>
      </c>
      <c r="N110" s="160">
        <f t="shared" si="13"/>
        <v>20.560000000000002</v>
      </c>
      <c r="O110" s="161">
        <f>I110+N110</f>
        <v>48.08</v>
      </c>
    </row>
    <row r="111" spans="1:15" s="53" customFormat="1" ht="13.5" customHeight="1">
      <c r="A111" s="314"/>
      <c r="B111" s="316"/>
      <c r="C111" s="316"/>
      <c r="D111" s="146">
        <f>D110*B110*1.2</f>
        <v>37263.325679999994</v>
      </c>
      <c r="E111" s="146">
        <f>E110*B110*1.2</f>
        <v>29185.79496</v>
      </c>
      <c r="F111" s="146">
        <f>F110*B110*1.2</f>
        <v>23851.576559999998</v>
      </c>
      <c r="G111" s="146">
        <f>G110*B110*1.2</f>
        <v>12344.90544</v>
      </c>
      <c r="H111" s="146">
        <f>H110*B110*1.2</f>
        <v>2209.89048</v>
      </c>
      <c r="I111" s="147">
        <f t="shared" si="12"/>
        <v>104855.49312</v>
      </c>
      <c r="J111" s="148">
        <f>J110*C110*1.2</f>
        <v>2919.8273999999997</v>
      </c>
      <c r="K111" s="148">
        <f>K110*C110*1.2</f>
        <v>18063.339</v>
      </c>
      <c r="L111" s="148">
        <f>L110*C110*1.2</f>
        <v>34543.0428</v>
      </c>
      <c r="M111" s="148">
        <f>M110*C110*1.2</f>
        <v>46222.352399999996</v>
      </c>
      <c r="N111" s="150">
        <f t="shared" si="13"/>
        <v>101748.56159999999</v>
      </c>
      <c r="O111" s="151">
        <f t="shared" si="11"/>
        <v>206604.05472</v>
      </c>
    </row>
    <row r="112" spans="1:19" s="122" customFormat="1" ht="15">
      <c r="A112" s="313" t="s">
        <v>127</v>
      </c>
      <c r="B112" s="315">
        <v>3175.13</v>
      </c>
      <c r="C112" s="315">
        <v>4124.05</v>
      </c>
      <c r="D112" s="157">
        <v>60.707</v>
      </c>
      <c r="E112" s="157">
        <v>47.557</v>
      </c>
      <c r="F112" s="157">
        <v>38.9</v>
      </c>
      <c r="G112" s="157">
        <v>20.118</v>
      </c>
      <c r="H112" s="157">
        <v>3.634</v>
      </c>
      <c r="I112" s="158">
        <f t="shared" si="12"/>
        <v>170.916</v>
      </c>
      <c r="J112" s="159">
        <v>3.676</v>
      </c>
      <c r="K112" s="157">
        <v>22.675</v>
      </c>
      <c r="L112" s="157">
        <v>43.312</v>
      </c>
      <c r="M112" s="159">
        <v>57.973</v>
      </c>
      <c r="N112" s="160">
        <f t="shared" si="13"/>
        <v>127.636</v>
      </c>
      <c r="O112" s="161">
        <f aca="true" t="shared" si="14" ref="O112:O117">I112+N112</f>
        <v>298.552</v>
      </c>
      <c r="P112" s="53"/>
      <c r="Q112" s="53"/>
      <c r="R112" s="53"/>
      <c r="S112" s="53"/>
    </row>
    <row r="113" spans="1:19" s="122" customFormat="1" ht="15">
      <c r="A113" s="314"/>
      <c r="B113" s="316"/>
      <c r="C113" s="316"/>
      <c r="D113" s="146">
        <f>D112*B112*1.2</f>
        <v>231303.140292</v>
      </c>
      <c r="E113" s="146">
        <f>E112*B112*1.2</f>
        <v>181199.588892</v>
      </c>
      <c r="F113" s="146">
        <f>F112*B112*1.2</f>
        <v>148215.0684</v>
      </c>
      <c r="G113" s="146">
        <f>G112*B112*1.2</f>
        <v>76652.718408</v>
      </c>
      <c r="H113" s="146">
        <f>H112*B112*1.2</f>
        <v>13846.106904</v>
      </c>
      <c r="I113" s="147">
        <f t="shared" si="12"/>
        <v>651216.622896</v>
      </c>
      <c r="J113" s="148">
        <f>J112*C112*1.2</f>
        <v>18192.00936</v>
      </c>
      <c r="K113" s="148">
        <f>K112*C112*1.2</f>
        <v>112215.4005</v>
      </c>
      <c r="L113" s="148">
        <f>L112*C112*1.2</f>
        <v>214345.02432</v>
      </c>
      <c r="M113" s="148">
        <f>M112*C112*1.2</f>
        <v>286900.26078</v>
      </c>
      <c r="N113" s="150">
        <f t="shared" si="13"/>
        <v>631652.69496</v>
      </c>
      <c r="O113" s="151">
        <f t="shared" si="14"/>
        <v>1282869.317856</v>
      </c>
      <c r="P113" s="53"/>
      <c r="Q113" s="53"/>
      <c r="R113" s="53"/>
      <c r="S113" s="53"/>
    </row>
    <row r="114" spans="1:15" s="53" customFormat="1" ht="12.75" customHeight="1" hidden="1">
      <c r="A114" s="313" t="s">
        <v>46</v>
      </c>
      <c r="B114" s="180"/>
      <c r="C114" s="180"/>
      <c r="D114" s="152"/>
      <c r="E114" s="152"/>
      <c r="F114" s="152"/>
      <c r="G114" s="152"/>
      <c r="H114" s="152"/>
      <c r="I114" s="154"/>
      <c r="J114" s="153"/>
      <c r="K114" s="153"/>
      <c r="L114" s="153"/>
      <c r="M114" s="153"/>
      <c r="N114" s="154"/>
      <c r="O114" s="155">
        <f t="shared" si="14"/>
        <v>0</v>
      </c>
    </row>
    <row r="115" spans="1:15" s="53" customFormat="1" ht="12.75" customHeight="1" hidden="1">
      <c r="A115" s="314"/>
      <c r="B115" s="180"/>
      <c r="C115" s="180"/>
      <c r="D115" s="152"/>
      <c r="E115" s="152"/>
      <c r="F115" s="152"/>
      <c r="G115" s="152"/>
      <c r="H115" s="152"/>
      <c r="I115" s="154"/>
      <c r="J115" s="153"/>
      <c r="K115" s="153"/>
      <c r="L115" s="153"/>
      <c r="M115" s="153"/>
      <c r="N115" s="154"/>
      <c r="O115" s="155">
        <f t="shared" si="14"/>
        <v>0</v>
      </c>
    </row>
    <row r="116" spans="1:15" s="53" customFormat="1" ht="12.75" customHeight="1" hidden="1">
      <c r="A116" s="338" t="s">
        <v>25</v>
      </c>
      <c r="B116" s="341"/>
      <c r="C116" s="341"/>
      <c r="D116" s="155" t="e">
        <f>#REF!+D111+D113+D115</f>
        <v>#REF!</v>
      </c>
      <c r="E116" s="155" t="e">
        <f>#REF!+E111+E113+E115</f>
        <v>#REF!</v>
      </c>
      <c r="F116" s="155" t="e">
        <f>#REF!+F111+F113+F115</f>
        <v>#REF!</v>
      </c>
      <c r="G116" s="155" t="e">
        <f>#REF!+G111+G113+G115</f>
        <v>#REF!</v>
      </c>
      <c r="H116" s="155" t="e">
        <f>#REF!+H111+H113+H115</f>
        <v>#REF!</v>
      </c>
      <c r="I116" s="150" t="e">
        <f>D116+E116+F116+G116+H116</f>
        <v>#REF!</v>
      </c>
      <c r="J116" s="155" t="e">
        <f>#REF!+J111+J113+J115</f>
        <v>#REF!</v>
      </c>
      <c r="K116" s="155" t="e">
        <f>#REF!+K111+K113+K115</f>
        <v>#REF!</v>
      </c>
      <c r="L116" s="155" t="e">
        <f>#REF!+L111+L113+L115</f>
        <v>#REF!</v>
      </c>
      <c r="M116" s="155" t="e">
        <f>#REF!+M111+M113+M115</f>
        <v>#REF!</v>
      </c>
      <c r="N116" s="154" t="e">
        <f>J116+K116+L116+M116</f>
        <v>#REF!</v>
      </c>
      <c r="O116" s="155" t="e">
        <f t="shared" si="14"/>
        <v>#REF!</v>
      </c>
    </row>
    <row r="117" spans="1:15" s="53" customFormat="1" ht="12.75" customHeight="1" hidden="1">
      <c r="A117" s="339"/>
      <c r="B117" s="342"/>
      <c r="C117" s="342"/>
      <c r="D117" s="151" t="e">
        <f>D108+D112+D114+#REF!</f>
        <v>#REF!</v>
      </c>
      <c r="E117" s="151" t="e">
        <f>E108+E112+E114+#REF!</f>
        <v>#REF!</v>
      </c>
      <c r="F117" s="151" t="e">
        <f>F108+F112+F114+#REF!</f>
        <v>#REF!</v>
      </c>
      <c r="G117" s="151" t="e">
        <f>G108+G112+G114+#REF!</f>
        <v>#REF!</v>
      </c>
      <c r="H117" s="151" t="e">
        <f>H108+H112+H114+#REF!</f>
        <v>#REF!</v>
      </c>
      <c r="I117" s="147" t="e">
        <f>D117+E117+F117+G117+H117</f>
        <v>#REF!</v>
      </c>
      <c r="J117" s="151" t="e">
        <f>J108+J112+J114+#REF!</f>
        <v>#REF!</v>
      </c>
      <c r="K117" s="151" t="e">
        <f>K108+K112+K114+#REF!</f>
        <v>#REF!</v>
      </c>
      <c r="L117" s="151" t="e">
        <f>L108+L112+L114+#REF!</f>
        <v>#REF!</v>
      </c>
      <c r="M117" s="151" t="e">
        <f>M108+M112+M114+#REF!</f>
        <v>#REF!</v>
      </c>
      <c r="N117" s="147" t="e">
        <f>J117+K117+L117+M117</f>
        <v>#REF!</v>
      </c>
      <c r="O117" s="151" t="e">
        <f t="shared" si="14"/>
        <v>#REF!</v>
      </c>
    </row>
    <row r="118" spans="1:15" s="56" customFormat="1" ht="14.25">
      <c r="A118" s="338" t="s">
        <v>25</v>
      </c>
      <c r="B118" s="338"/>
      <c r="C118" s="338"/>
      <c r="D118" s="155">
        <f aca="true" t="shared" si="15" ref="D118:O118">D105+D108+D110+D112</f>
        <v>98.777</v>
      </c>
      <c r="E118" s="155">
        <f t="shared" si="15"/>
        <v>77.37700000000001</v>
      </c>
      <c r="F118" s="155">
        <f t="shared" si="15"/>
        <v>63.29</v>
      </c>
      <c r="G118" s="155">
        <f t="shared" si="15"/>
        <v>32.738</v>
      </c>
      <c r="H118" s="155">
        <f t="shared" si="15"/>
        <v>5.914</v>
      </c>
      <c r="I118" s="155">
        <f t="shared" si="15"/>
        <v>278.096</v>
      </c>
      <c r="J118" s="155">
        <f t="shared" si="15"/>
        <v>5.976000000000001</v>
      </c>
      <c r="K118" s="155">
        <f t="shared" si="15"/>
        <v>36.885</v>
      </c>
      <c r="L118" s="155">
        <f t="shared" si="15"/>
        <v>70.482</v>
      </c>
      <c r="M118" s="155">
        <f t="shared" si="15"/>
        <v>94.333</v>
      </c>
      <c r="N118" s="155">
        <f t="shared" si="15"/>
        <v>207.676</v>
      </c>
      <c r="O118" s="155">
        <f t="shared" si="15"/>
        <v>485.772</v>
      </c>
    </row>
    <row r="119" spans="1:15" s="56" customFormat="1" ht="14.25">
      <c r="A119" s="339"/>
      <c r="B119" s="339"/>
      <c r="C119" s="339"/>
      <c r="D119" s="155">
        <f aca="true" t="shared" si="16" ref="D119:O119">D106+D109+D111+D113</f>
        <v>376355.77921199996</v>
      </c>
      <c r="E119" s="155">
        <f t="shared" si="16"/>
        <v>294818.44081199996</v>
      </c>
      <c r="F119" s="155">
        <f t="shared" si="16"/>
        <v>241144.77324</v>
      </c>
      <c r="G119" s="155">
        <f t="shared" si="16"/>
        <v>124736.887128</v>
      </c>
      <c r="H119" s="155">
        <f t="shared" si="16"/>
        <v>22533.262584</v>
      </c>
      <c r="I119" s="155">
        <f t="shared" si="16"/>
        <v>1059589.142976</v>
      </c>
      <c r="J119" s="155">
        <f t="shared" si="16"/>
        <v>29574.38736</v>
      </c>
      <c r="K119" s="155">
        <f t="shared" si="16"/>
        <v>182538.7011</v>
      </c>
      <c r="L119" s="155">
        <f t="shared" si="16"/>
        <v>348805.55052</v>
      </c>
      <c r="M119" s="155">
        <f t="shared" si="16"/>
        <v>466840.81038000004</v>
      </c>
      <c r="N119" s="155">
        <f t="shared" si="16"/>
        <v>1027759.44936</v>
      </c>
      <c r="O119" s="155">
        <f t="shared" si="16"/>
        <v>2087348.592336</v>
      </c>
    </row>
    <row r="120" spans="1:15" s="58" customFormat="1" ht="15.75" customHeight="1">
      <c r="A120" s="352" t="s">
        <v>25</v>
      </c>
      <c r="B120" s="315"/>
      <c r="C120" s="315"/>
      <c r="D120" s="182">
        <f aca="true" t="shared" si="17" ref="D120:O120">D101+D118</f>
        <v>2709.2990000000004</v>
      </c>
      <c r="E120" s="182">
        <f t="shared" si="17"/>
        <v>2163.039</v>
      </c>
      <c r="F120" s="182">
        <f t="shared" si="17"/>
        <v>1735.7219999999998</v>
      </c>
      <c r="G120" s="182">
        <f t="shared" si="17"/>
        <v>974.2460000000001</v>
      </c>
      <c r="H120" s="182">
        <f t="shared" si="17"/>
        <v>270.46600000000007</v>
      </c>
      <c r="I120" s="182">
        <f t="shared" si="17"/>
        <v>7852.771999999999</v>
      </c>
      <c r="J120" s="182">
        <f t="shared" si="17"/>
        <v>267.172</v>
      </c>
      <c r="K120" s="182">
        <f t="shared" si="17"/>
        <v>1082.6019999999999</v>
      </c>
      <c r="L120" s="182">
        <f t="shared" si="17"/>
        <v>1937.2709999999993</v>
      </c>
      <c r="M120" s="182">
        <f t="shared" si="17"/>
        <v>2577.861</v>
      </c>
      <c r="N120" s="182">
        <f t="shared" si="17"/>
        <v>5864.906000000001</v>
      </c>
      <c r="O120" s="182">
        <f t="shared" si="17"/>
        <v>13717.678000000009</v>
      </c>
    </row>
    <row r="121" spans="1:15" s="59" customFormat="1" ht="15.75">
      <c r="A121" s="353"/>
      <c r="B121" s="316"/>
      <c r="C121" s="316"/>
      <c r="D121" s="293">
        <f aca="true" t="shared" si="18" ref="D121:O121">D102+D119</f>
        <v>13971963.751944</v>
      </c>
      <c r="E121" s="293">
        <f t="shared" si="18"/>
        <v>11230290.231811998</v>
      </c>
      <c r="F121" s="293">
        <f t="shared" si="18"/>
        <v>8933803.361683998</v>
      </c>
      <c r="G121" s="293">
        <f t="shared" si="18"/>
        <v>5125729.044248001</v>
      </c>
      <c r="H121" s="293">
        <f t="shared" si="18"/>
        <v>1551985.9921559999</v>
      </c>
      <c r="I121" s="293">
        <f t="shared" si="18"/>
        <v>40813772.38184399</v>
      </c>
      <c r="J121" s="293">
        <f t="shared" si="18"/>
        <v>1696851.2095380002</v>
      </c>
      <c r="K121" s="293">
        <f t="shared" si="18"/>
        <v>6481216.075843999</v>
      </c>
      <c r="L121" s="293">
        <f t="shared" si="18"/>
        <v>11490877.497792</v>
      </c>
      <c r="M121" s="293">
        <f t="shared" si="18"/>
        <v>15026288.769243993</v>
      </c>
      <c r="N121" s="293">
        <f t="shared" si="18"/>
        <v>34695233.552418</v>
      </c>
      <c r="O121" s="294">
        <f t="shared" si="18"/>
        <v>75509005.93426201</v>
      </c>
    </row>
    <row r="122" spans="1:15" s="53" customFormat="1" ht="15" hidden="1">
      <c r="A122" s="133"/>
      <c r="B122" s="180"/>
      <c r="C122" s="180"/>
      <c r="D122" s="184"/>
      <c r="E122" s="184"/>
      <c r="F122" s="184"/>
      <c r="G122" s="184"/>
      <c r="H122" s="184"/>
      <c r="I122" s="185"/>
      <c r="J122" s="186"/>
      <c r="K122" s="186"/>
      <c r="L122" s="186"/>
      <c r="M122" s="186"/>
      <c r="N122" s="185"/>
      <c r="O122" s="187"/>
    </row>
    <row r="123" spans="1:15" s="53" customFormat="1" ht="15" customHeight="1" hidden="1">
      <c r="A123" s="343"/>
      <c r="B123" s="344"/>
      <c r="C123" s="344"/>
      <c r="D123" s="344"/>
      <c r="E123" s="344"/>
      <c r="F123" s="344"/>
      <c r="G123" s="344"/>
      <c r="H123" s="344"/>
      <c r="I123" s="344"/>
      <c r="J123" s="344"/>
      <c r="K123" s="344"/>
      <c r="L123" s="344"/>
      <c r="M123" s="344"/>
      <c r="N123" s="344"/>
      <c r="O123" s="345"/>
    </row>
    <row r="124" spans="1:15" s="53" customFormat="1" ht="15" customHeight="1" hidden="1">
      <c r="A124" s="346"/>
      <c r="B124" s="347"/>
      <c r="C124" s="347"/>
      <c r="D124" s="347"/>
      <c r="E124" s="347"/>
      <c r="F124" s="347"/>
      <c r="G124" s="347"/>
      <c r="H124" s="347"/>
      <c r="I124" s="347"/>
      <c r="J124" s="347"/>
      <c r="K124" s="347"/>
      <c r="L124" s="347"/>
      <c r="M124" s="347"/>
      <c r="N124" s="347"/>
      <c r="O124" s="348"/>
    </row>
    <row r="125" spans="1:15" s="53" customFormat="1" ht="15" customHeight="1" hidden="1">
      <c r="A125" s="346"/>
      <c r="B125" s="347"/>
      <c r="C125" s="347"/>
      <c r="D125" s="347"/>
      <c r="E125" s="347"/>
      <c r="F125" s="347"/>
      <c r="G125" s="347"/>
      <c r="H125" s="347"/>
      <c r="I125" s="347"/>
      <c r="J125" s="347"/>
      <c r="K125" s="347"/>
      <c r="L125" s="347"/>
      <c r="M125" s="347"/>
      <c r="N125" s="347"/>
      <c r="O125" s="348"/>
    </row>
    <row r="126" spans="1:15" s="53" customFormat="1" ht="15" customHeight="1" hidden="1">
      <c r="A126" s="346"/>
      <c r="B126" s="347"/>
      <c r="C126" s="347"/>
      <c r="D126" s="347"/>
      <c r="E126" s="347"/>
      <c r="F126" s="347"/>
      <c r="G126" s="347"/>
      <c r="H126" s="347"/>
      <c r="I126" s="347"/>
      <c r="J126" s="347"/>
      <c r="K126" s="347"/>
      <c r="L126" s="347"/>
      <c r="M126" s="347"/>
      <c r="N126" s="347"/>
      <c r="O126" s="348"/>
    </row>
    <row r="127" spans="1:15" s="53" customFormat="1" ht="15" customHeight="1" hidden="1">
      <c r="A127" s="346"/>
      <c r="B127" s="347"/>
      <c r="C127" s="347"/>
      <c r="D127" s="347"/>
      <c r="E127" s="347"/>
      <c r="F127" s="347"/>
      <c r="G127" s="347"/>
      <c r="H127" s="347"/>
      <c r="I127" s="347"/>
      <c r="J127" s="347"/>
      <c r="K127" s="347"/>
      <c r="L127" s="347"/>
      <c r="M127" s="347"/>
      <c r="N127" s="347"/>
      <c r="O127" s="348"/>
    </row>
    <row r="128" spans="1:15" s="15" customFormat="1" ht="15" customHeight="1" hidden="1">
      <c r="A128" s="346"/>
      <c r="B128" s="347"/>
      <c r="C128" s="347"/>
      <c r="D128" s="347"/>
      <c r="E128" s="347"/>
      <c r="F128" s="347"/>
      <c r="G128" s="347"/>
      <c r="H128" s="347"/>
      <c r="I128" s="347"/>
      <c r="J128" s="347"/>
      <c r="K128" s="347"/>
      <c r="L128" s="347"/>
      <c r="M128" s="347"/>
      <c r="N128" s="347"/>
      <c r="O128" s="348"/>
    </row>
    <row r="129" spans="1:15" s="15" customFormat="1" ht="15" customHeight="1" hidden="1">
      <c r="A129" s="349"/>
      <c r="B129" s="350"/>
      <c r="C129" s="350"/>
      <c r="D129" s="350"/>
      <c r="E129" s="350"/>
      <c r="F129" s="350"/>
      <c r="G129" s="350"/>
      <c r="H129" s="350"/>
      <c r="I129" s="350"/>
      <c r="J129" s="350"/>
      <c r="K129" s="350"/>
      <c r="L129" s="350"/>
      <c r="M129" s="350"/>
      <c r="N129" s="350"/>
      <c r="O129" s="351"/>
    </row>
    <row r="130" spans="1:15" s="15" customFormat="1" ht="15">
      <c r="A130" s="191"/>
      <c r="B130" s="192"/>
      <c r="C130" s="192"/>
      <c r="D130" s="193"/>
      <c r="E130" s="193"/>
      <c r="F130" s="193"/>
      <c r="G130" s="193"/>
      <c r="H130" s="193"/>
      <c r="I130" s="194"/>
      <c r="J130" s="195"/>
      <c r="K130" s="195"/>
      <c r="L130" s="196"/>
      <c r="M130" s="196"/>
      <c r="N130" s="194"/>
      <c r="O130" s="197"/>
    </row>
    <row r="131" spans="1:15" s="15" customFormat="1" ht="15">
      <c r="A131" s="191"/>
      <c r="B131" s="191"/>
      <c r="C131" s="191"/>
      <c r="D131" s="195"/>
      <c r="E131" s="195"/>
      <c r="F131" s="195"/>
      <c r="G131" s="195"/>
      <c r="H131" s="195"/>
      <c r="I131" s="195"/>
      <c r="J131" s="195"/>
      <c r="K131" s="195"/>
      <c r="L131" s="196"/>
      <c r="M131" s="196"/>
      <c r="N131" s="198"/>
      <c r="O131" s="195"/>
    </row>
    <row r="132" spans="1:15" ht="15">
      <c r="A132" s="191"/>
      <c r="B132" s="192"/>
      <c r="C132" s="192"/>
      <c r="D132" s="193"/>
      <c r="E132" s="193"/>
      <c r="F132" s="193"/>
      <c r="G132" s="193"/>
      <c r="H132" s="193"/>
      <c r="I132" s="194"/>
      <c r="J132" s="195"/>
      <c r="K132" s="195"/>
      <c r="L132" s="196"/>
      <c r="M132" s="196"/>
      <c r="N132" s="194"/>
      <c r="O132" s="197"/>
    </row>
    <row r="133" spans="2:3" ht="15.75">
      <c r="B133" s="96"/>
      <c r="C133" s="96"/>
    </row>
  </sheetData>
  <sheetProtection/>
  <autoFilter ref="A8:R102"/>
  <mergeCells count="173">
    <mergeCell ref="A65:A66"/>
    <mergeCell ref="B65:B66"/>
    <mergeCell ref="C65:C66"/>
    <mergeCell ref="B63:B64"/>
    <mergeCell ref="A81:A82"/>
    <mergeCell ref="B81:B82"/>
    <mergeCell ref="C81:C82"/>
    <mergeCell ref="B77:B78"/>
    <mergeCell ref="C63:C64"/>
    <mergeCell ref="B79:B80"/>
    <mergeCell ref="A85:A86"/>
    <mergeCell ref="B85:B86"/>
    <mergeCell ref="C85:C86"/>
    <mergeCell ref="A91:A92"/>
    <mergeCell ref="B91:B92"/>
    <mergeCell ref="C91:C92"/>
    <mergeCell ref="A87:A88"/>
    <mergeCell ref="A89:A90"/>
    <mergeCell ref="A83:A84"/>
    <mergeCell ref="B40:B41"/>
    <mergeCell ref="B42:B43"/>
    <mergeCell ref="C40:C41"/>
    <mergeCell ref="C57:C58"/>
    <mergeCell ref="A63:A64"/>
    <mergeCell ref="A71:A72"/>
    <mergeCell ref="B69:B70"/>
    <mergeCell ref="C69:C70"/>
    <mergeCell ref="A77:A78"/>
    <mergeCell ref="B59:B60"/>
    <mergeCell ref="B87:B88"/>
    <mergeCell ref="A67:A68"/>
    <mergeCell ref="A79:A80"/>
    <mergeCell ref="A69:A70"/>
    <mergeCell ref="C87:C88"/>
    <mergeCell ref="C83:C84"/>
    <mergeCell ref="A59:A60"/>
    <mergeCell ref="C71:C72"/>
    <mergeCell ref="B61:B62"/>
    <mergeCell ref="B83:B84"/>
    <mergeCell ref="B67:B68"/>
    <mergeCell ref="C67:C68"/>
    <mergeCell ref="C61:C62"/>
    <mergeCell ref="C77:C78"/>
    <mergeCell ref="C79:C80"/>
    <mergeCell ref="B71:B72"/>
    <mergeCell ref="B93:B94"/>
    <mergeCell ref="B99:B100"/>
    <mergeCell ref="C99:C100"/>
    <mergeCell ref="C93:C94"/>
    <mergeCell ref="B95:B96"/>
    <mergeCell ref="C95:C96"/>
    <mergeCell ref="A93:A94"/>
    <mergeCell ref="B110:B111"/>
    <mergeCell ref="C110:C111"/>
    <mergeCell ref="B89:B90"/>
    <mergeCell ref="C89:C90"/>
    <mergeCell ref="B105:B106"/>
    <mergeCell ref="C105:C106"/>
    <mergeCell ref="B108:B109"/>
    <mergeCell ref="C108:C109"/>
    <mergeCell ref="A110:A111"/>
    <mergeCell ref="A114:A115"/>
    <mergeCell ref="A105:A107"/>
    <mergeCell ref="A108:A109"/>
    <mergeCell ref="C112:C113"/>
    <mergeCell ref="B112:B113"/>
    <mergeCell ref="A95:A96"/>
    <mergeCell ref="A99:A100"/>
    <mergeCell ref="B101:C102"/>
    <mergeCell ref="A104:O104"/>
    <mergeCell ref="A101:A102"/>
    <mergeCell ref="B118:B119"/>
    <mergeCell ref="B116:B117"/>
    <mergeCell ref="C116:C117"/>
    <mergeCell ref="A123:O129"/>
    <mergeCell ref="A120:A121"/>
    <mergeCell ref="B120:B121"/>
    <mergeCell ref="C120:C121"/>
    <mergeCell ref="A112:A113"/>
    <mergeCell ref="A116:A117"/>
    <mergeCell ref="C118:C119"/>
    <mergeCell ref="A118:A119"/>
    <mergeCell ref="K1:O1"/>
    <mergeCell ref="C36:C37"/>
    <mergeCell ref="C38:C39"/>
    <mergeCell ref="B32:B33"/>
    <mergeCell ref="C32:C33"/>
    <mergeCell ref="A53:A54"/>
    <mergeCell ref="A7:C7"/>
    <mergeCell ref="A32:A33"/>
    <mergeCell ref="A38:A39"/>
    <mergeCell ref="A34:A35"/>
    <mergeCell ref="A36:A37"/>
    <mergeCell ref="A44:A45"/>
    <mergeCell ref="B44:B45"/>
    <mergeCell ref="A12:A13"/>
    <mergeCell ref="A22:A23"/>
    <mergeCell ref="B22:B23"/>
    <mergeCell ref="B57:B58"/>
    <mergeCell ref="A51:A52"/>
    <mergeCell ref="B51:B52"/>
    <mergeCell ref="A57:A58"/>
    <mergeCell ref="C30:C31"/>
    <mergeCell ref="B53:B54"/>
    <mergeCell ref="C53:C54"/>
    <mergeCell ref="A30:A31"/>
    <mergeCell ref="C55:C56"/>
    <mergeCell ref="C51:C52"/>
    <mergeCell ref="A61:A62"/>
    <mergeCell ref="A42:A43"/>
    <mergeCell ref="A24:A25"/>
    <mergeCell ref="A28:A29"/>
    <mergeCell ref="B24:B25"/>
    <mergeCell ref="A48:A50"/>
    <mergeCell ref="A40:A41"/>
    <mergeCell ref="B38:B39"/>
    <mergeCell ref="A26:A27"/>
    <mergeCell ref="A55:A56"/>
    <mergeCell ref="K2:O2"/>
    <mergeCell ref="K3:O3"/>
    <mergeCell ref="K4:O4"/>
    <mergeCell ref="A6:O6"/>
    <mergeCell ref="B18:B19"/>
    <mergeCell ref="C18:C19"/>
    <mergeCell ref="A14:A15"/>
    <mergeCell ref="A16:A17"/>
    <mergeCell ref="C10:C11"/>
    <mergeCell ref="B12:B13"/>
    <mergeCell ref="A75:A76"/>
    <mergeCell ref="B75:B76"/>
    <mergeCell ref="A73:A74"/>
    <mergeCell ref="C75:C76"/>
    <mergeCell ref="C42:C43"/>
    <mergeCell ref="B73:B74"/>
    <mergeCell ref="C73:C74"/>
    <mergeCell ref="A46:A47"/>
    <mergeCell ref="B46:B47"/>
    <mergeCell ref="B55:B56"/>
    <mergeCell ref="Q30:Q31"/>
    <mergeCell ref="P30:P31"/>
    <mergeCell ref="B26:B27"/>
    <mergeCell ref="C26:C27"/>
    <mergeCell ref="P34:P35"/>
    <mergeCell ref="C28:C29"/>
    <mergeCell ref="C34:C35"/>
    <mergeCell ref="P26:P27"/>
    <mergeCell ref="B28:B29"/>
    <mergeCell ref="B10:B11"/>
    <mergeCell ref="C24:C25"/>
    <mergeCell ref="C12:C13"/>
    <mergeCell ref="C16:C17"/>
    <mergeCell ref="B30:B31"/>
    <mergeCell ref="B14:B15"/>
    <mergeCell ref="A10:A11"/>
    <mergeCell ref="C20:C21"/>
    <mergeCell ref="C14:C15"/>
    <mergeCell ref="A18:A19"/>
    <mergeCell ref="A20:A21"/>
    <mergeCell ref="C48:C50"/>
    <mergeCell ref="B16:B17"/>
    <mergeCell ref="C22:C23"/>
    <mergeCell ref="B36:B37"/>
    <mergeCell ref="B34:B35"/>
    <mergeCell ref="A97:A98"/>
    <mergeCell ref="B97:B98"/>
    <mergeCell ref="C97:C98"/>
    <mergeCell ref="C59:C60"/>
    <mergeCell ref="C44:C45"/>
    <mergeCell ref="D7:O7"/>
    <mergeCell ref="B48:B50"/>
    <mergeCell ref="C46:C47"/>
    <mergeCell ref="B20:B21"/>
    <mergeCell ref="A9:O9"/>
  </mergeCells>
  <printOptions/>
  <pageMargins left="0.03937007874015748" right="0.1968503937007874" top="0.1968503937007874" bottom="0.1968503937007874" header="0.1968503937007874" footer="0.1968503937007874"/>
  <pageSetup horizontalDpi="600" verticalDpi="600" orientation="landscape" paperSize="9" scale="95" r:id="rId1"/>
  <rowBreaks count="5" manualBreakCount="5">
    <brk id="29" max="14" man="1"/>
    <brk id="52" max="14" man="1"/>
    <brk id="68" max="14" man="1"/>
    <brk id="82" max="14" man="1"/>
    <brk id="102" max="14" man="1"/>
  </rowBreaks>
  <ignoredErrors>
    <ignoredError sqref="I11 N83 N67 N50" formula="1"/>
    <ignoredError sqref="I42 I105 I108 I110 I1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S106"/>
  <sheetViews>
    <sheetView view="pageBreakPreview" zoomScaleNormal="90" zoomScaleSheetLayoutView="100" zoomScalePageLayoutView="0" workbookViewId="0" topLeftCell="A1">
      <selection activeCell="M5" sqref="M5:R5"/>
    </sheetView>
  </sheetViews>
  <sheetFormatPr defaultColWidth="9.00390625" defaultRowHeight="12.75"/>
  <cols>
    <col min="1" max="1" width="12.00390625" style="29" customWidth="1"/>
    <col min="2" max="2" width="7.375" style="28" customWidth="1"/>
    <col min="3" max="3" width="6.375" style="28" customWidth="1"/>
    <col min="4" max="4" width="7.125" style="37" customWidth="1"/>
    <col min="5" max="5" width="7.875" style="37" customWidth="1"/>
    <col min="6" max="6" width="7.25390625" style="37" customWidth="1"/>
    <col min="7" max="7" width="7.625" style="37" customWidth="1"/>
    <col min="8" max="8" width="8.625" style="37" customWidth="1"/>
    <col min="9" max="9" width="7.375" style="37" customWidth="1"/>
    <col min="10" max="10" width="8.00390625" style="38" customWidth="1"/>
    <col min="11" max="11" width="7.375" style="28" customWidth="1"/>
    <col min="12" max="12" width="7.25390625" style="37" customWidth="1"/>
    <col min="13" max="13" width="7.375" style="37" customWidth="1"/>
    <col min="14" max="14" width="7.25390625" style="37" customWidth="1"/>
    <col min="15" max="15" width="8.125" style="37" customWidth="1"/>
    <col min="16" max="16" width="7.25390625" style="37" customWidth="1"/>
    <col min="17" max="17" width="9.00390625" style="36" customWidth="1"/>
    <col min="18" max="18" width="11.875" style="36" customWidth="1"/>
    <col min="19" max="19" width="10.375" style="19" bestFit="1" customWidth="1"/>
    <col min="20" max="16384" width="9.125" style="19" customWidth="1"/>
  </cols>
  <sheetData>
    <row r="1" spans="1:18" s="17" customFormat="1" ht="12.75">
      <c r="A1" s="28"/>
      <c r="B1" s="29"/>
      <c r="C1" s="29"/>
      <c r="D1" s="30"/>
      <c r="E1" s="28"/>
      <c r="F1" s="28"/>
      <c r="G1" s="28"/>
      <c r="H1" s="28"/>
      <c r="I1" s="28"/>
      <c r="J1" s="31"/>
      <c r="K1" s="28"/>
      <c r="L1" s="28"/>
      <c r="M1" s="28"/>
      <c r="N1" s="340" t="s">
        <v>73</v>
      </c>
      <c r="O1" s="340"/>
      <c r="P1" s="388"/>
      <c r="Q1" s="388"/>
      <c r="R1" s="388"/>
    </row>
    <row r="2" spans="1:18" s="17" customFormat="1" ht="14.25" customHeight="1">
      <c r="A2" s="28"/>
      <c r="B2" s="74"/>
      <c r="C2" s="74"/>
      <c r="D2" s="30"/>
      <c r="E2" s="28"/>
      <c r="F2" s="28"/>
      <c r="G2" s="28"/>
      <c r="H2" s="28"/>
      <c r="I2" s="28"/>
      <c r="J2" s="31"/>
      <c r="K2" s="28"/>
      <c r="L2" s="28"/>
      <c r="M2" s="340" t="s">
        <v>304</v>
      </c>
      <c r="N2" s="340"/>
      <c r="O2" s="340"/>
      <c r="P2" s="340"/>
      <c r="Q2" s="388"/>
      <c r="R2" s="388"/>
    </row>
    <row r="3" spans="1:18" s="17" customFormat="1" ht="12.75">
      <c r="A3" s="28"/>
      <c r="B3" s="74"/>
      <c r="C3" s="74"/>
      <c r="D3" s="30"/>
      <c r="E3" s="28"/>
      <c r="F3" s="28"/>
      <c r="G3" s="28"/>
      <c r="H3" s="28"/>
      <c r="J3" s="31"/>
      <c r="K3" s="28"/>
      <c r="L3" s="28"/>
      <c r="M3" s="388" t="s">
        <v>305</v>
      </c>
      <c r="N3" s="388"/>
      <c r="O3" s="388"/>
      <c r="P3" s="388"/>
      <c r="Q3" s="388"/>
      <c r="R3" s="388"/>
    </row>
    <row r="4" spans="1:18" s="17" customFormat="1" ht="12.75">
      <c r="A4" s="28"/>
      <c r="B4" s="74"/>
      <c r="C4" s="74"/>
      <c r="D4" s="28"/>
      <c r="E4" s="28"/>
      <c r="F4" s="28"/>
      <c r="G4" s="30"/>
      <c r="H4" s="28"/>
      <c r="I4" s="28"/>
      <c r="J4" s="31"/>
      <c r="K4" s="28"/>
      <c r="L4" s="28"/>
      <c r="M4" s="340" t="s">
        <v>306</v>
      </c>
      <c r="N4" s="340"/>
      <c r="O4" s="340"/>
      <c r="P4" s="340"/>
      <c r="Q4" s="388"/>
      <c r="R4" s="388"/>
    </row>
    <row r="5" spans="1:18" s="17" customFormat="1" ht="12.75">
      <c r="A5" s="28"/>
      <c r="B5" s="74"/>
      <c r="C5" s="74"/>
      <c r="D5" s="28"/>
      <c r="E5" s="28"/>
      <c r="F5" s="28"/>
      <c r="G5" s="28"/>
      <c r="H5" s="28"/>
      <c r="I5" s="28"/>
      <c r="J5" s="31"/>
      <c r="K5" s="28"/>
      <c r="L5" s="28"/>
      <c r="M5" s="340" t="s">
        <v>307</v>
      </c>
      <c r="N5" s="340"/>
      <c r="O5" s="340"/>
      <c r="P5" s="340"/>
      <c r="Q5" s="388"/>
      <c r="R5" s="388"/>
    </row>
    <row r="6" spans="1:18" s="17" customFormat="1" ht="26.25" customHeight="1">
      <c r="A6" s="333" t="s">
        <v>202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</row>
    <row r="7" spans="1:18" s="18" customFormat="1" ht="45">
      <c r="A7" s="132"/>
      <c r="B7" s="136" t="s">
        <v>191</v>
      </c>
      <c r="C7" s="136" t="s">
        <v>192</v>
      </c>
      <c r="D7" s="133" t="s">
        <v>9</v>
      </c>
      <c r="E7" s="133" t="s">
        <v>27</v>
      </c>
      <c r="F7" s="133" t="s">
        <v>11</v>
      </c>
      <c r="G7" s="133" t="s">
        <v>28</v>
      </c>
      <c r="H7" s="133" t="s">
        <v>29</v>
      </c>
      <c r="I7" s="133" t="s">
        <v>30</v>
      </c>
      <c r="J7" s="135" t="s">
        <v>79</v>
      </c>
      <c r="K7" s="133" t="s">
        <v>31</v>
      </c>
      <c r="L7" s="133" t="s">
        <v>32</v>
      </c>
      <c r="M7" s="133" t="s">
        <v>33</v>
      </c>
      <c r="N7" s="133" t="s">
        <v>34</v>
      </c>
      <c r="O7" s="133" t="s">
        <v>20</v>
      </c>
      <c r="P7" s="133" t="s">
        <v>21</v>
      </c>
      <c r="Q7" s="135" t="s">
        <v>80</v>
      </c>
      <c r="R7" s="135" t="s">
        <v>71</v>
      </c>
    </row>
    <row r="8" spans="1:18" s="17" customFormat="1" ht="12.75">
      <c r="A8" s="375" t="s">
        <v>26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7"/>
      <c r="R8" s="200"/>
    </row>
    <row r="9" spans="1:18" s="125" customFormat="1" ht="34.5" customHeight="1">
      <c r="A9" s="382" t="s">
        <v>88</v>
      </c>
      <c r="B9" s="384">
        <v>66.33</v>
      </c>
      <c r="C9" s="384">
        <v>66.33</v>
      </c>
      <c r="D9" s="201">
        <v>59.911</v>
      </c>
      <c r="E9" s="201">
        <v>59.911</v>
      </c>
      <c r="F9" s="201">
        <v>59.911</v>
      </c>
      <c r="G9" s="201">
        <v>59.911</v>
      </c>
      <c r="H9" s="201">
        <v>59.911</v>
      </c>
      <c r="I9" s="201">
        <v>59.911</v>
      </c>
      <c r="J9" s="285">
        <f aca="true" t="shared" si="0" ref="J9:J14">SUM(D9:I9)</f>
        <v>359.466</v>
      </c>
      <c r="K9" s="201">
        <v>59.911</v>
      </c>
      <c r="L9" s="201">
        <v>59.911</v>
      </c>
      <c r="M9" s="201">
        <v>59.911</v>
      </c>
      <c r="N9" s="201">
        <v>59.911</v>
      </c>
      <c r="O9" s="201">
        <v>59.911</v>
      </c>
      <c r="P9" s="201">
        <v>59.911</v>
      </c>
      <c r="Q9" s="285">
        <f aca="true" t="shared" si="1" ref="Q9:Q14">SUM(K9:P9)</f>
        <v>359.466</v>
      </c>
      <c r="R9" s="202">
        <f aca="true" t="shared" si="2" ref="R9:R37">J9+Q9</f>
        <v>718.932</v>
      </c>
    </row>
    <row r="10" spans="1:19" s="125" customFormat="1" ht="18" customHeight="1">
      <c r="A10" s="383"/>
      <c r="B10" s="385"/>
      <c r="C10" s="385"/>
      <c r="D10" s="203">
        <f>D9*B9*1.2</f>
        <v>4768.675956</v>
      </c>
      <c r="E10" s="203">
        <f>E9*B9*1.2</f>
        <v>4768.675956</v>
      </c>
      <c r="F10" s="203">
        <f>F9*B9*1.2</f>
        <v>4768.675956</v>
      </c>
      <c r="G10" s="203">
        <f>B9*C9*1.2</f>
        <v>5279.602679999999</v>
      </c>
      <c r="H10" s="203">
        <f>H9*B9*1.2</f>
        <v>4768.675956</v>
      </c>
      <c r="I10" s="203">
        <f>I9*B9*1.2</f>
        <v>4768.675956</v>
      </c>
      <c r="J10" s="286">
        <f t="shared" si="0"/>
        <v>29122.98246</v>
      </c>
      <c r="K10" s="203">
        <f>K9*C9*1.2</f>
        <v>4768.675956</v>
      </c>
      <c r="L10" s="203">
        <f>L9*C9*1.2</f>
        <v>4768.675956</v>
      </c>
      <c r="M10" s="203">
        <f>M9*C9*1.2</f>
        <v>4768.675956</v>
      </c>
      <c r="N10" s="203">
        <f>N9*C9*1.2</f>
        <v>4768.675956</v>
      </c>
      <c r="O10" s="203">
        <f>O9*C9*1.2</f>
        <v>4768.675956</v>
      </c>
      <c r="P10" s="203">
        <f>P9*C9*1.2</f>
        <v>4768.675956</v>
      </c>
      <c r="Q10" s="287">
        <f>SUM(K10:P10)</f>
        <v>28612.055736</v>
      </c>
      <c r="R10" s="204">
        <f t="shared" si="2"/>
        <v>57735.038195999994</v>
      </c>
      <c r="S10" s="126"/>
    </row>
    <row r="11" spans="1:18" s="125" customFormat="1" ht="18" customHeight="1">
      <c r="A11" s="382" t="s">
        <v>89</v>
      </c>
      <c r="B11" s="384">
        <v>66.33</v>
      </c>
      <c r="C11" s="384">
        <v>66.33</v>
      </c>
      <c r="D11" s="203">
        <v>37.24</v>
      </c>
      <c r="E11" s="203">
        <v>37.24</v>
      </c>
      <c r="F11" s="203">
        <v>37.24</v>
      </c>
      <c r="G11" s="203">
        <v>37.24</v>
      </c>
      <c r="H11" s="203">
        <v>37.24</v>
      </c>
      <c r="I11" s="203">
        <v>37.24</v>
      </c>
      <c r="J11" s="286">
        <f t="shared" si="0"/>
        <v>223.44000000000003</v>
      </c>
      <c r="K11" s="203">
        <v>37.24</v>
      </c>
      <c r="L11" s="203">
        <v>37.24</v>
      </c>
      <c r="M11" s="203">
        <v>37.24</v>
      </c>
      <c r="N11" s="203">
        <v>37.24</v>
      </c>
      <c r="O11" s="203">
        <v>37.24</v>
      </c>
      <c r="P11" s="203">
        <v>37.24</v>
      </c>
      <c r="Q11" s="288">
        <f t="shared" si="1"/>
        <v>223.44000000000003</v>
      </c>
      <c r="R11" s="205">
        <f t="shared" si="2"/>
        <v>446.88000000000005</v>
      </c>
    </row>
    <row r="12" spans="1:18" s="125" customFormat="1" ht="32.25" customHeight="1">
      <c r="A12" s="383"/>
      <c r="B12" s="385"/>
      <c r="C12" s="385"/>
      <c r="D12" s="203">
        <f>D11*B11*1.2</f>
        <v>2964.1550399999996</v>
      </c>
      <c r="E12" s="203">
        <f>E11*B11*1.2</f>
        <v>2964.1550399999996</v>
      </c>
      <c r="F12" s="203">
        <f>F11*B11*1.2</f>
        <v>2964.1550399999996</v>
      </c>
      <c r="G12" s="203">
        <f>B11*C11*1.2</f>
        <v>5279.602679999999</v>
      </c>
      <c r="H12" s="203">
        <f>H11*B11*1.2</f>
        <v>2964.1550399999996</v>
      </c>
      <c r="I12" s="203">
        <f>I11*B11*1.2</f>
        <v>2964.1550399999996</v>
      </c>
      <c r="J12" s="286">
        <f t="shared" si="0"/>
        <v>20100.377879999993</v>
      </c>
      <c r="K12" s="203">
        <f>K11*C11*1.2</f>
        <v>2964.1550399999996</v>
      </c>
      <c r="L12" s="203">
        <f>L11*C11*1.2</f>
        <v>2964.1550399999996</v>
      </c>
      <c r="M12" s="203">
        <f>M11*C11*1.2</f>
        <v>2964.1550399999996</v>
      </c>
      <c r="N12" s="203">
        <f>N11*C11*1.2</f>
        <v>2964.1550399999996</v>
      </c>
      <c r="O12" s="203">
        <f>O11*C11*1.2</f>
        <v>2964.1550399999996</v>
      </c>
      <c r="P12" s="203">
        <f>P11*C11*1.2</f>
        <v>2964.1550399999996</v>
      </c>
      <c r="Q12" s="289">
        <f t="shared" si="1"/>
        <v>17784.930239999998</v>
      </c>
      <c r="R12" s="205">
        <f t="shared" si="2"/>
        <v>37885.30811999999</v>
      </c>
    </row>
    <row r="13" spans="1:18" s="125" customFormat="1" ht="27" customHeight="1">
      <c r="A13" s="382" t="s">
        <v>92</v>
      </c>
      <c r="B13" s="384">
        <v>66.33</v>
      </c>
      <c r="C13" s="384">
        <v>66.33</v>
      </c>
      <c r="D13" s="201">
        <v>69.513</v>
      </c>
      <c r="E13" s="201">
        <v>69.513</v>
      </c>
      <c r="F13" s="201">
        <v>69.513</v>
      </c>
      <c r="G13" s="201">
        <v>69.513</v>
      </c>
      <c r="H13" s="201">
        <v>69.513</v>
      </c>
      <c r="I13" s="201">
        <v>69.513</v>
      </c>
      <c r="J13" s="285">
        <f t="shared" si="0"/>
        <v>417.0780000000001</v>
      </c>
      <c r="K13" s="201">
        <v>69.513</v>
      </c>
      <c r="L13" s="201">
        <v>69.513</v>
      </c>
      <c r="M13" s="201">
        <v>69.513</v>
      </c>
      <c r="N13" s="201">
        <v>69.513</v>
      </c>
      <c r="O13" s="201">
        <v>69.513</v>
      </c>
      <c r="P13" s="201">
        <v>69.513</v>
      </c>
      <c r="Q13" s="285">
        <f t="shared" si="1"/>
        <v>417.0780000000001</v>
      </c>
      <c r="R13" s="202">
        <f t="shared" si="2"/>
        <v>834.1560000000002</v>
      </c>
    </row>
    <row r="14" spans="1:18" s="125" customFormat="1" ht="25.5" customHeight="1">
      <c r="A14" s="383"/>
      <c r="B14" s="385"/>
      <c r="C14" s="385"/>
      <c r="D14" s="203">
        <f>D13*B13*1.2</f>
        <v>5532.9567480000005</v>
      </c>
      <c r="E14" s="203">
        <f>E13*B13*1.2</f>
        <v>5532.9567480000005</v>
      </c>
      <c r="F14" s="203">
        <f>F13*B13*1.2</f>
        <v>5532.9567480000005</v>
      </c>
      <c r="G14" s="203">
        <f>G13*C13*1.2</f>
        <v>5532.9567480000005</v>
      </c>
      <c r="H14" s="203">
        <f>H13*B13*1.2</f>
        <v>5532.9567480000005</v>
      </c>
      <c r="I14" s="203">
        <f>I13*B13*1.2</f>
        <v>5532.9567480000005</v>
      </c>
      <c r="J14" s="286">
        <f t="shared" si="0"/>
        <v>33197.740488</v>
      </c>
      <c r="K14" s="203">
        <f>K13*C13*1.2</f>
        <v>5532.9567480000005</v>
      </c>
      <c r="L14" s="203">
        <f>L13*C13*1.2</f>
        <v>5532.9567480000005</v>
      </c>
      <c r="M14" s="203">
        <f>M13*C13*1.2</f>
        <v>5532.9567480000005</v>
      </c>
      <c r="N14" s="203">
        <f>N13*C13*1.2</f>
        <v>5532.9567480000005</v>
      </c>
      <c r="O14" s="203">
        <f>O13*C13*1.2</f>
        <v>5532.9567480000005</v>
      </c>
      <c r="P14" s="203">
        <f>P13*C13*1.2</f>
        <v>5532.9567480000005</v>
      </c>
      <c r="Q14" s="287">
        <f t="shared" si="1"/>
        <v>33197.740488</v>
      </c>
      <c r="R14" s="205">
        <f t="shared" si="2"/>
        <v>66395.480976</v>
      </c>
    </row>
    <row r="15" spans="1:18" s="60" customFormat="1" ht="33.75" customHeight="1">
      <c r="A15" s="380" t="s">
        <v>170</v>
      </c>
      <c r="B15" s="360">
        <v>66.33</v>
      </c>
      <c r="C15" s="360">
        <v>66.33</v>
      </c>
      <c r="D15" s="283">
        <v>664.685</v>
      </c>
      <c r="E15" s="283">
        <v>664.685</v>
      </c>
      <c r="F15" s="283">
        <v>664.685</v>
      </c>
      <c r="G15" s="283">
        <v>664.685</v>
      </c>
      <c r="H15" s="283">
        <v>664.685</v>
      </c>
      <c r="I15" s="283">
        <v>664.685</v>
      </c>
      <c r="J15" s="215">
        <f aca="true" t="shared" si="3" ref="J15:J22">SUM(D15:I15)</f>
        <v>3988.1099999999997</v>
      </c>
      <c r="K15" s="283">
        <v>664.685</v>
      </c>
      <c r="L15" s="283">
        <v>664.685</v>
      </c>
      <c r="M15" s="283">
        <v>664.685</v>
      </c>
      <c r="N15" s="283">
        <v>664.685</v>
      </c>
      <c r="O15" s="283">
        <v>664.685</v>
      </c>
      <c r="P15" s="283">
        <v>664.685</v>
      </c>
      <c r="Q15" s="215">
        <f aca="true" t="shared" si="4" ref="Q15:Q22">SUM(K15:P15)</f>
        <v>3988.1099999999997</v>
      </c>
      <c r="R15" s="200">
        <f t="shared" si="2"/>
        <v>7976.219999999999</v>
      </c>
    </row>
    <row r="16" spans="1:18" s="60" customFormat="1" ht="18" customHeight="1">
      <c r="A16" s="381"/>
      <c r="B16" s="361"/>
      <c r="C16" s="361"/>
      <c r="D16" s="206">
        <f>D15*B15*1.2</f>
        <v>52906.267259999986</v>
      </c>
      <c r="E16" s="206">
        <f>E15*B15*1.2</f>
        <v>52906.267259999986</v>
      </c>
      <c r="F16" s="206">
        <f>F15*B15*1.2</f>
        <v>52906.267259999986</v>
      </c>
      <c r="G16" s="206">
        <f>G15*C15*1.2</f>
        <v>52906.267259999986</v>
      </c>
      <c r="H16" s="206">
        <f>H15*B15*1.2</f>
        <v>52906.267259999986</v>
      </c>
      <c r="I16" s="206">
        <f>I15*B15*1.2</f>
        <v>52906.267259999986</v>
      </c>
      <c r="J16" s="211">
        <f t="shared" si="3"/>
        <v>317437.6035599999</v>
      </c>
      <c r="K16" s="206">
        <f>K15*C15*1.2</f>
        <v>52906.267259999986</v>
      </c>
      <c r="L16" s="206">
        <f>L15*C15*1.2</f>
        <v>52906.267259999986</v>
      </c>
      <c r="M16" s="206">
        <f>M15*C15*1.2</f>
        <v>52906.267259999986</v>
      </c>
      <c r="N16" s="206">
        <f>N15*C15*1.2</f>
        <v>52906.267259999986</v>
      </c>
      <c r="O16" s="206">
        <f>O15*C15*1.2</f>
        <v>52906.267259999986</v>
      </c>
      <c r="P16" s="206">
        <f>P15*C15*1.2</f>
        <v>52906.267259999986</v>
      </c>
      <c r="Q16" s="212">
        <f t="shared" si="4"/>
        <v>317437.6035599999</v>
      </c>
      <c r="R16" s="200">
        <f t="shared" si="2"/>
        <v>634875.2071199998</v>
      </c>
    </row>
    <row r="17" spans="1:18" s="60" customFormat="1" ht="29.25" customHeight="1">
      <c r="A17" s="313" t="s">
        <v>171</v>
      </c>
      <c r="B17" s="360">
        <v>66.33</v>
      </c>
      <c r="C17" s="360">
        <v>66.33</v>
      </c>
      <c r="D17" s="208">
        <v>824.978</v>
      </c>
      <c r="E17" s="208">
        <v>824.978</v>
      </c>
      <c r="F17" s="208">
        <v>824.978</v>
      </c>
      <c r="G17" s="208">
        <v>824.978</v>
      </c>
      <c r="H17" s="208">
        <v>824.978</v>
      </c>
      <c r="I17" s="208">
        <v>824.978</v>
      </c>
      <c r="J17" s="99">
        <f t="shared" si="3"/>
        <v>4949.8679999999995</v>
      </c>
      <c r="K17" s="208">
        <v>824.978</v>
      </c>
      <c r="L17" s="208">
        <v>824.978</v>
      </c>
      <c r="M17" s="208">
        <v>824.978</v>
      </c>
      <c r="N17" s="208">
        <v>824.978</v>
      </c>
      <c r="O17" s="208">
        <v>824.978</v>
      </c>
      <c r="P17" s="208">
        <v>824.978</v>
      </c>
      <c r="Q17" s="99">
        <f t="shared" si="4"/>
        <v>4949.8679999999995</v>
      </c>
      <c r="R17" s="200">
        <f t="shared" si="2"/>
        <v>9899.735999999999</v>
      </c>
    </row>
    <row r="18" spans="1:18" s="60" customFormat="1" ht="22.5" customHeight="1">
      <c r="A18" s="314"/>
      <c r="B18" s="361"/>
      <c r="C18" s="361"/>
      <c r="D18" s="206">
        <f>D17*B17*1.2</f>
        <v>65664.948888</v>
      </c>
      <c r="E18" s="206">
        <f>E17*B17*1.2</f>
        <v>65664.948888</v>
      </c>
      <c r="F18" s="206">
        <f>F17*B17*1.2</f>
        <v>65664.948888</v>
      </c>
      <c r="G18" s="206">
        <f>G17*C17*1.2</f>
        <v>65664.948888</v>
      </c>
      <c r="H18" s="206">
        <f>H17*B17*1.2</f>
        <v>65664.948888</v>
      </c>
      <c r="I18" s="206">
        <f>I17*B17*1.2</f>
        <v>65664.948888</v>
      </c>
      <c r="J18" s="211">
        <f t="shared" si="3"/>
        <v>393989.69332799996</v>
      </c>
      <c r="K18" s="206">
        <f>K17*C17*1.2</f>
        <v>65664.948888</v>
      </c>
      <c r="L18" s="206">
        <f>L17*C17*1.2</f>
        <v>65664.948888</v>
      </c>
      <c r="M18" s="206">
        <f>M17*C17*1.2</f>
        <v>65664.948888</v>
      </c>
      <c r="N18" s="206">
        <f>N17*C17*1.2</f>
        <v>65664.948888</v>
      </c>
      <c r="O18" s="206">
        <f>O17*C17*1.2</f>
        <v>65664.948888</v>
      </c>
      <c r="P18" s="206">
        <f>P17*C17*1.2</f>
        <v>65664.948888</v>
      </c>
      <c r="Q18" s="212">
        <f t="shared" si="4"/>
        <v>393989.69332799996</v>
      </c>
      <c r="R18" s="200">
        <f t="shared" si="2"/>
        <v>787979.3866559999</v>
      </c>
    </row>
    <row r="19" spans="1:18" s="60" customFormat="1" ht="18" customHeight="1">
      <c r="A19" s="313" t="s">
        <v>178</v>
      </c>
      <c r="B19" s="360">
        <v>66.33</v>
      </c>
      <c r="C19" s="360">
        <v>66.33</v>
      </c>
      <c r="D19" s="210">
        <v>781.579</v>
      </c>
      <c r="E19" s="210">
        <v>781.579</v>
      </c>
      <c r="F19" s="210">
        <v>781.579</v>
      </c>
      <c r="G19" s="210">
        <v>781.579</v>
      </c>
      <c r="H19" s="210">
        <v>781.579</v>
      </c>
      <c r="I19" s="210">
        <v>781.579</v>
      </c>
      <c r="J19" s="211">
        <f t="shared" si="3"/>
        <v>4689.473999999999</v>
      </c>
      <c r="K19" s="210">
        <v>781.579</v>
      </c>
      <c r="L19" s="210">
        <v>781.579</v>
      </c>
      <c r="M19" s="210">
        <v>781.579</v>
      </c>
      <c r="N19" s="210">
        <v>781.579</v>
      </c>
      <c r="O19" s="210">
        <v>781.579</v>
      </c>
      <c r="P19" s="210">
        <v>781.579</v>
      </c>
      <c r="Q19" s="211">
        <f t="shared" si="4"/>
        <v>4689.473999999999</v>
      </c>
      <c r="R19" s="211">
        <f t="shared" si="2"/>
        <v>9378.947999999999</v>
      </c>
    </row>
    <row r="20" spans="1:18" s="60" customFormat="1" ht="38.25" customHeight="1">
      <c r="A20" s="314"/>
      <c r="B20" s="361"/>
      <c r="C20" s="361"/>
      <c r="D20" s="206">
        <f>D19*B19*1.2</f>
        <v>62210.56208399999</v>
      </c>
      <c r="E20" s="206">
        <f>E19*B19*1.2</f>
        <v>62210.56208399999</v>
      </c>
      <c r="F20" s="206">
        <f>F19*B19*1.2</f>
        <v>62210.56208399999</v>
      </c>
      <c r="G20" s="206">
        <f>G19*C19*1.2</f>
        <v>62210.56208399999</v>
      </c>
      <c r="H20" s="206">
        <f>H19*B19*1.2</f>
        <v>62210.56208399999</v>
      </c>
      <c r="I20" s="206">
        <f>I19*B19*1.2</f>
        <v>62210.56208399999</v>
      </c>
      <c r="J20" s="211">
        <f t="shared" si="3"/>
        <v>373263.3725039999</v>
      </c>
      <c r="K20" s="206">
        <f>K19*C19*1.2</f>
        <v>62210.56208399999</v>
      </c>
      <c r="L20" s="206">
        <f>L19*C19*1.2</f>
        <v>62210.56208399999</v>
      </c>
      <c r="M20" s="206">
        <f>M19*C19*1.2</f>
        <v>62210.56208399999</v>
      </c>
      <c r="N20" s="206">
        <f>N19*C19*1.2</f>
        <v>62210.56208399999</v>
      </c>
      <c r="O20" s="206">
        <f>O19*C19*1.2</f>
        <v>62210.56208399999</v>
      </c>
      <c r="P20" s="206">
        <f>P19*C19*1.2</f>
        <v>62210.56208399999</v>
      </c>
      <c r="Q20" s="212">
        <f t="shared" si="4"/>
        <v>373263.3725039999</v>
      </c>
      <c r="R20" s="213">
        <f t="shared" si="2"/>
        <v>746526.7450079998</v>
      </c>
    </row>
    <row r="21" spans="1:18" s="60" customFormat="1" ht="25.5" customHeight="1" hidden="1">
      <c r="A21" s="380" t="s">
        <v>219</v>
      </c>
      <c r="B21" s="360">
        <v>66.33</v>
      </c>
      <c r="C21" s="360">
        <v>66.33</v>
      </c>
      <c r="D21" s="283">
        <v>404.187</v>
      </c>
      <c r="E21" s="283">
        <v>404.187</v>
      </c>
      <c r="F21" s="283">
        <v>404.187</v>
      </c>
      <c r="G21" s="283">
        <v>404.187</v>
      </c>
      <c r="H21" s="283">
        <v>404.187</v>
      </c>
      <c r="I21" s="283">
        <v>404.187</v>
      </c>
      <c r="J21" s="215">
        <f t="shared" si="3"/>
        <v>2425.122</v>
      </c>
      <c r="K21" s="283">
        <v>404.187</v>
      </c>
      <c r="L21" s="283">
        <v>404.187</v>
      </c>
      <c r="M21" s="283">
        <v>404.187</v>
      </c>
      <c r="N21" s="283">
        <v>404.187</v>
      </c>
      <c r="O21" s="283">
        <v>404.187</v>
      </c>
      <c r="P21" s="283">
        <v>404.187</v>
      </c>
      <c r="Q21" s="215">
        <f t="shared" si="4"/>
        <v>2425.122</v>
      </c>
      <c r="R21" s="200">
        <f t="shared" si="2"/>
        <v>4850.244</v>
      </c>
    </row>
    <row r="22" spans="1:18" s="60" customFormat="1" ht="25.5" customHeight="1" hidden="1">
      <c r="A22" s="381"/>
      <c r="B22" s="361"/>
      <c r="C22" s="361"/>
      <c r="D22" s="206">
        <f>D21*B21*1.2</f>
        <v>32171.668451999998</v>
      </c>
      <c r="E22" s="206">
        <f>E21*B21*1.2</f>
        <v>32171.668451999998</v>
      </c>
      <c r="F22" s="206">
        <f>F21*B21*1.2</f>
        <v>32171.668451999998</v>
      </c>
      <c r="G22" s="206">
        <f>G21*C21*1.2</f>
        <v>32171.668451999998</v>
      </c>
      <c r="H22" s="206">
        <f>H21*B21*1.2</f>
        <v>32171.668451999998</v>
      </c>
      <c r="I22" s="206">
        <f>I21*B21*1.2</f>
        <v>32171.668451999998</v>
      </c>
      <c r="J22" s="211">
        <f t="shared" si="3"/>
        <v>193030.01071200002</v>
      </c>
      <c r="K22" s="206">
        <f>K21*C21*1.2</f>
        <v>32171.668451999998</v>
      </c>
      <c r="L22" s="206">
        <f>L21*C21*1.2</f>
        <v>32171.668451999998</v>
      </c>
      <c r="M22" s="206">
        <f>M21*C21*1.2</f>
        <v>32171.668451999998</v>
      </c>
      <c r="N22" s="206">
        <f>N21*C21*1.2</f>
        <v>32171.668451999998</v>
      </c>
      <c r="O22" s="206">
        <f>O21*C21*1.2</f>
        <v>32171.668451999998</v>
      </c>
      <c r="P22" s="206">
        <f>P21*C21*1.2</f>
        <v>32171.668451999998</v>
      </c>
      <c r="Q22" s="212">
        <f t="shared" si="4"/>
        <v>193030.01071200002</v>
      </c>
      <c r="R22" s="214">
        <f t="shared" si="2"/>
        <v>386060.02142400004</v>
      </c>
    </row>
    <row r="23" spans="1:18" s="60" customFormat="1" ht="26.25" customHeight="1">
      <c r="A23" s="313" t="s">
        <v>106</v>
      </c>
      <c r="B23" s="360">
        <v>285.11</v>
      </c>
      <c r="C23" s="360">
        <v>285.11</v>
      </c>
      <c r="D23" s="283">
        <v>39.96</v>
      </c>
      <c r="E23" s="283">
        <v>39.96</v>
      </c>
      <c r="F23" s="283">
        <v>39.96</v>
      </c>
      <c r="G23" s="283">
        <v>39.96</v>
      </c>
      <c r="H23" s="283">
        <v>39.96</v>
      </c>
      <c r="I23" s="283">
        <v>39.96</v>
      </c>
      <c r="J23" s="215">
        <f>SUM(D23:I23)</f>
        <v>239.76000000000002</v>
      </c>
      <c r="K23" s="283">
        <v>39.96</v>
      </c>
      <c r="L23" s="283">
        <v>39.96</v>
      </c>
      <c r="M23" s="283">
        <v>39.96</v>
      </c>
      <c r="N23" s="283">
        <v>39.96</v>
      </c>
      <c r="O23" s="283">
        <v>39.96</v>
      </c>
      <c r="P23" s="283">
        <v>39.96</v>
      </c>
      <c r="Q23" s="215">
        <f>SUM(K23:P23)</f>
        <v>239.76000000000002</v>
      </c>
      <c r="R23" s="215">
        <f t="shared" si="2"/>
        <v>479.52000000000004</v>
      </c>
    </row>
    <row r="24" spans="1:18" s="60" customFormat="1" ht="25.5" customHeight="1">
      <c r="A24" s="314"/>
      <c r="B24" s="361"/>
      <c r="C24" s="361"/>
      <c r="D24" s="283">
        <f>D23*B23</f>
        <v>11392.9956</v>
      </c>
      <c r="E24" s="283">
        <f>E23*B23</f>
        <v>11392.9956</v>
      </c>
      <c r="F24" s="283">
        <f>F23*B23</f>
        <v>11392.9956</v>
      </c>
      <c r="G24" s="283">
        <f>G23*B23</f>
        <v>11392.9956</v>
      </c>
      <c r="H24" s="283">
        <f>H23*B23</f>
        <v>11392.9956</v>
      </c>
      <c r="I24" s="206">
        <f>I23*B23</f>
        <v>11392.9956</v>
      </c>
      <c r="J24" s="215">
        <f>SUM(D24:I24)</f>
        <v>68357.9736</v>
      </c>
      <c r="K24" s="210">
        <f>K23*C23</f>
        <v>11392.9956</v>
      </c>
      <c r="L24" s="210">
        <f>L23*C23</f>
        <v>11392.9956</v>
      </c>
      <c r="M24" s="210">
        <f>M23*C23</f>
        <v>11392.9956</v>
      </c>
      <c r="N24" s="210">
        <f>N23*C23</f>
        <v>11392.9956</v>
      </c>
      <c r="O24" s="210">
        <f>O23*C23</f>
        <v>11392.9956</v>
      </c>
      <c r="P24" s="210">
        <f>P23*C23</f>
        <v>11392.9956</v>
      </c>
      <c r="Q24" s="212">
        <f>SUM(K24:P24)</f>
        <v>68357.9736</v>
      </c>
      <c r="R24" s="215">
        <f t="shared" si="2"/>
        <v>136715.9472</v>
      </c>
    </row>
    <row r="25" spans="1:18" s="60" customFormat="1" ht="22.5" customHeight="1">
      <c r="A25" s="313" t="s">
        <v>107</v>
      </c>
      <c r="B25" s="360">
        <v>521.16</v>
      </c>
      <c r="C25" s="360">
        <v>521.16</v>
      </c>
      <c r="D25" s="283">
        <v>3.1</v>
      </c>
      <c r="E25" s="283">
        <v>3.1</v>
      </c>
      <c r="F25" s="283">
        <v>3.1</v>
      </c>
      <c r="G25" s="283">
        <v>3.1</v>
      </c>
      <c r="H25" s="283">
        <v>3.1</v>
      </c>
      <c r="I25" s="283">
        <v>3.1</v>
      </c>
      <c r="J25" s="215">
        <f>D25+E25+F25+G25+H25+I25</f>
        <v>18.6</v>
      </c>
      <c r="K25" s="283">
        <v>3.1</v>
      </c>
      <c r="L25" s="283">
        <v>3.1</v>
      </c>
      <c r="M25" s="283">
        <v>3.1</v>
      </c>
      <c r="N25" s="283">
        <v>3.1</v>
      </c>
      <c r="O25" s="283">
        <v>3.1</v>
      </c>
      <c r="P25" s="283">
        <v>3.1</v>
      </c>
      <c r="Q25" s="215">
        <f>P25+O25+N25+M25+L25+K25</f>
        <v>18.6</v>
      </c>
      <c r="R25" s="215">
        <f t="shared" si="2"/>
        <v>37.2</v>
      </c>
    </row>
    <row r="26" spans="1:18" s="60" customFormat="1" ht="35.25" customHeight="1">
      <c r="A26" s="314"/>
      <c r="B26" s="361"/>
      <c r="C26" s="361"/>
      <c r="D26" s="206">
        <f>D25*B25</f>
        <v>1615.596</v>
      </c>
      <c r="E26" s="206">
        <f>E25*B25</f>
        <v>1615.596</v>
      </c>
      <c r="F26" s="206">
        <f>F25*B25</f>
        <v>1615.596</v>
      </c>
      <c r="G26" s="206">
        <f>G25*B25</f>
        <v>1615.596</v>
      </c>
      <c r="H26" s="206">
        <f>H25*B25</f>
        <v>1615.596</v>
      </c>
      <c r="I26" s="206">
        <f>I25*B25</f>
        <v>1615.596</v>
      </c>
      <c r="J26" s="215">
        <f>D26+E26+F26+G26+H26+I26</f>
        <v>9693.576</v>
      </c>
      <c r="K26" s="206">
        <f>K25*C25</f>
        <v>1615.596</v>
      </c>
      <c r="L26" s="206">
        <f>L25*C25</f>
        <v>1615.596</v>
      </c>
      <c r="M26" s="206">
        <f>M25*C25</f>
        <v>1615.596</v>
      </c>
      <c r="N26" s="206">
        <f>N25*C25</f>
        <v>1615.596</v>
      </c>
      <c r="O26" s="206">
        <f>O25*C25</f>
        <v>1615.596</v>
      </c>
      <c r="P26" s="206">
        <f>P25*C25</f>
        <v>1615.596</v>
      </c>
      <c r="Q26" s="212">
        <f>P26+O26+N26+M26+L26+K26</f>
        <v>9693.576</v>
      </c>
      <c r="R26" s="216">
        <f t="shared" si="2"/>
        <v>19387.152</v>
      </c>
    </row>
    <row r="27" spans="1:18" s="60" customFormat="1" ht="18.75" customHeight="1">
      <c r="A27" s="313" t="s">
        <v>147</v>
      </c>
      <c r="B27" s="360">
        <v>229.24</v>
      </c>
      <c r="C27" s="360">
        <v>229.24</v>
      </c>
      <c r="D27" s="206">
        <v>4.89</v>
      </c>
      <c r="E27" s="206">
        <v>4.89</v>
      </c>
      <c r="F27" s="206">
        <v>4.89</v>
      </c>
      <c r="G27" s="206">
        <v>4.89</v>
      </c>
      <c r="H27" s="206">
        <v>4.89</v>
      </c>
      <c r="I27" s="206">
        <v>4.89</v>
      </c>
      <c r="J27" s="216">
        <f>SUM(D27:I27)</f>
        <v>29.34</v>
      </c>
      <c r="K27" s="206">
        <v>4.89</v>
      </c>
      <c r="L27" s="206">
        <v>4.89</v>
      </c>
      <c r="M27" s="206">
        <v>4.89</v>
      </c>
      <c r="N27" s="206">
        <v>4.89</v>
      </c>
      <c r="O27" s="206">
        <v>4.89</v>
      </c>
      <c r="P27" s="206">
        <v>4.89</v>
      </c>
      <c r="Q27" s="217">
        <f>SUM(K27:P27)</f>
        <v>29.34</v>
      </c>
      <c r="R27" s="216">
        <f>Q27+J27</f>
        <v>58.68</v>
      </c>
    </row>
    <row r="28" spans="1:18" s="60" customFormat="1" ht="18.75" customHeight="1">
      <c r="A28" s="314"/>
      <c r="B28" s="361"/>
      <c r="C28" s="361"/>
      <c r="D28" s="206">
        <f>D27*B27</f>
        <v>1120.9836</v>
      </c>
      <c r="E28" s="206">
        <f>E27*B27</f>
        <v>1120.9836</v>
      </c>
      <c r="F28" s="206">
        <f>F27*B27</f>
        <v>1120.9836</v>
      </c>
      <c r="G28" s="206">
        <f>G27*B27</f>
        <v>1120.9836</v>
      </c>
      <c r="H28" s="206">
        <f>H27*B27</f>
        <v>1120.9836</v>
      </c>
      <c r="I28" s="206">
        <f>I27*B27</f>
        <v>1120.9836</v>
      </c>
      <c r="J28" s="216">
        <f>SUM(D28:I28)</f>
        <v>6725.901599999999</v>
      </c>
      <c r="K28" s="206">
        <f>K27*C27</f>
        <v>1120.9836</v>
      </c>
      <c r="L28" s="206">
        <f>L27*C27</f>
        <v>1120.9836</v>
      </c>
      <c r="M28" s="206">
        <f>M27*C27</f>
        <v>1120.9836</v>
      </c>
      <c r="N28" s="206">
        <f>N27*C27</f>
        <v>1120.9836</v>
      </c>
      <c r="O28" s="206">
        <f>O27*C27</f>
        <v>1120.9836</v>
      </c>
      <c r="P28" s="206">
        <f>P27*C27</f>
        <v>1120.9836</v>
      </c>
      <c r="Q28" s="212">
        <f>SUM(K28:P28)</f>
        <v>6725.901599999999</v>
      </c>
      <c r="R28" s="216">
        <f>J28+Q28</f>
        <v>13451.803199999998</v>
      </c>
    </row>
    <row r="29" spans="1:18" s="60" customFormat="1" ht="24.75" customHeight="1">
      <c r="A29" s="313" t="s">
        <v>148</v>
      </c>
      <c r="B29" s="313">
        <v>61.1</v>
      </c>
      <c r="C29" s="313">
        <v>61.1</v>
      </c>
      <c r="D29" s="283">
        <v>182.091</v>
      </c>
      <c r="E29" s="283">
        <v>182.091</v>
      </c>
      <c r="F29" s="283">
        <v>182.091</v>
      </c>
      <c r="G29" s="283">
        <v>182.091</v>
      </c>
      <c r="H29" s="283">
        <v>182.091</v>
      </c>
      <c r="I29" s="283">
        <v>182.091</v>
      </c>
      <c r="J29" s="215">
        <f>SUM(D29:I29)</f>
        <v>1092.546</v>
      </c>
      <c r="K29" s="283">
        <v>182.091</v>
      </c>
      <c r="L29" s="283">
        <v>182.091</v>
      </c>
      <c r="M29" s="283">
        <v>182.091</v>
      </c>
      <c r="N29" s="283">
        <v>182.091</v>
      </c>
      <c r="O29" s="283">
        <v>182.091</v>
      </c>
      <c r="P29" s="283">
        <v>182.091</v>
      </c>
      <c r="Q29" s="215">
        <f>SUM(K29:P29)</f>
        <v>1092.546</v>
      </c>
      <c r="R29" s="211">
        <f>J29+Q29</f>
        <v>2185.092</v>
      </c>
    </row>
    <row r="30" spans="1:18" s="60" customFormat="1" ht="33" customHeight="1">
      <c r="A30" s="314"/>
      <c r="B30" s="314"/>
      <c r="C30" s="314"/>
      <c r="D30" s="206">
        <f>D29*B29</f>
        <v>11125.760100000001</v>
      </c>
      <c r="E30" s="206">
        <f>E29*B29</f>
        <v>11125.760100000001</v>
      </c>
      <c r="F30" s="206">
        <f>F29*B29</f>
        <v>11125.760100000001</v>
      </c>
      <c r="G30" s="206">
        <f>G29*B29</f>
        <v>11125.760100000001</v>
      </c>
      <c r="H30" s="206">
        <f>H29*B29</f>
        <v>11125.760100000001</v>
      </c>
      <c r="I30" s="206">
        <f>I29*B29</f>
        <v>11125.760100000001</v>
      </c>
      <c r="J30" s="216">
        <f>SUM(D30:I30)</f>
        <v>66754.56060000001</v>
      </c>
      <c r="K30" s="206">
        <f>K29*C29</f>
        <v>11125.760100000001</v>
      </c>
      <c r="L30" s="206">
        <f>L29*C29</f>
        <v>11125.760100000001</v>
      </c>
      <c r="M30" s="206">
        <f>M29*C29</f>
        <v>11125.760100000001</v>
      </c>
      <c r="N30" s="206">
        <f>N29*C29</f>
        <v>11125.760100000001</v>
      </c>
      <c r="O30" s="206">
        <f>O29*C29</f>
        <v>11125.760100000001</v>
      </c>
      <c r="P30" s="206">
        <f>P29*C29</f>
        <v>11125.760100000001</v>
      </c>
      <c r="Q30" s="212">
        <f>SUM(K30:P30)</f>
        <v>66754.56060000001</v>
      </c>
      <c r="R30" s="218">
        <f>J30+Q30</f>
        <v>133509.12120000002</v>
      </c>
    </row>
    <row r="31" spans="1:18" s="60" customFormat="1" ht="41.25" customHeight="1">
      <c r="A31" s="313" t="s">
        <v>189</v>
      </c>
      <c r="B31" s="362">
        <v>75.67</v>
      </c>
      <c r="C31" s="362">
        <v>75.67</v>
      </c>
      <c r="D31" s="283">
        <v>22.19</v>
      </c>
      <c r="E31" s="283">
        <v>22.19</v>
      </c>
      <c r="F31" s="283">
        <v>22.19</v>
      </c>
      <c r="G31" s="283">
        <v>22.19</v>
      </c>
      <c r="H31" s="283">
        <v>22.19</v>
      </c>
      <c r="I31" s="283">
        <v>22.19</v>
      </c>
      <c r="J31" s="215">
        <f aca="true" t="shared" si="5" ref="J31:J50">SUM(D31:I31)</f>
        <v>133.14000000000001</v>
      </c>
      <c r="K31" s="283">
        <v>22.19</v>
      </c>
      <c r="L31" s="283">
        <v>22.19</v>
      </c>
      <c r="M31" s="283">
        <v>22.19</v>
      </c>
      <c r="N31" s="283">
        <v>22.19</v>
      </c>
      <c r="O31" s="283">
        <v>22.19</v>
      </c>
      <c r="P31" s="283">
        <v>22.19</v>
      </c>
      <c r="Q31" s="215">
        <f aca="true" t="shared" si="6" ref="Q31:Q50">SUM(K31:P31)</f>
        <v>133.14000000000001</v>
      </c>
      <c r="R31" s="215">
        <f t="shared" si="2"/>
        <v>266.28000000000003</v>
      </c>
    </row>
    <row r="32" spans="1:18" s="60" customFormat="1" ht="21.75" customHeight="1">
      <c r="A32" s="314"/>
      <c r="B32" s="363"/>
      <c r="C32" s="363"/>
      <c r="D32" s="206">
        <f>D31*B31</f>
        <v>1679.1173000000001</v>
      </c>
      <c r="E32" s="206">
        <f>E31*B31</f>
        <v>1679.1173000000001</v>
      </c>
      <c r="F32" s="206">
        <f>F31*B31</f>
        <v>1679.1173000000001</v>
      </c>
      <c r="G32" s="206">
        <f>G31*B31</f>
        <v>1679.1173000000001</v>
      </c>
      <c r="H32" s="206">
        <f>H31*B31</f>
        <v>1679.1173000000001</v>
      </c>
      <c r="I32" s="206">
        <f>I31*B31</f>
        <v>1679.1173000000001</v>
      </c>
      <c r="J32" s="216">
        <f t="shared" si="5"/>
        <v>10074.703800000001</v>
      </c>
      <c r="K32" s="206">
        <f>K31*C31</f>
        <v>1679.1173000000001</v>
      </c>
      <c r="L32" s="206">
        <f>L31*C31</f>
        <v>1679.1173000000001</v>
      </c>
      <c r="M32" s="206">
        <f>M31*C31</f>
        <v>1679.1173000000001</v>
      </c>
      <c r="N32" s="206">
        <f>N31*C31</f>
        <v>1679.1173000000001</v>
      </c>
      <c r="O32" s="206">
        <f>O31*C31</f>
        <v>1679.1173000000001</v>
      </c>
      <c r="P32" s="206">
        <f>P31*C31</f>
        <v>1679.1173000000001</v>
      </c>
      <c r="Q32" s="212">
        <f t="shared" si="6"/>
        <v>10074.703800000001</v>
      </c>
      <c r="R32" s="215">
        <f t="shared" si="2"/>
        <v>20149.407600000002</v>
      </c>
    </row>
    <row r="33" spans="1:18" s="60" customFormat="1" ht="27" customHeight="1">
      <c r="A33" s="313" t="s">
        <v>188</v>
      </c>
      <c r="B33" s="360">
        <v>301.03</v>
      </c>
      <c r="C33" s="360">
        <v>301.03</v>
      </c>
      <c r="D33" s="283">
        <v>23</v>
      </c>
      <c r="E33" s="283">
        <v>23</v>
      </c>
      <c r="F33" s="283">
        <v>23</v>
      </c>
      <c r="G33" s="283">
        <v>23</v>
      </c>
      <c r="H33" s="283">
        <v>23</v>
      </c>
      <c r="I33" s="283">
        <v>23</v>
      </c>
      <c r="J33" s="215">
        <f t="shared" si="5"/>
        <v>138</v>
      </c>
      <c r="K33" s="283">
        <v>23</v>
      </c>
      <c r="L33" s="283">
        <v>23</v>
      </c>
      <c r="M33" s="283">
        <v>23</v>
      </c>
      <c r="N33" s="283">
        <v>23</v>
      </c>
      <c r="O33" s="283">
        <v>23</v>
      </c>
      <c r="P33" s="283">
        <v>23</v>
      </c>
      <c r="Q33" s="215">
        <f t="shared" si="6"/>
        <v>138</v>
      </c>
      <c r="R33" s="215">
        <f t="shared" si="2"/>
        <v>276</v>
      </c>
    </row>
    <row r="34" spans="1:18" s="60" customFormat="1" ht="41.25" customHeight="1">
      <c r="A34" s="314"/>
      <c r="B34" s="361"/>
      <c r="C34" s="361"/>
      <c r="D34" s="206">
        <f>D33*B33</f>
        <v>6923.69</v>
      </c>
      <c r="E34" s="206">
        <f>E33*B33</f>
        <v>6923.69</v>
      </c>
      <c r="F34" s="206">
        <f>F33*B33</f>
        <v>6923.69</v>
      </c>
      <c r="G34" s="206">
        <f>G33*B33</f>
        <v>6923.69</v>
      </c>
      <c r="H34" s="206">
        <f>H33*B33</f>
        <v>6923.69</v>
      </c>
      <c r="I34" s="206">
        <f>I33*B33</f>
        <v>6923.69</v>
      </c>
      <c r="J34" s="216">
        <f t="shared" si="5"/>
        <v>41542.14</v>
      </c>
      <c r="K34" s="206">
        <f>K33*C33</f>
        <v>6923.69</v>
      </c>
      <c r="L34" s="206">
        <f>L33*C33</f>
        <v>6923.69</v>
      </c>
      <c r="M34" s="206">
        <f>M33*C33</f>
        <v>6923.69</v>
      </c>
      <c r="N34" s="206">
        <f>N33*C33</f>
        <v>6923.69</v>
      </c>
      <c r="O34" s="206">
        <f>O33*C33</f>
        <v>6923.69</v>
      </c>
      <c r="P34" s="206">
        <f>P33*C33</f>
        <v>6923.69</v>
      </c>
      <c r="Q34" s="212">
        <f t="shared" si="6"/>
        <v>41542.14</v>
      </c>
      <c r="R34" s="218">
        <f t="shared" si="2"/>
        <v>83084.28</v>
      </c>
    </row>
    <row r="35" spans="1:18" s="60" customFormat="1" ht="15" customHeight="1">
      <c r="A35" s="313" t="s">
        <v>183</v>
      </c>
      <c r="B35" s="360">
        <v>121.38</v>
      </c>
      <c r="C35" s="360">
        <v>121.38</v>
      </c>
      <c r="D35" s="283">
        <v>150.7</v>
      </c>
      <c r="E35" s="283">
        <v>150.7</v>
      </c>
      <c r="F35" s="283">
        <v>150.7</v>
      </c>
      <c r="G35" s="283">
        <v>150.7</v>
      </c>
      <c r="H35" s="283">
        <v>150.7</v>
      </c>
      <c r="I35" s="283">
        <v>150.7</v>
      </c>
      <c r="J35" s="215">
        <f t="shared" si="5"/>
        <v>904.2</v>
      </c>
      <c r="K35" s="283">
        <v>150.7</v>
      </c>
      <c r="L35" s="283">
        <v>150.7</v>
      </c>
      <c r="M35" s="283">
        <v>150.7</v>
      </c>
      <c r="N35" s="283">
        <v>150.7</v>
      </c>
      <c r="O35" s="283">
        <v>150.7</v>
      </c>
      <c r="P35" s="283">
        <v>150.7</v>
      </c>
      <c r="Q35" s="215">
        <f t="shared" si="6"/>
        <v>904.2</v>
      </c>
      <c r="R35" s="215">
        <f t="shared" si="2"/>
        <v>1808.4</v>
      </c>
    </row>
    <row r="36" spans="1:18" s="60" customFormat="1" ht="31.5" customHeight="1">
      <c r="A36" s="314"/>
      <c r="B36" s="361"/>
      <c r="C36" s="361"/>
      <c r="D36" s="206">
        <f>D35*B35</f>
        <v>18291.965999999997</v>
      </c>
      <c r="E36" s="206">
        <f>E35*B35</f>
        <v>18291.965999999997</v>
      </c>
      <c r="F36" s="206">
        <f>F35*B35</f>
        <v>18291.965999999997</v>
      </c>
      <c r="G36" s="206">
        <f>G35*B35</f>
        <v>18291.965999999997</v>
      </c>
      <c r="H36" s="206">
        <f>H35*B35</f>
        <v>18291.965999999997</v>
      </c>
      <c r="I36" s="206">
        <f>I35*B35</f>
        <v>18291.965999999997</v>
      </c>
      <c r="J36" s="216">
        <f t="shared" si="5"/>
        <v>109751.79599999999</v>
      </c>
      <c r="K36" s="206">
        <f>K35*C35</f>
        <v>18291.965999999997</v>
      </c>
      <c r="L36" s="206">
        <f>L35*C35</f>
        <v>18291.965999999997</v>
      </c>
      <c r="M36" s="206">
        <f>M35*C35</f>
        <v>18291.965999999997</v>
      </c>
      <c r="N36" s="206">
        <f>N35*C35</f>
        <v>18291.965999999997</v>
      </c>
      <c r="O36" s="206">
        <f>O35*C35</f>
        <v>18291.965999999997</v>
      </c>
      <c r="P36" s="206">
        <f>P35*C35</f>
        <v>18291.965999999997</v>
      </c>
      <c r="Q36" s="212">
        <f t="shared" si="6"/>
        <v>109751.79599999999</v>
      </c>
      <c r="R36" s="218">
        <f t="shared" si="2"/>
        <v>219503.59199999998</v>
      </c>
    </row>
    <row r="37" spans="1:18" s="124" customFormat="1" ht="36" customHeight="1">
      <c r="A37" s="313" t="s">
        <v>116</v>
      </c>
      <c r="B37" s="360">
        <v>205.09</v>
      </c>
      <c r="C37" s="360">
        <v>205.09</v>
      </c>
      <c r="D37" s="206">
        <v>1.5</v>
      </c>
      <c r="E37" s="206">
        <v>1.5</v>
      </c>
      <c r="F37" s="206">
        <v>1.5</v>
      </c>
      <c r="G37" s="206">
        <v>1.5</v>
      </c>
      <c r="H37" s="206">
        <v>1.5</v>
      </c>
      <c r="I37" s="206">
        <v>1.5</v>
      </c>
      <c r="J37" s="216">
        <f t="shared" si="5"/>
        <v>9</v>
      </c>
      <c r="K37" s="206">
        <v>1.5</v>
      </c>
      <c r="L37" s="206">
        <v>1.5</v>
      </c>
      <c r="M37" s="206">
        <v>1.5</v>
      </c>
      <c r="N37" s="206">
        <v>1.5</v>
      </c>
      <c r="O37" s="206">
        <v>1.5</v>
      </c>
      <c r="P37" s="206">
        <v>1.5</v>
      </c>
      <c r="Q37" s="212">
        <f t="shared" si="6"/>
        <v>9</v>
      </c>
      <c r="R37" s="218">
        <f t="shared" si="2"/>
        <v>18</v>
      </c>
    </row>
    <row r="38" spans="1:18" s="60" customFormat="1" ht="26.25" customHeight="1">
      <c r="A38" s="314"/>
      <c r="B38" s="361"/>
      <c r="C38" s="361"/>
      <c r="D38" s="206">
        <f>D37*B37</f>
        <v>307.635</v>
      </c>
      <c r="E38" s="206">
        <f>E37*B37</f>
        <v>307.635</v>
      </c>
      <c r="F38" s="206">
        <f>F37*B37</f>
        <v>307.635</v>
      </c>
      <c r="G38" s="206">
        <f>G37*B37</f>
        <v>307.635</v>
      </c>
      <c r="H38" s="206">
        <f>H37*B37</f>
        <v>307.635</v>
      </c>
      <c r="I38" s="206">
        <f>I37*B37</f>
        <v>307.635</v>
      </c>
      <c r="J38" s="216">
        <f t="shared" si="5"/>
        <v>1845.81</v>
      </c>
      <c r="K38" s="206">
        <f>K37*C37</f>
        <v>307.635</v>
      </c>
      <c r="L38" s="206">
        <f>L37*C37</f>
        <v>307.635</v>
      </c>
      <c r="M38" s="206">
        <f>M37*C37</f>
        <v>307.635</v>
      </c>
      <c r="N38" s="206">
        <f>N37*C37</f>
        <v>307.635</v>
      </c>
      <c r="O38" s="206">
        <f>O37*C37</f>
        <v>307.635</v>
      </c>
      <c r="P38" s="206">
        <f>P37*C37</f>
        <v>307.635</v>
      </c>
      <c r="Q38" s="212">
        <f t="shared" si="6"/>
        <v>1845.81</v>
      </c>
      <c r="R38" s="218">
        <f>SUM(Q38+J38)</f>
        <v>3691.62</v>
      </c>
    </row>
    <row r="39" spans="1:18" s="60" customFormat="1" ht="22.5" customHeight="1">
      <c r="A39" s="313" t="s">
        <v>117</v>
      </c>
      <c r="B39" s="360">
        <v>124.34</v>
      </c>
      <c r="C39" s="360">
        <v>124.34</v>
      </c>
      <c r="D39" s="283">
        <v>63</v>
      </c>
      <c r="E39" s="283">
        <v>63</v>
      </c>
      <c r="F39" s="283">
        <v>63</v>
      </c>
      <c r="G39" s="283">
        <v>63</v>
      </c>
      <c r="H39" s="283">
        <v>63</v>
      </c>
      <c r="I39" s="283">
        <v>63</v>
      </c>
      <c r="J39" s="215">
        <f t="shared" si="5"/>
        <v>378</v>
      </c>
      <c r="K39" s="283">
        <v>63</v>
      </c>
      <c r="L39" s="283">
        <v>63</v>
      </c>
      <c r="M39" s="283">
        <v>63</v>
      </c>
      <c r="N39" s="283">
        <v>63</v>
      </c>
      <c r="O39" s="283">
        <v>63</v>
      </c>
      <c r="P39" s="283">
        <v>63</v>
      </c>
      <c r="Q39" s="215">
        <f t="shared" si="6"/>
        <v>378</v>
      </c>
      <c r="R39" s="215">
        <f aca="true" t="shared" si="7" ref="R39:R59">J39+Q39</f>
        <v>756</v>
      </c>
    </row>
    <row r="40" spans="1:18" s="60" customFormat="1" ht="25.5" customHeight="1">
      <c r="A40" s="314"/>
      <c r="B40" s="361"/>
      <c r="C40" s="361"/>
      <c r="D40" s="210">
        <f>D39*B39</f>
        <v>7833.42</v>
      </c>
      <c r="E40" s="210">
        <f>E39*B39</f>
        <v>7833.42</v>
      </c>
      <c r="F40" s="210">
        <f>F39*B39</f>
        <v>7833.42</v>
      </c>
      <c r="G40" s="210">
        <f>G39*B39</f>
        <v>7833.42</v>
      </c>
      <c r="H40" s="210">
        <f>H39*B39</f>
        <v>7833.42</v>
      </c>
      <c r="I40" s="210">
        <f>I39*B39</f>
        <v>7833.42</v>
      </c>
      <c r="J40" s="211">
        <f t="shared" si="5"/>
        <v>47000.52</v>
      </c>
      <c r="K40" s="210">
        <f>K39*C39</f>
        <v>7833.42</v>
      </c>
      <c r="L40" s="210">
        <f>L39*C39</f>
        <v>7833.42</v>
      </c>
      <c r="M40" s="210">
        <f>M39*C39</f>
        <v>7833.42</v>
      </c>
      <c r="N40" s="210">
        <f>N39*C39</f>
        <v>7833.42</v>
      </c>
      <c r="O40" s="210">
        <f>O39*C39</f>
        <v>7833.42</v>
      </c>
      <c r="P40" s="210">
        <f>P39*C39</f>
        <v>7833.42</v>
      </c>
      <c r="Q40" s="212">
        <f t="shared" si="6"/>
        <v>47000.52</v>
      </c>
      <c r="R40" s="213">
        <f t="shared" si="7"/>
        <v>94001.04</v>
      </c>
    </row>
    <row r="41" spans="1:18" s="60" customFormat="1" ht="20.25" customHeight="1">
      <c r="A41" s="313" t="s">
        <v>128</v>
      </c>
      <c r="B41" s="360">
        <v>124.34</v>
      </c>
      <c r="C41" s="360">
        <v>124.34</v>
      </c>
      <c r="D41" s="283">
        <v>101.262</v>
      </c>
      <c r="E41" s="283">
        <v>101.262</v>
      </c>
      <c r="F41" s="283">
        <v>101.262</v>
      </c>
      <c r="G41" s="283">
        <v>101.262</v>
      </c>
      <c r="H41" s="283">
        <v>101.262</v>
      </c>
      <c r="I41" s="283">
        <v>101.262</v>
      </c>
      <c r="J41" s="215">
        <f t="shared" si="5"/>
        <v>607.572</v>
      </c>
      <c r="K41" s="283">
        <v>101.262</v>
      </c>
      <c r="L41" s="283">
        <v>101.262</v>
      </c>
      <c r="M41" s="283">
        <v>101.262</v>
      </c>
      <c r="N41" s="283">
        <v>101.262</v>
      </c>
      <c r="O41" s="283">
        <v>101.262</v>
      </c>
      <c r="P41" s="283">
        <v>101.262</v>
      </c>
      <c r="Q41" s="215">
        <f t="shared" si="6"/>
        <v>607.572</v>
      </c>
      <c r="R41" s="215">
        <f t="shared" si="7"/>
        <v>1215.144</v>
      </c>
    </row>
    <row r="42" spans="1:18" s="60" customFormat="1" ht="15" customHeight="1">
      <c r="A42" s="314"/>
      <c r="B42" s="361"/>
      <c r="C42" s="361"/>
      <c r="D42" s="210">
        <f>D41*B41</f>
        <v>12590.917080000001</v>
      </c>
      <c r="E42" s="210">
        <f>E41*B41</f>
        <v>12590.917080000001</v>
      </c>
      <c r="F42" s="210">
        <f>F41*B41</f>
        <v>12590.917080000001</v>
      </c>
      <c r="G42" s="210">
        <f>G41*B41</f>
        <v>12590.917080000001</v>
      </c>
      <c r="H42" s="210">
        <f>H41*B41</f>
        <v>12590.917080000001</v>
      </c>
      <c r="I42" s="210">
        <f>I41*B41</f>
        <v>12590.917080000001</v>
      </c>
      <c r="J42" s="211">
        <f t="shared" si="5"/>
        <v>75545.50248000001</v>
      </c>
      <c r="K42" s="210">
        <f>K41*C41</f>
        <v>12590.917080000001</v>
      </c>
      <c r="L42" s="210">
        <f>L41*C41</f>
        <v>12590.917080000001</v>
      </c>
      <c r="M42" s="210">
        <f>M41*C41</f>
        <v>12590.917080000001</v>
      </c>
      <c r="N42" s="210">
        <f>N41*C41</f>
        <v>12590.917080000001</v>
      </c>
      <c r="O42" s="210">
        <f>O41*C41</f>
        <v>12590.917080000001</v>
      </c>
      <c r="P42" s="210">
        <f>P41*C41</f>
        <v>12590.917080000001</v>
      </c>
      <c r="Q42" s="212">
        <f t="shared" si="6"/>
        <v>75545.50248000001</v>
      </c>
      <c r="R42" s="213">
        <f t="shared" si="7"/>
        <v>151091.00496000002</v>
      </c>
    </row>
    <row r="43" spans="1:18" s="60" customFormat="1" ht="18.75" customHeight="1">
      <c r="A43" s="313" t="s">
        <v>129</v>
      </c>
      <c r="B43" s="360">
        <v>93.84</v>
      </c>
      <c r="C43" s="360">
        <v>93.84</v>
      </c>
      <c r="D43" s="210">
        <v>3</v>
      </c>
      <c r="E43" s="210">
        <v>3</v>
      </c>
      <c r="F43" s="210">
        <v>3</v>
      </c>
      <c r="G43" s="210">
        <v>3</v>
      </c>
      <c r="H43" s="210">
        <v>3</v>
      </c>
      <c r="I43" s="210">
        <v>3</v>
      </c>
      <c r="J43" s="211">
        <f t="shared" si="5"/>
        <v>18</v>
      </c>
      <c r="K43" s="210">
        <v>0.5</v>
      </c>
      <c r="L43" s="210">
        <v>0.5</v>
      </c>
      <c r="M43" s="210">
        <v>3</v>
      </c>
      <c r="N43" s="210">
        <v>3</v>
      </c>
      <c r="O43" s="210">
        <v>3</v>
      </c>
      <c r="P43" s="210">
        <v>3</v>
      </c>
      <c r="Q43" s="212">
        <f t="shared" si="6"/>
        <v>13</v>
      </c>
      <c r="R43" s="215">
        <f t="shared" si="7"/>
        <v>31</v>
      </c>
    </row>
    <row r="44" spans="1:18" s="60" customFormat="1" ht="17.25" customHeight="1">
      <c r="A44" s="314"/>
      <c r="B44" s="361"/>
      <c r="C44" s="361"/>
      <c r="D44" s="210">
        <f>D43*B43</f>
        <v>281.52</v>
      </c>
      <c r="E44" s="210">
        <f>E43*B43</f>
        <v>281.52</v>
      </c>
      <c r="F44" s="210">
        <f>F43*B43</f>
        <v>281.52</v>
      </c>
      <c r="G44" s="210">
        <f>G43*B43</f>
        <v>281.52</v>
      </c>
      <c r="H44" s="210">
        <f>H43*B43</f>
        <v>281.52</v>
      </c>
      <c r="I44" s="210">
        <f>I43*B43</f>
        <v>281.52</v>
      </c>
      <c r="J44" s="211">
        <f t="shared" si="5"/>
        <v>1689.12</v>
      </c>
      <c r="K44" s="210">
        <f>K43*C43</f>
        <v>46.92</v>
      </c>
      <c r="L44" s="210">
        <f>L43*C43</f>
        <v>46.92</v>
      </c>
      <c r="M44" s="210">
        <f>M43*C43</f>
        <v>281.52</v>
      </c>
      <c r="N44" s="210">
        <f>N43*C43</f>
        <v>281.52</v>
      </c>
      <c r="O44" s="210">
        <f>O43*C43</f>
        <v>281.52</v>
      </c>
      <c r="P44" s="210">
        <f>P43*C43</f>
        <v>281.52</v>
      </c>
      <c r="Q44" s="212">
        <f>SUM(K44:P44)</f>
        <v>1219.92</v>
      </c>
      <c r="R44" s="215">
        <f t="shared" si="7"/>
        <v>2909.04</v>
      </c>
    </row>
    <row r="45" spans="1:18" s="60" customFormat="1" ht="21.75" customHeight="1">
      <c r="A45" s="380" t="s">
        <v>153</v>
      </c>
      <c r="B45" s="360">
        <v>84.14</v>
      </c>
      <c r="C45" s="360">
        <v>88.86</v>
      </c>
      <c r="D45" s="283">
        <v>20.74</v>
      </c>
      <c r="E45" s="283">
        <v>20.74</v>
      </c>
      <c r="F45" s="283">
        <v>20.74</v>
      </c>
      <c r="G45" s="283">
        <v>20.74</v>
      </c>
      <c r="H45" s="283">
        <v>20.74</v>
      </c>
      <c r="I45" s="283">
        <v>20.74</v>
      </c>
      <c r="J45" s="215">
        <f t="shared" si="5"/>
        <v>124.43999999999998</v>
      </c>
      <c r="K45" s="283">
        <v>8.4</v>
      </c>
      <c r="L45" s="283">
        <v>20.74</v>
      </c>
      <c r="M45" s="283">
        <v>20.74</v>
      </c>
      <c r="N45" s="283">
        <v>20.74</v>
      </c>
      <c r="O45" s="283">
        <v>20.74</v>
      </c>
      <c r="P45" s="283">
        <v>20.74</v>
      </c>
      <c r="Q45" s="215">
        <f t="shared" si="6"/>
        <v>112.09999999999998</v>
      </c>
      <c r="R45" s="200">
        <f t="shared" si="7"/>
        <v>236.53999999999996</v>
      </c>
    </row>
    <row r="46" spans="1:18" s="60" customFormat="1" ht="24.75" customHeight="1">
      <c r="A46" s="381"/>
      <c r="B46" s="361"/>
      <c r="C46" s="361"/>
      <c r="D46" s="206">
        <f>D45*B45</f>
        <v>1745.0636</v>
      </c>
      <c r="E46" s="206">
        <f>E45*B45</f>
        <v>1745.0636</v>
      </c>
      <c r="F46" s="206">
        <f>F45*B45</f>
        <v>1745.0636</v>
      </c>
      <c r="G46" s="206">
        <f>G45*B45</f>
        <v>1745.0636</v>
      </c>
      <c r="H46" s="206">
        <f>H45*B45</f>
        <v>1745.0636</v>
      </c>
      <c r="I46" s="206">
        <f>I45*B45</f>
        <v>1745.0636</v>
      </c>
      <c r="J46" s="216">
        <f t="shared" si="5"/>
        <v>10470.381599999999</v>
      </c>
      <c r="K46" s="206">
        <f>K45*C45</f>
        <v>746.424</v>
      </c>
      <c r="L46" s="206">
        <f>L45*C45</f>
        <v>1842.9563999999998</v>
      </c>
      <c r="M46" s="206">
        <f>M45*C45</f>
        <v>1842.9563999999998</v>
      </c>
      <c r="N46" s="206">
        <f>N45*C45</f>
        <v>1842.9563999999998</v>
      </c>
      <c r="O46" s="206">
        <f>O45*C45</f>
        <v>1842.9563999999998</v>
      </c>
      <c r="P46" s="206">
        <f>P45*C45</f>
        <v>1842.9563999999998</v>
      </c>
      <c r="Q46" s="216">
        <f t="shared" si="6"/>
        <v>9961.206</v>
      </c>
      <c r="R46" s="219">
        <f t="shared" si="7"/>
        <v>20431.5876</v>
      </c>
    </row>
    <row r="47" spans="1:18" s="60" customFormat="1" ht="24.75" customHeight="1">
      <c r="A47" s="380" t="s">
        <v>152</v>
      </c>
      <c r="B47" s="360">
        <v>84.14</v>
      </c>
      <c r="C47" s="360">
        <v>88.86</v>
      </c>
      <c r="D47" s="283">
        <v>18.28</v>
      </c>
      <c r="E47" s="283">
        <v>18.28</v>
      </c>
      <c r="F47" s="283">
        <v>18.28</v>
      </c>
      <c r="G47" s="283">
        <v>18.28</v>
      </c>
      <c r="H47" s="283">
        <v>18.28</v>
      </c>
      <c r="I47" s="283">
        <v>18.28</v>
      </c>
      <c r="J47" s="215">
        <f>SUM(D47:I47)</f>
        <v>109.68</v>
      </c>
      <c r="K47" s="283">
        <v>18.28</v>
      </c>
      <c r="L47" s="283">
        <v>4.88</v>
      </c>
      <c r="M47" s="283">
        <v>18.28</v>
      </c>
      <c r="N47" s="283">
        <v>18.28</v>
      </c>
      <c r="O47" s="283">
        <v>18.28</v>
      </c>
      <c r="P47" s="283">
        <v>18.28</v>
      </c>
      <c r="Q47" s="215">
        <f>SUM(K47:P47)</f>
        <v>96.28</v>
      </c>
      <c r="R47" s="200">
        <f>J47+Q47</f>
        <v>205.96</v>
      </c>
    </row>
    <row r="48" spans="1:18" s="60" customFormat="1" ht="35.25" customHeight="1">
      <c r="A48" s="381"/>
      <c r="B48" s="361"/>
      <c r="C48" s="361"/>
      <c r="D48" s="206">
        <f>D47*B47</f>
        <v>1538.0792000000001</v>
      </c>
      <c r="E48" s="206">
        <f>E47*B47</f>
        <v>1538.0792000000001</v>
      </c>
      <c r="F48" s="206">
        <f>F47*B47</f>
        <v>1538.0792000000001</v>
      </c>
      <c r="G48" s="206">
        <f>G47*B47</f>
        <v>1538.0792000000001</v>
      </c>
      <c r="H48" s="206">
        <f>H47*B47</f>
        <v>1538.0792000000001</v>
      </c>
      <c r="I48" s="206">
        <f>I47*B47</f>
        <v>1538.0792000000001</v>
      </c>
      <c r="J48" s="216">
        <f>SUM(D48:I48)</f>
        <v>9228.4752</v>
      </c>
      <c r="K48" s="206">
        <f>K47*C47</f>
        <v>1624.3608000000002</v>
      </c>
      <c r="L48" s="206">
        <f>L47*C47</f>
        <v>433.6368</v>
      </c>
      <c r="M48" s="206">
        <f>M47*C47</f>
        <v>1624.3608000000002</v>
      </c>
      <c r="N48" s="206">
        <f>N47*C47</f>
        <v>1624.3608000000002</v>
      </c>
      <c r="O48" s="206">
        <f>O47*C47</f>
        <v>1624.3608000000002</v>
      </c>
      <c r="P48" s="206">
        <f>P47*C47</f>
        <v>1624.3608000000002</v>
      </c>
      <c r="Q48" s="216">
        <f>SUM(K48:P48)</f>
        <v>8555.4408</v>
      </c>
      <c r="R48" s="219">
        <f>J48+Q48</f>
        <v>17783.916</v>
      </c>
    </row>
    <row r="49" spans="1:18" s="60" customFormat="1" ht="39" customHeight="1">
      <c r="A49" s="380" t="s">
        <v>179</v>
      </c>
      <c r="B49" s="360">
        <v>84.14</v>
      </c>
      <c r="C49" s="360">
        <v>88.86</v>
      </c>
      <c r="D49" s="283">
        <v>23.37</v>
      </c>
      <c r="E49" s="283">
        <v>23.37</v>
      </c>
      <c r="F49" s="283">
        <v>23.37</v>
      </c>
      <c r="G49" s="283">
        <v>23.37</v>
      </c>
      <c r="H49" s="283">
        <v>23.37</v>
      </c>
      <c r="I49" s="283">
        <v>23.37</v>
      </c>
      <c r="J49" s="215">
        <f t="shared" si="5"/>
        <v>140.22</v>
      </c>
      <c r="K49" s="283">
        <v>23.37</v>
      </c>
      <c r="L49" s="283">
        <v>23.37</v>
      </c>
      <c r="M49" s="283">
        <v>23.37</v>
      </c>
      <c r="N49" s="283">
        <v>23.37</v>
      </c>
      <c r="O49" s="283">
        <v>23.37</v>
      </c>
      <c r="P49" s="283">
        <v>23.37</v>
      </c>
      <c r="Q49" s="215">
        <f t="shared" si="6"/>
        <v>140.22</v>
      </c>
      <c r="R49" s="200">
        <f t="shared" si="7"/>
        <v>280.44</v>
      </c>
    </row>
    <row r="50" spans="1:18" s="60" customFormat="1" ht="29.25" customHeight="1">
      <c r="A50" s="381"/>
      <c r="B50" s="361"/>
      <c r="C50" s="361"/>
      <c r="D50" s="206">
        <f>D49*B49</f>
        <v>1966.3518000000001</v>
      </c>
      <c r="E50" s="206">
        <f>E49*B49</f>
        <v>1966.3518000000001</v>
      </c>
      <c r="F50" s="206">
        <f>F49*B49</f>
        <v>1966.3518000000001</v>
      </c>
      <c r="G50" s="206">
        <f>G49*B49</f>
        <v>1966.3518000000001</v>
      </c>
      <c r="H50" s="206">
        <f>H49*B49</f>
        <v>1966.3518000000001</v>
      </c>
      <c r="I50" s="206">
        <f>I49*B49</f>
        <v>1966.3518000000001</v>
      </c>
      <c r="J50" s="216">
        <f t="shared" si="5"/>
        <v>11798.1108</v>
      </c>
      <c r="K50" s="206">
        <f>K49*C49</f>
        <v>2076.6582</v>
      </c>
      <c r="L50" s="206">
        <f>L49*C49</f>
        <v>2076.6582</v>
      </c>
      <c r="M50" s="206">
        <f>M49*C49</f>
        <v>2076.6582</v>
      </c>
      <c r="N50" s="206">
        <f>N49*C49</f>
        <v>2076.6582</v>
      </c>
      <c r="O50" s="206">
        <f>O49*C49</f>
        <v>2076.6582</v>
      </c>
      <c r="P50" s="206">
        <f>P49*C49</f>
        <v>2076.6582</v>
      </c>
      <c r="Q50" s="212">
        <f t="shared" si="6"/>
        <v>12459.9492</v>
      </c>
      <c r="R50" s="220">
        <f t="shared" si="7"/>
        <v>24258.059999999998</v>
      </c>
    </row>
    <row r="51" spans="1:18" s="60" customFormat="1" ht="12.75" customHeight="1" hidden="1">
      <c r="A51" s="284"/>
      <c r="B51" s="283"/>
      <c r="C51" s="283"/>
      <c r="D51" s="283"/>
      <c r="E51" s="283"/>
      <c r="F51" s="283"/>
      <c r="G51" s="283"/>
      <c r="H51" s="283"/>
      <c r="I51" s="283"/>
      <c r="J51" s="215">
        <f>D51+E51+F51+G51+H51+I51</f>
        <v>0</v>
      </c>
      <c r="K51" s="283"/>
      <c r="L51" s="283"/>
      <c r="M51" s="283"/>
      <c r="N51" s="283"/>
      <c r="O51" s="283"/>
      <c r="P51" s="283"/>
      <c r="Q51" s="215">
        <f>P51+O51+N51+M51+L51+K51</f>
        <v>0</v>
      </c>
      <c r="R51" s="200">
        <f t="shared" si="7"/>
        <v>0</v>
      </c>
    </row>
    <row r="52" spans="1:18" s="60" customFormat="1" ht="55.5" customHeight="1">
      <c r="A52" s="380" t="s">
        <v>99</v>
      </c>
      <c r="B52" s="360">
        <v>84.14</v>
      </c>
      <c r="C52" s="360">
        <v>88.86</v>
      </c>
      <c r="D52" s="283">
        <v>43.26</v>
      </c>
      <c r="E52" s="283">
        <v>43.26</v>
      </c>
      <c r="F52" s="283">
        <v>43.26</v>
      </c>
      <c r="G52" s="283">
        <v>43.26</v>
      </c>
      <c r="H52" s="283">
        <v>43.26</v>
      </c>
      <c r="I52" s="283">
        <v>43.26</v>
      </c>
      <c r="J52" s="215">
        <f>SUM(D52:I52)</f>
        <v>259.56</v>
      </c>
      <c r="K52" s="283">
        <v>43.26</v>
      </c>
      <c r="L52" s="283">
        <v>43.26</v>
      </c>
      <c r="M52" s="283">
        <v>43.26</v>
      </c>
      <c r="N52" s="283">
        <v>43.26</v>
      </c>
      <c r="O52" s="283">
        <v>43.26</v>
      </c>
      <c r="P52" s="283">
        <v>43.26</v>
      </c>
      <c r="Q52" s="212">
        <f>SUM(K52:P52)</f>
        <v>259.56</v>
      </c>
      <c r="R52" s="200">
        <f t="shared" si="7"/>
        <v>519.12</v>
      </c>
    </row>
    <row r="53" spans="1:18" s="60" customFormat="1" ht="25.5" customHeight="1">
      <c r="A53" s="381"/>
      <c r="B53" s="361"/>
      <c r="C53" s="361"/>
      <c r="D53" s="206">
        <f>D52*B52</f>
        <v>3639.8963999999996</v>
      </c>
      <c r="E53" s="206">
        <f>E52*B52</f>
        <v>3639.8963999999996</v>
      </c>
      <c r="F53" s="206">
        <f>F52*B52</f>
        <v>3639.8963999999996</v>
      </c>
      <c r="G53" s="206">
        <f>G52*B52</f>
        <v>3639.8963999999996</v>
      </c>
      <c r="H53" s="206">
        <f>H52*B52</f>
        <v>3639.8963999999996</v>
      </c>
      <c r="I53" s="206">
        <f>I52*B52</f>
        <v>3639.8963999999996</v>
      </c>
      <c r="J53" s="216">
        <f>SUM(D53:I53)</f>
        <v>21839.378399999994</v>
      </c>
      <c r="K53" s="206">
        <f>K52*C52</f>
        <v>3844.0836</v>
      </c>
      <c r="L53" s="206">
        <f>L52*C52</f>
        <v>3844.0836</v>
      </c>
      <c r="M53" s="206">
        <f>M52*C52</f>
        <v>3844.0836</v>
      </c>
      <c r="N53" s="283">
        <f>N52*C52</f>
        <v>3844.0836</v>
      </c>
      <c r="O53" s="206">
        <f>O52*C52</f>
        <v>3844.0836</v>
      </c>
      <c r="P53" s="206">
        <f>P52*C52</f>
        <v>3844.0836</v>
      </c>
      <c r="Q53" s="216">
        <f>SUM(K53:P53)</f>
        <v>23064.501599999996</v>
      </c>
      <c r="R53" s="200">
        <f t="shared" si="7"/>
        <v>44903.87999999999</v>
      </c>
    </row>
    <row r="54" spans="1:18" s="60" customFormat="1" ht="12.75">
      <c r="A54" s="313" t="s">
        <v>130</v>
      </c>
      <c r="B54" s="360">
        <v>320</v>
      </c>
      <c r="C54" s="360">
        <v>333</v>
      </c>
      <c r="D54" s="283">
        <v>1.5</v>
      </c>
      <c r="E54" s="283">
        <v>1.5</v>
      </c>
      <c r="F54" s="283">
        <v>1.5</v>
      </c>
      <c r="G54" s="283">
        <v>1.5</v>
      </c>
      <c r="H54" s="283">
        <v>1.5</v>
      </c>
      <c r="I54" s="283">
        <v>1.5</v>
      </c>
      <c r="J54" s="215">
        <f aca="true" t="shared" si="8" ref="J54:J59">SUM(D54:I54)</f>
        <v>9</v>
      </c>
      <c r="K54" s="283">
        <v>1.5</v>
      </c>
      <c r="L54" s="283">
        <v>1.5</v>
      </c>
      <c r="M54" s="283">
        <v>1.5</v>
      </c>
      <c r="N54" s="283">
        <v>1.5</v>
      </c>
      <c r="O54" s="283">
        <v>1.5</v>
      </c>
      <c r="P54" s="283">
        <v>1.5</v>
      </c>
      <c r="Q54" s="212">
        <f aca="true" t="shared" si="9" ref="Q54:Q59">SUM(K54:P54)</f>
        <v>9</v>
      </c>
      <c r="R54" s="200">
        <f t="shared" si="7"/>
        <v>18</v>
      </c>
    </row>
    <row r="55" spans="1:18" s="60" customFormat="1" ht="12.75">
      <c r="A55" s="314"/>
      <c r="B55" s="361"/>
      <c r="C55" s="361"/>
      <c r="D55" s="206">
        <f>D54*B54</f>
        <v>480</v>
      </c>
      <c r="E55" s="206">
        <f>E54*B54</f>
        <v>480</v>
      </c>
      <c r="F55" s="206">
        <f>F54*B54</f>
        <v>480</v>
      </c>
      <c r="G55" s="206">
        <f>G54*B54</f>
        <v>480</v>
      </c>
      <c r="H55" s="206">
        <f>H54*B54</f>
        <v>480</v>
      </c>
      <c r="I55" s="206">
        <f>I54*B54</f>
        <v>480</v>
      </c>
      <c r="J55" s="216">
        <f t="shared" si="8"/>
        <v>2880</v>
      </c>
      <c r="K55" s="206">
        <f>K54*C54</f>
        <v>499.5</v>
      </c>
      <c r="L55" s="206">
        <f>L54*C54</f>
        <v>499.5</v>
      </c>
      <c r="M55" s="206">
        <f>M54*C54</f>
        <v>499.5</v>
      </c>
      <c r="N55" s="206">
        <f>N54*C54</f>
        <v>499.5</v>
      </c>
      <c r="O55" s="206">
        <f>O54*C54</f>
        <v>499.5</v>
      </c>
      <c r="P55" s="206">
        <f>P54*C54</f>
        <v>499.5</v>
      </c>
      <c r="Q55" s="216">
        <f t="shared" si="9"/>
        <v>2997</v>
      </c>
      <c r="R55" s="219">
        <f t="shared" si="7"/>
        <v>5877</v>
      </c>
    </row>
    <row r="56" spans="1:18" s="60" customFormat="1" ht="17.25" customHeight="1">
      <c r="A56" s="386" t="s">
        <v>40</v>
      </c>
      <c r="B56" s="360">
        <v>66.33</v>
      </c>
      <c r="C56" s="360">
        <v>66.33</v>
      </c>
      <c r="D56" s="283">
        <v>13.688</v>
      </c>
      <c r="E56" s="283">
        <v>13.688</v>
      </c>
      <c r="F56" s="283">
        <v>13.688</v>
      </c>
      <c r="G56" s="283">
        <v>13.688</v>
      </c>
      <c r="H56" s="283">
        <v>13.688</v>
      </c>
      <c r="I56" s="283">
        <v>13.688</v>
      </c>
      <c r="J56" s="224">
        <f t="shared" si="8"/>
        <v>82.128</v>
      </c>
      <c r="K56" s="283">
        <v>13.688</v>
      </c>
      <c r="L56" s="283">
        <v>13.688</v>
      </c>
      <c r="M56" s="283">
        <v>13.688</v>
      </c>
      <c r="N56" s="283">
        <v>13.688</v>
      </c>
      <c r="O56" s="283">
        <v>13.688</v>
      </c>
      <c r="P56" s="283">
        <v>13.688</v>
      </c>
      <c r="Q56" s="212">
        <f t="shared" si="9"/>
        <v>82.128</v>
      </c>
      <c r="R56" s="221">
        <f t="shared" si="7"/>
        <v>164.256</v>
      </c>
    </row>
    <row r="57" spans="1:18" s="60" customFormat="1" ht="18" customHeight="1">
      <c r="A57" s="387"/>
      <c r="B57" s="361"/>
      <c r="C57" s="361"/>
      <c r="D57" s="206">
        <f>D56*B56*1.2</f>
        <v>1089.5100479999999</v>
      </c>
      <c r="E57" s="206">
        <f>E56*B56*1.2</f>
        <v>1089.5100479999999</v>
      </c>
      <c r="F57" s="206">
        <f>F56*B56*1.2</f>
        <v>1089.5100479999999</v>
      </c>
      <c r="G57" s="206">
        <f>G56*B56*1.2</f>
        <v>1089.5100479999999</v>
      </c>
      <c r="H57" s="206">
        <f>H56*B56*1.2</f>
        <v>1089.5100479999999</v>
      </c>
      <c r="I57" s="206">
        <f>I56*B56*1.2</f>
        <v>1089.5100479999999</v>
      </c>
      <c r="J57" s="224">
        <f t="shared" si="8"/>
        <v>6537.060288</v>
      </c>
      <c r="K57" s="206">
        <f>K56*C56*1.2</f>
        <v>1089.5100479999999</v>
      </c>
      <c r="L57" s="206">
        <f>L56*C56*1.2</f>
        <v>1089.5100479999999</v>
      </c>
      <c r="M57" s="206">
        <f>M56*C56*1.2</f>
        <v>1089.5100479999999</v>
      </c>
      <c r="N57" s="206">
        <f>N56*C56*1.2</f>
        <v>1089.5100479999999</v>
      </c>
      <c r="O57" s="206">
        <f>O56*C56*1.2</f>
        <v>1089.5100479999999</v>
      </c>
      <c r="P57" s="206">
        <f>P56*C56*1.2</f>
        <v>1089.5100479999999</v>
      </c>
      <c r="Q57" s="224">
        <f t="shared" si="9"/>
        <v>6537.060288</v>
      </c>
      <c r="R57" s="221">
        <f t="shared" si="7"/>
        <v>13074.120576</v>
      </c>
    </row>
    <row r="58" spans="1:18" s="60" customFormat="1" ht="12.75" customHeight="1">
      <c r="A58" s="313" t="s">
        <v>131</v>
      </c>
      <c r="B58" s="360">
        <v>320</v>
      </c>
      <c r="C58" s="360">
        <v>333</v>
      </c>
      <c r="D58" s="283">
        <v>1.5</v>
      </c>
      <c r="E58" s="283">
        <v>1.5</v>
      </c>
      <c r="F58" s="283">
        <v>1.5</v>
      </c>
      <c r="G58" s="283">
        <v>1.5</v>
      </c>
      <c r="H58" s="283">
        <v>1.5</v>
      </c>
      <c r="I58" s="283">
        <v>1.5</v>
      </c>
      <c r="J58" s="215">
        <f t="shared" si="8"/>
        <v>9</v>
      </c>
      <c r="K58" s="283">
        <v>1.5</v>
      </c>
      <c r="L58" s="283">
        <v>1.5</v>
      </c>
      <c r="M58" s="283">
        <v>1.5</v>
      </c>
      <c r="N58" s="283">
        <v>1.5</v>
      </c>
      <c r="O58" s="283">
        <v>1.5</v>
      </c>
      <c r="P58" s="283">
        <v>1.5</v>
      </c>
      <c r="Q58" s="212">
        <f t="shared" si="9"/>
        <v>9</v>
      </c>
      <c r="R58" s="200">
        <f t="shared" si="7"/>
        <v>18</v>
      </c>
    </row>
    <row r="59" spans="1:18" s="60" customFormat="1" ht="27" customHeight="1">
      <c r="A59" s="314"/>
      <c r="B59" s="361"/>
      <c r="C59" s="361"/>
      <c r="D59" s="206">
        <f>D58*B58</f>
        <v>480</v>
      </c>
      <c r="E59" s="206">
        <f>E58*B58</f>
        <v>480</v>
      </c>
      <c r="F59" s="206">
        <f>F58*B58</f>
        <v>480</v>
      </c>
      <c r="G59" s="206">
        <f>G58*B58</f>
        <v>480</v>
      </c>
      <c r="H59" s="206">
        <f>H58*B58</f>
        <v>480</v>
      </c>
      <c r="I59" s="206">
        <f>I58*B58</f>
        <v>480</v>
      </c>
      <c r="J59" s="216">
        <f t="shared" si="8"/>
        <v>2880</v>
      </c>
      <c r="K59" s="206">
        <f>K58*C58</f>
        <v>499.5</v>
      </c>
      <c r="L59" s="206">
        <f>L58*C58</f>
        <v>499.5</v>
      </c>
      <c r="M59" s="206">
        <f>M58*C58</f>
        <v>499.5</v>
      </c>
      <c r="N59" s="206">
        <f>N58*C58</f>
        <v>499.5</v>
      </c>
      <c r="O59" s="206">
        <f>O58*C58</f>
        <v>499.5</v>
      </c>
      <c r="P59" s="206">
        <f>P58*C58</f>
        <v>499.5</v>
      </c>
      <c r="Q59" s="216">
        <f t="shared" si="9"/>
        <v>2997</v>
      </c>
      <c r="R59" s="219">
        <f t="shared" si="7"/>
        <v>5877</v>
      </c>
    </row>
    <row r="60" spans="1:18" s="60" customFormat="1" ht="12.75">
      <c r="A60" s="313" t="s">
        <v>141</v>
      </c>
      <c r="B60" s="360">
        <v>66.33</v>
      </c>
      <c r="C60" s="360">
        <v>66.33</v>
      </c>
      <c r="D60" s="206">
        <v>2.74</v>
      </c>
      <c r="E60" s="206">
        <v>2.74</v>
      </c>
      <c r="F60" s="206">
        <v>2.74</v>
      </c>
      <c r="G60" s="206">
        <v>2.74</v>
      </c>
      <c r="H60" s="206">
        <v>2.74</v>
      </c>
      <c r="I60" s="206">
        <v>2.74</v>
      </c>
      <c r="J60" s="216">
        <f aca="true" t="shared" si="10" ref="J60:J69">SUM(D60:I60)</f>
        <v>16.44</v>
      </c>
      <c r="K60" s="206">
        <v>2.74</v>
      </c>
      <c r="L60" s="206">
        <v>2.74</v>
      </c>
      <c r="M60" s="206">
        <v>2.74</v>
      </c>
      <c r="N60" s="206">
        <v>2.74</v>
      </c>
      <c r="O60" s="206">
        <v>2.74</v>
      </c>
      <c r="P60" s="206">
        <v>2.74</v>
      </c>
      <c r="Q60" s="216">
        <f aca="true" t="shared" si="11" ref="Q60:Q69">SUM(K60:P60)</f>
        <v>16.44</v>
      </c>
      <c r="R60" s="219">
        <f aca="true" t="shared" si="12" ref="R60:R69">J60+Q60</f>
        <v>32.88</v>
      </c>
    </row>
    <row r="61" spans="1:18" s="60" customFormat="1" ht="37.5" customHeight="1">
      <c r="A61" s="314"/>
      <c r="B61" s="361"/>
      <c r="C61" s="361"/>
      <c r="D61" s="206">
        <f>D60*B60*1.2</f>
        <v>218.09304</v>
      </c>
      <c r="E61" s="206">
        <f>E60*B60*1.2</f>
        <v>218.09304</v>
      </c>
      <c r="F61" s="206">
        <f>F60*B60*1.2</f>
        <v>218.09304</v>
      </c>
      <c r="G61" s="206">
        <f>G60*B60*1.2</f>
        <v>218.09304</v>
      </c>
      <c r="H61" s="206">
        <f>H60*B60*1.2</f>
        <v>218.09304</v>
      </c>
      <c r="I61" s="206">
        <f>I60*B60*1.2</f>
        <v>218.09304</v>
      </c>
      <c r="J61" s="216">
        <f t="shared" si="10"/>
        <v>1308.55824</v>
      </c>
      <c r="K61" s="206">
        <f>K60*C60*1.2</f>
        <v>218.09304</v>
      </c>
      <c r="L61" s="206">
        <f>L60*C60*1.2</f>
        <v>218.09304</v>
      </c>
      <c r="M61" s="206">
        <f>M60*C60*1.2</f>
        <v>218.09304</v>
      </c>
      <c r="N61" s="206">
        <f>N60*C60*1.2</f>
        <v>218.09304</v>
      </c>
      <c r="O61" s="206">
        <f>O60*C60*1.2</f>
        <v>218.09304</v>
      </c>
      <c r="P61" s="206">
        <f>P60*C60*1.2</f>
        <v>218.09304</v>
      </c>
      <c r="Q61" s="216">
        <f t="shared" si="11"/>
        <v>1308.55824</v>
      </c>
      <c r="R61" s="219">
        <f t="shared" si="12"/>
        <v>2617.11648</v>
      </c>
    </row>
    <row r="62" spans="1:18" s="60" customFormat="1" ht="12.75">
      <c r="A62" s="313" t="s">
        <v>165</v>
      </c>
      <c r="B62" s="360">
        <v>301.03</v>
      </c>
      <c r="C62" s="360">
        <v>301.03</v>
      </c>
      <c r="D62" s="206">
        <v>18</v>
      </c>
      <c r="E62" s="206">
        <v>22</v>
      </c>
      <c r="F62" s="206">
        <v>18</v>
      </c>
      <c r="G62" s="206">
        <v>16</v>
      </c>
      <c r="H62" s="206">
        <v>33</v>
      </c>
      <c r="I62" s="206">
        <v>6</v>
      </c>
      <c r="J62" s="216">
        <f t="shared" si="10"/>
        <v>113</v>
      </c>
      <c r="K62" s="206">
        <v>23.76</v>
      </c>
      <c r="L62" s="206">
        <v>13</v>
      </c>
      <c r="M62" s="206">
        <v>23</v>
      </c>
      <c r="N62" s="206">
        <v>24</v>
      </c>
      <c r="O62" s="206">
        <v>26</v>
      </c>
      <c r="P62" s="206">
        <v>28</v>
      </c>
      <c r="Q62" s="216">
        <f t="shared" si="11"/>
        <v>137.76</v>
      </c>
      <c r="R62" s="216">
        <f t="shared" si="12"/>
        <v>250.76</v>
      </c>
    </row>
    <row r="63" spans="1:18" s="60" customFormat="1" ht="38.25" customHeight="1">
      <c r="A63" s="314"/>
      <c r="B63" s="361"/>
      <c r="C63" s="361"/>
      <c r="D63" s="206">
        <f>D62*B62</f>
        <v>5418.539999999999</v>
      </c>
      <c r="E63" s="206">
        <f>E62*B62</f>
        <v>6622.66</v>
      </c>
      <c r="F63" s="206">
        <f>F62*B62</f>
        <v>5418.539999999999</v>
      </c>
      <c r="G63" s="206">
        <f>G62*B62</f>
        <v>4816.48</v>
      </c>
      <c r="H63" s="206">
        <f>H62*B62</f>
        <v>9933.99</v>
      </c>
      <c r="I63" s="206">
        <f>I62*B62</f>
        <v>1806.1799999999998</v>
      </c>
      <c r="J63" s="216">
        <f t="shared" si="10"/>
        <v>34016.39</v>
      </c>
      <c r="K63" s="206">
        <f>K62*C62</f>
        <v>7152.4728</v>
      </c>
      <c r="L63" s="206">
        <f>L62*C62</f>
        <v>3913.3899999999994</v>
      </c>
      <c r="M63" s="206">
        <f>M62*C62</f>
        <v>6923.69</v>
      </c>
      <c r="N63" s="206">
        <f>N62*C62</f>
        <v>7224.719999999999</v>
      </c>
      <c r="O63" s="206">
        <f>O62*C62</f>
        <v>7826.779999999999</v>
      </c>
      <c r="P63" s="206">
        <f>P62*C62</f>
        <v>8428.84</v>
      </c>
      <c r="Q63" s="216">
        <f t="shared" si="11"/>
        <v>41469.8928</v>
      </c>
      <c r="R63" s="216">
        <f t="shared" si="12"/>
        <v>75486.2828</v>
      </c>
    </row>
    <row r="64" spans="1:18" s="60" customFormat="1" ht="12.75">
      <c r="A64" s="313" t="s">
        <v>166</v>
      </c>
      <c r="B64" s="360">
        <v>421.4</v>
      </c>
      <c r="C64" s="360">
        <v>421.4</v>
      </c>
      <c r="D64" s="206">
        <v>8</v>
      </c>
      <c r="E64" s="206">
        <v>8</v>
      </c>
      <c r="F64" s="206">
        <v>8</v>
      </c>
      <c r="G64" s="206">
        <v>8</v>
      </c>
      <c r="H64" s="206">
        <v>8</v>
      </c>
      <c r="I64" s="206">
        <v>8</v>
      </c>
      <c r="J64" s="216">
        <f t="shared" si="10"/>
        <v>48</v>
      </c>
      <c r="K64" s="206">
        <v>0</v>
      </c>
      <c r="L64" s="206">
        <v>0</v>
      </c>
      <c r="M64" s="206">
        <v>8</v>
      </c>
      <c r="N64" s="206">
        <v>8</v>
      </c>
      <c r="O64" s="206">
        <v>8</v>
      </c>
      <c r="P64" s="206">
        <v>8</v>
      </c>
      <c r="Q64" s="216">
        <f t="shared" si="11"/>
        <v>32</v>
      </c>
      <c r="R64" s="216">
        <f t="shared" si="12"/>
        <v>80</v>
      </c>
    </row>
    <row r="65" spans="1:18" s="60" customFormat="1" ht="31.5" customHeight="1">
      <c r="A65" s="314"/>
      <c r="B65" s="361"/>
      <c r="C65" s="361"/>
      <c r="D65" s="206">
        <f>D64*B64</f>
        <v>3371.2</v>
      </c>
      <c r="E65" s="206">
        <f>E64*B64</f>
        <v>3371.2</v>
      </c>
      <c r="F65" s="206">
        <f>F64*B64</f>
        <v>3371.2</v>
      </c>
      <c r="G65" s="206">
        <f>G64*B64</f>
        <v>3371.2</v>
      </c>
      <c r="H65" s="206">
        <f>H64*B64</f>
        <v>3371.2</v>
      </c>
      <c r="I65" s="206">
        <f>I64*B64</f>
        <v>3371.2</v>
      </c>
      <c r="J65" s="216">
        <f t="shared" si="10"/>
        <v>20227.2</v>
      </c>
      <c r="K65" s="206">
        <f>K64*C64</f>
        <v>0</v>
      </c>
      <c r="L65" s="206">
        <f>L64*C64</f>
        <v>0</v>
      </c>
      <c r="M65" s="206">
        <f>M64*C64</f>
        <v>3371.2</v>
      </c>
      <c r="N65" s="206">
        <f>N64*C64</f>
        <v>3371.2</v>
      </c>
      <c r="O65" s="206">
        <f>O64*C64</f>
        <v>3371.2</v>
      </c>
      <c r="P65" s="206">
        <f>P64*C64</f>
        <v>3371.2</v>
      </c>
      <c r="Q65" s="216">
        <f t="shared" si="11"/>
        <v>13484.8</v>
      </c>
      <c r="R65" s="216">
        <f t="shared" si="12"/>
        <v>33712</v>
      </c>
    </row>
    <row r="66" spans="1:18" s="60" customFormat="1" ht="15.75" customHeight="1">
      <c r="A66" s="313" t="s">
        <v>120</v>
      </c>
      <c r="B66" s="360">
        <v>301.03</v>
      </c>
      <c r="C66" s="360">
        <v>301.03</v>
      </c>
      <c r="D66" s="206">
        <v>29.93</v>
      </c>
      <c r="E66" s="206">
        <v>29.93</v>
      </c>
      <c r="F66" s="206">
        <v>29.93</v>
      </c>
      <c r="G66" s="206">
        <v>29.93</v>
      </c>
      <c r="H66" s="206">
        <v>29.93</v>
      </c>
      <c r="I66" s="206">
        <v>29.93</v>
      </c>
      <c r="J66" s="216">
        <f t="shared" si="10"/>
        <v>179.58</v>
      </c>
      <c r="K66" s="206">
        <v>29.93</v>
      </c>
      <c r="L66" s="206">
        <v>29.93</v>
      </c>
      <c r="M66" s="206">
        <v>29.93</v>
      </c>
      <c r="N66" s="206">
        <v>29.93</v>
      </c>
      <c r="O66" s="206">
        <v>29.93</v>
      </c>
      <c r="P66" s="206">
        <v>29.93</v>
      </c>
      <c r="Q66" s="216">
        <f t="shared" si="11"/>
        <v>179.58</v>
      </c>
      <c r="R66" s="216">
        <f t="shared" si="12"/>
        <v>359.16</v>
      </c>
    </row>
    <row r="67" spans="1:18" s="60" customFormat="1" ht="29.25" customHeight="1">
      <c r="A67" s="314"/>
      <c r="B67" s="361"/>
      <c r="C67" s="361"/>
      <c r="D67" s="206">
        <f>D66*B66</f>
        <v>9009.827899999998</v>
      </c>
      <c r="E67" s="206">
        <f>E66*B66</f>
        <v>9009.827899999998</v>
      </c>
      <c r="F67" s="206">
        <f>F66*B66</f>
        <v>9009.827899999998</v>
      </c>
      <c r="G67" s="206">
        <f>G66*B66</f>
        <v>9009.827899999998</v>
      </c>
      <c r="H67" s="206">
        <f>H66*B66</f>
        <v>9009.827899999998</v>
      </c>
      <c r="I67" s="206">
        <f>I66*B66</f>
        <v>9009.827899999998</v>
      </c>
      <c r="J67" s="216">
        <f t="shared" si="10"/>
        <v>54058.96739999999</v>
      </c>
      <c r="K67" s="206">
        <f>K66*C66</f>
        <v>9009.827899999998</v>
      </c>
      <c r="L67" s="206">
        <f>L66*C66</f>
        <v>9009.827899999998</v>
      </c>
      <c r="M67" s="206">
        <f>M66*C66</f>
        <v>9009.827899999998</v>
      </c>
      <c r="N67" s="206">
        <f>N66*C66</f>
        <v>9009.827899999998</v>
      </c>
      <c r="O67" s="206">
        <f>O66*C66</f>
        <v>9009.827899999998</v>
      </c>
      <c r="P67" s="206">
        <f>P66*C66</f>
        <v>9009.827899999998</v>
      </c>
      <c r="Q67" s="216">
        <f t="shared" si="11"/>
        <v>54058.96739999999</v>
      </c>
      <c r="R67" s="216">
        <f t="shared" si="12"/>
        <v>108117.93479999997</v>
      </c>
    </row>
    <row r="68" spans="1:18" s="60" customFormat="1" ht="45.75" customHeight="1">
      <c r="A68" s="313" t="s">
        <v>167</v>
      </c>
      <c r="B68" s="360">
        <v>301.03</v>
      </c>
      <c r="C68" s="360">
        <v>301.03</v>
      </c>
      <c r="D68" s="206">
        <v>10</v>
      </c>
      <c r="E68" s="206">
        <v>10</v>
      </c>
      <c r="F68" s="206">
        <v>10</v>
      </c>
      <c r="G68" s="206">
        <v>10</v>
      </c>
      <c r="H68" s="206">
        <v>10</v>
      </c>
      <c r="I68" s="206">
        <v>10</v>
      </c>
      <c r="J68" s="216">
        <f t="shared" si="10"/>
        <v>60</v>
      </c>
      <c r="K68" s="206">
        <v>10</v>
      </c>
      <c r="L68" s="206">
        <v>10</v>
      </c>
      <c r="M68" s="206">
        <v>10</v>
      </c>
      <c r="N68" s="206">
        <v>10</v>
      </c>
      <c r="O68" s="206">
        <v>10</v>
      </c>
      <c r="P68" s="206">
        <v>10</v>
      </c>
      <c r="Q68" s="216">
        <f t="shared" si="11"/>
        <v>60</v>
      </c>
      <c r="R68" s="216">
        <f t="shared" si="12"/>
        <v>120</v>
      </c>
    </row>
    <row r="69" spans="1:18" s="60" customFormat="1" ht="37.5" customHeight="1">
      <c r="A69" s="314"/>
      <c r="B69" s="361"/>
      <c r="C69" s="361"/>
      <c r="D69" s="206">
        <f>D68*B68</f>
        <v>3010.2999999999997</v>
      </c>
      <c r="E69" s="206">
        <f>E68*B68</f>
        <v>3010.2999999999997</v>
      </c>
      <c r="F69" s="206">
        <f>F68*B68</f>
        <v>3010.2999999999997</v>
      </c>
      <c r="G69" s="206">
        <f>G68*B68</f>
        <v>3010.2999999999997</v>
      </c>
      <c r="H69" s="206">
        <f>H68*B68</f>
        <v>3010.2999999999997</v>
      </c>
      <c r="I69" s="206">
        <f>I68*B68</f>
        <v>3010.2999999999997</v>
      </c>
      <c r="J69" s="216">
        <f t="shared" si="10"/>
        <v>18061.8</v>
      </c>
      <c r="K69" s="206">
        <f>K68*C68</f>
        <v>3010.2999999999997</v>
      </c>
      <c r="L69" s="206">
        <f>L68*C68</f>
        <v>3010.2999999999997</v>
      </c>
      <c r="M69" s="206">
        <f>M68*C68</f>
        <v>3010.2999999999997</v>
      </c>
      <c r="N69" s="206">
        <f>N68*C68</f>
        <v>3010.2999999999997</v>
      </c>
      <c r="O69" s="206">
        <f>O68*C68</f>
        <v>3010.2999999999997</v>
      </c>
      <c r="P69" s="206">
        <f>P68*C68</f>
        <v>3010.2999999999997</v>
      </c>
      <c r="Q69" s="216">
        <f t="shared" si="11"/>
        <v>18061.8</v>
      </c>
      <c r="R69" s="216">
        <f t="shared" si="12"/>
        <v>36123.6</v>
      </c>
    </row>
    <row r="70" spans="1:18" s="62" customFormat="1" ht="14.25" customHeight="1">
      <c r="A70" s="341" t="s">
        <v>25</v>
      </c>
      <c r="B70" s="367"/>
      <c r="C70" s="355"/>
      <c r="D70" s="290">
        <f aca="true" t="shared" si="13" ref="D70:R70">D9+D11+D13+D15+D17+D19+D21+D23+D25+D27+D29+D31+D33+D35+D37+D39+D41+D43+D45+D47+D49+D52+D54+D56+D58+D60+D62+D64+D66+D68</f>
        <v>3627.7939999999994</v>
      </c>
      <c r="E70" s="290">
        <f t="shared" si="13"/>
        <v>3631.7939999999994</v>
      </c>
      <c r="F70" s="290">
        <f t="shared" si="13"/>
        <v>3627.7939999999994</v>
      </c>
      <c r="G70" s="290">
        <f t="shared" si="13"/>
        <v>3625.7939999999994</v>
      </c>
      <c r="H70" s="290">
        <f t="shared" si="13"/>
        <v>3642.7939999999994</v>
      </c>
      <c r="I70" s="290">
        <f t="shared" si="13"/>
        <v>3615.7939999999994</v>
      </c>
      <c r="J70" s="290">
        <f t="shared" si="13"/>
        <v>21771.763999999996</v>
      </c>
      <c r="K70" s="290">
        <f t="shared" si="13"/>
        <v>3610.714</v>
      </c>
      <c r="L70" s="290">
        <f t="shared" si="13"/>
        <v>3598.8939999999993</v>
      </c>
      <c r="M70" s="290">
        <f t="shared" si="13"/>
        <v>3632.7939999999994</v>
      </c>
      <c r="N70" s="290">
        <f t="shared" si="13"/>
        <v>3633.7939999999994</v>
      </c>
      <c r="O70" s="290">
        <f t="shared" si="13"/>
        <v>3635.7939999999994</v>
      </c>
      <c r="P70" s="290">
        <f t="shared" si="13"/>
        <v>3637.7939999999994</v>
      </c>
      <c r="Q70" s="290">
        <f t="shared" si="13"/>
        <v>21749.783999999992</v>
      </c>
      <c r="R70" s="222">
        <f t="shared" si="13"/>
        <v>43521.547999999995</v>
      </c>
    </row>
    <row r="71" spans="1:18" s="62" customFormat="1" ht="14.25" customHeight="1">
      <c r="A71" s="342"/>
      <c r="B71" s="368"/>
      <c r="C71" s="356"/>
      <c r="D71" s="224">
        <f aca="true" t="shared" si="14" ref="D71:R71">D10+D12+D14+D16+D18+D20+D22+D24+D26+D28+D30+D32+D34+D36+D38+D40+D42+D44+D46+D48+D50+D53+D55+D57+D59+D61+D63+D65+D67+D69</f>
        <v>331349.697096</v>
      </c>
      <c r="E71" s="224">
        <f t="shared" si="14"/>
        <v>332553.817096</v>
      </c>
      <c r="F71" s="224">
        <f t="shared" si="14"/>
        <v>331349.697096</v>
      </c>
      <c r="G71" s="224">
        <f t="shared" si="14"/>
        <v>333574.01146</v>
      </c>
      <c r="H71" s="224">
        <f t="shared" si="14"/>
        <v>335865.14709600003</v>
      </c>
      <c r="I71" s="224">
        <f t="shared" si="14"/>
        <v>327737.33709600003</v>
      </c>
      <c r="J71" s="224">
        <f t="shared" si="14"/>
        <v>1992429.7069399995</v>
      </c>
      <c r="K71" s="224">
        <f t="shared" si="14"/>
        <v>328918.965496</v>
      </c>
      <c r="L71" s="224">
        <f t="shared" si="14"/>
        <v>325585.691096</v>
      </c>
      <c r="M71" s="224">
        <f t="shared" si="14"/>
        <v>333392.5150960001</v>
      </c>
      <c r="N71" s="224">
        <f t="shared" si="14"/>
        <v>333693.5450960001</v>
      </c>
      <c r="O71" s="224">
        <f t="shared" si="14"/>
        <v>334295.6050960001</v>
      </c>
      <c r="P71" s="224">
        <f t="shared" si="14"/>
        <v>334897.6650960001</v>
      </c>
      <c r="Q71" s="224">
        <f t="shared" si="14"/>
        <v>1990783.9869759995</v>
      </c>
      <c r="R71" s="221">
        <f t="shared" si="14"/>
        <v>3983213.6939159995</v>
      </c>
    </row>
    <row r="72" spans="1:18" s="60" customFormat="1" ht="12.75">
      <c r="A72" s="364" t="s">
        <v>77</v>
      </c>
      <c r="B72" s="365"/>
      <c r="C72" s="365"/>
      <c r="D72" s="365"/>
      <c r="E72" s="365"/>
      <c r="F72" s="365"/>
      <c r="G72" s="365"/>
      <c r="H72" s="365"/>
      <c r="I72" s="365"/>
      <c r="J72" s="365"/>
      <c r="K72" s="365"/>
      <c r="L72" s="365"/>
      <c r="M72" s="365"/>
      <c r="N72" s="365"/>
      <c r="O72" s="365"/>
      <c r="P72" s="365"/>
      <c r="Q72" s="366"/>
      <c r="R72" s="200"/>
    </row>
    <row r="73" spans="1:18" s="121" customFormat="1" ht="20.25" customHeight="1">
      <c r="A73" s="313" t="s">
        <v>145</v>
      </c>
      <c r="B73" s="360">
        <v>66.33</v>
      </c>
      <c r="C73" s="360">
        <v>66.33</v>
      </c>
      <c r="D73" s="283">
        <v>0.5</v>
      </c>
      <c r="E73" s="283">
        <v>0.5</v>
      </c>
      <c r="F73" s="283">
        <v>0.5</v>
      </c>
      <c r="G73" s="283">
        <v>0.5</v>
      </c>
      <c r="H73" s="283">
        <v>0.5</v>
      </c>
      <c r="I73" s="283">
        <v>0.5</v>
      </c>
      <c r="J73" s="224">
        <f aca="true" t="shared" si="15" ref="J73:J80">SUM(D73:I73)</f>
        <v>3</v>
      </c>
      <c r="K73" s="283">
        <v>0.5</v>
      </c>
      <c r="L73" s="283">
        <v>0.5</v>
      </c>
      <c r="M73" s="283">
        <v>0.5</v>
      </c>
      <c r="N73" s="283">
        <v>0.5</v>
      </c>
      <c r="O73" s="283">
        <v>0.5</v>
      </c>
      <c r="P73" s="283">
        <v>0.5</v>
      </c>
      <c r="Q73" s="212">
        <f aca="true" t="shared" si="16" ref="Q73:Q80">SUM(K73:P73)</f>
        <v>3</v>
      </c>
      <c r="R73" s="224">
        <f>J73+Q73</f>
        <v>6</v>
      </c>
    </row>
    <row r="74" spans="1:18" s="121" customFormat="1" ht="30" customHeight="1">
      <c r="A74" s="314"/>
      <c r="B74" s="361"/>
      <c r="C74" s="361"/>
      <c r="D74" s="206">
        <f>D73*B73*1.18</f>
        <v>39.134699999999995</v>
      </c>
      <c r="E74" s="206">
        <f>B73*E73*1.18</f>
        <v>39.134699999999995</v>
      </c>
      <c r="F74" s="206">
        <f>B73*F73*1.18</f>
        <v>39.134699999999995</v>
      </c>
      <c r="G74" s="206">
        <f>B73*G73*1.18</f>
        <v>39.134699999999995</v>
      </c>
      <c r="H74" s="206">
        <f>B73*H73*1.18</f>
        <v>39.134699999999995</v>
      </c>
      <c r="I74" s="206">
        <f>B73*I73*1.18</f>
        <v>39.134699999999995</v>
      </c>
      <c r="J74" s="224">
        <f t="shared" si="15"/>
        <v>234.8082</v>
      </c>
      <c r="K74" s="206">
        <f>K73*C73*1.2</f>
        <v>39.797999999999995</v>
      </c>
      <c r="L74" s="206">
        <f>L73*C73*1.2</f>
        <v>39.797999999999995</v>
      </c>
      <c r="M74" s="206">
        <f>M73*C73*1.2</f>
        <v>39.797999999999995</v>
      </c>
      <c r="N74" s="206">
        <f>N73*C73*1.2</f>
        <v>39.797999999999995</v>
      </c>
      <c r="O74" s="206">
        <f>O73*C73*1.2</f>
        <v>39.797999999999995</v>
      </c>
      <c r="P74" s="206">
        <f>P73*C73*1.2</f>
        <v>39.797999999999995</v>
      </c>
      <c r="Q74" s="224">
        <f t="shared" si="16"/>
        <v>238.78799999999998</v>
      </c>
      <c r="R74" s="224">
        <f aca="true" t="shared" si="17" ref="R74:R80">J74+Q74</f>
        <v>473.59619999999995</v>
      </c>
    </row>
    <row r="75" spans="1:18" s="121" customFormat="1" ht="15" customHeight="1">
      <c r="A75" s="313" t="s">
        <v>144</v>
      </c>
      <c r="B75" s="360">
        <v>66.33</v>
      </c>
      <c r="C75" s="360">
        <v>66.33</v>
      </c>
      <c r="D75" s="283">
        <v>1.73</v>
      </c>
      <c r="E75" s="283">
        <v>1.73</v>
      </c>
      <c r="F75" s="283">
        <v>1.73</v>
      </c>
      <c r="G75" s="283">
        <v>1.73</v>
      </c>
      <c r="H75" s="283">
        <v>1.73</v>
      </c>
      <c r="I75" s="283">
        <v>1.73</v>
      </c>
      <c r="J75" s="225">
        <f t="shared" si="15"/>
        <v>10.38</v>
      </c>
      <c r="K75" s="283">
        <v>1.73</v>
      </c>
      <c r="L75" s="283">
        <v>1.73</v>
      </c>
      <c r="M75" s="283">
        <v>1.73</v>
      </c>
      <c r="N75" s="283">
        <v>1.73</v>
      </c>
      <c r="O75" s="283">
        <v>1.73</v>
      </c>
      <c r="P75" s="283">
        <v>1.73</v>
      </c>
      <c r="Q75" s="226">
        <f t="shared" si="16"/>
        <v>10.38</v>
      </c>
      <c r="R75" s="225">
        <f t="shared" si="17"/>
        <v>20.76</v>
      </c>
    </row>
    <row r="76" spans="1:18" s="121" customFormat="1" ht="25.5" customHeight="1">
      <c r="A76" s="314"/>
      <c r="B76" s="361"/>
      <c r="C76" s="361"/>
      <c r="D76" s="206">
        <f>D75*B75*1.18</f>
        <v>135.406062</v>
      </c>
      <c r="E76" s="206">
        <f>B75*E75*1.18</f>
        <v>135.406062</v>
      </c>
      <c r="F76" s="206">
        <f>B75*F75*1.18</f>
        <v>135.406062</v>
      </c>
      <c r="G76" s="206">
        <f>B75*G75*1.18</f>
        <v>135.406062</v>
      </c>
      <c r="H76" s="206">
        <f>B75*H75*1.18</f>
        <v>135.406062</v>
      </c>
      <c r="I76" s="206">
        <f>B75*I75*1.18</f>
        <v>135.406062</v>
      </c>
      <c r="J76" s="224">
        <f t="shared" si="15"/>
        <v>812.436372</v>
      </c>
      <c r="K76" s="206">
        <f>K75*C75*1.2</f>
        <v>137.70108</v>
      </c>
      <c r="L76" s="206">
        <f>L75*C75*1.2</f>
        <v>137.70108</v>
      </c>
      <c r="M76" s="206">
        <f>M75*C75*1.2</f>
        <v>137.70108</v>
      </c>
      <c r="N76" s="206">
        <f>N75*C75*1.2</f>
        <v>137.70108</v>
      </c>
      <c r="O76" s="206">
        <f>O75*C75*1.2</f>
        <v>137.70108</v>
      </c>
      <c r="P76" s="206">
        <f>P75*C75*1.2</f>
        <v>137.70108</v>
      </c>
      <c r="Q76" s="224">
        <f t="shared" si="16"/>
        <v>826.20648</v>
      </c>
      <c r="R76" s="224">
        <f>J76+Q76</f>
        <v>1638.642852</v>
      </c>
    </row>
    <row r="77" spans="1:18" s="29" customFormat="1" ht="22.5" customHeight="1">
      <c r="A77" s="313" t="s">
        <v>126</v>
      </c>
      <c r="B77" s="360">
        <v>66.33</v>
      </c>
      <c r="C77" s="360">
        <v>66.33</v>
      </c>
      <c r="D77" s="283">
        <v>0.741</v>
      </c>
      <c r="E77" s="283">
        <v>0.741</v>
      </c>
      <c r="F77" s="283">
        <v>0.741</v>
      </c>
      <c r="G77" s="283">
        <v>0.741</v>
      </c>
      <c r="H77" s="283">
        <v>0.741</v>
      </c>
      <c r="I77" s="283">
        <v>0.741</v>
      </c>
      <c r="J77" s="225">
        <f t="shared" si="15"/>
        <v>4.446</v>
      </c>
      <c r="K77" s="283">
        <v>0.741</v>
      </c>
      <c r="L77" s="283">
        <v>0.741</v>
      </c>
      <c r="M77" s="283">
        <v>0.741</v>
      </c>
      <c r="N77" s="283">
        <v>0.741</v>
      </c>
      <c r="O77" s="283">
        <v>0.741</v>
      </c>
      <c r="P77" s="283">
        <v>0.741</v>
      </c>
      <c r="Q77" s="226">
        <f t="shared" si="16"/>
        <v>4.446</v>
      </c>
      <c r="R77" s="227">
        <f t="shared" si="17"/>
        <v>8.892</v>
      </c>
    </row>
    <row r="78" spans="1:18" s="29" customFormat="1" ht="18" customHeight="1">
      <c r="A78" s="314"/>
      <c r="B78" s="361"/>
      <c r="C78" s="361"/>
      <c r="D78" s="206">
        <f>D77*B77*1.18</f>
        <v>57.99762539999999</v>
      </c>
      <c r="E78" s="206">
        <f>B77*E77*1.18</f>
        <v>57.99762539999999</v>
      </c>
      <c r="F78" s="206">
        <f>B77*F77*1.18</f>
        <v>57.99762539999999</v>
      </c>
      <c r="G78" s="206">
        <f>B77*G77*1.18</f>
        <v>57.99762539999999</v>
      </c>
      <c r="H78" s="206">
        <f>B77*H77*1.18</f>
        <v>57.99762539999999</v>
      </c>
      <c r="I78" s="206">
        <f>B77*I77*1.18</f>
        <v>57.99762539999999</v>
      </c>
      <c r="J78" s="224">
        <f t="shared" si="15"/>
        <v>347.98575239999997</v>
      </c>
      <c r="K78" s="206">
        <f>K77*C77*1.2</f>
        <v>58.98063599999999</v>
      </c>
      <c r="L78" s="206">
        <f>L77*C77*1.2</f>
        <v>58.98063599999999</v>
      </c>
      <c r="M78" s="206">
        <f>M77*C77*1.2</f>
        <v>58.98063599999999</v>
      </c>
      <c r="N78" s="206">
        <f>N77*C77*1.2</f>
        <v>58.98063599999999</v>
      </c>
      <c r="O78" s="206">
        <f>O77*C77*1.2</f>
        <v>58.98063599999999</v>
      </c>
      <c r="P78" s="206">
        <f>P77*C77*1.2</f>
        <v>58.98063599999999</v>
      </c>
      <c r="Q78" s="224">
        <f t="shared" si="16"/>
        <v>353.88381599999997</v>
      </c>
      <c r="R78" s="221">
        <f t="shared" si="17"/>
        <v>701.8695683999999</v>
      </c>
    </row>
    <row r="79" spans="1:18" s="123" customFormat="1" ht="30" customHeight="1">
      <c r="A79" s="313" t="s">
        <v>127</v>
      </c>
      <c r="B79" s="360">
        <v>66.33</v>
      </c>
      <c r="C79" s="360">
        <v>66.33</v>
      </c>
      <c r="D79" s="283">
        <v>11.765</v>
      </c>
      <c r="E79" s="283">
        <v>11.765</v>
      </c>
      <c r="F79" s="283">
        <v>11.765</v>
      </c>
      <c r="G79" s="283">
        <v>11.765</v>
      </c>
      <c r="H79" s="283">
        <v>11.765</v>
      </c>
      <c r="I79" s="283">
        <v>11.765</v>
      </c>
      <c r="J79" s="224">
        <f t="shared" si="15"/>
        <v>70.59</v>
      </c>
      <c r="K79" s="283">
        <v>11.765</v>
      </c>
      <c r="L79" s="283">
        <v>11.765</v>
      </c>
      <c r="M79" s="283">
        <v>11.765</v>
      </c>
      <c r="N79" s="283">
        <v>11.765</v>
      </c>
      <c r="O79" s="283">
        <v>11.765</v>
      </c>
      <c r="P79" s="283">
        <v>11.765</v>
      </c>
      <c r="Q79" s="212">
        <f t="shared" si="16"/>
        <v>70.59</v>
      </c>
      <c r="R79" s="224">
        <f t="shared" si="17"/>
        <v>141.18</v>
      </c>
    </row>
    <row r="80" spans="1:18" s="123" customFormat="1" ht="18" customHeight="1">
      <c r="A80" s="314"/>
      <c r="B80" s="361"/>
      <c r="C80" s="361"/>
      <c r="D80" s="206">
        <f>D79*B79*1.2</f>
        <v>936.44694</v>
      </c>
      <c r="E80" s="206">
        <f>B79*E79*1.2</f>
        <v>936.44694</v>
      </c>
      <c r="F80" s="206">
        <f>B79*F79*1.2</f>
        <v>936.44694</v>
      </c>
      <c r="G80" s="206">
        <f>B79*G79*1.2</f>
        <v>936.44694</v>
      </c>
      <c r="H80" s="206">
        <f>B79*H79*1.2</f>
        <v>936.44694</v>
      </c>
      <c r="I80" s="206">
        <f>B79*I79*1.2</f>
        <v>936.44694</v>
      </c>
      <c r="J80" s="224">
        <f t="shared" si="15"/>
        <v>5618.68164</v>
      </c>
      <c r="K80" s="206">
        <f>K79*C79*1.2</f>
        <v>936.44694</v>
      </c>
      <c r="L80" s="206">
        <f>L79*C79*1.2</f>
        <v>936.44694</v>
      </c>
      <c r="M80" s="206">
        <f>M79*C79*1.2</f>
        <v>936.44694</v>
      </c>
      <c r="N80" s="206">
        <f>N79*C79*1.2</f>
        <v>936.44694</v>
      </c>
      <c r="O80" s="206">
        <f>O79*C79*1.2</f>
        <v>936.44694</v>
      </c>
      <c r="P80" s="206">
        <f>P79*C79*1.2</f>
        <v>936.44694</v>
      </c>
      <c r="Q80" s="224">
        <f t="shared" si="16"/>
        <v>5618.68164</v>
      </c>
      <c r="R80" s="224">
        <f t="shared" si="17"/>
        <v>11237.36328</v>
      </c>
    </row>
    <row r="81" spans="1:18" s="63" customFormat="1" ht="36.75" customHeight="1">
      <c r="A81" s="341" t="s">
        <v>25</v>
      </c>
      <c r="B81" s="367"/>
      <c r="C81" s="355"/>
      <c r="D81" s="215">
        <f aca="true" t="shared" si="18" ref="D81:R81">D73+D75+D77+D79</f>
        <v>14.736</v>
      </c>
      <c r="E81" s="215">
        <f t="shared" si="18"/>
        <v>14.736</v>
      </c>
      <c r="F81" s="215">
        <f t="shared" si="18"/>
        <v>14.736</v>
      </c>
      <c r="G81" s="215">
        <f t="shared" si="18"/>
        <v>14.736</v>
      </c>
      <c r="H81" s="215">
        <f t="shared" si="18"/>
        <v>14.736</v>
      </c>
      <c r="I81" s="215">
        <f t="shared" si="18"/>
        <v>14.736</v>
      </c>
      <c r="J81" s="215">
        <f t="shared" si="18"/>
        <v>88.416</v>
      </c>
      <c r="K81" s="215">
        <f t="shared" si="18"/>
        <v>14.736</v>
      </c>
      <c r="L81" s="215">
        <f t="shared" si="18"/>
        <v>14.736</v>
      </c>
      <c r="M81" s="215">
        <f t="shared" si="18"/>
        <v>14.736</v>
      </c>
      <c r="N81" s="215">
        <f t="shared" si="18"/>
        <v>14.736</v>
      </c>
      <c r="O81" s="215">
        <f t="shared" si="18"/>
        <v>14.736</v>
      </c>
      <c r="P81" s="215">
        <f t="shared" si="18"/>
        <v>14.736</v>
      </c>
      <c r="Q81" s="215">
        <f t="shared" si="18"/>
        <v>88.416</v>
      </c>
      <c r="R81" s="200">
        <f t="shared" si="18"/>
        <v>176.832</v>
      </c>
    </row>
    <row r="82" spans="1:18" s="64" customFormat="1" ht="10.5" customHeight="1">
      <c r="A82" s="342"/>
      <c r="B82" s="368"/>
      <c r="C82" s="356"/>
      <c r="D82" s="216">
        <f aca="true" t="shared" si="19" ref="D82:R82">D74+D76+D78+D80</f>
        <v>1168.9853274</v>
      </c>
      <c r="E82" s="216">
        <f t="shared" si="19"/>
        <v>1168.9853274</v>
      </c>
      <c r="F82" s="216">
        <f t="shared" si="19"/>
        <v>1168.9853274</v>
      </c>
      <c r="G82" s="216">
        <f t="shared" si="19"/>
        <v>1168.9853274</v>
      </c>
      <c r="H82" s="216">
        <f t="shared" si="19"/>
        <v>1168.9853274</v>
      </c>
      <c r="I82" s="216">
        <f t="shared" si="19"/>
        <v>1168.9853274</v>
      </c>
      <c r="J82" s="216">
        <f t="shared" si="19"/>
        <v>7013.9119644</v>
      </c>
      <c r="K82" s="216">
        <f t="shared" si="19"/>
        <v>1172.926656</v>
      </c>
      <c r="L82" s="216">
        <f t="shared" si="19"/>
        <v>1172.926656</v>
      </c>
      <c r="M82" s="216">
        <f t="shared" si="19"/>
        <v>1172.926656</v>
      </c>
      <c r="N82" s="216">
        <f t="shared" si="19"/>
        <v>1172.926656</v>
      </c>
      <c r="O82" s="216">
        <f t="shared" si="19"/>
        <v>1172.926656</v>
      </c>
      <c r="P82" s="216">
        <f t="shared" si="19"/>
        <v>1172.926656</v>
      </c>
      <c r="Q82" s="216">
        <f t="shared" si="19"/>
        <v>7037.559936</v>
      </c>
      <c r="R82" s="228">
        <f t="shared" si="19"/>
        <v>14051.4719004</v>
      </c>
    </row>
    <row r="83" spans="1:18" s="62" customFormat="1" ht="14.25" customHeight="1">
      <c r="A83" s="223"/>
      <c r="B83" s="229"/>
      <c r="C83" s="229"/>
      <c r="D83" s="230"/>
      <c r="E83" s="230"/>
      <c r="F83" s="230"/>
      <c r="G83" s="230"/>
      <c r="H83" s="230"/>
      <c r="I83" s="230"/>
      <c r="J83" s="231"/>
      <c r="K83" s="230"/>
      <c r="L83" s="230"/>
      <c r="M83" s="230"/>
      <c r="N83" s="230"/>
      <c r="O83" s="230"/>
      <c r="P83" s="230"/>
      <c r="Q83" s="232"/>
      <c r="R83" s="221"/>
    </row>
    <row r="84" spans="1:18" s="60" customFormat="1" ht="12.75" customHeight="1" hidden="1">
      <c r="A84" s="375" t="s">
        <v>1</v>
      </c>
      <c r="B84" s="376"/>
      <c r="C84" s="376"/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7"/>
      <c r="R84" s="200"/>
    </row>
    <row r="85" spans="1:18" s="60" customFormat="1" ht="12.75" customHeight="1" hidden="1">
      <c r="A85" s="134" t="s">
        <v>2</v>
      </c>
      <c r="B85" s="134"/>
      <c r="C85" s="134"/>
      <c r="D85" s="134">
        <f>SUM(E85:H85)</f>
        <v>0</v>
      </c>
      <c r="E85" s="134"/>
      <c r="F85" s="134"/>
      <c r="G85" s="134"/>
      <c r="H85" s="134"/>
      <c r="I85" s="134">
        <f>SUM(K85:N85)</f>
        <v>0</v>
      </c>
      <c r="J85" s="200"/>
      <c r="K85" s="134"/>
      <c r="L85" s="134"/>
      <c r="M85" s="134"/>
      <c r="N85" s="134"/>
      <c r="O85" s="134"/>
      <c r="P85" s="134"/>
      <c r="Q85" s="200"/>
      <c r="R85" s="200"/>
    </row>
    <row r="86" spans="1:18" s="60" customFormat="1" ht="25.5" customHeight="1" hidden="1">
      <c r="A86" s="135" t="s">
        <v>22</v>
      </c>
      <c r="B86" s="134"/>
      <c r="C86" s="134"/>
      <c r="D86" s="137">
        <f>D85*B86</f>
        <v>0</v>
      </c>
      <c r="E86" s="137">
        <f>E85*B86</f>
        <v>0</v>
      </c>
      <c r="F86" s="137">
        <f>F85*B86</f>
        <v>0</v>
      </c>
      <c r="G86" s="137">
        <f>G85*B86</f>
        <v>0</v>
      </c>
      <c r="H86" s="137">
        <f>H85*B86</f>
        <v>0</v>
      </c>
      <c r="I86" s="137">
        <f>I85*B86</f>
        <v>0</v>
      </c>
      <c r="J86" s="219"/>
      <c r="K86" s="137">
        <f>K85*B86</f>
        <v>0</v>
      </c>
      <c r="L86" s="137">
        <f>L85*B86</f>
        <v>0</v>
      </c>
      <c r="M86" s="137">
        <f>M85*B86</f>
        <v>0</v>
      </c>
      <c r="N86" s="137">
        <f>N85*B86</f>
        <v>0</v>
      </c>
      <c r="O86" s="137">
        <f>O85*B86</f>
        <v>0</v>
      </c>
      <c r="P86" s="137">
        <f>P85*B86</f>
        <v>0</v>
      </c>
      <c r="Q86" s="200">
        <f>SUM(D86:P86)</f>
        <v>0</v>
      </c>
      <c r="R86" s="200"/>
    </row>
    <row r="87" spans="1:18" s="60" customFormat="1" ht="12.75" customHeight="1" hidden="1">
      <c r="A87" s="134" t="s">
        <v>3</v>
      </c>
      <c r="B87" s="134"/>
      <c r="C87" s="134"/>
      <c r="D87" s="134">
        <f aca="true" t="shared" si="20" ref="D87:N87">SUM(D85)</f>
        <v>0</v>
      </c>
      <c r="E87" s="134">
        <f t="shared" si="20"/>
        <v>0</v>
      </c>
      <c r="F87" s="134">
        <f t="shared" si="20"/>
        <v>0</v>
      </c>
      <c r="G87" s="134">
        <f t="shared" si="20"/>
        <v>0</v>
      </c>
      <c r="H87" s="134">
        <f t="shared" si="20"/>
        <v>0</v>
      </c>
      <c r="I87" s="134">
        <f t="shared" si="20"/>
        <v>0</v>
      </c>
      <c r="J87" s="200"/>
      <c r="K87" s="134">
        <f t="shared" si="20"/>
        <v>0</v>
      </c>
      <c r="L87" s="134">
        <f t="shared" si="20"/>
        <v>0</v>
      </c>
      <c r="M87" s="134">
        <f t="shared" si="20"/>
        <v>0</v>
      </c>
      <c r="N87" s="134">
        <f t="shared" si="20"/>
        <v>0</v>
      </c>
      <c r="O87" s="134"/>
      <c r="P87" s="134"/>
      <c r="Q87" s="200"/>
      <c r="R87" s="200"/>
    </row>
    <row r="88" spans="1:18" s="60" customFormat="1" ht="12.75" customHeight="1" hidden="1">
      <c r="A88" s="200" t="s">
        <v>23</v>
      </c>
      <c r="B88" s="134"/>
      <c r="C88" s="134"/>
      <c r="D88" s="134"/>
      <c r="E88" s="134"/>
      <c r="F88" s="134"/>
      <c r="G88" s="134"/>
      <c r="H88" s="134"/>
      <c r="I88" s="134"/>
      <c r="J88" s="200"/>
      <c r="K88" s="134"/>
      <c r="L88" s="134"/>
      <c r="M88" s="134"/>
      <c r="N88" s="134"/>
      <c r="O88" s="134"/>
      <c r="P88" s="134"/>
      <c r="Q88" s="200"/>
      <c r="R88" s="200"/>
    </row>
    <row r="89" spans="1:18" s="60" customFormat="1" ht="12.75" customHeight="1" hidden="1">
      <c r="A89" s="375" t="s">
        <v>4</v>
      </c>
      <c r="B89" s="376"/>
      <c r="C89" s="376"/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7"/>
      <c r="R89" s="200"/>
    </row>
    <row r="90" spans="1:18" s="60" customFormat="1" ht="12.75" customHeight="1" hidden="1">
      <c r="A90" s="134" t="s">
        <v>5</v>
      </c>
      <c r="B90" s="134"/>
      <c r="C90" s="134"/>
      <c r="D90" s="134"/>
      <c r="E90" s="134"/>
      <c r="F90" s="134"/>
      <c r="G90" s="134"/>
      <c r="H90" s="134"/>
      <c r="I90" s="134"/>
      <c r="J90" s="200"/>
      <c r="K90" s="134"/>
      <c r="L90" s="134"/>
      <c r="M90" s="134"/>
      <c r="N90" s="134"/>
      <c r="O90" s="134"/>
      <c r="P90" s="134"/>
      <c r="Q90" s="200"/>
      <c r="R90" s="200"/>
    </row>
    <row r="91" spans="1:18" s="60" customFormat="1" ht="25.5" customHeight="1" hidden="1">
      <c r="A91" s="135" t="s">
        <v>22</v>
      </c>
      <c r="B91" s="134"/>
      <c r="C91" s="134"/>
      <c r="D91" s="137">
        <f>D90*B91</f>
        <v>0</v>
      </c>
      <c r="E91" s="137">
        <f>E90*B91</f>
        <v>0</v>
      </c>
      <c r="F91" s="137">
        <f>F90*B91</f>
        <v>0</v>
      </c>
      <c r="G91" s="137">
        <f>G90*B91</f>
        <v>0</v>
      </c>
      <c r="H91" s="137">
        <f>H90*B91</f>
        <v>0</v>
      </c>
      <c r="I91" s="137">
        <f>I90*B91</f>
        <v>0</v>
      </c>
      <c r="J91" s="219"/>
      <c r="K91" s="137">
        <f>K90*B91</f>
        <v>0</v>
      </c>
      <c r="L91" s="137">
        <f>L90*B91</f>
        <v>0</v>
      </c>
      <c r="M91" s="137">
        <f>M90*B91</f>
        <v>0</v>
      </c>
      <c r="N91" s="137">
        <f>N90*B91</f>
        <v>0</v>
      </c>
      <c r="O91" s="137">
        <f>O90*B91</f>
        <v>0</v>
      </c>
      <c r="P91" s="137">
        <f>P90*B91</f>
        <v>0</v>
      </c>
      <c r="Q91" s="200">
        <f>SUM(D91:P91)</f>
        <v>0</v>
      </c>
      <c r="R91" s="200"/>
    </row>
    <row r="92" spans="1:18" s="60" customFormat="1" ht="12.75" customHeight="1" hidden="1">
      <c r="A92" s="134" t="s">
        <v>3</v>
      </c>
      <c r="B92" s="134"/>
      <c r="C92" s="134"/>
      <c r="D92" s="134">
        <f aca="true" t="shared" si="21" ref="D92:N92">SUM(D90)</f>
        <v>0</v>
      </c>
      <c r="E92" s="134">
        <f t="shared" si="21"/>
        <v>0</v>
      </c>
      <c r="F92" s="134">
        <f t="shared" si="21"/>
        <v>0</v>
      </c>
      <c r="G92" s="134">
        <f t="shared" si="21"/>
        <v>0</v>
      </c>
      <c r="H92" s="134">
        <f t="shared" si="21"/>
        <v>0</v>
      </c>
      <c r="I92" s="134">
        <f t="shared" si="21"/>
        <v>0</v>
      </c>
      <c r="J92" s="200"/>
      <c r="K92" s="134">
        <f t="shared" si="21"/>
        <v>0</v>
      </c>
      <c r="L92" s="134">
        <f t="shared" si="21"/>
        <v>0</v>
      </c>
      <c r="M92" s="134">
        <f t="shared" si="21"/>
        <v>0</v>
      </c>
      <c r="N92" s="134">
        <f t="shared" si="21"/>
        <v>0</v>
      </c>
      <c r="O92" s="134"/>
      <c r="P92" s="134"/>
      <c r="Q92" s="200"/>
      <c r="R92" s="200"/>
    </row>
    <row r="93" spans="1:18" s="60" customFormat="1" ht="12.75" customHeight="1" hidden="1">
      <c r="A93" s="134"/>
      <c r="B93" s="134"/>
      <c r="C93" s="134"/>
      <c r="D93" s="134"/>
      <c r="E93" s="134"/>
      <c r="F93" s="134"/>
      <c r="G93" s="134"/>
      <c r="H93" s="134"/>
      <c r="I93" s="134"/>
      <c r="J93" s="200"/>
      <c r="K93" s="134"/>
      <c r="L93" s="134"/>
      <c r="M93" s="134"/>
      <c r="N93" s="134"/>
      <c r="O93" s="134"/>
      <c r="P93" s="134"/>
      <c r="Q93" s="200"/>
      <c r="R93" s="200"/>
    </row>
    <row r="94" spans="1:18" s="60" customFormat="1" ht="12.75" customHeight="1" hidden="1">
      <c r="A94" s="375" t="s">
        <v>6</v>
      </c>
      <c r="B94" s="376"/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7"/>
      <c r="R94" s="200"/>
    </row>
    <row r="95" spans="1:18" s="60" customFormat="1" ht="12.75" customHeight="1" hidden="1">
      <c r="A95" s="134" t="s">
        <v>7</v>
      </c>
      <c r="B95" s="134"/>
      <c r="C95" s="134"/>
      <c r="D95" s="200">
        <v>26.7</v>
      </c>
      <c r="E95" s="200">
        <v>26.7</v>
      </c>
      <c r="F95" s="200">
        <v>26.7</v>
      </c>
      <c r="G95" s="200">
        <v>26.7</v>
      </c>
      <c r="H95" s="200">
        <v>26.6</v>
      </c>
      <c r="I95" s="200">
        <v>26.6</v>
      </c>
      <c r="J95" s="200"/>
      <c r="K95" s="200">
        <v>26.6</v>
      </c>
      <c r="L95" s="200">
        <v>26.6</v>
      </c>
      <c r="M95" s="200">
        <v>26.7</v>
      </c>
      <c r="N95" s="200">
        <v>26.7</v>
      </c>
      <c r="O95" s="200">
        <v>26.7</v>
      </c>
      <c r="P95" s="200">
        <v>26.7</v>
      </c>
      <c r="Q95" s="200">
        <f>SUM(D95:P95)</f>
        <v>319.99999999999994</v>
      </c>
      <c r="R95" s="200"/>
    </row>
    <row r="96" spans="1:18" s="60" customFormat="1" ht="25.5" customHeight="1" hidden="1">
      <c r="A96" s="135" t="s">
        <v>22</v>
      </c>
      <c r="B96" s="233">
        <v>30.29</v>
      </c>
      <c r="C96" s="233"/>
      <c r="D96" s="219">
        <f>D95*B96</f>
        <v>808.7429999999999</v>
      </c>
      <c r="E96" s="219">
        <f>E95*B96</f>
        <v>808.7429999999999</v>
      </c>
      <c r="F96" s="219">
        <f>F95*B96</f>
        <v>808.7429999999999</v>
      </c>
      <c r="G96" s="219">
        <f>G95*B96</f>
        <v>808.7429999999999</v>
      </c>
      <c r="H96" s="219">
        <f>H95*B96</f>
        <v>805.714</v>
      </c>
      <c r="I96" s="219">
        <f>I95*B96</f>
        <v>805.714</v>
      </c>
      <c r="J96" s="219"/>
      <c r="K96" s="219">
        <f>K95*B96</f>
        <v>805.714</v>
      </c>
      <c r="L96" s="219">
        <f>L95*B96</f>
        <v>805.714</v>
      </c>
      <c r="M96" s="219">
        <f>M95*B96</f>
        <v>808.7429999999999</v>
      </c>
      <c r="N96" s="219">
        <f>N95*B96</f>
        <v>808.7429999999999</v>
      </c>
      <c r="O96" s="219">
        <f>O95*B96</f>
        <v>808.7429999999999</v>
      </c>
      <c r="P96" s="219">
        <f>P95*B96</f>
        <v>808.7429999999999</v>
      </c>
      <c r="Q96" s="200">
        <f>SUM(D96:P96)</f>
        <v>9692.800000000001</v>
      </c>
      <c r="R96" s="200"/>
    </row>
    <row r="97" spans="1:18" s="60" customFormat="1" ht="12.75" customHeight="1" hidden="1">
      <c r="A97" s="134" t="s">
        <v>8</v>
      </c>
      <c r="B97" s="134"/>
      <c r="C97" s="134"/>
      <c r="D97" s="134"/>
      <c r="E97" s="134"/>
      <c r="F97" s="134"/>
      <c r="G97" s="134"/>
      <c r="H97" s="134"/>
      <c r="I97" s="134"/>
      <c r="J97" s="200"/>
      <c r="K97" s="134"/>
      <c r="L97" s="134"/>
      <c r="M97" s="134"/>
      <c r="N97" s="134"/>
      <c r="O97" s="134"/>
      <c r="P97" s="134"/>
      <c r="Q97" s="200"/>
      <c r="R97" s="200"/>
    </row>
    <row r="98" spans="1:18" s="62" customFormat="1" ht="12.75" customHeight="1">
      <c r="A98" s="369" t="s">
        <v>35</v>
      </c>
      <c r="B98" s="370"/>
      <c r="C98" s="371"/>
      <c r="D98" s="221">
        <f aca="true" t="shared" si="22" ref="D98:R98">D70+D81</f>
        <v>3642.5299999999993</v>
      </c>
      <c r="E98" s="221">
        <f t="shared" si="22"/>
        <v>3646.5299999999993</v>
      </c>
      <c r="F98" s="221">
        <f t="shared" si="22"/>
        <v>3642.5299999999993</v>
      </c>
      <c r="G98" s="221">
        <f t="shared" si="22"/>
        <v>3640.5299999999993</v>
      </c>
      <c r="H98" s="221">
        <f t="shared" si="22"/>
        <v>3657.5299999999993</v>
      </c>
      <c r="I98" s="221">
        <f t="shared" si="22"/>
        <v>3630.5299999999993</v>
      </c>
      <c r="J98" s="221">
        <f t="shared" si="22"/>
        <v>21860.179999999997</v>
      </c>
      <c r="K98" s="221">
        <f t="shared" si="22"/>
        <v>3625.45</v>
      </c>
      <c r="L98" s="221">
        <f t="shared" si="22"/>
        <v>3613.629999999999</v>
      </c>
      <c r="M98" s="221">
        <f t="shared" si="22"/>
        <v>3647.5299999999993</v>
      </c>
      <c r="N98" s="221">
        <f t="shared" si="22"/>
        <v>3648.5299999999993</v>
      </c>
      <c r="O98" s="221">
        <f t="shared" si="22"/>
        <v>3650.5299999999993</v>
      </c>
      <c r="P98" s="221">
        <f t="shared" si="22"/>
        <v>3652.5299999999993</v>
      </c>
      <c r="Q98" s="221">
        <f t="shared" si="22"/>
        <v>21838.199999999993</v>
      </c>
      <c r="R98" s="221">
        <f t="shared" si="22"/>
        <v>43698.38</v>
      </c>
    </row>
    <row r="99" spans="1:18" s="62" customFormat="1" ht="12.75">
      <c r="A99" s="372"/>
      <c r="B99" s="373"/>
      <c r="C99" s="374"/>
      <c r="D99" s="221">
        <f aca="true" t="shared" si="23" ref="D99:R99">D71+D82</f>
        <v>332518.6824234</v>
      </c>
      <c r="E99" s="221">
        <f t="shared" si="23"/>
        <v>333722.8024234</v>
      </c>
      <c r="F99" s="221">
        <f t="shared" si="23"/>
        <v>332518.6824234</v>
      </c>
      <c r="G99" s="221">
        <f t="shared" si="23"/>
        <v>334742.9967874</v>
      </c>
      <c r="H99" s="221">
        <f t="shared" si="23"/>
        <v>337034.1324234</v>
      </c>
      <c r="I99" s="221">
        <f t="shared" si="23"/>
        <v>328906.3224234</v>
      </c>
      <c r="J99" s="221">
        <f t="shared" si="23"/>
        <v>1999443.6189043995</v>
      </c>
      <c r="K99" s="221">
        <f t="shared" si="23"/>
        <v>330091.89215200004</v>
      </c>
      <c r="L99" s="221">
        <f t="shared" si="23"/>
        <v>326758.61775200005</v>
      </c>
      <c r="M99" s="221">
        <f t="shared" si="23"/>
        <v>334565.44175200013</v>
      </c>
      <c r="N99" s="221">
        <f t="shared" si="23"/>
        <v>334866.4717520001</v>
      </c>
      <c r="O99" s="221">
        <f t="shared" si="23"/>
        <v>335468.5317520001</v>
      </c>
      <c r="P99" s="221">
        <f t="shared" si="23"/>
        <v>336070.59175200015</v>
      </c>
      <c r="Q99" s="221">
        <f t="shared" si="23"/>
        <v>1997821.5469119996</v>
      </c>
      <c r="R99" s="221">
        <f t="shared" si="23"/>
        <v>3997265.1658163993</v>
      </c>
    </row>
    <row r="100" spans="1:18" s="60" customFormat="1" ht="12.75">
      <c r="A100" s="86"/>
      <c r="B100" s="87"/>
      <c r="C100" s="87"/>
      <c r="D100" s="86"/>
      <c r="E100" s="86"/>
      <c r="F100" s="86"/>
      <c r="G100" s="86"/>
      <c r="H100" s="86"/>
      <c r="I100" s="86"/>
      <c r="J100" s="64"/>
      <c r="K100" s="86"/>
      <c r="L100" s="86"/>
      <c r="M100" s="86"/>
      <c r="N100" s="86"/>
      <c r="O100" s="86"/>
      <c r="P100" s="86"/>
      <c r="Q100" s="64"/>
      <c r="R100" s="64"/>
    </row>
    <row r="101" spans="1:18" s="60" customFormat="1" ht="12.75">
      <c r="A101" s="86"/>
      <c r="B101" s="86"/>
      <c r="C101" s="86"/>
      <c r="D101" s="86"/>
      <c r="E101" s="86"/>
      <c r="F101" s="86"/>
      <c r="G101" s="86"/>
      <c r="H101" s="86"/>
      <c r="I101" s="86"/>
      <c r="J101" s="64"/>
      <c r="K101" s="86"/>
      <c r="L101" s="86"/>
      <c r="M101" s="86"/>
      <c r="N101" s="86"/>
      <c r="O101" s="86"/>
      <c r="P101" s="86"/>
      <c r="Q101" s="64"/>
      <c r="R101" s="64"/>
    </row>
    <row r="102" spans="1:18" s="60" customFormat="1" ht="12.75">
      <c r="A102" s="379"/>
      <c r="B102" s="379"/>
      <c r="C102" s="379"/>
      <c r="D102" s="379"/>
      <c r="E102" s="86"/>
      <c r="F102" s="86"/>
      <c r="G102" s="86"/>
      <c r="H102" s="86"/>
      <c r="I102" s="86"/>
      <c r="J102" s="64"/>
      <c r="K102" s="86"/>
      <c r="L102" s="86"/>
      <c r="M102" s="86"/>
      <c r="N102" s="86"/>
      <c r="O102" s="86"/>
      <c r="P102" s="86"/>
      <c r="Q102" s="64"/>
      <c r="R102" s="64"/>
    </row>
    <row r="103" spans="1:18" s="60" customFormat="1" ht="12.75">
      <c r="A103" s="378"/>
      <c r="B103" s="378"/>
      <c r="C103" s="378"/>
      <c r="D103" s="378"/>
      <c r="E103" s="87"/>
      <c r="F103" s="87"/>
      <c r="G103" s="87"/>
      <c r="H103" s="87"/>
      <c r="I103" s="87"/>
      <c r="J103" s="67"/>
      <c r="K103" s="87"/>
      <c r="L103" s="87"/>
      <c r="M103" s="87"/>
      <c r="N103" s="87"/>
      <c r="O103" s="87"/>
      <c r="P103" s="87"/>
      <c r="Q103" s="67"/>
      <c r="R103" s="64"/>
    </row>
    <row r="104" spans="1:18" s="60" customFormat="1" ht="12.75">
      <c r="A104" s="65"/>
      <c r="B104" s="65"/>
      <c r="C104" s="65"/>
      <c r="D104" s="65"/>
      <c r="E104" s="65"/>
      <c r="F104" s="65"/>
      <c r="G104" s="65"/>
      <c r="H104" s="65"/>
      <c r="I104" s="65"/>
      <c r="J104" s="66"/>
      <c r="K104" s="65"/>
      <c r="L104" s="65"/>
      <c r="M104" s="65"/>
      <c r="N104" s="65"/>
      <c r="O104" s="65"/>
      <c r="P104" s="65"/>
      <c r="Q104" s="67"/>
      <c r="R104" s="64"/>
    </row>
    <row r="105" spans="1:18" s="60" customFormat="1" ht="12.75">
      <c r="A105" s="65"/>
      <c r="B105" s="65"/>
      <c r="C105" s="65"/>
      <c r="D105" s="65"/>
      <c r="E105" s="65"/>
      <c r="F105" s="65"/>
      <c r="G105" s="65"/>
      <c r="H105" s="65"/>
      <c r="I105" s="65"/>
      <c r="J105" s="66"/>
      <c r="K105" s="65"/>
      <c r="L105" s="65"/>
      <c r="M105" s="65"/>
      <c r="N105" s="65"/>
      <c r="O105" s="65"/>
      <c r="P105" s="65"/>
      <c r="Q105" s="67"/>
      <c r="R105" s="64"/>
    </row>
    <row r="106" spans="1:18" s="17" customFormat="1" ht="12.75">
      <c r="A106" s="33"/>
      <c r="B106" s="33"/>
      <c r="C106" s="33"/>
      <c r="D106" s="33"/>
      <c r="E106" s="33"/>
      <c r="F106" s="33"/>
      <c r="G106" s="33"/>
      <c r="H106" s="33"/>
      <c r="I106" s="33"/>
      <c r="J106" s="34"/>
      <c r="K106" s="33"/>
      <c r="L106" s="33"/>
      <c r="M106" s="33"/>
      <c r="N106" s="33"/>
      <c r="O106" s="33"/>
      <c r="P106" s="33"/>
      <c r="Q106" s="35"/>
      <c r="R106" s="32"/>
    </row>
  </sheetData>
  <sheetProtection/>
  <autoFilter ref="A7:S82"/>
  <mergeCells count="118">
    <mergeCell ref="B49:B50"/>
    <mergeCell ref="A47:A48"/>
    <mergeCell ref="C43:C44"/>
    <mergeCell ref="A45:A46"/>
    <mergeCell ref="B37:B38"/>
    <mergeCell ref="A49:A50"/>
    <mergeCell ref="C49:C50"/>
    <mergeCell ref="C33:C34"/>
    <mergeCell ref="C27:C28"/>
    <mergeCell ref="C47:C48"/>
    <mergeCell ref="C37:C38"/>
    <mergeCell ref="B45:B46"/>
    <mergeCell ref="C45:C46"/>
    <mergeCell ref="B33:B34"/>
    <mergeCell ref="B41:B42"/>
    <mergeCell ref="A9:A10"/>
    <mergeCell ref="C35:C36"/>
    <mergeCell ref="C41:C42"/>
    <mergeCell ref="C39:C40"/>
    <mergeCell ref="C21:C22"/>
    <mergeCell ref="B21:B22"/>
    <mergeCell ref="C23:C24"/>
    <mergeCell ref="C29:C30"/>
    <mergeCell ref="C31:C32"/>
    <mergeCell ref="C25:C26"/>
    <mergeCell ref="B9:B10"/>
    <mergeCell ref="C19:C20"/>
    <mergeCell ref="C17:C18"/>
    <mergeCell ref="C11:C12"/>
    <mergeCell ref="C13:C14"/>
    <mergeCell ref="C9:C10"/>
    <mergeCell ref="B15:B16"/>
    <mergeCell ref="B11:B12"/>
    <mergeCell ref="B19:B20"/>
    <mergeCell ref="C15:C16"/>
    <mergeCell ref="N1:R1"/>
    <mergeCell ref="M2:R2"/>
    <mergeCell ref="M3:R3"/>
    <mergeCell ref="M4:R4"/>
    <mergeCell ref="M5:R5"/>
    <mergeCell ref="A8:Q8"/>
    <mergeCell ref="A6:R6"/>
    <mergeCell ref="A11:A12"/>
    <mergeCell ref="A15:A16"/>
    <mergeCell ref="B13:B14"/>
    <mergeCell ref="A56:A57"/>
    <mergeCell ref="B25:B26"/>
    <mergeCell ref="A43:A44"/>
    <mergeCell ref="A27:A28"/>
    <mergeCell ref="A39:A40"/>
    <mergeCell ref="A13:A14"/>
    <mergeCell ref="B27:B28"/>
    <mergeCell ref="A52:A53"/>
    <mergeCell ref="A29:A30"/>
    <mergeCell ref="B29:B30"/>
    <mergeCell ref="A37:A38"/>
    <mergeCell ref="A19:A20"/>
    <mergeCell ref="B43:B44"/>
    <mergeCell ref="B52:B53"/>
    <mergeCell ref="B39:B40"/>
    <mergeCell ref="A33:A34"/>
    <mergeCell ref="B35:B36"/>
    <mergeCell ref="A17:A18"/>
    <mergeCell ref="A21:A22"/>
    <mergeCell ref="B17:B18"/>
    <mergeCell ref="B47:B48"/>
    <mergeCell ref="A23:A24"/>
    <mergeCell ref="A25:A26"/>
    <mergeCell ref="A41:A42"/>
    <mergeCell ref="B23:B24"/>
    <mergeCell ref="A31:A32"/>
    <mergeCell ref="A35:A36"/>
    <mergeCell ref="A103:D103"/>
    <mergeCell ref="A75:A76"/>
    <mergeCell ref="A94:Q94"/>
    <mergeCell ref="A77:A78"/>
    <mergeCell ref="A84:Q84"/>
    <mergeCell ref="C77:C78"/>
    <mergeCell ref="C75:C76"/>
    <mergeCell ref="B75:B76"/>
    <mergeCell ref="B77:B78"/>
    <mergeCell ref="A102:D102"/>
    <mergeCell ref="C79:C80"/>
    <mergeCell ref="A98:C99"/>
    <mergeCell ref="A81:C82"/>
    <mergeCell ref="A73:A74"/>
    <mergeCell ref="B79:B80"/>
    <mergeCell ref="A89:Q89"/>
    <mergeCell ref="A79:A80"/>
    <mergeCell ref="B73:B74"/>
    <mergeCell ref="C62:C63"/>
    <mergeCell ref="A64:A65"/>
    <mergeCell ref="B64:B65"/>
    <mergeCell ref="C64:C65"/>
    <mergeCell ref="A66:A67"/>
    <mergeCell ref="B66:B67"/>
    <mergeCell ref="C66:C67"/>
    <mergeCell ref="B62:B63"/>
    <mergeCell ref="C54:C55"/>
    <mergeCell ref="A62:A63"/>
    <mergeCell ref="C73:C74"/>
    <mergeCell ref="B56:B57"/>
    <mergeCell ref="B54:B55"/>
    <mergeCell ref="A68:A69"/>
    <mergeCell ref="A72:Q72"/>
    <mergeCell ref="B68:B69"/>
    <mergeCell ref="C68:C69"/>
    <mergeCell ref="A70:C71"/>
    <mergeCell ref="A54:A55"/>
    <mergeCell ref="C56:C57"/>
    <mergeCell ref="A60:A61"/>
    <mergeCell ref="B31:B32"/>
    <mergeCell ref="B60:B61"/>
    <mergeCell ref="C60:C61"/>
    <mergeCell ref="B58:B59"/>
    <mergeCell ref="A58:A59"/>
    <mergeCell ref="C58:C59"/>
    <mergeCell ref="C52:C53"/>
  </mergeCells>
  <printOptions/>
  <pageMargins left="0.1968503937007874" right="0.1968503937007874" top="0.2755905511811024" bottom="0.1968503937007874" header="0.31496062992125984" footer="0.1968503937007874"/>
  <pageSetup horizontalDpi="600" verticalDpi="600" orientation="landscape" paperSize="9" scale="70" r:id="rId1"/>
  <rowBreaks count="3" manualBreakCount="3">
    <brk id="22" max="17" man="1"/>
    <brk id="53" max="17" man="1"/>
    <brk id="71" max="255" man="1"/>
  </rowBreaks>
  <ignoredErrors>
    <ignoredError sqref="J11 J9 J13 J33 J23 J49 J39 J37 J31 J17 J15 J45 J56 J41 J43 J54 J73 J75 J77 J79" formulaRange="1"/>
    <ignoredError sqref="Q35 Q52" formula="1"/>
    <ignoredError sqref="J35 J52 J19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A108"/>
  <sheetViews>
    <sheetView view="pageBreakPreview" zoomScaleSheetLayoutView="100" zoomScalePageLayoutView="0" workbookViewId="0" topLeftCell="A1">
      <selection activeCell="A6" sqref="A6:Q6"/>
    </sheetView>
  </sheetViews>
  <sheetFormatPr defaultColWidth="9.00390625" defaultRowHeight="12.75"/>
  <cols>
    <col min="1" max="1" width="5.375" style="22" customWidth="1"/>
    <col min="2" max="2" width="14.625" style="24" customWidth="1"/>
    <col min="3" max="3" width="7.875" style="22" customWidth="1"/>
    <col min="4" max="4" width="7.75390625" style="22" customWidth="1"/>
    <col min="5" max="5" width="9.75390625" style="22" customWidth="1"/>
    <col min="6" max="6" width="10.25390625" style="22" customWidth="1"/>
    <col min="7" max="8" width="9.00390625" style="22" customWidth="1"/>
    <col min="9" max="9" width="8.00390625" style="22" customWidth="1"/>
    <col min="10" max="10" width="7.375" style="22" customWidth="1"/>
    <col min="11" max="11" width="7.75390625" style="22" customWidth="1"/>
    <col min="12" max="12" width="7.375" style="22" customWidth="1"/>
    <col min="13" max="13" width="7.875" style="22" customWidth="1"/>
    <col min="14" max="14" width="7.25390625" style="22" customWidth="1"/>
    <col min="15" max="15" width="7.125" style="22" customWidth="1"/>
    <col min="16" max="16" width="7.75390625" style="22" customWidth="1"/>
    <col min="17" max="17" width="9.25390625" style="22" customWidth="1"/>
  </cols>
  <sheetData>
    <row r="1" spans="1:17" s="1" customFormat="1" ht="12.75">
      <c r="A1" s="25"/>
      <c r="B1" s="24"/>
      <c r="C1" s="50"/>
      <c r="D1" s="50"/>
      <c r="E1" s="22"/>
      <c r="F1" s="25"/>
      <c r="G1" s="22"/>
      <c r="H1" s="22"/>
      <c r="I1" s="22"/>
      <c r="J1" s="22"/>
      <c r="K1" s="402" t="s">
        <v>74</v>
      </c>
      <c r="L1" s="402"/>
      <c r="M1" s="402"/>
      <c r="N1" s="402"/>
      <c r="O1" s="402"/>
      <c r="P1" s="388"/>
      <c r="Q1" s="388"/>
    </row>
    <row r="2" spans="1:17" s="1" customFormat="1" ht="12.75">
      <c r="A2" s="25"/>
      <c r="B2" s="24"/>
      <c r="C2" s="50"/>
      <c r="D2" s="50"/>
      <c r="E2" s="22"/>
      <c r="F2" s="26"/>
      <c r="G2" s="22"/>
      <c r="H2" s="22"/>
      <c r="I2" s="22"/>
      <c r="J2" s="22"/>
      <c r="K2" s="402" t="s">
        <v>308</v>
      </c>
      <c r="L2" s="402"/>
      <c r="M2" s="402"/>
      <c r="N2" s="402"/>
      <c r="O2" s="402"/>
      <c r="P2" s="388"/>
      <c r="Q2" s="388"/>
    </row>
    <row r="3" spans="1:17" s="1" customFormat="1" ht="16.5" customHeight="1">
      <c r="A3" s="25"/>
      <c r="B3" s="24"/>
      <c r="C3" s="50"/>
      <c r="D3" s="50"/>
      <c r="E3" s="22"/>
      <c r="F3" s="22"/>
      <c r="G3" s="22"/>
      <c r="H3" s="22"/>
      <c r="I3" s="22"/>
      <c r="J3" s="22"/>
      <c r="K3" s="402" t="s">
        <v>193</v>
      </c>
      <c r="L3" s="402"/>
      <c r="M3" s="402"/>
      <c r="N3" s="402"/>
      <c r="O3" s="402"/>
      <c r="P3" s="388"/>
      <c r="Q3" s="388"/>
    </row>
    <row r="4" spans="1:17" s="1" customFormat="1" ht="12.75" customHeight="1" hidden="1">
      <c r="A4" s="22"/>
      <c r="B4" s="24"/>
      <c r="C4" s="51"/>
      <c r="D4" s="51"/>
      <c r="E4" s="22"/>
      <c r="F4" s="22"/>
      <c r="G4" s="22"/>
      <c r="H4" s="22"/>
      <c r="I4" s="22"/>
      <c r="J4" s="22"/>
      <c r="K4" s="85"/>
      <c r="L4" s="402" t="s">
        <v>36</v>
      </c>
      <c r="M4" s="402"/>
      <c r="N4" s="402"/>
      <c r="O4" s="85"/>
      <c r="P4" s="22"/>
      <c r="Q4" s="22"/>
    </row>
    <row r="5" spans="1:17" s="1" customFormat="1" ht="12.75" customHeight="1">
      <c r="A5" s="22"/>
      <c r="B5" s="24"/>
      <c r="C5" s="51"/>
      <c r="D5" s="51"/>
      <c r="E5" s="22"/>
      <c r="F5" s="22"/>
      <c r="G5" s="22"/>
      <c r="H5" s="22"/>
      <c r="I5" s="22"/>
      <c r="J5" s="22"/>
      <c r="K5" s="402" t="s">
        <v>309</v>
      </c>
      <c r="L5" s="402"/>
      <c r="M5" s="402"/>
      <c r="N5" s="402"/>
      <c r="O5" s="402"/>
      <c r="P5" s="388"/>
      <c r="Q5" s="388"/>
    </row>
    <row r="6" spans="1:17" s="12" customFormat="1" ht="23.25" customHeight="1">
      <c r="A6" s="403" t="s">
        <v>203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</row>
    <row r="7" spans="1:17" s="1" customFormat="1" ht="15.75" customHeight="1">
      <c r="A7" s="409"/>
      <c r="B7" s="410"/>
      <c r="C7" s="410"/>
      <c r="D7" s="410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s="1" customFormat="1" ht="33.75">
      <c r="A8" s="134"/>
      <c r="B8" s="134"/>
      <c r="C8" s="136" t="s">
        <v>185</v>
      </c>
      <c r="D8" s="136" t="s">
        <v>186</v>
      </c>
      <c r="E8" s="134" t="s">
        <v>9</v>
      </c>
      <c r="F8" s="134" t="s">
        <v>10</v>
      </c>
      <c r="G8" s="134" t="s">
        <v>11</v>
      </c>
      <c r="H8" s="134" t="s">
        <v>12</v>
      </c>
      <c r="I8" s="134" t="s">
        <v>13</v>
      </c>
      <c r="J8" s="134" t="s">
        <v>14</v>
      </c>
      <c r="K8" s="134" t="s">
        <v>15</v>
      </c>
      <c r="L8" s="134" t="s">
        <v>16</v>
      </c>
      <c r="M8" s="134" t="s">
        <v>17</v>
      </c>
      <c r="N8" s="134" t="s">
        <v>18</v>
      </c>
      <c r="O8" s="134" t="s">
        <v>20</v>
      </c>
      <c r="P8" s="134" t="s">
        <v>21</v>
      </c>
      <c r="Q8" s="200" t="s">
        <v>19</v>
      </c>
    </row>
    <row r="9" spans="1:17" s="1" customFormat="1" ht="12.75">
      <c r="A9" s="375" t="s">
        <v>26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7"/>
    </row>
    <row r="10" spans="1:17" s="8" customFormat="1" ht="21" customHeight="1">
      <c r="A10" s="391">
        <v>1</v>
      </c>
      <c r="B10" s="380" t="s">
        <v>85</v>
      </c>
      <c r="C10" s="360">
        <v>240.71</v>
      </c>
      <c r="D10" s="360">
        <v>240.71</v>
      </c>
      <c r="E10" s="208">
        <v>59.911</v>
      </c>
      <c r="F10" s="209">
        <v>59.911</v>
      </c>
      <c r="G10" s="209">
        <v>59.911</v>
      </c>
      <c r="H10" s="209">
        <v>59.911</v>
      </c>
      <c r="I10" s="209">
        <v>59.911</v>
      </c>
      <c r="J10" s="209">
        <v>59.911</v>
      </c>
      <c r="K10" s="209">
        <v>59.911</v>
      </c>
      <c r="L10" s="209">
        <v>59.911</v>
      </c>
      <c r="M10" s="209">
        <v>59.911</v>
      </c>
      <c r="N10" s="209">
        <v>59.911</v>
      </c>
      <c r="O10" s="209">
        <v>59.911</v>
      </c>
      <c r="P10" s="209">
        <v>59.911</v>
      </c>
      <c r="Q10" s="137">
        <f aca="true" t="shared" si="0" ref="Q10:Q15">SUM(E10:P10)</f>
        <v>718.9320000000002</v>
      </c>
    </row>
    <row r="11" spans="1:17" s="8" customFormat="1" ht="23.25" customHeight="1">
      <c r="A11" s="392"/>
      <c r="B11" s="381"/>
      <c r="C11" s="361"/>
      <c r="D11" s="361"/>
      <c r="E11" s="206">
        <f>E10*C10*1.2</f>
        <v>17305.412172</v>
      </c>
      <c r="F11" s="137">
        <f>F10*C10*1.2</f>
        <v>17305.412172</v>
      </c>
      <c r="G11" s="137">
        <f>G10*C10*1.2</f>
        <v>17305.412172</v>
      </c>
      <c r="H11" s="137">
        <f>H10*C10*1.2</f>
        <v>17305.412172</v>
      </c>
      <c r="I11" s="137">
        <f>I10*C10*1.2</f>
        <v>17305.412172</v>
      </c>
      <c r="J11" s="137">
        <f>J10*C10*1.2</f>
        <v>17305.412172</v>
      </c>
      <c r="K11" s="137">
        <f>K10*D10*1.2</f>
        <v>17305.412172</v>
      </c>
      <c r="L11" s="137">
        <f>L10*D10*1.2</f>
        <v>17305.412172</v>
      </c>
      <c r="M11" s="137">
        <f>M10*D10*1.2</f>
        <v>17305.412172</v>
      </c>
      <c r="N11" s="137">
        <f>N10*D10*1.2</f>
        <v>17305.412172</v>
      </c>
      <c r="O11" s="137">
        <f>O10*D10*1.2</f>
        <v>17305.412172</v>
      </c>
      <c r="P11" s="137">
        <f>P10*D10*1.2</f>
        <v>17305.412172</v>
      </c>
      <c r="Q11" s="137">
        <f t="shared" si="0"/>
        <v>207664.94606400005</v>
      </c>
    </row>
    <row r="12" spans="1:17" s="8" customFormat="1" ht="17.25" customHeight="1">
      <c r="A12" s="391">
        <v>2</v>
      </c>
      <c r="B12" s="380" t="s">
        <v>86</v>
      </c>
      <c r="C12" s="360">
        <v>240.71</v>
      </c>
      <c r="D12" s="360">
        <v>240.71</v>
      </c>
      <c r="E12" s="206">
        <v>37.24</v>
      </c>
      <c r="F12" s="137">
        <v>37.24</v>
      </c>
      <c r="G12" s="137">
        <v>37.24</v>
      </c>
      <c r="H12" s="137">
        <v>37.24</v>
      </c>
      <c r="I12" s="137">
        <v>37.24</v>
      </c>
      <c r="J12" s="137">
        <v>37.24</v>
      </c>
      <c r="K12" s="137">
        <v>37.24</v>
      </c>
      <c r="L12" s="137">
        <v>37.24</v>
      </c>
      <c r="M12" s="137">
        <v>37.24</v>
      </c>
      <c r="N12" s="137">
        <v>37.24</v>
      </c>
      <c r="O12" s="137">
        <v>37.24</v>
      </c>
      <c r="P12" s="137">
        <v>37.24</v>
      </c>
      <c r="Q12" s="137">
        <f t="shared" si="0"/>
        <v>446.88000000000005</v>
      </c>
    </row>
    <row r="13" spans="1:17" s="8" customFormat="1" ht="20.25" customHeight="1">
      <c r="A13" s="392"/>
      <c r="B13" s="381"/>
      <c r="C13" s="361"/>
      <c r="D13" s="361"/>
      <c r="E13" s="206">
        <f>E12*C12*1.2</f>
        <v>10756.848480000002</v>
      </c>
      <c r="F13" s="137">
        <f>F12*C12*1.2</f>
        <v>10756.848480000002</v>
      </c>
      <c r="G13" s="137">
        <f>G12*C12*1.2</f>
        <v>10756.848480000002</v>
      </c>
      <c r="H13" s="137">
        <f>H12*C12*1.2</f>
        <v>10756.848480000002</v>
      </c>
      <c r="I13" s="137">
        <f>I12*C12*1.2</f>
        <v>10756.848480000002</v>
      </c>
      <c r="J13" s="137">
        <f>J12*C12*1.2</f>
        <v>10756.848480000002</v>
      </c>
      <c r="K13" s="137">
        <f>K12*D12*1.2</f>
        <v>10756.848480000002</v>
      </c>
      <c r="L13" s="137">
        <f>L12*D12*1.2</f>
        <v>10756.848480000002</v>
      </c>
      <c r="M13" s="137">
        <f>M12*D12*1.2</f>
        <v>10756.848480000002</v>
      </c>
      <c r="N13" s="137">
        <f>N12*D12*1.2</f>
        <v>10756.848480000002</v>
      </c>
      <c r="O13" s="137">
        <f>O12*D12*1.2</f>
        <v>10756.848480000002</v>
      </c>
      <c r="P13" s="137">
        <f>P12*D12*1.2</f>
        <v>10756.848480000002</v>
      </c>
      <c r="Q13" s="137">
        <f t="shared" si="0"/>
        <v>129082.18176000002</v>
      </c>
    </row>
    <row r="14" spans="1:17" s="8" customFormat="1" ht="18" customHeight="1">
      <c r="A14" s="391">
        <v>3</v>
      </c>
      <c r="B14" s="380" t="s">
        <v>91</v>
      </c>
      <c r="C14" s="360">
        <v>240.71</v>
      </c>
      <c r="D14" s="360">
        <v>240.71</v>
      </c>
      <c r="E14" s="206">
        <v>54.546</v>
      </c>
      <c r="F14" s="137">
        <v>54.546</v>
      </c>
      <c r="G14" s="137">
        <v>54.546</v>
      </c>
      <c r="H14" s="137">
        <v>54.546</v>
      </c>
      <c r="I14" s="137">
        <v>54.546</v>
      </c>
      <c r="J14" s="137">
        <v>54.546</v>
      </c>
      <c r="K14" s="137">
        <v>54.546</v>
      </c>
      <c r="L14" s="137">
        <v>54.546</v>
      </c>
      <c r="M14" s="137">
        <v>54.546</v>
      </c>
      <c r="N14" s="137">
        <v>54.546</v>
      </c>
      <c r="O14" s="137">
        <v>54.546</v>
      </c>
      <c r="P14" s="137">
        <v>54.546</v>
      </c>
      <c r="Q14" s="137">
        <f t="shared" si="0"/>
        <v>654.5520000000001</v>
      </c>
    </row>
    <row r="15" spans="1:17" s="8" customFormat="1" ht="12.75">
      <c r="A15" s="392"/>
      <c r="B15" s="381"/>
      <c r="C15" s="361"/>
      <c r="D15" s="361"/>
      <c r="E15" s="206">
        <f>E14*C14*1.2</f>
        <v>15755.721191999999</v>
      </c>
      <c r="F15" s="137">
        <f>F14*C14*1.2</f>
        <v>15755.721191999999</v>
      </c>
      <c r="G15" s="137">
        <f>G14*C14*1.2</f>
        <v>15755.721191999999</v>
      </c>
      <c r="H15" s="137">
        <f>H14*C14*1.2</f>
        <v>15755.721191999999</v>
      </c>
      <c r="I15" s="137">
        <f>I14*C14*1.2</f>
        <v>15755.721191999999</v>
      </c>
      <c r="J15" s="137">
        <f>J14*C14*1.2</f>
        <v>15755.721191999999</v>
      </c>
      <c r="K15" s="137">
        <f>K14*D14*1.2</f>
        <v>15755.721191999999</v>
      </c>
      <c r="L15" s="137">
        <f>L14*D14*1.2</f>
        <v>15755.721191999999</v>
      </c>
      <c r="M15" s="137">
        <f>M14*D14*1.2</f>
        <v>15755.721191999999</v>
      </c>
      <c r="N15" s="137">
        <f>N14*D14*1.2</f>
        <v>15755.721191999999</v>
      </c>
      <c r="O15" s="137">
        <f>O14*D14*1.2</f>
        <v>15755.721191999999</v>
      </c>
      <c r="P15" s="137">
        <f>P14*D14*1.2</f>
        <v>15755.721191999999</v>
      </c>
      <c r="Q15" s="137">
        <f t="shared" si="0"/>
        <v>189068.654304</v>
      </c>
    </row>
    <row r="16" spans="1:17" s="8" customFormat="1" ht="33.75" customHeight="1">
      <c r="A16" s="391">
        <v>4</v>
      </c>
      <c r="B16" s="380" t="s">
        <v>173</v>
      </c>
      <c r="C16" s="380">
        <v>47.8</v>
      </c>
      <c r="D16" s="380">
        <v>47.8</v>
      </c>
      <c r="E16" s="139">
        <v>842.99</v>
      </c>
      <c r="F16" s="134">
        <v>824.978</v>
      </c>
      <c r="G16" s="134">
        <v>824.978</v>
      </c>
      <c r="H16" s="134">
        <v>824.978</v>
      </c>
      <c r="I16" s="134">
        <v>824.978</v>
      </c>
      <c r="J16" s="134">
        <v>824.978</v>
      </c>
      <c r="K16" s="134">
        <v>824.978</v>
      </c>
      <c r="L16" s="134">
        <v>824.978</v>
      </c>
      <c r="M16" s="134">
        <v>824.978</v>
      </c>
      <c r="N16" s="134">
        <v>824.978</v>
      </c>
      <c r="O16" s="134">
        <v>824.978</v>
      </c>
      <c r="P16" s="134">
        <v>824.978</v>
      </c>
      <c r="Q16" s="134">
        <f aca="true" t="shared" si="1" ref="Q16:Q29">SUM(E16:P16)</f>
        <v>9917.747999999998</v>
      </c>
    </row>
    <row r="17" spans="1:17" s="8" customFormat="1" ht="12.75">
      <c r="A17" s="392"/>
      <c r="B17" s="381"/>
      <c r="C17" s="381"/>
      <c r="D17" s="381"/>
      <c r="E17" s="206">
        <f>E16*C16*1.2</f>
        <v>48353.9064</v>
      </c>
      <c r="F17" s="137">
        <f>F16*C16*1.2</f>
        <v>47320.73807999999</v>
      </c>
      <c r="G17" s="137">
        <f>G16*C16*1.2</f>
        <v>47320.73807999999</v>
      </c>
      <c r="H17" s="137">
        <f>H16*C16*1.2</f>
        <v>47320.73807999999</v>
      </c>
      <c r="I17" s="137">
        <f>I16*C16*1.2</f>
        <v>47320.73807999999</v>
      </c>
      <c r="J17" s="137">
        <f>J16*C16*1.2</f>
        <v>47320.73807999999</v>
      </c>
      <c r="K17" s="137">
        <f>K16*D16*1.2</f>
        <v>47320.73807999999</v>
      </c>
      <c r="L17" s="137">
        <f>L16*D16*1.2</f>
        <v>47320.73807999999</v>
      </c>
      <c r="M17" s="137">
        <f>M16*D16*1.2</f>
        <v>47320.73807999999</v>
      </c>
      <c r="N17" s="137">
        <f>N16*D16*1.2</f>
        <v>47320.73807999999</v>
      </c>
      <c r="O17" s="137">
        <f>O16*D16*1.2</f>
        <v>47320.73807999999</v>
      </c>
      <c r="P17" s="137">
        <f>P16*D16*1.2</f>
        <v>47320.73807999999</v>
      </c>
      <c r="Q17" s="137">
        <f t="shared" si="1"/>
        <v>568882.0252799998</v>
      </c>
    </row>
    <row r="18" spans="1:17" s="8" customFormat="1" ht="33.75" customHeight="1">
      <c r="A18" s="391">
        <v>5</v>
      </c>
      <c r="B18" s="380" t="s">
        <v>172</v>
      </c>
      <c r="C18" s="380">
        <v>47.8</v>
      </c>
      <c r="D18" s="380">
        <v>47.8</v>
      </c>
      <c r="E18" s="139">
        <v>683.543</v>
      </c>
      <c r="F18" s="134">
        <v>683.543</v>
      </c>
      <c r="G18" s="134">
        <v>664.685</v>
      </c>
      <c r="H18" s="134">
        <v>664.685</v>
      </c>
      <c r="I18" s="134">
        <v>664.685</v>
      </c>
      <c r="J18" s="134">
        <v>664.685</v>
      </c>
      <c r="K18" s="134">
        <v>664.685</v>
      </c>
      <c r="L18" s="134">
        <v>664.685</v>
      </c>
      <c r="M18" s="134">
        <v>664.685</v>
      </c>
      <c r="N18" s="134">
        <v>664.685</v>
      </c>
      <c r="O18" s="134">
        <v>664.685</v>
      </c>
      <c r="P18" s="134">
        <v>664.685</v>
      </c>
      <c r="Q18" s="134">
        <f t="shared" si="1"/>
        <v>8013.935999999998</v>
      </c>
    </row>
    <row r="19" spans="1:17" s="8" customFormat="1" ht="12.75">
      <c r="A19" s="392"/>
      <c r="B19" s="381"/>
      <c r="C19" s="381"/>
      <c r="D19" s="381"/>
      <c r="E19" s="206">
        <f>E18*C18*1.2</f>
        <v>39208.02647999999</v>
      </c>
      <c r="F19" s="137">
        <f>F18*C18*1.2</f>
        <v>39208.02647999999</v>
      </c>
      <c r="G19" s="137">
        <f>G18*C18*1.2</f>
        <v>38126.33159999999</v>
      </c>
      <c r="H19" s="137">
        <f>H18*C18*1.2</f>
        <v>38126.33159999999</v>
      </c>
      <c r="I19" s="137">
        <f>I18*C18*1.2</f>
        <v>38126.33159999999</v>
      </c>
      <c r="J19" s="137">
        <f>J18*C18*1.2</f>
        <v>38126.33159999999</v>
      </c>
      <c r="K19" s="137">
        <f>K18*D18*1.2</f>
        <v>38126.33159999999</v>
      </c>
      <c r="L19" s="137">
        <f>L18*D18*1.2</f>
        <v>38126.33159999999</v>
      </c>
      <c r="M19" s="137">
        <f>M18*D18*1.2</f>
        <v>38126.33159999999</v>
      </c>
      <c r="N19" s="137">
        <f>N18*D18*1.2</f>
        <v>38126.33159999999</v>
      </c>
      <c r="O19" s="137">
        <f>O18*D18*1.2</f>
        <v>38126.33159999999</v>
      </c>
      <c r="P19" s="137">
        <f>P18*D18*1.2</f>
        <v>38126.33159999999</v>
      </c>
      <c r="Q19" s="137">
        <f t="shared" si="1"/>
        <v>459679.36895999976</v>
      </c>
    </row>
    <row r="20" spans="1:17" s="8" customFormat="1" ht="33.75" customHeight="1">
      <c r="A20" s="391">
        <v>6</v>
      </c>
      <c r="B20" s="380" t="s">
        <v>104</v>
      </c>
      <c r="C20" s="380">
        <v>47.8</v>
      </c>
      <c r="D20" s="380">
        <v>47.8</v>
      </c>
      <c r="E20" s="139">
        <v>369.917</v>
      </c>
      <c r="F20" s="134">
        <v>369.917</v>
      </c>
      <c r="G20" s="134">
        <v>369.917</v>
      </c>
      <c r="H20" s="134">
        <v>369.917</v>
      </c>
      <c r="I20" s="134">
        <v>369.917</v>
      </c>
      <c r="J20" s="134">
        <v>369.917</v>
      </c>
      <c r="K20" s="134">
        <v>369.917</v>
      </c>
      <c r="L20" s="134">
        <v>369.917</v>
      </c>
      <c r="M20" s="134">
        <v>369.917</v>
      </c>
      <c r="N20" s="134">
        <v>369.917</v>
      </c>
      <c r="O20" s="134">
        <v>369.917</v>
      </c>
      <c r="P20" s="134">
        <v>369.917</v>
      </c>
      <c r="Q20" s="134">
        <f t="shared" si="1"/>
        <v>4439.004</v>
      </c>
    </row>
    <row r="21" spans="1:17" s="8" customFormat="1" ht="12.75">
      <c r="A21" s="392"/>
      <c r="B21" s="381"/>
      <c r="C21" s="381"/>
      <c r="D21" s="381"/>
      <c r="E21" s="206">
        <f>E20*C20*1.2</f>
        <v>21218.43912</v>
      </c>
      <c r="F21" s="137">
        <f>F20*C20*1.2</f>
        <v>21218.43912</v>
      </c>
      <c r="G21" s="137">
        <f>G20*C20*1.2</f>
        <v>21218.43912</v>
      </c>
      <c r="H21" s="137">
        <f>H20*C20*1.2</f>
        <v>21218.43912</v>
      </c>
      <c r="I21" s="137">
        <f>I20*C20*1.2</f>
        <v>21218.43912</v>
      </c>
      <c r="J21" s="137">
        <f>J20*C20*1.2</f>
        <v>21218.43912</v>
      </c>
      <c r="K21" s="137">
        <f>K20*D20*1.2</f>
        <v>21218.43912</v>
      </c>
      <c r="L21" s="137">
        <f>L20*D20*1.2</f>
        <v>21218.43912</v>
      </c>
      <c r="M21" s="137">
        <f>M20*D20*1.2</f>
        <v>21218.43912</v>
      </c>
      <c r="N21" s="137">
        <f>N20*D20*1.2</f>
        <v>21218.43912</v>
      </c>
      <c r="O21" s="137">
        <f>O20*D20*1.2</f>
        <v>21218.43912</v>
      </c>
      <c r="P21" s="137">
        <f>P20*D20*1.2</f>
        <v>21218.43912</v>
      </c>
      <c r="Q21" s="137">
        <f t="shared" si="1"/>
        <v>254621.26943999997</v>
      </c>
    </row>
    <row r="22" spans="1:17" s="8" customFormat="1" ht="33.75" customHeight="1">
      <c r="A22" s="391">
        <v>7</v>
      </c>
      <c r="B22" s="380" t="s">
        <v>180</v>
      </c>
      <c r="C22" s="380">
        <v>47.8</v>
      </c>
      <c r="D22" s="380">
        <v>47.8</v>
      </c>
      <c r="E22" s="139">
        <v>699.736</v>
      </c>
      <c r="F22" s="134">
        <v>699.736</v>
      </c>
      <c r="G22" s="134">
        <v>697.394</v>
      </c>
      <c r="H22" s="134">
        <v>697.394</v>
      </c>
      <c r="I22" s="134">
        <v>697.394</v>
      </c>
      <c r="J22" s="134">
        <v>697.394</v>
      </c>
      <c r="K22" s="134">
        <v>697.394</v>
      </c>
      <c r="L22" s="134">
        <v>697.394</v>
      </c>
      <c r="M22" s="134">
        <v>697.394</v>
      </c>
      <c r="N22" s="134">
        <v>697.394</v>
      </c>
      <c r="O22" s="134">
        <v>697.394</v>
      </c>
      <c r="P22" s="134">
        <v>697.394</v>
      </c>
      <c r="Q22" s="137">
        <f t="shared" si="1"/>
        <v>8373.412000000002</v>
      </c>
    </row>
    <row r="23" spans="1:17" s="8" customFormat="1" ht="15" customHeight="1">
      <c r="A23" s="392"/>
      <c r="B23" s="381"/>
      <c r="C23" s="381"/>
      <c r="D23" s="381"/>
      <c r="E23" s="206">
        <f>E22*C22*1.2</f>
        <v>40136.85696</v>
      </c>
      <c r="F23" s="137">
        <f>F22*C22*1.2</f>
        <v>40136.85696</v>
      </c>
      <c r="G23" s="137">
        <f>G22*C22*1.2</f>
        <v>40002.51984</v>
      </c>
      <c r="H23" s="137">
        <f>H22*C22*1.2</f>
        <v>40002.51984</v>
      </c>
      <c r="I23" s="137">
        <f>I22*C22*1.2</f>
        <v>40002.51984</v>
      </c>
      <c r="J23" s="137">
        <f>J22*C22*1.2</f>
        <v>40002.51984</v>
      </c>
      <c r="K23" s="137">
        <f>K22*D22*1.2</f>
        <v>40002.51984</v>
      </c>
      <c r="L23" s="137">
        <f>L22*D22*1.2</f>
        <v>40002.51984</v>
      </c>
      <c r="M23" s="137">
        <f>M22*D22*1.2</f>
        <v>40002.51984</v>
      </c>
      <c r="N23" s="137">
        <f>N22*D22*1.2</f>
        <v>40002.51984</v>
      </c>
      <c r="O23" s="137">
        <f>O22*D22*1.2</f>
        <v>40002.51984</v>
      </c>
      <c r="P23" s="137">
        <f>P22*D22*1.2</f>
        <v>40002.51984</v>
      </c>
      <c r="Q23" s="137">
        <f t="shared" si="1"/>
        <v>480298.9123200001</v>
      </c>
    </row>
    <row r="24" spans="1:17" s="8" customFormat="1" ht="24.75" customHeight="1">
      <c r="A24" s="391">
        <v>8</v>
      </c>
      <c r="B24" s="313" t="s">
        <v>121</v>
      </c>
      <c r="C24" s="380">
        <v>301.03</v>
      </c>
      <c r="D24" s="380">
        <v>329.47</v>
      </c>
      <c r="E24" s="206">
        <v>3</v>
      </c>
      <c r="F24" s="137">
        <v>3</v>
      </c>
      <c r="G24" s="137">
        <v>3</v>
      </c>
      <c r="H24" s="137">
        <v>3</v>
      </c>
      <c r="I24" s="137">
        <v>3</v>
      </c>
      <c r="J24" s="137">
        <v>3</v>
      </c>
      <c r="K24" s="137">
        <v>3</v>
      </c>
      <c r="L24" s="137">
        <v>3</v>
      </c>
      <c r="M24" s="137">
        <v>3</v>
      </c>
      <c r="N24" s="137">
        <v>3</v>
      </c>
      <c r="O24" s="137">
        <v>3</v>
      </c>
      <c r="P24" s="137">
        <v>3</v>
      </c>
      <c r="Q24" s="137">
        <f>SUM(E24:P24)</f>
        <v>36</v>
      </c>
    </row>
    <row r="25" spans="1:17" s="8" customFormat="1" ht="18.75" customHeight="1">
      <c r="A25" s="392"/>
      <c r="B25" s="314"/>
      <c r="C25" s="381"/>
      <c r="D25" s="381"/>
      <c r="E25" s="206">
        <f>E24*C24</f>
        <v>903.0899999999999</v>
      </c>
      <c r="F25" s="137">
        <f>F24*C24</f>
        <v>903.0899999999999</v>
      </c>
      <c r="G25" s="137">
        <f>G24*C24</f>
        <v>903.0899999999999</v>
      </c>
      <c r="H25" s="137">
        <f>H24*C24</f>
        <v>903.0899999999999</v>
      </c>
      <c r="I25" s="137">
        <f>I24*C24</f>
        <v>903.0899999999999</v>
      </c>
      <c r="J25" s="137">
        <f>J24*C24</f>
        <v>903.0899999999999</v>
      </c>
      <c r="K25" s="137">
        <f>K24*D24</f>
        <v>988.4100000000001</v>
      </c>
      <c r="L25" s="137">
        <f>L24*D24</f>
        <v>988.4100000000001</v>
      </c>
      <c r="M25" s="137">
        <f>M24*D24</f>
        <v>988.4100000000001</v>
      </c>
      <c r="N25" s="137">
        <f>N24*D24</f>
        <v>988.4100000000001</v>
      </c>
      <c r="O25" s="137">
        <f>O24*D24</f>
        <v>988.4100000000001</v>
      </c>
      <c r="P25" s="137">
        <f>P24*D24</f>
        <v>988.4100000000001</v>
      </c>
      <c r="Q25" s="137">
        <f t="shared" si="1"/>
        <v>11349</v>
      </c>
    </row>
    <row r="26" spans="1:17" s="8" customFormat="1" ht="39.75" customHeight="1">
      <c r="A26" s="362">
        <v>9</v>
      </c>
      <c r="B26" s="313" t="s">
        <v>146</v>
      </c>
      <c r="C26" s="360">
        <v>165.88</v>
      </c>
      <c r="D26" s="360">
        <v>165.88</v>
      </c>
      <c r="E26" s="206">
        <v>11.07</v>
      </c>
      <c r="F26" s="206">
        <v>11.07</v>
      </c>
      <c r="G26" s="206">
        <v>11.07</v>
      </c>
      <c r="H26" s="206">
        <v>11.07</v>
      </c>
      <c r="I26" s="206">
        <v>11.07</v>
      </c>
      <c r="J26" s="206">
        <v>11.07</v>
      </c>
      <c r="K26" s="206">
        <v>11.07</v>
      </c>
      <c r="L26" s="206">
        <v>11.07</v>
      </c>
      <c r="M26" s="206">
        <v>11.07</v>
      </c>
      <c r="N26" s="206">
        <v>11.07</v>
      </c>
      <c r="O26" s="206">
        <v>11.07</v>
      </c>
      <c r="P26" s="206">
        <v>11.07</v>
      </c>
      <c r="Q26" s="206">
        <f>SUM(E26:P26)</f>
        <v>132.83999999999997</v>
      </c>
    </row>
    <row r="27" spans="1:17" s="8" customFormat="1" ht="18.75" customHeight="1">
      <c r="A27" s="363"/>
      <c r="B27" s="314"/>
      <c r="C27" s="361"/>
      <c r="D27" s="361"/>
      <c r="E27" s="206">
        <f>C26*E26</f>
        <v>1836.2916</v>
      </c>
      <c r="F27" s="206">
        <f>C26*F26</f>
        <v>1836.2916</v>
      </c>
      <c r="G27" s="206">
        <f>C26*G26</f>
        <v>1836.2916</v>
      </c>
      <c r="H27" s="206">
        <f>C26*H26</f>
        <v>1836.2916</v>
      </c>
      <c r="I27" s="206">
        <f>I26*C26</f>
        <v>1836.2916</v>
      </c>
      <c r="J27" s="206">
        <f>C26*J26</f>
        <v>1836.2916</v>
      </c>
      <c r="K27" s="206">
        <f>D26*K26</f>
        <v>1836.2916</v>
      </c>
      <c r="L27" s="206">
        <f>D26*L26</f>
        <v>1836.2916</v>
      </c>
      <c r="M27" s="206">
        <f>D26*M26</f>
        <v>1836.2916</v>
      </c>
      <c r="N27" s="206">
        <f>D26*N26</f>
        <v>1836.2916</v>
      </c>
      <c r="O27" s="206">
        <f>D26*O26</f>
        <v>1836.2916</v>
      </c>
      <c r="P27" s="206">
        <f>D26*P26</f>
        <v>1836.2916</v>
      </c>
      <c r="Q27" s="206">
        <f>SUM(E27:P27)</f>
        <v>22035.499200000002</v>
      </c>
    </row>
    <row r="28" spans="1:17" s="8" customFormat="1" ht="22.5" customHeight="1">
      <c r="A28" s="391">
        <v>10</v>
      </c>
      <c r="B28" s="380" t="s">
        <v>99</v>
      </c>
      <c r="C28" s="360">
        <v>165.88</v>
      </c>
      <c r="D28" s="360">
        <v>165.88</v>
      </c>
      <c r="E28" s="139">
        <v>14.53</v>
      </c>
      <c r="F28" s="134">
        <v>14.53</v>
      </c>
      <c r="G28" s="134">
        <v>14.53</v>
      </c>
      <c r="H28" s="134">
        <v>14.53</v>
      </c>
      <c r="I28" s="134">
        <v>14.53</v>
      </c>
      <c r="J28" s="134">
        <v>14.53</v>
      </c>
      <c r="K28" s="134">
        <v>14.53</v>
      </c>
      <c r="L28" s="134">
        <v>14.53</v>
      </c>
      <c r="M28" s="134">
        <v>14.53</v>
      </c>
      <c r="N28" s="134">
        <v>14.53</v>
      </c>
      <c r="O28" s="134">
        <v>14.53</v>
      </c>
      <c r="P28" s="134">
        <v>14.53</v>
      </c>
      <c r="Q28" s="137">
        <f t="shared" si="1"/>
        <v>174.35999999999999</v>
      </c>
    </row>
    <row r="29" spans="1:17" s="8" customFormat="1" ht="21.75" customHeight="1">
      <c r="A29" s="392"/>
      <c r="B29" s="381"/>
      <c r="C29" s="361"/>
      <c r="D29" s="361"/>
      <c r="E29" s="206">
        <f>E28*C28</f>
        <v>2410.2364</v>
      </c>
      <c r="F29" s="137">
        <f>F28*C28</f>
        <v>2410.2364</v>
      </c>
      <c r="G29" s="137">
        <f>G28*C28</f>
        <v>2410.2364</v>
      </c>
      <c r="H29" s="137">
        <f>H28*C28</f>
        <v>2410.2364</v>
      </c>
      <c r="I29" s="137">
        <f>I28*C28</f>
        <v>2410.2364</v>
      </c>
      <c r="J29" s="137">
        <f>J28*C28</f>
        <v>2410.2364</v>
      </c>
      <c r="K29" s="137">
        <f>K28*D28</f>
        <v>2410.2364</v>
      </c>
      <c r="L29" s="137">
        <f>L28*D28</f>
        <v>2410.2364</v>
      </c>
      <c r="M29" s="137">
        <f>M28*D28</f>
        <v>2410.2364</v>
      </c>
      <c r="N29" s="137">
        <f>N28*D28</f>
        <v>2410.2364</v>
      </c>
      <c r="O29" s="137">
        <f>O28*D28</f>
        <v>2410.2364</v>
      </c>
      <c r="P29" s="137">
        <f>P28*D28</f>
        <v>2410.2364</v>
      </c>
      <c r="Q29" s="137">
        <f t="shared" si="1"/>
        <v>28922.836800000005</v>
      </c>
    </row>
    <row r="30" spans="1:17" s="8" customFormat="1" ht="17.25" customHeight="1">
      <c r="A30" s="391">
        <v>11</v>
      </c>
      <c r="B30" s="393" t="s">
        <v>118</v>
      </c>
      <c r="C30" s="389">
        <v>131.86</v>
      </c>
      <c r="D30" s="391">
        <v>131.86</v>
      </c>
      <c r="E30" s="134">
        <v>63</v>
      </c>
      <c r="F30" s="134">
        <v>63</v>
      </c>
      <c r="G30" s="134">
        <v>63</v>
      </c>
      <c r="H30" s="134">
        <v>63</v>
      </c>
      <c r="I30" s="134">
        <v>63</v>
      </c>
      <c r="J30" s="134">
        <v>63</v>
      </c>
      <c r="K30" s="134">
        <v>63</v>
      </c>
      <c r="L30" s="134">
        <v>63</v>
      </c>
      <c r="M30" s="134">
        <v>63</v>
      </c>
      <c r="N30" s="134">
        <v>63</v>
      </c>
      <c r="O30" s="134">
        <v>63</v>
      </c>
      <c r="P30" s="134">
        <v>63</v>
      </c>
      <c r="Q30" s="134">
        <f aca="true" t="shared" si="2" ref="Q30:Q39">SUM(E30:P30)</f>
        <v>756</v>
      </c>
    </row>
    <row r="31" spans="1:17" s="8" customFormat="1" ht="25.5" customHeight="1">
      <c r="A31" s="392"/>
      <c r="B31" s="394"/>
      <c r="C31" s="390"/>
      <c r="D31" s="392"/>
      <c r="E31" s="137">
        <f>E30*C30</f>
        <v>8307.18</v>
      </c>
      <c r="F31" s="137">
        <f>F30*C30</f>
        <v>8307.18</v>
      </c>
      <c r="G31" s="137">
        <f>G30*C30</f>
        <v>8307.18</v>
      </c>
      <c r="H31" s="137">
        <f>H30*C30</f>
        <v>8307.18</v>
      </c>
      <c r="I31" s="137">
        <f>I30*C30</f>
        <v>8307.18</v>
      </c>
      <c r="J31" s="137">
        <f>J30*C30</f>
        <v>8307.18</v>
      </c>
      <c r="K31" s="137">
        <f>K30*D30</f>
        <v>8307.18</v>
      </c>
      <c r="L31" s="137">
        <f>L30*D30</f>
        <v>8307.18</v>
      </c>
      <c r="M31" s="137">
        <f>M30*D30</f>
        <v>8307.18</v>
      </c>
      <c r="N31" s="137">
        <f>N30*D30</f>
        <v>8307.18</v>
      </c>
      <c r="O31" s="137">
        <f>O30*D30</f>
        <v>8307.18</v>
      </c>
      <c r="P31" s="137">
        <f>P30*D30</f>
        <v>8307.18</v>
      </c>
      <c r="Q31" s="137">
        <f t="shared" si="2"/>
        <v>99686.15999999997</v>
      </c>
    </row>
    <row r="32" spans="1:17" s="8" customFormat="1" ht="22.5" customHeight="1">
      <c r="A32" s="391">
        <v>12</v>
      </c>
      <c r="B32" s="393" t="s">
        <v>128</v>
      </c>
      <c r="C32" s="389">
        <v>131.86</v>
      </c>
      <c r="D32" s="391">
        <v>131.86</v>
      </c>
      <c r="E32" s="137">
        <v>50.1</v>
      </c>
      <c r="F32" s="137">
        <v>50.1</v>
      </c>
      <c r="G32" s="137">
        <v>50.1</v>
      </c>
      <c r="H32" s="137">
        <v>50.1</v>
      </c>
      <c r="I32" s="137">
        <v>50.1</v>
      </c>
      <c r="J32" s="137">
        <v>50.1</v>
      </c>
      <c r="K32" s="137">
        <v>50.1</v>
      </c>
      <c r="L32" s="137">
        <v>50.1</v>
      </c>
      <c r="M32" s="137">
        <v>50.1</v>
      </c>
      <c r="N32" s="137">
        <v>50.1</v>
      </c>
      <c r="O32" s="137">
        <v>50.1</v>
      </c>
      <c r="P32" s="137">
        <v>50.1</v>
      </c>
      <c r="Q32" s="137">
        <f t="shared" si="2"/>
        <v>601.2000000000002</v>
      </c>
    </row>
    <row r="33" spans="1:17" s="8" customFormat="1" ht="12.75">
      <c r="A33" s="392"/>
      <c r="B33" s="394"/>
      <c r="C33" s="390"/>
      <c r="D33" s="392"/>
      <c r="E33" s="137">
        <f>E32*C32</f>
        <v>6606.186000000001</v>
      </c>
      <c r="F33" s="137">
        <f>F32*C32</f>
        <v>6606.186000000001</v>
      </c>
      <c r="G33" s="137">
        <f>G32*C32</f>
        <v>6606.186000000001</v>
      </c>
      <c r="H33" s="137">
        <f>H32*C32</f>
        <v>6606.186000000001</v>
      </c>
      <c r="I33" s="137">
        <f>I32*C32</f>
        <v>6606.186000000001</v>
      </c>
      <c r="J33" s="137">
        <f>J32*C32</f>
        <v>6606.186000000001</v>
      </c>
      <c r="K33" s="137">
        <f>K32*D32</f>
        <v>6606.186000000001</v>
      </c>
      <c r="L33" s="137">
        <f>L32*D32</f>
        <v>6606.186000000001</v>
      </c>
      <c r="M33" s="137">
        <f>M32*D32</f>
        <v>6606.186000000001</v>
      </c>
      <c r="N33" s="137">
        <f>N32*D32</f>
        <v>6606.186000000001</v>
      </c>
      <c r="O33" s="137">
        <f>O32*D32</f>
        <v>6606.186000000001</v>
      </c>
      <c r="P33" s="137">
        <f>P32*D32</f>
        <v>6606.186000000001</v>
      </c>
      <c r="Q33" s="137">
        <f>SUM(E33:P33)</f>
        <v>79274.232</v>
      </c>
    </row>
    <row r="34" spans="1:17" s="8" customFormat="1" ht="20.25" customHeight="1">
      <c r="A34" s="391">
        <v>13</v>
      </c>
      <c r="B34" s="393" t="s">
        <v>149</v>
      </c>
      <c r="C34" s="389">
        <v>79.5</v>
      </c>
      <c r="D34" s="389">
        <v>79.5</v>
      </c>
      <c r="E34" s="134">
        <v>43.44</v>
      </c>
      <c r="F34" s="134">
        <v>43.44</v>
      </c>
      <c r="G34" s="134">
        <v>43.44</v>
      </c>
      <c r="H34" s="134">
        <v>43.44</v>
      </c>
      <c r="I34" s="134">
        <v>43.44</v>
      </c>
      <c r="J34" s="134">
        <v>43.44</v>
      </c>
      <c r="K34" s="134">
        <v>43.44</v>
      </c>
      <c r="L34" s="134">
        <v>43.44</v>
      </c>
      <c r="M34" s="134">
        <v>43.44</v>
      </c>
      <c r="N34" s="134">
        <v>43.44</v>
      </c>
      <c r="O34" s="134">
        <v>43.44</v>
      </c>
      <c r="P34" s="134">
        <v>43.44</v>
      </c>
      <c r="Q34" s="134">
        <f t="shared" si="2"/>
        <v>521.28</v>
      </c>
    </row>
    <row r="35" spans="1:17" s="8" customFormat="1" ht="25.5" customHeight="1">
      <c r="A35" s="392"/>
      <c r="B35" s="394"/>
      <c r="C35" s="390"/>
      <c r="D35" s="390"/>
      <c r="E35" s="137">
        <f>E34*C34</f>
        <v>3453.48</v>
      </c>
      <c r="F35" s="137">
        <f>F34*C34</f>
        <v>3453.48</v>
      </c>
      <c r="G35" s="137">
        <f>G34*C34</f>
        <v>3453.48</v>
      </c>
      <c r="H35" s="137">
        <f>H34*C34</f>
        <v>3453.48</v>
      </c>
      <c r="I35" s="137">
        <f>I34*C34</f>
        <v>3453.48</v>
      </c>
      <c r="J35" s="137">
        <f>J34*C34</f>
        <v>3453.48</v>
      </c>
      <c r="K35" s="137">
        <f>K34*D34</f>
        <v>3453.48</v>
      </c>
      <c r="L35" s="137">
        <f>L34*D34</f>
        <v>3453.48</v>
      </c>
      <c r="M35" s="137">
        <f>M34*D34</f>
        <v>3453.48</v>
      </c>
      <c r="N35" s="137">
        <f>N34*D34</f>
        <v>3453.48</v>
      </c>
      <c r="O35" s="137">
        <f>O34*D34</f>
        <v>3453.48</v>
      </c>
      <c r="P35" s="137">
        <f>P34*D34</f>
        <v>3453.48</v>
      </c>
      <c r="Q35" s="137">
        <f t="shared" si="2"/>
        <v>41441.76000000001</v>
      </c>
    </row>
    <row r="36" spans="1:17" s="8" customFormat="1" ht="22.5" customHeight="1">
      <c r="A36" s="391">
        <v>14</v>
      </c>
      <c r="B36" s="313" t="s">
        <v>103</v>
      </c>
      <c r="C36" s="360">
        <v>301.03</v>
      </c>
      <c r="D36" s="360">
        <v>329.47</v>
      </c>
      <c r="E36" s="206">
        <v>19.75</v>
      </c>
      <c r="F36" s="206">
        <v>13.75</v>
      </c>
      <c r="G36" s="206">
        <v>10</v>
      </c>
      <c r="H36" s="206">
        <v>10</v>
      </c>
      <c r="I36" s="206">
        <v>10</v>
      </c>
      <c r="J36" s="206">
        <v>10</v>
      </c>
      <c r="K36" s="206">
        <v>10</v>
      </c>
      <c r="L36" s="206">
        <v>10</v>
      </c>
      <c r="M36" s="206">
        <v>10</v>
      </c>
      <c r="N36" s="206">
        <v>10</v>
      </c>
      <c r="O36" s="206">
        <v>10</v>
      </c>
      <c r="P36" s="206">
        <v>10</v>
      </c>
      <c r="Q36" s="137">
        <f t="shared" si="2"/>
        <v>133.5</v>
      </c>
    </row>
    <row r="37" spans="1:17" s="8" customFormat="1" ht="12.75">
      <c r="A37" s="392"/>
      <c r="B37" s="314"/>
      <c r="C37" s="361"/>
      <c r="D37" s="361"/>
      <c r="E37" s="206">
        <f>E36*C36</f>
        <v>5945.3425</v>
      </c>
      <c r="F37" s="206">
        <f>F36*C36</f>
        <v>4139.162499999999</v>
      </c>
      <c r="G37" s="206">
        <f>G36*C36</f>
        <v>3010.2999999999997</v>
      </c>
      <c r="H37" s="206">
        <f>H36*C36</f>
        <v>3010.2999999999997</v>
      </c>
      <c r="I37" s="206">
        <f>I36*C36</f>
        <v>3010.2999999999997</v>
      </c>
      <c r="J37" s="206">
        <f>J36*C36</f>
        <v>3010.2999999999997</v>
      </c>
      <c r="K37" s="206">
        <f>K36*D36</f>
        <v>3294.7000000000003</v>
      </c>
      <c r="L37" s="206">
        <f>L36*D36</f>
        <v>3294.7000000000003</v>
      </c>
      <c r="M37" s="206">
        <f>M36*D36</f>
        <v>3294.7000000000003</v>
      </c>
      <c r="N37" s="206">
        <f>N36*D36</f>
        <v>3294.7000000000003</v>
      </c>
      <c r="O37" s="206">
        <f>O36*D36</f>
        <v>3294.7000000000003</v>
      </c>
      <c r="P37" s="206">
        <f>P36*D36</f>
        <v>3294.7000000000003</v>
      </c>
      <c r="Q37" s="137">
        <f t="shared" si="2"/>
        <v>41893.90499999999</v>
      </c>
    </row>
    <row r="38" spans="1:17" s="8" customFormat="1" ht="22.5" customHeight="1">
      <c r="A38" s="391">
        <v>15</v>
      </c>
      <c r="B38" s="313" t="s">
        <v>40</v>
      </c>
      <c r="C38" s="360">
        <v>240.71</v>
      </c>
      <c r="D38" s="360">
        <v>240.71</v>
      </c>
      <c r="E38" s="206">
        <v>13.688</v>
      </c>
      <c r="F38" s="206">
        <v>13.688</v>
      </c>
      <c r="G38" s="206">
        <v>13.688</v>
      </c>
      <c r="H38" s="206">
        <v>13.688</v>
      </c>
      <c r="I38" s="206">
        <v>13.688</v>
      </c>
      <c r="J38" s="206">
        <v>13.688</v>
      </c>
      <c r="K38" s="206">
        <v>13.688</v>
      </c>
      <c r="L38" s="206">
        <v>13.688</v>
      </c>
      <c r="M38" s="206">
        <v>13.688</v>
      </c>
      <c r="N38" s="206">
        <v>13.688</v>
      </c>
      <c r="O38" s="206">
        <v>13.688</v>
      </c>
      <c r="P38" s="206">
        <v>13.688</v>
      </c>
      <c r="Q38" s="137">
        <f t="shared" si="2"/>
        <v>164.25599999999997</v>
      </c>
    </row>
    <row r="39" spans="1:17" s="8" customFormat="1" ht="12.75">
      <c r="A39" s="392"/>
      <c r="B39" s="314"/>
      <c r="C39" s="361"/>
      <c r="D39" s="361"/>
      <c r="E39" s="206">
        <f>E38*C38*1.2</f>
        <v>3953.806176</v>
      </c>
      <c r="F39" s="206">
        <f>F38*C38*1.2</f>
        <v>3953.806176</v>
      </c>
      <c r="G39" s="206">
        <f>G38*C38*1.2</f>
        <v>3953.806176</v>
      </c>
      <c r="H39" s="206">
        <f>H38*C38*1.2</f>
        <v>3953.806176</v>
      </c>
      <c r="I39" s="206">
        <f>I38*C38*1.2</f>
        <v>3953.806176</v>
      </c>
      <c r="J39" s="206">
        <f>J38*C38*1.2</f>
        <v>3953.806176</v>
      </c>
      <c r="K39" s="206">
        <f>K38*D38*1.2</f>
        <v>3953.806176</v>
      </c>
      <c r="L39" s="206">
        <f>L38*D38*1.2</f>
        <v>3953.806176</v>
      </c>
      <c r="M39" s="206">
        <f>M38*D38*1.2</f>
        <v>3953.806176</v>
      </c>
      <c r="N39" s="206">
        <f>N38*D38*1.2</f>
        <v>3953.806176</v>
      </c>
      <c r="O39" s="206">
        <f>O38*D38*1.2</f>
        <v>3953.806176</v>
      </c>
      <c r="P39" s="206">
        <f>P38*D38*1.2</f>
        <v>3953.806176</v>
      </c>
      <c r="Q39" s="137">
        <f t="shared" si="2"/>
        <v>47445.674111999986</v>
      </c>
    </row>
    <row r="40" spans="1:17" s="8" customFormat="1" ht="21.75" customHeight="1">
      <c r="A40" s="391">
        <v>16</v>
      </c>
      <c r="B40" s="313" t="s">
        <v>141</v>
      </c>
      <c r="C40" s="380">
        <v>47.8</v>
      </c>
      <c r="D40" s="380">
        <v>47.8</v>
      </c>
      <c r="E40" s="206">
        <v>2.74</v>
      </c>
      <c r="F40" s="206">
        <v>2.74</v>
      </c>
      <c r="G40" s="206">
        <v>2.74</v>
      </c>
      <c r="H40" s="206">
        <v>2.74</v>
      </c>
      <c r="I40" s="206">
        <v>2.74</v>
      </c>
      <c r="J40" s="206">
        <v>2.74</v>
      </c>
      <c r="K40" s="206">
        <v>2.74</v>
      </c>
      <c r="L40" s="206">
        <v>2.74</v>
      </c>
      <c r="M40" s="206">
        <v>2.74</v>
      </c>
      <c r="N40" s="206">
        <v>2.74</v>
      </c>
      <c r="O40" s="206">
        <v>2.74</v>
      </c>
      <c r="P40" s="206">
        <v>2.74</v>
      </c>
      <c r="Q40" s="137">
        <f>SUM(E40:P40)</f>
        <v>32.88000000000001</v>
      </c>
    </row>
    <row r="41" spans="1:17" s="8" customFormat="1" ht="21" customHeight="1">
      <c r="A41" s="392"/>
      <c r="B41" s="314"/>
      <c r="C41" s="381"/>
      <c r="D41" s="381"/>
      <c r="E41" s="206">
        <f>E40*C40*1.2</f>
        <v>157.1664</v>
      </c>
      <c r="F41" s="206">
        <f>F40*C40*1.2</f>
        <v>157.1664</v>
      </c>
      <c r="G41" s="206">
        <f>G40*C40*1.2</f>
        <v>157.1664</v>
      </c>
      <c r="H41" s="206">
        <f>H40*C40*1.2</f>
        <v>157.1664</v>
      </c>
      <c r="I41" s="206">
        <f>I40*C40*1.2</f>
        <v>157.1664</v>
      </c>
      <c r="J41" s="206">
        <f>J40*C40*1.2</f>
        <v>157.1664</v>
      </c>
      <c r="K41" s="206">
        <f>K40*D40*1.2</f>
        <v>157.1664</v>
      </c>
      <c r="L41" s="206">
        <f>L40*D40*1.2</f>
        <v>157.1664</v>
      </c>
      <c r="M41" s="206">
        <f>M40*D40*1.2</f>
        <v>157.1664</v>
      </c>
      <c r="N41" s="206">
        <f>N40*D40*1.2</f>
        <v>157.1664</v>
      </c>
      <c r="O41" s="206">
        <f>O40*D40*1.2</f>
        <v>157.1664</v>
      </c>
      <c r="P41" s="206">
        <f>P40*D40*1.2</f>
        <v>157.1664</v>
      </c>
      <c r="Q41" s="137">
        <f>SUM(E41:P41)</f>
        <v>1885.9968000000006</v>
      </c>
    </row>
    <row r="42" spans="1:17" s="8" customFormat="1" ht="21" customHeight="1">
      <c r="A42" s="391">
        <v>17</v>
      </c>
      <c r="B42" s="313" t="s">
        <v>96</v>
      </c>
      <c r="C42" s="407">
        <v>60.84</v>
      </c>
      <c r="D42" s="407">
        <v>60.84</v>
      </c>
      <c r="E42" s="206">
        <v>138.7</v>
      </c>
      <c r="F42" s="206">
        <v>138.7</v>
      </c>
      <c r="G42" s="206">
        <v>138.7</v>
      </c>
      <c r="H42" s="206">
        <v>138.7</v>
      </c>
      <c r="I42" s="206">
        <v>138.7</v>
      </c>
      <c r="J42" s="206">
        <v>138.7</v>
      </c>
      <c r="K42" s="206">
        <v>138.7</v>
      </c>
      <c r="L42" s="206">
        <v>138.7</v>
      </c>
      <c r="M42" s="206">
        <v>138.7</v>
      </c>
      <c r="N42" s="206">
        <v>138.7</v>
      </c>
      <c r="O42" s="206">
        <v>138.7</v>
      </c>
      <c r="P42" s="206">
        <v>138.7</v>
      </c>
      <c r="Q42" s="137">
        <f>SUM(E42:P42)</f>
        <v>1664.4000000000003</v>
      </c>
    </row>
    <row r="43" spans="1:17" s="8" customFormat="1" ht="21" customHeight="1">
      <c r="A43" s="392"/>
      <c r="B43" s="314"/>
      <c r="C43" s="408"/>
      <c r="D43" s="408"/>
      <c r="E43" s="206">
        <f>E42*C42</f>
        <v>8438.508</v>
      </c>
      <c r="F43" s="206">
        <f>F42*C42</f>
        <v>8438.508</v>
      </c>
      <c r="G43" s="206">
        <f>G42*C42</f>
        <v>8438.508</v>
      </c>
      <c r="H43" s="206">
        <f>H42*C42</f>
        <v>8438.508</v>
      </c>
      <c r="I43" s="206">
        <f>I42*C42</f>
        <v>8438.508</v>
      </c>
      <c r="J43" s="206">
        <f>J42*C42</f>
        <v>8438.508</v>
      </c>
      <c r="K43" s="206">
        <f>K42*D42</f>
        <v>8438.508</v>
      </c>
      <c r="L43" s="206">
        <f>L42*D42</f>
        <v>8438.508</v>
      </c>
      <c r="M43" s="206">
        <f>M42*D42</f>
        <v>8438.508</v>
      </c>
      <c r="N43" s="206">
        <f>N42*D42</f>
        <v>8438.508</v>
      </c>
      <c r="O43" s="206">
        <f>O42*D42</f>
        <v>8438.508</v>
      </c>
      <c r="P43" s="206">
        <f>P42*D42</f>
        <v>8438.508</v>
      </c>
      <c r="Q43" s="137">
        <f>SUM(E43:P43)</f>
        <v>101262.096</v>
      </c>
    </row>
    <row r="44" spans="1:17" s="8" customFormat="1" ht="12.75">
      <c r="A44" s="405"/>
      <c r="B44" s="313" t="s">
        <v>25</v>
      </c>
      <c r="C44" s="235"/>
      <c r="D44" s="235"/>
      <c r="E44" s="224">
        <f aca="true" t="shared" si="3" ref="E44:Q44">E10+E12+E14+E16+E18+E20+E22+E24+E26+E28+E30+E32+E34+E36+E38+E40+E42</f>
        <v>3107.901</v>
      </c>
      <c r="F44" s="224">
        <f t="shared" si="3"/>
        <v>3083.8889999999997</v>
      </c>
      <c r="G44" s="224">
        <f t="shared" si="3"/>
        <v>3058.939</v>
      </c>
      <c r="H44" s="224">
        <f t="shared" si="3"/>
        <v>3058.939</v>
      </c>
      <c r="I44" s="224">
        <f t="shared" si="3"/>
        <v>3058.939</v>
      </c>
      <c r="J44" s="224">
        <f t="shared" si="3"/>
        <v>3058.939</v>
      </c>
      <c r="K44" s="224">
        <f t="shared" si="3"/>
        <v>3058.939</v>
      </c>
      <c r="L44" s="224">
        <f t="shared" si="3"/>
        <v>3058.939</v>
      </c>
      <c r="M44" s="224">
        <f t="shared" si="3"/>
        <v>3058.939</v>
      </c>
      <c r="N44" s="224">
        <f t="shared" si="3"/>
        <v>3058.939</v>
      </c>
      <c r="O44" s="224">
        <f t="shared" si="3"/>
        <v>3058.939</v>
      </c>
      <c r="P44" s="224">
        <f t="shared" si="3"/>
        <v>3058.939</v>
      </c>
      <c r="Q44" s="221">
        <f t="shared" si="3"/>
        <v>36781.17999999999</v>
      </c>
    </row>
    <row r="45" spans="1:17" s="8" customFormat="1" ht="12.75">
      <c r="A45" s="406"/>
      <c r="B45" s="314"/>
      <c r="C45" s="235"/>
      <c r="D45" s="235"/>
      <c r="E45" s="224">
        <f aca="true" t="shared" si="4" ref="E45:Q45">E11+E13+E15+E17+E19+E21+E23+E25+E27+E29+E31+E33+E35+E37+E39+E41+E43</f>
        <v>234746.49787999998</v>
      </c>
      <c r="F45" s="224">
        <f t="shared" si="4"/>
        <v>231907.14955999996</v>
      </c>
      <c r="G45" s="224">
        <f t="shared" si="4"/>
        <v>229562.25505999994</v>
      </c>
      <c r="H45" s="224">
        <f t="shared" si="4"/>
        <v>229562.25505999994</v>
      </c>
      <c r="I45" s="224">
        <f t="shared" si="4"/>
        <v>229562.25505999994</v>
      </c>
      <c r="J45" s="224">
        <f t="shared" si="4"/>
        <v>229562.25505999994</v>
      </c>
      <c r="K45" s="224">
        <f t="shared" si="4"/>
        <v>229931.97505999997</v>
      </c>
      <c r="L45" s="224">
        <f t="shared" si="4"/>
        <v>229931.97505999997</v>
      </c>
      <c r="M45" s="224">
        <f t="shared" si="4"/>
        <v>229931.97505999997</v>
      </c>
      <c r="N45" s="224">
        <f t="shared" si="4"/>
        <v>229931.97505999997</v>
      </c>
      <c r="O45" s="224">
        <f t="shared" si="4"/>
        <v>229931.97505999997</v>
      </c>
      <c r="P45" s="224">
        <f t="shared" si="4"/>
        <v>229931.97505999997</v>
      </c>
      <c r="Q45" s="221">
        <f t="shared" si="4"/>
        <v>2764494.5180399995</v>
      </c>
    </row>
    <row r="46" spans="1:17" s="8" customFormat="1" ht="12.75">
      <c r="A46" s="191"/>
      <c r="B46" s="364" t="s">
        <v>78</v>
      </c>
      <c r="C46" s="396"/>
      <c r="D46" s="396"/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396"/>
      <c r="P46" s="397"/>
      <c r="Q46" s="134"/>
    </row>
    <row r="47" spans="1:17" s="8" customFormat="1" ht="12.75" customHeight="1">
      <c r="A47" s="398">
        <v>1</v>
      </c>
      <c r="B47" s="313" t="s">
        <v>132</v>
      </c>
      <c r="C47" s="380">
        <v>47.8</v>
      </c>
      <c r="D47" s="380">
        <v>47.8</v>
      </c>
      <c r="E47" s="139">
        <v>0.5</v>
      </c>
      <c r="F47" s="139">
        <v>0.5</v>
      </c>
      <c r="G47" s="139">
        <v>0.5</v>
      </c>
      <c r="H47" s="139">
        <v>0.5</v>
      </c>
      <c r="I47" s="139">
        <v>0.5</v>
      </c>
      <c r="J47" s="139">
        <v>0.5</v>
      </c>
      <c r="K47" s="139">
        <v>0.5</v>
      </c>
      <c r="L47" s="139">
        <v>0.5</v>
      </c>
      <c r="M47" s="139">
        <v>0.5</v>
      </c>
      <c r="N47" s="139">
        <v>0.5</v>
      </c>
      <c r="O47" s="139">
        <v>0.5</v>
      </c>
      <c r="P47" s="139">
        <v>0.5</v>
      </c>
      <c r="Q47" s="134">
        <f aca="true" t="shared" si="5" ref="Q47:Q54">SUM(E47:P47)</f>
        <v>6</v>
      </c>
    </row>
    <row r="48" spans="1:17" s="8" customFormat="1" ht="27" customHeight="1">
      <c r="A48" s="398"/>
      <c r="B48" s="314"/>
      <c r="C48" s="381"/>
      <c r="D48" s="381"/>
      <c r="E48" s="206">
        <f>E47*C47*1.2</f>
        <v>28.679999999999996</v>
      </c>
      <c r="F48" s="206">
        <f>F47*C47*1.2</f>
        <v>28.679999999999996</v>
      </c>
      <c r="G48" s="206">
        <f>G47*C47*1.2</f>
        <v>28.679999999999996</v>
      </c>
      <c r="H48" s="206">
        <f>H47*C47*1.2</f>
        <v>28.679999999999996</v>
      </c>
      <c r="I48" s="206">
        <f>I47*C47*1.2</f>
        <v>28.679999999999996</v>
      </c>
      <c r="J48" s="206">
        <f>J47*C47*1.2</f>
        <v>28.679999999999996</v>
      </c>
      <c r="K48" s="206">
        <f>K47*D47*1.2</f>
        <v>28.679999999999996</v>
      </c>
      <c r="L48" s="206">
        <f>L47*D47*1.2</f>
        <v>28.679999999999996</v>
      </c>
      <c r="M48" s="206">
        <f>M47*D47*1.2</f>
        <v>28.679999999999996</v>
      </c>
      <c r="N48" s="206">
        <f>N47*D47*1.2</f>
        <v>28.679999999999996</v>
      </c>
      <c r="O48" s="206">
        <f>O47*D47*1.2</f>
        <v>28.679999999999996</v>
      </c>
      <c r="P48" s="206">
        <f>P47*D47*1.2</f>
        <v>28.679999999999996</v>
      </c>
      <c r="Q48" s="137">
        <f t="shared" si="5"/>
        <v>344.16</v>
      </c>
    </row>
    <row r="49" spans="1:17" s="8" customFormat="1" ht="12.75" customHeight="1">
      <c r="A49" s="398">
        <v>2</v>
      </c>
      <c r="B49" s="313" t="s">
        <v>133</v>
      </c>
      <c r="C49" s="380">
        <v>47.8</v>
      </c>
      <c r="D49" s="380">
        <v>47.8</v>
      </c>
      <c r="E49" s="139">
        <v>1.73</v>
      </c>
      <c r="F49" s="139">
        <v>1.73</v>
      </c>
      <c r="G49" s="139">
        <v>1.73</v>
      </c>
      <c r="H49" s="139">
        <v>1.73</v>
      </c>
      <c r="I49" s="139">
        <v>1.73</v>
      </c>
      <c r="J49" s="139">
        <v>1.73</v>
      </c>
      <c r="K49" s="139">
        <v>1.73</v>
      </c>
      <c r="L49" s="139">
        <v>1.73</v>
      </c>
      <c r="M49" s="139">
        <v>1.73</v>
      </c>
      <c r="N49" s="139">
        <v>1.73</v>
      </c>
      <c r="O49" s="139">
        <v>1.73</v>
      </c>
      <c r="P49" s="139">
        <v>1.73</v>
      </c>
      <c r="Q49" s="134">
        <f t="shared" si="5"/>
        <v>20.76</v>
      </c>
    </row>
    <row r="50" spans="1:17" s="8" customFormat="1" ht="22.5" customHeight="1">
      <c r="A50" s="398"/>
      <c r="B50" s="314"/>
      <c r="C50" s="381"/>
      <c r="D50" s="381"/>
      <c r="E50" s="206">
        <f>E49*C49*1.2</f>
        <v>99.23279999999998</v>
      </c>
      <c r="F50" s="206">
        <f>F49*C49*1.2</f>
        <v>99.23279999999998</v>
      </c>
      <c r="G50" s="206">
        <f>G49*C49*1.2</f>
        <v>99.23279999999998</v>
      </c>
      <c r="H50" s="206">
        <f>H49*C49*1.2</f>
        <v>99.23279999999998</v>
      </c>
      <c r="I50" s="206">
        <f>I49*C49*1.2</f>
        <v>99.23279999999998</v>
      </c>
      <c r="J50" s="206">
        <f>J49*C49*1.2</f>
        <v>99.23279999999998</v>
      </c>
      <c r="K50" s="206">
        <f>K49*D49*1.2</f>
        <v>99.23279999999998</v>
      </c>
      <c r="L50" s="206">
        <f>L49*D49*1.2</f>
        <v>99.23279999999998</v>
      </c>
      <c r="M50" s="206">
        <f>M49*D49*1.2</f>
        <v>99.23279999999998</v>
      </c>
      <c r="N50" s="206">
        <f>N49*D49*1.2</f>
        <v>99.23279999999998</v>
      </c>
      <c r="O50" s="206">
        <f>O49*D49*1.2</f>
        <v>99.23279999999998</v>
      </c>
      <c r="P50" s="206">
        <f>P49*D49*1.2</f>
        <v>99.23279999999998</v>
      </c>
      <c r="Q50" s="137">
        <f t="shared" si="5"/>
        <v>1190.7935999999997</v>
      </c>
    </row>
    <row r="51" spans="1:17" s="8" customFormat="1" ht="19.5" customHeight="1">
      <c r="A51" s="362">
        <v>3</v>
      </c>
      <c r="B51" s="313" t="s">
        <v>126</v>
      </c>
      <c r="C51" s="380">
        <v>47.8</v>
      </c>
      <c r="D51" s="380">
        <v>47.8</v>
      </c>
      <c r="E51" s="208">
        <v>0.741</v>
      </c>
      <c r="F51" s="208">
        <v>0.741</v>
      </c>
      <c r="G51" s="208">
        <v>0.741</v>
      </c>
      <c r="H51" s="208">
        <v>0.741</v>
      </c>
      <c r="I51" s="208">
        <v>0.741</v>
      </c>
      <c r="J51" s="208">
        <v>0.741</v>
      </c>
      <c r="K51" s="208">
        <v>0.741</v>
      </c>
      <c r="L51" s="208">
        <v>0.741</v>
      </c>
      <c r="M51" s="208">
        <v>0.741</v>
      </c>
      <c r="N51" s="208">
        <v>0.741</v>
      </c>
      <c r="O51" s="208">
        <v>0.741</v>
      </c>
      <c r="P51" s="208">
        <v>0.741</v>
      </c>
      <c r="Q51" s="208">
        <f t="shared" si="5"/>
        <v>8.891999999999998</v>
      </c>
    </row>
    <row r="52" spans="1:17" s="8" customFormat="1" ht="19.5" customHeight="1">
      <c r="A52" s="363"/>
      <c r="B52" s="314"/>
      <c r="C52" s="381"/>
      <c r="D52" s="381"/>
      <c r="E52" s="206">
        <f>E51*C51*1.2</f>
        <v>42.50375999999999</v>
      </c>
      <c r="F52" s="206">
        <f>F51*C51*1.2</f>
        <v>42.50375999999999</v>
      </c>
      <c r="G52" s="206">
        <f>G51*C51*1.2</f>
        <v>42.50375999999999</v>
      </c>
      <c r="H52" s="206">
        <f>H51*C51*1.2</f>
        <v>42.50375999999999</v>
      </c>
      <c r="I52" s="206">
        <f>I51*C51*1.2</f>
        <v>42.50375999999999</v>
      </c>
      <c r="J52" s="206">
        <f>J51*C51*1.2</f>
        <v>42.50375999999999</v>
      </c>
      <c r="K52" s="206">
        <f>K51*D51*1.2</f>
        <v>42.50375999999999</v>
      </c>
      <c r="L52" s="206">
        <f>L51*D51*1.2</f>
        <v>42.50375999999999</v>
      </c>
      <c r="M52" s="206">
        <f>M51*D51*1.2</f>
        <v>42.50375999999999</v>
      </c>
      <c r="N52" s="206">
        <f>N51*D51*1.2</f>
        <v>42.50375999999999</v>
      </c>
      <c r="O52" s="206">
        <f>O51*D51*1.2</f>
        <v>42.50375999999999</v>
      </c>
      <c r="P52" s="206">
        <f>P51*D51*1.2</f>
        <v>42.50375999999999</v>
      </c>
      <c r="Q52" s="206">
        <f t="shared" si="5"/>
        <v>510.04511999999994</v>
      </c>
    </row>
    <row r="53" spans="1:17" s="8" customFormat="1" ht="12.75" customHeight="1">
      <c r="A53" s="400">
        <v>4</v>
      </c>
      <c r="B53" s="313" t="s">
        <v>127</v>
      </c>
      <c r="C53" s="380">
        <v>47.8</v>
      </c>
      <c r="D53" s="380">
        <v>47.8</v>
      </c>
      <c r="E53" s="139">
        <v>20.173</v>
      </c>
      <c r="F53" s="139">
        <v>20.173</v>
      </c>
      <c r="G53" s="139">
        <v>20.173</v>
      </c>
      <c r="H53" s="139">
        <v>20.173</v>
      </c>
      <c r="I53" s="139">
        <v>20.173</v>
      </c>
      <c r="J53" s="139">
        <v>20.173</v>
      </c>
      <c r="K53" s="139">
        <v>20.173</v>
      </c>
      <c r="L53" s="139">
        <v>20.173</v>
      </c>
      <c r="M53" s="139">
        <v>20.173</v>
      </c>
      <c r="N53" s="139">
        <v>20.173</v>
      </c>
      <c r="O53" s="139">
        <v>20.173</v>
      </c>
      <c r="P53" s="139">
        <v>20.173</v>
      </c>
      <c r="Q53" s="139">
        <f t="shared" si="5"/>
        <v>242.076</v>
      </c>
    </row>
    <row r="54" spans="1:17" s="8" customFormat="1" ht="12.75">
      <c r="A54" s="400"/>
      <c r="B54" s="314"/>
      <c r="C54" s="381"/>
      <c r="D54" s="381"/>
      <c r="E54" s="206">
        <f>E53*C53*1.2</f>
        <v>1157.1232799999998</v>
      </c>
      <c r="F54" s="206">
        <f>F53*C53*1.2</f>
        <v>1157.1232799999998</v>
      </c>
      <c r="G54" s="206">
        <f>G53*C53*1.2</f>
        <v>1157.1232799999998</v>
      </c>
      <c r="H54" s="206">
        <f>H53*C53*1.2</f>
        <v>1157.1232799999998</v>
      </c>
      <c r="I54" s="206">
        <f>I53*C53*1.2</f>
        <v>1157.1232799999998</v>
      </c>
      <c r="J54" s="206">
        <f>J53*C53*1.2</f>
        <v>1157.1232799999998</v>
      </c>
      <c r="K54" s="206">
        <f>K53*D53*1.2</f>
        <v>1157.1232799999998</v>
      </c>
      <c r="L54" s="206">
        <f>L53*D53*1.2</f>
        <v>1157.1232799999998</v>
      </c>
      <c r="M54" s="206">
        <f>M53*D53*1.2</f>
        <v>1157.1232799999998</v>
      </c>
      <c r="N54" s="206">
        <f>N53*D53*1.2</f>
        <v>1157.1232799999998</v>
      </c>
      <c r="O54" s="206">
        <f>O53*D53*1.2</f>
        <v>1157.1232799999998</v>
      </c>
      <c r="P54" s="206">
        <f>P53*D53*1.2</f>
        <v>1157.1232799999998</v>
      </c>
      <c r="Q54" s="206">
        <f t="shared" si="5"/>
        <v>13885.479359999998</v>
      </c>
    </row>
    <row r="55" spans="1:79" s="8" customFormat="1" ht="12.75">
      <c r="A55" s="391"/>
      <c r="B55" s="399" t="s">
        <v>37</v>
      </c>
      <c r="C55" s="237"/>
      <c r="D55" s="237"/>
      <c r="E55" s="234">
        <f>E47+E49+E51+E53</f>
        <v>23.144</v>
      </c>
      <c r="F55" s="234">
        <f aca="true" t="shared" si="6" ref="F55:Q55">F47+F49+F51+F53</f>
        <v>23.144</v>
      </c>
      <c r="G55" s="234">
        <f t="shared" si="6"/>
        <v>23.144</v>
      </c>
      <c r="H55" s="234">
        <f t="shared" si="6"/>
        <v>23.144</v>
      </c>
      <c r="I55" s="234">
        <f t="shared" si="6"/>
        <v>23.144</v>
      </c>
      <c r="J55" s="234">
        <f t="shared" si="6"/>
        <v>23.144</v>
      </c>
      <c r="K55" s="234">
        <f t="shared" si="6"/>
        <v>23.144</v>
      </c>
      <c r="L55" s="234">
        <f t="shared" si="6"/>
        <v>23.144</v>
      </c>
      <c r="M55" s="234">
        <f t="shared" si="6"/>
        <v>23.144</v>
      </c>
      <c r="N55" s="234">
        <f t="shared" si="6"/>
        <v>23.144</v>
      </c>
      <c r="O55" s="234">
        <f t="shared" si="6"/>
        <v>23.144</v>
      </c>
      <c r="P55" s="234">
        <f t="shared" si="6"/>
        <v>23.144</v>
      </c>
      <c r="Q55" s="234">
        <f t="shared" si="6"/>
        <v>277.728</v>
      </c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</row>
    <row r="56" spans="1:79" s="69" customFormat="1" ht="12.75">
      <c r="A56" s="392"/>
      <c r="B56" s="399"/>
      <c r="C56" s="233"/>
      <c r="D56" s="233"/>
      <c r="E56" s="137">
        <f>E48+E50+E52+E54</f>
        <v>1327.5398399999997</v>
      </c>
      <c r="F56" s="137">
        <f aca="true" t="shared" si="7" ref="F56:Q56">F48+F50+F52+F54</f>
        <v>1327.5398399999997</v>
      </c>
      <c r="G56" s="137">
        <f t="shared" si="7"/>
        <v>1327.5398399999997</v>
      </c>
      <c r="H56" s="137">
        <f t="shared" si="7"/>
        <v>1327.5398399999997</v>
      </c>
      <c r="I56" s="137">
        <f t="shared" si="7"/>
        <v>1327.5398399999997</v>
      </c>
      <c r="J56" s="137">
        <f t="shared" si="7"/>
        <v>1327.5398399999997</v>
      </c>
      <c r="K56" s="137">
        <f t="shared" si="7"/>
        <v>1327.5398399999997</v>
      </c>
      <c r="L56" s="137">
        <f t="shared" si="7"/>
        <v>1327.5398399999997</v>
      </c>
      <c r="M56" s="137">
        <f t="shared" si="7"/>
        <v>1327.5398399999997</v>
      </c>
      <c r="N56" s="137">
        <f t="shared" si="7"/>
        <v>1327.5398399999997</v>
      </c>
      <c r="O56" s="137">
        <f t="shared" si="7"/>
        <v>1327.5398399999997</v>
      </c>
      <c r="P56" s="137">
        <f t="shared" si="7"/>
        <v>1327.5398399999997</v>
      </c>
      <c r="Q56" s="137">
        <f t="shared" si="7"/>
        <v>15930.478079999997</v>
      </c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</row>
    <row r="57" spans="1:17" s="8" customFormat="1" ht="36.75" customHeight="1">
      <c r="A57" s="404" t="s">
        <v>25</v>
      </c>
      <c r="B57" s="404"/>
      <c r="C57" s="395"/>
      <c r="D57" s="135"/>
      <c r="E57" s="219">
        <f>E44+E55</f>
        <v>3131.0449999999996</v>
      </c>
      <c r="F57" s="219">
        <f aca="true" t="shared" si="8" ref="F57:Q57">F44+F55</f>
        <v>3107.0329999999994</v>
      </c>
      <c r="G57" s="219">
        <f t="shared" si="8"/>
        <v>3082.0829999999996</v>
      </c>
      <c r="H57" s="219">
        <f t="shared" si="8"/>
        <v>3082.0829999999996</v>
      </c>
      <c r="I57" s="219">
        <f t="shared" si="8"/>
        <v>3082.0829999999996</v>
      </c>
      <c r="J57" s="219">
        <f t="shared" si="8"/>
        <v>3082.0829999999996</v>
      </c>
      <c r="K57" s="219">
        <f t="shared" si="8"/>
        <v>3082.0829999999996</v>
      </c>
      <c r="L57" s="219">
        <f t="shared" si="8"/>
        <v>3082.0829999999996</v>
      </c>
      <c r="M57" s="219">
        <f t="shared" si="8"/>
        <v>3082.0829999999996</v>
      </c>
      <c r="N57" s="219">
        <f t="shared" si="8"/>
        <v>3082.0829999999996</v>
      </c>
      <c r="O57" s="219">
        <f t="shared" si="8"/>
        <v>3082.0829999999996</v>
      </c>
      <c r="P57" s="219">
        <f t="shared" si="8"/>
        <v>3082.0829999999996</v>
      </c>
      <c r="Q57" s="219">
        <f t="shared" si="8"/>
        <v>37058.907999999996</v>
      </c>
    </row>
    <row r="58" spans="1:17" s="8" customFormat="1" ht="38.25" customHeight="1">
      <c r="A58" s="404"/>
      <c r="B58" s="404"/>
      <c r="C58" s="395"/>
      <c r="D58" s="135"/>
      <c r="E58" s="207">
        <f>E45+E56</f>
        <v>236074.03772</v>
      </c>
      <c r="F58" s="207">
        <f aca="true" t="shared" si="9" ref="F58:Q58">F45+F56</f>
        <v>233234.68939999997</v>
      </c>
      <c r="G58" s="207">
        <f t="shared" si="9"/>
        <v>230889.79489999995</v>
      </c>
      <c r="H58" s="207">
        <f t="shared" si="9"/>
        <v>230889.79489999995</v>
      </c>
      <c r="I58" s="207">
        <f t="shared" si="9"/>
        <v>230889.79489999995</v>
      </c>
      <c r="J58" s="207">
        <f t="shared" si="9"/>
        <v>230889.79489999995</v>
      </c>
      <c r="K58" s="207">
        <f t="shared" si="9"/>
        <v>231259.51489999998</v>
      </c>
      <c r="L58" s="207">
        <f t="shared" si="9"/>
        <v>231259.51489999998</v>
      </c>
      <c r="M58" s="207">
        <f t="shared" si="9"/>
        <v>231259.51489999998</v>
      </c>
      <c r="N58" s="207">
        <f t="shared" si="9"/>
        <v>231259.51489999998</v>
      </c>
      <c r="O58" s="207">
        <f t="shared" si="9"/>
        <v>231259.51489999998</v>
      </c>
      <c r="P58" s="207">
        <f t="shared" si="9"/>
        <v>231259.51489999998</v>
      </c>
      <c r="Q58" s="207">
        <f t="shared" si="9"/>
        <v>2780424.9961199993</v>
      </c>
    </row>
    <row r="59" spans="1:17" s="8" customFormat="1" ht="12.75">
      <c r="A59" s="238"/>
      <c r="B59" s="239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</row>
    <row r="60" spans="1:17" s="8" customFormat="1" ht="12.75">
      <c r="A60" s="238"/>
      <c r="B60" s="239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</row>
    <row r="61" spans="1:17" s="8" customFormat="1" ht="12.75">
      <c r="A61" s="401"/>
      <c r="B61" s="401"/>
      <c r="C61" s="401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</row>
    <row r="62" spans="1:17" s="8" customFormat="1" ht="12.75">
      <c r="A62" s="238"/>
      <c r="B62" s="239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</row>
    <row r="63" spans="1:17" s="8" customFormat="1" ht="12.75">
      <c r="A63" s="238"/>
      <c r="B63" s="23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</row>
    <row r="64" spans="1:17" s="8" customFormat="1" ht="12.75">
      <c r="A64" s="27"/>
      <c r="B64" s="24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s="8" customFormat="1" ht="12.75">
      <c r="A65" s="27"/>
      <c r="B65" s="24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s="8" customFormat="1" ht="12.75">
      <c r="A66" s="27"/>
      <c r="B66" s="24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s="8" customFormat="1" ht="12.75">
      <c r="A67" s="27"/>
      <c r="B67" s="24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s="8" customFormat="1" ht="12.75">
      <c r="A68" s="27"/>
      <c r="B68" s="24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s="8" customFormat="1" ht="12.75">
      <c r="A69" s="27"/>
      <c r="B69" s="24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s="8" customFormat="1" ht="12.75">
      <c r="A70" s="27"/>
      <c r="B70" s="24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s="8" customFormat="1" ht="12.75">
      <c r="A71" s="27"/>
      <c r="B71" s="24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s="8" customFormat="1" ht="12.75">
      <c r="A72" s="27"/>
      <c r="B72" s="24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s="8" customFormat="1" ht="12.75">
      <c r="A73" s="27"/>
      <c r="B73" s="24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s="8" customFormat="1" ht="12.75">
      <c r="A74" s="27"/>
      <c r="B74" s="24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s="8" customFormat="1" ht="12.75">
      <c r="A75" s="27"/>
      <c r="B75" s="24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s="8" customFormat="1" ht="12.75">
      <c r="A76" s="27"/>
      <c r="B76" s="24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s="8" customFormat="1" ht="12.75">
      <c r="A77" s="27"/>
      <c r="B77" s="24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s="8" customFormat="1" ht="12.75">
      <c r="A78" s="27"/>
      <c r="B78" s="24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s="8" customFormat="1" ht="12.75">
      <c r="A79" s="27"/>
      <c r="B79" s="24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s="8" customFormat="1" ht="12.75">
      <c r="A80" s="27"/>
      <c r="B80" s="24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s="8" customFormat="1" ht="12.75">
      <c r="A81" s="27"/>
      <c r="B81" s="24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s="8" customFormat="1" ht="12.75">
      <c r="A82" s="27"/>
      <c r="B82" s="24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s="8" customFormat="1" ht="12.75">
      <c r="A83" s="27"/>
      <c r="B83" s="24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s="8" customFormat="1" ht="12.75">
      <c r="A84" s="27"/>
      <c r="B84" s="24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s="8" customFormat="1" ht="12.75">
      <c r="A85" s="27"/>
      <c r="B85" s="24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s="8" customFormat="1" ht="12.75">
      <c r="A86" s="27"/>
      <c r="B86" s="24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s="8" customFormat="1" ht="12.75">
      <c r="A87" s="27"/>
      <c r="B87" s="24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s="8" customFormat="1" ht="12.75">
      <c r="A88" s="27"/>
      <c r="B88" s="24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s="8" customFormat="1" ht="12.75">
      <c r="A89" s="27"/>
      <c r="B89" s="24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s="8" customFormat="1" ht="12.75">
      <c r="A90" s="27"/>
      <c r="B90" s="24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s="8" customFormat="1" ht="12.75">
      <c r="A91" s="27"/>
      <c r="B91" s="24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s="8" customFormat="1" ht="12.75">
      <c r="A92" s="27"/>
      <c r="B92" s="24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s="8" customFormat="1" ht="12.75">
      <c r="A93" s="27"/>
      <c r="B93" s="24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s="8" customFormat="1" ht="12.75">
      <c r="A94" s="27"/>
      <c r="B94" s="24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s="8" customFormat="1" ht="12.75">
      <c r="A95" s="27"/>
      <c r="B95" s="24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s="8" customFormat="1" ht="12.75">
      <c r="A96" s="27"/>
      <c r="B96" s="24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s="8" customFormat="1" ht="12.75">
      <c r="A97" s="27"/>
      <c r="B97" s="24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s="8" customFormat="1" ht="12.75">
      <c r="A98" s="27"/>
      <c r="B98" s="24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s="8" customFormat="1" ht="12.75">
      <c r="A99" s="27"/>
      <c r="B99" s="24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s="8" customFormat="1" ht="12.75">
      <c r="A100" s="27"/>
      <c r="B100" s="24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s="8" customFormat="1" ht="12.75">
      <c r="A101" s="27"/>
      <c r="B101" s="24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s="8" customFormat="1" ht="12.75">
      <c r="A102" s="27"/>
      <c r="B102" s="24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s="1" customFormat="1" ht="12.75">
      <c r="A103" s="22"/>
      <c r="B103" s="24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1:17" s="1" customFormat="1" ht="12.75">
      <c r="A104" s="22"/>
      <c r="B104" s="24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1:17" s="1" customFormat="1" ht="12.75">
      <c r="A105" s="22"/>
      <c r="B105" s="24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1:17" s="1" customFormat="1" ht="12.75">
      <c r="A106" s="22"/>
      <c r="B106" s="24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1:17" s="1" customFormat="1" ht="12.75">
      <c r="A107" s="22"/>
      <c r="B107" s="24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1:17" s="1" customFormat="1" ht="12.75">
      <c r="A108" s="22"/>
      <c r="B108" s="24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</sheetData>
  <sheetProtection/>
  <autoFilter ref="A8:CA58"/>
  <mergeCells count="100">
    <mergeCell ref="D28:D29"/>
    <mergeCell ref="B32:B33"/>
    <mergeCell ref="D26:D27"/>
    <mergeCell ref="B16:B17"/>
    <mergeCell ref="B18:B19"/>
    <mergeCell ref="C20:C21"/>
    <mergeCell ref="D20:D21"/>
    <mergeCell ref="C28:C29"/>
    <mergeCell ref="D24:D25"/>
    <mergeCell ref="B26:B27"/>
    <mergeCell ref="A32:A33"/>
    <mergeCell ref="C38:C39"/>
    <mergeCell ref="D38:D39"/>
    <mergeCell ref="B30:B31"/>
    <mergeCell ref="A34:A35"/>
    <mergeCell ref="A36:A37"/>
    <mergeCell ref="B42:B43"/>
    <mergeCell ref="C42:C43"/>
    <mergeCell ref="D42:D43"/>
    <mergeCell ref="A7:D7"/>
    <mergeCell ref="K1:Q1"/>
    <mergeCell ref="K2:Q2"/>
    <mergeCell ref="K3:Q3"/>
    <mergeCell ref="A20:A21"/>
    <mergeCell ref="A18:A19"/>
    <mergeCell ref="C10:C11"/>
    <mergeCell ref="K5:Q5"/>
    <mergeCell ref="D16:D17"/>
    <mergeCell ref="A44:A45"/>
    <mergeCell ref="A42:A43"/>
    <mergeCell ref="A38:A39"/>
    <mergeCell ref="B40:B41"/>
    <mergeCell ref="B12:B13"/>
    <mergeCell ref="A12:A13"/>
    <mergeCell ref="A16:A17"/>
    <mergeCell ref="A14:A15"/>
    <mergeCell ref="A61:C61"/>
    <mergeCell ref="L4:N4"/>
    <mergeCell ref="A6:Q6"/>
    <mergeCell ref="A9:Q9"/>
    <mergeCell ref="A10:A11"/>
    <mergeCell ref="B10:B11"/>
    <mergeCell ref="A57:B58"/>
    <mergeCell ref="B49:B50"/>
    <mergeCell ref="A55:A56"/>
    <mergeCell ref="B47:B48"/>
    <mergeCell ref="A47:A48"/>
    <mergeCell ref="B55:B56"/>
    <mergeCell ref="A51:A52"/>
    <mergeCell ref="B51:B52"/>
    <mergeCell ref="A53:A54"/>
    <mergeCell ref="B53:B54"/>
    <mergeCell ref="B46:P46"/>
    <mergeCell ref="D18:D19"/>
    <mergeCell ref="D49:D50"/>
    <mergeCell ref="C51:C52"/>
    <mergeCell ref="A30:A31"/>
    <mergeCell ref="A40:A41"/>
    <mergeCell ref="B44:B45"/>
    <mergeCell ref="B38:B39"/>
    <mergeCell ref="D30:D31"/>
    <mergeCell ref="A49:A50"/>
    <mergeCell ref="C53:C54"/>
    <mergeCell ref="D10:D11"/>
    <mergeCell ref="C12:C13"/>
    <mergeCell ref="D12:D13"/>
    <mergeCell ref="C57:C58"/>
    <mergeCell ref="B14:B15"/>
    <mergeCell ref="B28:B29"/>
    <mergeCell ref="B24:B25"/>
    <mergeCell ref="C18:C19"/>
    <mergeCell ref="C26:C27"/>
    <mergeCell ref="C16:C17"/>
    <mergeCell ref="C30:C31"/>
    <mergeCell ref="A22:A23"/>
    <mergeCell ref="C14:C15"/>
    <mergeCell ref="A28:A29"/>
    <mergeCell ref="A24:A25"/>
    <mergeCell ref="A26:A27"/>
    <mergeCell ref="C24:C25"/>
    <mergeCell ref="D14:D15"/>
    <mergeCell ref="B22:B23"/>
    <mergeCell ref="C22:C23"/>
    <mergeCell ref="D22:D23"/>
    <mergeCell ref="B20:B21"/>
    <mergeCell ref="D51:D52"/>
    <mergeCell ref="B34:B35"/>
    <mergeCell ref="B36:B37"/>
    <mergeCell ref="C36:C37"/>
    <mergeCell ref="D36:D37"/>
    <mergeCell ref="D53:D54"/>
    <mergeCell ref="C32:C33"/>
    <mergeCell ref="D32:D33"/>
    <mergeCell ref="C47:C48"/>
    <mergeCell ref="D47:D48"/>
    <mergeCell ref="C49:C50"/>
    <mergeCell ref="C40:C41"/>
    <mergeCell ref="D40:D41"/>
    <mergeCell ref="C34:C35"/>
    <mergeCell ref="D34:D35"/>
  </mergeCells>
  <printOptions/>
  <pageMargins left="0.2" right="0.2" top="0.38" bottom="0.38" header="0.31496062992125984" footer="0.31496062992125984"/>
  <pageSetup horizontalDpi="600" verticalDpi="600" orientation="landscape" paperSize="9" scale="93" r:id="rId1"/>
  <ignoredErrors>
    <ignoredError sqref="Q10 Q12 Q14 Q20 Q28 Q36 Q34 Q30 Q16 Q18 Q38 Q32 Q47 Q49 Q51 Q5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S688"/>
  <sheetViews>
    <sheetView view="pageBreakPreview" zoomScaleSheetLayoutView="100" zoomScalePageLayoutView="0" workbookViewId="0" topLeftCell="A1">
      <selection activeCell="J5" sqref="J5"/>
    </sheetView>
  </sheetViews>
  <sheetFormatPr defaultColWidth="9.00390625" defaultRowHeight="12.75"/>
  <cols>
    <col min="1" max="1" width="9.125" style="22" customWidth="1"/>
    <col min="2" max="2" width="8.00390625" style="22" customWidth="1"/>
    <col min="3" max="3" width="7.375" style="40" customWidth="1"/>
    <col min="4" max="4" width="10.75390625" style="43" bestFit="1" customWidth="1"/>
    <col min="5" max="5" width="11.125" style="43" customWidth="1"/>
    <col min="6" max="10" width="9.125" style="43" customWidth="1"/>
    <col min="11" max="11" width="10.125" style="43" bestFit="1" customWidth="1"/>
    <col min="12" max="15" width="9.125" style="43" customWidth="1"/>
    <col min="16" max="16" width="7.875" style="44" customWidth="1"/>
    <col min="17" max="17" width="11.375" style="0" customWidth="1"/>
    <col min="18" max="18" width="10.625" style="0" customWidth="1"/>
  </cols>
  <sheetData>
    <row r="1" spans="1:19" ht="15">
      <c r="A1" s="28"/>
      <c r="B1" s="28"/>
      <c r="C1" s="91"/>
      <c r="D1" s="86"/>
      <c r="E1" s="86"/>
      <c r="F1" s="86"/>
      <c r="G1" s="86"/>
      <c r="H1" s="86"/>
      <c r="I1" s="86"/>
      <c r="J1" s="93"/>
      <c r="K1" s="451" t="s">
        <v>75</v>
      </c>
      <c r="L1" s="451"/>
      <c r="M1" s="452"/>
      <c r="N1" s="452"/>
      <c r="O1" s="452"/>
      <c r="P1" s="452"/>
      <c r="Q1" s="60"/>
      <c r="R1" s="21"/>
      <c r="S1" s="21"/>
    </row>
    <row r="2" spans="1:19" ht="15">
      <c r="A2" s="28"/>
      <c r="B2" s="28"/>
      <c r="C2" s="91"/>
      <c r="D2" s="86"/>
      <c r="E2" s="86"/>
      <c r="F2" s="86"/>
      <c r="G2" s="86"/>
      <c r="H2" s="86"/>
      <c r="I2" s="86"/>
      <c r="J2" s="451" t="s">
        <v>310</v>
      </c>
      <c r="K2" s="451"/>
      <c r="L2" s="451"/>
      <c r="M2" s="451"/>
      <c r="N2" s="452"/>
      <c r="O2" s="452"/>
      <c r="P2" s="452"/>
      <c r="Q2" s="60"/>
      <c r="R2" s="21"/>
      <c r="S2" s="21"/>
    </row>
    <row r="3" spans="1:19" ht="15">
      <c r="A3" s="28"/>
      <c r="B3" s="28"/>
      <c r="C3" s="91"/>
      <c r="D3" s="86"/>
      <c r="E3" s="86"/>
      <c r="F3" s="86"/>
      <c r="G3" s="86"/>
      <c r="H3" s="86"/>
      <c r="I3" s="86"/>
      <c r="J3" s="451" t="s">
        <v>193</v>
      </c>
      <c r="K3" s="451"/>
      <c r="L3" s="451"/>
      <c r="M3" s="451"/>
      <c r="N3" s="452"/>
      <c r="O3" s="452"/>
      <c r="P3" s="452"/>
      <c r="Q3" s="60"/>
      <c r="R3" s="21"/>
      <c r="S3" s="21"/>
    </row>
    <row r="4" spans="1:19" ht="15">
      <c r="A4" s="28"/>
      <c r="B4" s="28"/>
      <c r="C4" s="91"/>
      <c r="D4" s="86"/>
      <c r="E4" s="86"/>
      <c r="F4" s="86"/>
      <c r="G4" s="86"/>
      <c r="H4" s="86"/>
      <c r="I4" s="86"/>
      <c r="J4" s="453" t="s">
        <v>311</v>
      </c>
      <c r="K4" s="453"/>
      <c r="L4" s="453"/>
      <c r="M4" s="453"/>
      <c r="N4" s="452"/>
      <c r="O4" s="452"/>
      <c r="P4" s="452"/>
      <c r="Q4" s="60"/>
      <c r="R4" s="21"/>
      <c r="S4" s="21"/>
    </row>
    <row r="5" spans="1:17" s="21" customFormat="1" ht="15">
      <c r="A5" s="28"/>
      <c r="B5" s="28"/>
      <c r="C5" s="91"/>
      <c r="D5" s="86"/>
      <c r="E5" s="86"/>
      <c r="F5" s="86"/>
      <c r="G5" s="86"/>
      <c r="H5" s="86"/>
      <c r="I5" s="86"/>
      <c r="J5" s="94"/>
      <c r="K5" s="94"/>
      <c r="L5" s="94"/>
      <c r="M5" s="94"/>
      <c r="N5" s="86"/>
      <c r="O5" s="86"/>
      <c r="P5" s="64"/>
      <c r="Q5" s="60"/>
    </row>
    <row r="6" spans="1:17" s="21" customFormat="1" ht="14.25">
      <c r="A6" s="460" t="s">
        <v>204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60"/>
    </row>
    <row r="7" spans="1:19" ht="12" customHeight="1">
      <c r="A7" s="459"/>
      <c r="B7" s="459"/>
      <c r="C7" s="459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86"/>
      <c r="P7" s="64"/>
      <c r="Q7" s="60"/>
      <c r="R7" s="21"/>
      <c r="S7" s="21"/>
    </row>
    <row r="8" spans="1:19" ht="12.75" customHeight="1">
      <c r="A8" s="411" t="s">
        <v>26</v>
      </c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38" t="s">
        <v>3</v>
      </c>
      <c r="Q8" s="60"/>
      <c r="R8" s="21"/>
      <c r="S8" s="21"/>
    </row>
    <row r="9" spans="1:19" s="8" customFormat="1" ht="12.75">
      <c r="A9" s="428" t="s">
        <v>47</v>
      </c>
      <c r="B9" s="429"/>
      <c r="C9" s="446" t="s">
        <v>90</v>
      </c>
      <c r="D9" s="448" t="s">
        <v>48</v>
      </c>
      <c r="E9" s="449"/>
      <c r="F9" s="449"/>
      <c r="G9" s="449" t="s">
        <v>49</v>
      </c>
      <c r="H9" s="449"/>
      <c r="I9" s="449"/>
      <c r="J9" s="449" t="s">
        <v>50</v>
      </c>
      <c r="K9" s="449"/>
      <c r="L9" s="449"/>
      <c r="M9" s="449" t="s">
        <v>51</v>
      </c>
      <c r="N9" s="449"/>
      <c r="O9" s="458"/>
      <c r="P9" s="439"/>
      <c r="Q9" s="60"/>
      <c r="R9" s="20"/>
      <c r="S9" s="20"/>
    </row>
    <row r="10" spans="1:19" s="8" customFormat="1" ht="12.75">
      <c r="A10" s="428"/>
      <c r="B10" s="429"/>
      <c r="C10" s="446"/>
      <c r="D10" s="441">
        <f>SUM(D47:F47)</f>
        <v>281.7727</v>
      </c>
      <c r="E10" s="441"/>
      <c r="F10" s="442"/>
      <c r="G10" s="443">
        <f>SUM(G47:I47)</f>
        <v>256.56127000000004</v>
      </c>
      <c r="H10" s="441"/>
      <c r="I10" s="442"/>
      <c r="J10" s="443">
        <f>SUM(J47:L47)</f>
        <v>236.59893999999997</v>
      </c>
      <c r="K10" s="441"/>
      <c r="L10" s="442"/>
      <c r="M10" s="443">
        <f>SUM(M47:O47)</f>
        <v>281.52976</v>
      </c>
      <c r="N10" s="441"/>
      <c r="O10" s="441"/>
      <c r="P10" s="439"/>
      <c r="Q10" s="60"/>
      <c r="R10" s="20"/>
      <c r="S10" s="20"/>
    </row>
    <row r="11" spans="1:19" s="8" customFormat="1" ht="12.75">
      <c r="A11" s="428"/>
      <c r="B11" s="429"/>
      <c r="C11" s="446"/>
      <c r="D11" s="442">
        <f>SUM(D48:F48)</f>
        <v>2097.42608924</v>
      </c>
      <c r="E11" s="411"/>
      <c r="F11" s="411"/>
      <c r="G11" s="442">
        <f>SUM(G48:I48)</f>
        <v>1909.4437984329998</v>
      </c>
      <c r="H11" s="411"/>
      <c r="I11" s="411"/>
      <c r="J11" s="443">
        <f>SUM(J48:L48)</f>
        <v>1764.5646745719996</v>
      </c>
      <c r="K11" s="441"/>
      <c r="L11" s="442"/>
      <c r="M11" s="442">
        <f>SUM(M48:O48)</f>
        <v>2100.415722804</v>
      </c>
      <c r="N11" s="411"/>
      <c r="O11" s="443"/>
      <c r="P11" s="439"/>
      <c r="Q11" s="60"/>
      <c r="R11" s="20"/>
      <c r="S11" s="20"/>
    </row>
    <row r="12" spans="1:19" s="8" customFormat="1" ht="12.75">
      <c r="A12" s="430"/>
      <c r="B12" s="431"/>
      <c r="C12" s="447"/>
      <c r="D12" s="88" t="s">
        <v>52</v>
      </c>
      <c r="E12" s="61" t="s">
        <v>10</v>
      </c>
      <c r="F12" s="61" t="s">
        <v>53</v>
      </c>
      <c r="G12" s="61" t="s">
        <v>12</v>
      </c>
      <c r="H12" s="61" t="s">
        <v>13</v>
      </c>
      <c r="I12" s="61" t="s">
        <v>14</v>
      </c>
      <c r="J12" s="61" t="s">
        <v>15</v>
      </c>
      <c r="K12" s="61" t="s">
        <v>16</v>
      </c>
      <c r="L12" s="61" t="s">
        <v>17</v>
      </c>
      <c r="M12" s="61" t="s">
        <v>18</v>
      </c>
      <c r="N12" s="61" t="s">
        <v>54</v>
      </c>
      <c r="O12" s="92" t="s">
        <v>55</v>
      </c>
      <c r="P12" s="440"/>
      <c r="Q12" s="60"/>
      <c r="R12" s="20"/>
      <c r="S12" s="20"/>
    </row>
    <row r="13" spans="1:19" s="8" customFormat="1" ht="18.75" customHeight="1">
      <c r="A13" s="454" t="s">
        <v>180</v>
      </c>
      <c r="B13" s="455"/>
      <c r="C13" s="412">
        <v>7.43</v>
      </c>
      <c r="D13" s="88">
        <v>19.4</v>
      </c>
      <c r="E13" s="61">
        <v>19.4</v>
      </c>
      <c r="F13" s="61">
        <v>19.4</v>
      </c>
      <c r="G13" s="61">
        <v>19.4</v>
      </c>
      <c r="H13" s="61">
        <v>17.4</v>
      </c>
      <c r="I13" s="61">
        <v>16.9</v>
      </c>
      <c r="J13" s="61">
        <v>16.9</v>
      </c>
      <c r="K13" s="61">
        <v>16.9</v>
      </c>
      <c r="L13" s="61">
        <v>18.9</v>
      </c>
      <c r="M13" s="61">
        <v>19.4</v>
      </c>
      <c r="N13" s="61">
        <v>19.4</v>
      </c>
      <c r="O13" s="92">
        <v>19.4</v>
      </c>
      <c r="P13" s="97">
        <f>SUM(D13:O13)</f>
        <v>222.80000000000004</v>
      </c>
      <c r="Q13" s="60"/>
      <c r="R13" s="20"/>
      <c r="S13" s="20"/>
    </row>
    <row r="14" spans="1:19" s="8" customFormat="1" ht="20.25" customHeight="1">
      <c r="A14" s="456"/>
      <c r="B14" s="457"/>
      <c r="C14" s="413"/>
      <c r="D14" s="88">
        <f>D13*C13</f>
        <v>144.142</v>
      </c>
      <c r="E14" s="61">
        <f>E13*C13</f>
        <v>144.142</v>
      </c>
      <c r="F14" s="61">
        <f>F13*C13</f>
        <v>144.142</v>
      </c>
      <c r="G14" s="61">
        <f>G13*C13</f>
        <v>144.142</v>
      </c>
      <c r="H14" s="61">
        <f>H13*C13</f>
        <v>129.28199999999998</v>
      </c>
      <c r="I14" s="61">
        <f>I13*C13</f>
        <v>125.56699999999998</v>
      </c>
      <c r="J14" s="61">
        <f>J13*C13</f>
        <v>125.56699999999998</v>
      </c>
      <c r="K14" s="61">
        <f>K13*C13</f>
        <v>125.56699999999998</v>
      </c>
      <c r="L14" s="61">
        <f>L13*C13</f>
        <v>140.427</v>
      </c>
      <c r="M14" s="61">
        <f>M13*C13</f>
        <v>144.142</v>
      </c>
      <c r="N14" s="61">
        <f>N13*C13</f>
        <v>144.142</v>
      </c>
      <c r="O14" s="61">
        <f>O13*C13</f>
        <v>144.142</v>
      </c>
      <c r="P14" s="97">
        <f>SUM(D14:O14)</f>
        <v>1655.404</v>
      </c>
      <c r="Q14" s="60"/>
      <c r="R14" s="20"/>
      <c r="S14" s="20"/>
    </row>
    <row r="15" spans="1:19" s="8" customFormat="1" ht="22.5" customHeight="1">
      <c r="A15" s="398" t="s">
        <v>181</v>
      </c>
      <c r="B15" s="398"/>
      <c r="C15" s="412">
        <v>7.43</v>
      </c>
      <c r="D15" s="88">
        <v>8</v>
      </c>
      <c r="E15" s="61">
        <v>8</v>
      </c>
      <c r="F15" s="61">
        <v>8</v>
      </c>
      <c r="G15" s="61">
        <v>8</v>
      </c>
      <c r="H15" s="61">
        <v>6.5</v>
      </c>
      <c r="I15" s="61">
        <v>5</v>
      </c>
      <c r="J15" s="61">
        <v>5</v>
      </c>
      <c r="K15" s="61">
        <v>5</v>
      </c>
      <c r="L15" s="61">
        <v>6.5</v>
      </c>
      <c r="M15" s="61">
        <v>8</v>
      </c>
      <c r="N15" s="61">
        <v>9</v>
      </c>
      <c r="O15" s="92">
        <v>8</v>
      </c>
      <c r="P15" s="97">
        <f aca="true" t="shared" si="0" ref="P15:P45">SUM(D15:O15)</f>
        <v>85</v>
      </c>
      <c r="Q15" s="60"/>
      <c r="R15" s="20"/>
      <c r="S15" s="20"/>
    </row>
    <row r="16" spans="1:19" s="8" customFormat="1" ht="21.75" customHeight="1">
      <c r="A16" s="398" t="s">
        <v>56</v>
      </c>
      <c r="B16" s="398"/>
      <c r="C16" s="413"/>
      <c r="D16" s="88">
        <f>D15*C15</f>
        <v>59.44</v>
      </c>
      <c r="E16" s="61">
        <f>E15*C15</f>
        <v>59.44</v>
      </c>
      <c r="F16" s="61">
        <f>F15*C15</f>
        <v>59.44</v>
      </c>
      <c r="G16" s="61">
        <f>G15*C15</f>
        <v>59.44</v>
      </c>
      <c r="H16" s="61">
        <f>H15*C15</f>
        <v>48.295</v>
      </c>
      <c r="I16" s="61">
        <f>I15*C15</f>
        <v>37.15</v>
      </c>
      <c r="J16" s="61">
        <f>J15*C15</f>
        <v>37.15</v>
      </c>
      <c r="K16" s="61">
        <f>K15*C15</f>
        <v>37.15</v>
      </c>
      <c r="L16" s="61">
        <f>L15*C15</f>
        <v>48.295</v>
      </c>
      <c r="M16" s="61">
        <f>M15*C15</f>
        <v>59.44</v>
      </c>
      <c r="N16" s="61">
        <f>N15*C15</f>
        <v>66.87</v>
      </c>
      <c r="O16" s="61">
        <f>O15*C15</f>
        <v>59.44</v>
      </c>
      <c r="P16" s="97">
        <f>SUM(D16:O16)</f>
        <v>631.55</v>
      </c>
      <c r="Q16" s="60"/>
      <c r="R16" s="20"/>
      <c r="S16" s="20"/>
    </row>
    <row r="17" spans="1:19" s="8" customFormat="1" ht="14.25" customHeight="1">
      <c r="A17" s="399" t="s">
        <v>91</v>
      </c>
      <c r="B17" s="399"/>
      <c r="C17" s="412">
        <v>7.43</v>
      </c>
      <c r="D17" s="88">
        <v>2.5</v>
      </c>
      <c r="E17" s="61">
        <v>2.5</v>
      </c>
      <c r="F17" s="61">
        <v>2.5</v>
      </c>
      <c r="G17" s="61">
        <v>2.5</v>
      </c>
      <c r="H17" s="61">
        <v>2.5</v>
      </c>
      <c r="I17" s="61">
        <v>2</v>
      </c>
      <c r="J17" s="61">
        <v>2</v>
      </c>
      <c r="K17" s="61">
        <v>2</v>
      </c>
      <c r="L17" s="61">
        <v>2.5</v>
      </c>
      <c r="M17" s="61">
        <v>2.5</v>
      </c>
      <c r="N17" s="61">
        <v>2.5</v>
      </c>
      <c r="O17" s="92">
        <v>2.5</v>
      </c>
      <c r="P17" s="97">
        <f>SUM(D17:O17)</f>
        <v>28.5</v>
      </c>
      <c r="Q17" s="60"/>
      <c r="R17" s="20"/>
      <c r="S17" s="20"/>
    </row>
    <row r="18" spans="1:19" s="8" customFormat="1" ht="15" customHeight="1">
      <c r="A18" s="399"/>
      <c r="B18" s="399"/>
      <c r="C18" s="413"/>
      <c r="D18" s="88">
        <f>D17*C17</f>
        <v>18.575</v>
      </c>
      <c r="E18" s="61">
        <f>E17*C17</f>
        <v>18.575</v>
      </c>
      <c r="F18" s="61">
        <f>F17*C17</f>
        <v>18.575</v>
      </c>
      <c r="G18" s="61">
        <f>G17*C17</f>
        <v>18.575</v>
      </c>
      <c r="H18" s="61">
        <f>H17*C17</f>
        <v>18.575</v>
      </c>
      <c r="I18" s="61">
        <f>I17*C17</f>
        <v>14.86</v>
      </c>
      <c r="J18" s="61">
        <f>J17*C17</f>
        <v>14.86</v>
      </c>
      <c r="K18" s="61">
        <f>K17*C17</f>
        <v>14.86</v>
      </c>
      <c r="L18" s="61">
        <f>L17*C17</f>
        <v>18.575</v>
      </c>
      <c r="M18" s="61">
        <f>M17*C17</f>
        <v>18.575</v>
      </c>
      <c r="N18" s="61">
        <f>N17*C17</f>
        <v>18.575</v>
      </c>
      <c r="O18" s="61">
        <f>O17*C17</f>
        <v>18.575</v>
      </c>
      <c r="P18" s="97">
        <f>SUM(D18:O18)</f>
        <v>211.75499999999994</v>
      </c>
      <c r="Q18" s="60"/>
      <c r="R18" s="20"/>
      <c r="S18" s="20"/>
    </row>
    <row r="19" spans="1:19" s="8" customFormat="1" ht="14.25" customHeight="1">
      <c r="A19" s="450" t="s">
        <v>170</v>
      </c>
      <c r="B19" s="450"/>
      <c r="C19" s="462">
        <v>7.43</v>
      </c>
      <c r="D19" s="128">
        <v>4.5006</v>
      </c>
      <c r="E19" s="129">
        <v>4.13958</v>
      </c>
      <c r="F19" s="129">
        <v>4.34252</v>
      </c>
      <c r="G19" s="129">
        <v>4.316</v>
      </c>
      <c r="H19" s="129">
        <v>4.394</v>
      </c>
      <c r="I19" s="129">
        <v>4.36127</v>
      </c>
      <c r="J19" s="129">
        <v>4.21885</v>
      </c>
      <c r="K19" s="129">
        <v>4.31</v>
      </c>
      <c r="L19" s="129">
        <v>4.08009</v>
      </c>
      <c r="M19" s="129">
        <v>4.108</v>
      </c>
      <c r="N19" s="129">
        <v>4.03476</v>
      </c>
      <c r="O19" s="130">
        <v>4.197</v>
      </c>
      <c r="P19" s="129">
        <f t="shared" si="0"/>
        <v>51.00267</v>
      </c>
      <c r="Q19" s="60"/>
      <c r="R19" s="20"/>
      <c r="S19" s="20"/>
    </row>
    <row r="20" spans="1:19" s="8" customFormat="1" ht="22.5" customHeight="1">
      <c r="A20" s="450"/>
      <c r="B20" s="450"/>
      <c r="C20" s="463"/>
      <c r="D20" s="128">
        <f>D19*C19</f>
        <v>33.439458</v>
      </c>
      <c r="E20" s="129">
        <f>E19*8.078</f>
        <v>33.43952724</v>
      </c>
      <c r="F20" s="129">
        <f>F19*7.7</f>
        <v>33.437404</v>
      </c>
      <c r="G20" s="129">
        <f>G19*7.747</f>
        <v>33.436052</v>
      </c>
      <c r="H20" s="129">
        <f>H19*7.6093</f>
        <v>33.4352642</v>
      </c>
      <c r="I20" s="129">
        <f>I19*7.6679</f>
        <v>33.441782233000005</v>
      </c>
      <c r="J20" s="129">
        <f>J19*7.927</f>
        <v>33.44282395</v>
      </c>
      <c r="K20" s="129">
        <f>K19*7.7579</f>
        <v>33.436549</v>
      </c>
      <c r="L20" s="129">
        <f>L19*8.1958</f>
        <v>33.439601622000005</v>
      </c>
      <c r="M20" s="129">
        <f>M19*8.139</f>
        <v>33.43501199999999</v>
      </c>
      <c r="N20" s="129">
        <f>N19*8.2879</f>
        <v>33.439687404000004</v>
      </c>
      <c r="O20" s="129">
        <f>O19*7.9722</f>
        <v>33.4593234</v>
      </c>
      <c r="P20" s="129">
        <f t="shared" si="0"/>
        <v>401.28248504899994</v>
      </c>
      <c r="Q20" s="60"/>
      <c r="R20" s="20"/>
      <c r="S20" s="20"/>
    </row>
    <row r="21" spans="1:19" s="8" customFormat="1" ht="14.25" customHeight="1">
      <c r="A21" s="399" t="s">
        <v>171</v>
      </c>
      <c r="B21" s="399"/>
      <c r="C21" s="412">
        <v>7.43</v>
      </c>
      <c r="D21" s="88">
        <v>12.3</v>
      </c>
      <c r="E21" s="61">
        <v>12.3</v>
      </c>
      <c r="F21" s="61">
        <v>12.2</v>
      </c>
      <c r="G21" s="61">
        <v>12.1</v>
      </c>
      <c r="H21" s="61">
        <v>12</v>
      </c>
      <c r="I21" s="61">
        <v>11.5</v>
      </c>
      <c r="J21" s="61">
        <v>11.5</v>
      </c>
      <c r="K21" s="61">
        <v>11.5</v>
      </c>
      <c r="L21" s="61">
        <v>11.7</v>
      </c>
      <c r="M21" s="61">
        <v>11.9</v>
      </c>
      <c r="N21" s="61">
        <v>12</v>
      </c>
      <c r="O21" s="92">
        <v>12</v>
      </c>
      <c r="P21" s="97">
        <f t="shared" si="0"/>
        <v>143</v>
      </c>
      <c r="Q21" s="60"/>
      <c r="R21" s="20"/>
      <c r="S21" s="20"/>
    </row>
    <row r="22" spans="1:19" s="8" customFormat="1" ht="27" customHeight="1">
      <c r="A22" s="399"/>
      <c r="B22" s="399"/>
      <c r="C22" s="413"/>
      <c r="D22" s="88">
        <f>D21*C21</f>
        <v>91.389</v>
      </c>
      <c r="E22" s="61">
        <f>E21*C21</f>
        <v>91.389</v>
      </c>
      <c r="F22" s="61">
        <f>F21*C21</f>
        <v>90.64599999999999</v>
      </c>
      <c r="G22" s="61">
        <f>G21*C21</f>
        <v>89.90299999999999</v>
      </c>
      <c r="H22" s="61">
        <f>H21*C21</f>
        <v>89.16</v>
      </c>
      <c r="I22" s="61">
        <f>I21*C21</f>
        <v>85.445</v>
      </c>
      <c r="J22" s="61">
        <f>J21*C21</f>
        <v>85.445</v>
      </c>
      <c r="K22" s="61">
        <f>K21*C21</f>
        <v>85.445</v>
      </c>
      <c r="L22" s="61">
        <f>L21*C21</f>
        <v>86.931</v>
      </c>
      <c r="M22" s="61">
        <f>M21*C21</f>
        <v>88.417</v>
      </c>
      <c r="N22" s="61">
        <f>N21*C21</f>
        <v>89.16</v>
      </c>
      <c r="O22" s="61">
        <f>O21*C21</f>
        <v>89.16</v>
      </c>
      <c r="P22" s="97">
        <f>SUM(D22:O22)</f>
        <v>1062.49</v>
      </c>
      <c r="Q22" s="60"/>
      <c r="R22" s="20"/>
      <c r="S22" s="20"/>
    </row>
    <row r="23" spans="1:19" s="8" customFormat="1" ht="12.75" customHeight="1">
      <c r="A23" s="399" t="s">
        <v>119</v>
      </c>
      <c r="B23" s="399"/>
      <c r="C23" s="412">
        <v>7.43</v>
      </c>
      <c r="D23" s="88">
        <v>5.4</v>
      </c>
      <c r="E23" s="61">
        <v>5.4</v>
      </c>
      <c r="F23" s="61">
        <v>5.4</v>
      </c>
      <c r="G23" s="61">
        <v>5.4</v>
      </c>
      <c r="H23" s="61">
        <v>5</v>
      </c>
      <c r="I23" s="61">
        <v>4</v>
      </c>
      <c r="J23" s="61">
        <v>2</v>
      </c>
      <c r="K23" s="61">
        <v>2</v>
      </c>
      <c r="L23" s="61">
        <v>5</v>
      </c>
      <c r="M23" s="61">
        <v>5.4</v>
      </c>
      <c r="N23" s="61">
        <v>5.4</v>
      </c>
      <c r="O23" s="92">
        <v>5.4</v>
      </c>
      <c r="P23" s="97">
        <f>SUM(D23:O23)</f>
        <v>55.8</v>
      </c>
      <c r="Q23" s="60"/>
      <c r="R23" s="20"/>
      <c r="S23" s="20"/>
    </row>
    <row r="24" spans="1:19" s="8" customFormat="1" ht="13.5" customHeight="1">
      <c r="A24" s="399"/>
      <c r="B24" s="399"/>
      <c r="C24" s="413"/>
      <c r="D24" s="88">
        <f>D23*C23</f>
        <v>40.122</v>
      </c>
      <c r="E24" s="61">
        <f>E23*C23</f>
        <v>40.122</v>
      </c>
      <c r="F24" s="61">
        <f>F23*C23</f>
        <v>40.122</v>
      </c>
      <c r="G24" s="61">
        <f>G23*C23</f>
        <v>40.122</v>
      </c>
      <c r="H24" s="61">
        <f>H23*C23</f>
        <v>37.15</v>
      </c>
      <c r="I24" s="61">
        <f>I23*C23</f>
        <v>29.72</v>
      </c>
      <c r="J24" s="61">
        <f>J23*C23</f>
        <v>14.86</v>
      </c>
      <c r="K24" s="61">
        <f>K23*C23</f>
        <v>14.86</v>
      </c>
      <c r="L24" s="61">
        <f>L23*C23</f>
        <v>37.15</v>
      </c>
      <c r="M24" s="61">
        <f>M23*C23</f>
        <v>40.122</v>
      </c>
      <c r="N24" s="61">
        <f>N23*C23</f>
        <v>40.122</v>
      </c>
      <c r="O24" s="92">
        <f>O23*C23</f>
        <v>40.122</v>
      </c>
      <c r="P24" s="97">
        <f>SUM(D24:O24)</f>
        <v>414.59400000000005</v>
      </c>
      <c r="Q24" s="60"/>
      <c r="R24" s="20"/>
      <c r="S24" s="20"/>
    </row>
    <row r="25" spans="1:19" s="8" customFormat="1" ht="12.75" customHeight="1">
      <c r="A25" s="399" t="s">
        <v>112</v>
      </c>
      <c r="B25" s="399"/>
      <c r="C25" s="412">
        <v>7.43</v>
      </c>
      <c r="D25" s="88">
        <v>5</v>
      </c>
      <c r="E25" s="61">
        <v>5</v>
      </c>
      <c r="F25" s="61">
        <v>5</v>
      </c>
      <c r="G25" s="61">
        <v>5</v>
      </c>
      <c r="H25" s="61">
        <v>4.5</v>
      </c>
      <c r="I25" s="61">
        <v>3</v>
      </c>
      <c r="J25" s="61">
        <v>3</v>
      </c>
      <c r="K25" s="61">
        <v>3</v>
      </c>
      <c r="L25" s="61">
        <v>4.5</v>
      </c>
      <c r="M25" s="61">
        <v>5</v>
      </c>
      <c r="N25" s="61">
        <v>5</v>
      </c>
      <c r="O25" s="92">
        <v>5</v>
      </c>
      <c r="P25" s="97">
        <f>SUM(D25:O25)</f>
        <v>53</v>
      </c>
      <c r="Q25" s="60"/>
      <c r="R25" s="20"/>
      <c r="S25" s="20"/>
    </row>
    <row r="26" spans="1:19" s="8" customFormat="1" ht="15" customHeight="1">
      <c r="A26" s="399"/>
      <c r="B26" s="399"/>
      <c r="C26" s="413"/>
      <c r="D26" s="88">
        <f>D25*C25</f>
        <v>37.15</v>
      </c>
      <c r="E26" s="61">
        <f>E25*C25</f>
        <v>37.15</v>
      </c>
      <c r="F26" s="61">
        <f>F25*C25</f>
        <v>37.15</v>
      </c>
      <c r="G26" s="61">
        <f>G25*C25</f>
        <v>37.15</v>
      </c>
      <c r="H26" s="61">
        <f>H25*C25</f>
        <v>33.435</v>
      </c>
      <c r="I26" s="61">
        <f>I25*C25</f>
        <v>22.29</v>
      </c>
      <c r="J26" s="61">
        <f>J25*C25</f>
        <v>22.29</v>
      </c>
      <c r="K26" s="61">
        <f>K25*C25</f>
        <v>22.29</v>
      </c>
      <c r="L26" s="61">
        <f>L25*C25</f>
        <v>33.435</v>
      </c>
      <c r="M26" s="61">
        <f>M25*C25</f>
        <v>37.15</v>
      </c>
      <c r="N26" s="61">
        <f>N25*C25</f>
        <v>37.15</v>
      </c>
      <c r="O26" s="92">
        <f>O25*C25</f>
        <v>37.15</v>
      </c>
      <c r="P26" s="97">
        <f>SUM(D26:O26)</f>
        <v>393.7899999999999</v>
      </c>
      <c r="Q26" s="60"/>
      <c r="R26" s="20"/>
      <c r="S26" s="20"/>
    </row>
    <row r="27" spans="1:19" s="8" customFormat="1" ht="14.25" customHeight="1">
      <c r="A27" s="399" t="s">
        <v>124</v>
      </c>
      <c r="B27" s="399"/>
      <c r="C27" s="412">
        <v>7.43</v>
      </c>
      <c r="D27" s="88">
        <v>1.2</v>
      </c>
      <c r="E27" s="61">
        <v>1.2</v>
      </c>
      <c r="F27" s="61">
        <v>1.2</v>
      </c>
      <c r="G27" s="61">
        <v>1.2</v>
      </c>
      <c r="H27" s="61">
        <v>1.2</v>
      </c>
      <c r="I27" s="61">
        <v>1.6</v>
      </c>
      <c r="J27" s="61">
        <v>1.6</v>
      </c>
      <c r="K27" s="61">
        <v>1.6</v>
      </c>
      <c r="L27" s="61">
        <v>1.6</v>
      </c>
      <c r="M27" s="61">
        <v>1.2</v>
      </c>
      <c r="N27" s="61">
        <v>1.2</v>
      </c>
      <c r="O27" s="92">
        <v>1.2</v>
      </c>
      <c r="P27" s="97">
        <f t="shared" si="0"/>
        <v>15.999999999999996</v>
      </c>
      <c r="Q27" s="60"/>
      <c r="R27" s="20"/>
      <c r="S27" s="20"/>
    </row>
    <row r="28" spans="1:19" s="8" customFormat="1" ht="15" customHeight="1">
      <c r="A28" s="399"/>
      <c r="B28" s="399"/>
      <c r="C28" s="413"/>
      <c r="D28" s="88">
        <f>D27*C27</f>
        <v>8.915999999999999</v>
      </c>
      <c r="E28" s="61">
        <f>E27*C27</f>
        <v>8.915999999999999</v>
      </c>
      <c r="F28" s="61">
        <f>F27*C27</f>
        <v>8.915999999999999</v>
      </c>
      <c r="G28" s="61">
        <f>G27*C27</f>
        <v>8.915999999999999</v>
      </c>
      <c r="H28" s="61">
        <f>H27*C27</f>
        <v>8.915999999999999</v>
      </c>
      <c r="I28" s="61">
        <f>I27*C27</f>
        <v>11.888</v>
      </c>
      <c r="J28" s="61">
        <f>J27*C27</f>
        <v>11.888</v>
      </c>
      <c r="K28" s="61">
        <f>K27*C27</f>
        <v>11.888</v>
      </c>
      <c r="L28" s="61">
        <f>L27*C27</f>
        <v>11.888</v>
      </c>
      <c r="M28" s="61">
        <f>M27*C27</f>
        <v>8.915999999999999</v>
      </c>
      <c r="N28" s="61">
        <f>N27*C27</f>
        <v>8.915999999999999</v>
      </c>
      <c r="O28" s="92">
        <f>O27*C27</f>
        <v>8.915999999999999</v>
      </c>
      <c r="P28" s="97">
        <f t="shared" si="0"/>
        <v>118.88</v>
      </c>
      <c r="Q28" s="60"/>
      <c r="R28" s="20"/>
      <c r="S28" s="20"/>
    </row>
    <row r="29" spans="1:19" s="8" customFormat="1" ht="14.25" customHeight="1">
      <c r="A29" s="399" t="s">
        <v>124</v>
      </c>
      <c r="B29" s="399"/>
      <c r="C29" s="412">
        <v>7.43</v>
      </c>
      <c r="D29" s="88">
        <v>2</v>
      </c>
      <c r="E29" s="61">
        <v>2</v>
      </c>
      <c r="F29" s="61">
        <v>2</v>
      </c>
      <c r="G29" s="61">
        <v>2</v>
      </c>
      <c r="H29" s="61">
        <v>2</v>
      </c>
      <c r="I29" s="61">
        <v>2.1</v>
      </c>
      <c r="J29" s="61">
        <v>2.1</v>
      </c>
      <c r="K29" s="61">
        <v>2.1</v>
      </c>
      <c r="L29" s="61">
        <v>2.1</v>
      </c>
      <c r="M29" s="61">
        <v>2</v>
      </c>
      <c r="N29" s="61">
        <v>2</v>
      </c>
      <c r="O29" s="92">
        <v>2</v>
      </c>
      <c r="P29" s="97">
        <f>SUM(D29:O29)</f>
        <v>24.400000000000002</v>
      </c>
      <c r="Q29" s="60"/>
      <c r="R29" s="20"/>
      <c r="S29" s="20"/>
    </row>
    <row r="30" spans="1:19" s="8" customFormat="1" ht="15" customHeight="1">
      <c r="A30" s="399"/>
      <c r="B30" s="399"/>
      <c r="C30" s="413"/>
      <c r="D30" s="88">
        <f>D29*C29</f>
        <v>14.86</v>
      </c>
      <c r="E30" s="61">
        <f>E29*C29</f>
        <v>14.86</v>
      </c>
      <c r="F30" s="61">
        <f>F29*C29</f>
        <v>14.86</v>
      </c>
      <c r="G30" s="61">
        <f>G29*C29</f>
        <v>14.86</v>
      </c>
      <c r="H30" s="61">
        <f>H29*C29</f>
        <v>14.86</v>
      </c>
      <c r="I30" s="61">
        <f>I29*C29</f>
        <v>15.603</v>
      </c>
      <c r="J30" s="61">
        <f>J29*C29</f>
        <v>15.603</v>
      </c>
      <c r="K30" s="61">
        <f>K29*C29</f>
        <v>15.603</v>
      </c>
      <c r="L30" s="61">
        <f>L29*C29</f>
        <v>15.603</v>
      </c>
      <c r="M30" s="61">
        <f>M29*C29</f>
        <v>14.86</v>
      </c>
      <c r="N30" s="61">
        <f>N29*C29</f>
        <v>14.86</v>
      </c>
      <c r="O30" s="92">
        <f>O29*C29</f>
        <v>14.86</v>
      </c>
      <c r="P30" s="97">
        <f>SUM(D30:O30)</f>
        <v>181.29200000000003</v>
      </c>
      <c r="Q30" s="60"/>
      <c r="R30" s="20"/>
      <c r="S30" s="20"/>
    </row>
    <row r="31" spans="1:19" s="8" customFormat="1" ht="14.25" customHeight="1">
      <c r="A31" s="399" t="s">
        <v>111</v>
      </c>
      <c r="B31" s="399"/>
      <c r="C31" s="412">
        <v>7.43</v>
      </c>
      <c r="D31" s="88">
        <v>4.5</v>
      </c>
      <c r="E31" s="61">
        <v>4.5</v>
      </c>
      <c r="F31" s="61">
        <v>4.5</v>
      </c>
      <c r="G31" s="61">
        <v>4.5</v>
      </c>
      <c r="H31" s="61">
        <v>4</v>
      </c>
      <c r="I31" s="61">
        <v>3.5</v>
      </c>
      <c r="J31" s="61">
        <v>3.5</v>
      </c>
      <c r="K31" s="61">
        <v>3.5</v>
      </c>
      <c r="L31" s="61">
        <v>4</v>
      </c>
      <c r="M31" s="61">
        <v>4.5</v>
      </c>
      <c r="N31" s="61">
        <v>4.5</v>
      </c>
      <c r="O31" s="92">
        <v>4.5</v>
      </c>
      <c r="P31" s="97">
        <f t="shared" si="0"/>
        <v>50</v>
      </c>
      <c r="Q31" s="60"/>
      <c r="R31" s="20"/>
      <c r="S31" s="20"/>
    </row>
    <row r="32" spans="1:19" s="8" customFormat="1" ht="15" customHeight="1">
      <c r="A32" s="399"/>
      <c r="B32" s="399"/>
      <c r="C32" s="413"/>
      <c r="D32" s="88">
        <f>D31*C31</f>
        <v>33.435</v>
      </c>
      <c r="E32" s="61">
        <f>E31*C31</f>
        <v>33.435</v>
      </c>
      <c r="F32" s="61">
        <f>F31*C31</f>
        <v>33.435</v>
      </c>
      <c r="G32" s="61">
        <f>G31*C31</f>
        <v>33.435</v>
      </c>
      <c r="H32" s="61">
        <f>H31*C31</f>
        <v>29.72</v>
      </c>
      <c r="I32" s="61">
        <f>I31*C31</f>
        <v>26.005</v>
      </c>
      <c r="J32" s="61">
        <f>J31*C31</f>
        <v>26.005</v>
      </c>
      <c r="K32" s="61">
        <f>K31*C31</f>
        <v>26.005</v>
      </c>
      <c r="L32" s="61">
        <f>L31*C31</f>
        <v>29.72</v>
      </c>
      <c r="M32" s="61">
        <f>M31*C31</f>
        <v>33.435</v>
      </c>
      <c r="N32" s="61">
        <f>N31*C31</f>
        <v>33.435</v>
      </c>
      <c r="O32" s="61">
        <f>O31*C31</f>
        <v>33.435</v>
      </c>
      <c r="P32" s="97">
        <f>SUM(D32:O32)</f>
        <v>371.5</v>
      </c>
      <c r="Q32" s="60"/>
      <c r="R32" s="20"/>
      <c r="S32" s="20"/>
    </row>
    <row r="33" spans="1:19" s="8" customFormat="1" ht="14.25" customHeight="1">
      <c r="A33" s="399" t="s">
        <v>97</v>
      </c>
      <c r="B33" s="399"/>
      <c r="C33" s="412">
        <v>7.43</v>
      </c>
      <c r="D33" s="88">
        <v>1.5</v>
      </c>
      <c r="E33" s="61">
        <v>1.5</v>
      </c>
      <c r="F33" s="61">
        <v>1.5</v>
      </c>
      <c r="G33" s="61">
        <v>1.2</v>
      </c>
      <c r="H33" s="61">
        <v>1.2</v>
      </c>
      <c r="I33" s="61">
        <v>1</v>
      </c>
      <c r="J33" s="61">
        <v>0.6</v>
      </c>
      <c r="K33" s="61">
        <v>0.6</v>
      </c>
      <c r="L33" s="61">
        <v>1.2</v>
      </c>
      <c r="M33" s="61">
        <v>1.5</v>
      </c>
      <c r="N33" s="61">
        <v>1.6</v>
      </c>
      <c r="O33" s="92">
        <v>1.7</v>
      </c>
      <c r="P33" s="97">
        <f t="shared" si="0"/>
        <v>15.099999999999998</v>
      </c>
      <c r="Q33" s="60"/>
      <c r="R33" s="20"/>
      <c r="S33" s="20"/>
    </row>
    <row r="34" spans="1:19" s="8" customFormat="1" ht="15" customHeight="1">
      <c r="A34" s="399"/>
      <c r="B34" s="399"/>
      <c r="C34" s="413"/>
      <c r="D34" s="88">
        <f>D33*C33</f>
        <v>11.145</v>
      </c>
      <c r="E34" s="61">
        <f>E33*C33</f>
        <v>11.145</v>
      </c>
      <c r="F34" s="61">
        <f>F33*C33</f>
        <v>11.145</v>
      </c>
      <c r="G34" s="61">
        <f>G33*C33</f>
        <v>8.915999999999999</v>
      </c>
      <c r="H34" s="61">
        <f>H33*C33</f>
        <v>8.915999999999999</v>
      </c>
      <c r="I34" s="61">
        <f>I33*C33</f>
        <v>7.43</v>
      </c>
      <c r="J34" s="61">
        <f>J33*C33</f>
        <v>4.457999999999999</v>
      </c>
      <c r="K34" s="61">
        <f>K33*C33</f>
        <v>4.457999999999999</v>
      </c>
      <c r="L34" s="61">
        <f>L33*C33</f>
        <v>8.915999999999999</v>
      </c>
      <c r="M34" s="61">
        <f>M33*C33</f>
        <v>11.145</v>
      </c>
      <c r="N34" s="61">
        <f>N33*C33</f>
        <v>11.888</v>
      </c>
      <c r="O34" s="61">
        <f>O33*C33</f>
        <v>12.630999999999998</v>
      </c>
      <c r="P34" s="97">
        <f>SUM(D34:O34)</f>
        <v>112.193</v>
      </c>
      <c r="Q34" s="60"/>
      <c r="R34" s="20"/>
      <c r="S34" s="20"/>
    </row>
    <row r="35" spans="1:19" s="8" customFormat="1" ht="14.25" customHeight="1">
      <c r="A35" s="399" t="s">
        <v>100</v>
      </c>
      <c r="B35" s="399"/>
      <c r="C35" s="412">
        <v>7.43</v>
      </c>
      <c r="D35" s="88">
        <v>4.5</v>
      </c>
      <c r="E35" s="61">
        <v>4.5</v>
      </c>
      <c r="F35" s="61">
        <v>4.5</v>
      </c>
      <c r="G35" s="61">
        <v>4.5</v>
      </c>
      <c r="H35" s="61">
        <v>4</v>
      </c>
      <c r="I35" s="61">
        <v>3.5</v>
      </c>
      <c r="J35" s="61">
        <v>3.5</v>
      </c>
      <c r="K35" s="61">
        <v>3.5</v>
      </c>
      <c r="L35" s="61">
        <v>4</v>
      </c>
      <c r="M35" s="61">
        <v>4.5</v>
      </c>
      <c r="N35" s="61">
        <v>4.5</v>
      </c>
      <c r="O35" s="92">
        <v>4.5</v>
      </c>
      <c r="P35" s="97">
        <f t="shared" si="0"/>
        <v>50</v>
      </c>
      <c r="Q35" s="60"/>
      <c r="R35" s="20"/>
      <c r="S35" s="20"/>
    </row>
    <row r="36" spans="1:19" s="8" customFormat="1" ht="15" customHeight="1">
      <c r="A36" s="399"/>
      <c r="B36" s="399"/>
      <c r="C36" s="413"/>
      <c r="D36" s="88">
        <f>D35*C35</f>
        <v>33.435</v>
      </c>
      <c r="E36" s="61">
        <f>E35*C35</f>
        <v>33.435</v>
      </c>
      <c r="F36" s="61">
        <f>F35*C35</f>
        <v>33.435</v>
      </c>
      <c r="G36" s="61">
        <f>G35*C35</f>
        <v>33.435</v>
      </c>
      <c r="H36" s="61">
        <f>H35*C35</f>
        <v>29.72</v>
      </c>
      <c r="I36" s="61">
        <f>I35*C35</f>
        <v>26.005</v>
      </c>
      <c r="J36" s="61">
        <f>J35*C35</f>
        <v>26.005</v>
      </c>
      <c r="K36" s="61">
        <f>K35*C35</f>
        <v>26.005</v>
      </c>
      <c r="L36" s="61">
        <f>L35*C35</f>
        <v>29.72</v>
      </c>
      <c r="M36" s="61">
        <f>M35*C35</f>
        <v>33.435</v>
      </c>
      <c r="N36" s="61">
        <f>N35*C35</f>
        <v>33.435</v>
      </c>
      <c r="O36" s="61">
        <f>O35*C35</f>
        <v>33.435</v>
      </c>
      <c r="P36" s="97">
        <f>SUM(D36:O36)</f>
        <v>371.5</v>
      </c>
      <c r="Q36" s="60"/>
      <c r="R36" s="20"/>
      <c r="S36" s="20"/>
    </row>
    <row r="37" spans="1:19" s="8" customFormat="1" ht="14.25" customHeight="1">
      <c r="A37" s="399" t="s">
        <v>121</v>
      </c>
      <c r="B37" s="399"/>
      <c r="C37" s="412">
        <v>7.43</v>
      </c>
      <c r="D37" s="88">
        <v>2.5</v>
      </c>
      <c r="E37" s="61">
        <v>2.5</v>
      </c>
      <c r="F37" s="61">
        <v>2</v>
      </c>
      <c r="G37" s="61">
        <v>2</v>
      </c>
      <c r="H37" s="61">
        <v>1.5</v>
      </c>
      <c r="I37" s="61">
        <v>1.2</v>
      </c>
      <c r="J37" s="61">
        <v>1.2</v>
      </c>
      <c r="K37" s="61">
        <v>1.2</v>
      </c>
      <c r="L37" s="61">
        <v>1.5</v>
      </c>
      <c r="M37" s="61">
        <v>2</v>
      </c>
      <c r="N37" s="61">
        <v>2.5</v>
      </c>
      <c r="O37" s="92">
        <v>2.5</v>
      </c>
      <c r="P37" s="97">
        <f t="shared" si="0"/>
        <v>22.599999999999998</v>
      </c>
      <c r="Q37" s="60"/>
      <c r="R37" s="20"/>
      <c r="S37" s="20"/>
    </row>
    <row r="38" spans="1:19" s="8" customFormat="1" ht="15" customHeight="1">
      <c r="A38" s="399"/>
      <c r="B38" s="399"/>
      <c r="C38" s="413"/>
      <c r="D38" s="88">
        <f>D37*C37</f>
        <v>18.575</v>
      </c>
      <c r="E38" s="61">
        <f>E37*C37</f>
        <v>18.575</v>
      </c>
      <c r="F38" s="61">
        <f>F37*C37</f>
        <v>14.86</v>
      </c>
      <c r="G38" s="61">
        <f>G37*C37</f>
        <v>14.86</v>
      </c>
      <c r="H38" s="61">
        <f>H37*C37</f>
        <v>11.145</v>
      </c>
      <c r="I38" s="61">
        <f>I37*C37</f>
        <v>8.915999999999999</v>
      </c>
      <c r="J38" s="61">
        <f>J37*C37</f>
        <v>8.915999999999999</v>
      </c>
      <c r="K38" s="61">
        <f>K37*C37</f>
        <v>8.915999999999999</v>
      </c>
      <c r="L38" s="61">
        <f>L37*C37</f>
        <v>11.145</v>
      </c>
      <c r="M38" s="61">
        <f>M37*C37</f>
        <v>14.86</v>
      </c>
      <c r="N38" s="61">
        <f>N37*C37</f>
        <v>18.575</v>
      </c>
      <c r="O38" s="61">
        <f>O37*C37</f>
        <v>18.575</v>
      </c>
      <c r="P38" s="97">
        <f t="shared" si="0"/>
        <v>167.91799999999995</v>
      </c>
      <c r="Q38" s="60"/>
      <c r="R38" s="20"/>
      <c r="S38" s="20"/>
    </row>
    <row r="39" spans="1:19" s="8" customFormat="1" ht="14.25" customHeight="1">
      <c r="A39" s="399" t="s">
        <v>184</v>
      </c>
      <c r="B39" s="399"/>
      <c r="C39" s="412">
        <v>7.43</v>
      </c>
      <c r="D39" s="88">
        <v>8</v>
      </c>
      <c r="E39" s="61">
        <v>8</v>
      </c>
      <c r="F39" s="61">
        <v>8</v>
      </c>
      <c r="G39" s="61">
        <v>8</v>
      </c>
      <c r="H39" s="61">
        <v>7</v>
      </c>
      <c r="I39" s="61">
        <v>6</v>
      </c>
      <c r="J39" s="61">
        <v>6</v>
      </c>
      <c r="K39" s="61">
        <v>6</v>
      </c>
      <c r="L39" s="61">
        <v>7</v>
      </c>
      <c r="M39" s="61">
        <v>8</v>
      </c>
      <c r="N39" s="61">
        <v>8</v>
      </c>
      <c r="O39" s="92">
        <v>8</v>
      </c>
      <c r="P39" s="97">
        <f>SUM(D39:O39)</f>
        <v>88</v>
      </c>
      <c r="Q39" s="60"/>
      <c r="R39" s="20"/>
      <c r="S39" s="20"/>
    </row>
    <row r="40" spans="1:19" s="8" customFormat="1" ht="15" customHeight="1">
      <c r="A40" s="399"/>
      <c r="B40" s="399"/>
      <c r="C40" s="413"/>
      <c r="D40" s="88">
        <f>D39*C39</f>
        <v>59.44</v>
      </c>
      <c r="E40" s="61">
        <f>E39*C39</f>
        <v>59.44</v>
      </c>
      <c r="F40" s="61">
        <f>F39*C39</f>
        <v>59.44</v>
      </c>
      <c r="G40" s="61">
        <f>G39*C39</f>
        <v>59.44</v>
      </c>
      <c r="H40" s="61">
        <f>H39*C39</f>
        <v>52.01</v>
      </c>
      <c r="I40" s="61">
        <f>I39*C39</f>
        <v>44.58</v>
      </c>
      <c r="J40" s="61">
        <f>J39*C39</f>
        <v>44.58</v>
      </c>
      <c r="K40" s="61">
        <f>K39*C39</f>
        <v>44.58</v>
      </c>
      <c r="L40" s="61">
        <f>L39*C39</f>
        <v>52.01</v>
      </c>
      <c r="M40" s="61">
        <f>M39*C39</f>
        <v>59.44</v>
      </c>
      <c r="N40" s="61">
        <f>N39*C39</f>
        <v>59.44</v>
      </c>
      <c r="O40" s="61">
        <f>O39*C39</f>
        <v>59.44</v>
      </c>
      <c r="P40" s="97">
        <f>SUM(D40:O40)</f>
        <v>653.8399999999999</v>
      </c>
      <c r="Q40" s="60"/>
      <c r="R40" s="20"/>
      <c r="S40" s="20"/>
    </row>
    <row r="41" spans="1:19" s="8" customFormat="1" ht="14.25" customHeight="1">
      <c r="A41" s="399" t="s">
        <v>134</v>
      </c>
      <c r="B41" s="399"/>
      <c r="C41" s="412">
        <v>7.43</v>
      </c>
      <c r="D41" s="88">
        <v>0.95</v>
      </c>
      <c r="E41" s="61">
        <v>1</v>
      </c>
      <c r="F41" s="61">
        <v>0.95</v>
      </c>
      <c r="G41" s="61">
        <v>0.9</v>
      </c>
      <c r="H41" s="61">
        <v>0.7</v>
      </c>
      <c r="I41" s="61">
        <v>0.6</v>
      </c>
      <c r="J41" s="61">
        <v>0.3</v>
      </c>
      <c r="K41" s="61">
        <v>0.3</v>
      </c>
      <c r="L41" s="61">
        <v>0.7</v>
      </c>
      <c r="M41" s="61">
        <v>0.8</v>
      </c>
      <c r="N41" s="61">
        <v>0.9</v>
      </c>
      <c r="O41" s="92">
        <v>0.9</v>
      </c>
      <c r="P41" s="97">
        <f t="shared" si="0"/>
        <v>9</v>
      </c>
      <c r="Q41" s="60"/>
      <c r="R41" s="20"/>
      <c r="S41" s="20"/>
    </row>
    <row r="42" spans="1:19" s="8" customFormat="1" ht="15" customHeight="1">
      <c r="A42" s="399"/>
      <c r="B42" s="399"/>
      <c r="C42" s="413"/>
      <c r="D42" s="88">
        <f>D41*C41</f>
        <v>7.0584999999999996</v>
      </c>
      <c r="E42" s="61">
        <f>E41*C41</f>
        <v>7.43</v>
      </c>
      <c r="F42" s="61">
        <f>F41*C41</f>
        <v>7.0584999999999996</v>
      </c>
      <c r="G42" s="61">
        <f>G41*C41</f>
        <v>6.687</v>
      </c>
      <c r="H42" s="61">
        <f>H41*C41</f>
        <v>5.201</v>
      </c>
      <c r="I42" s="61">
        <f>I41*C41</f>
        <v>4.457999999999999</v>
      </c>
      <c r="J42" s="61">
        <f>J41*C41</f>
        <v>2.2289999999999996</v>
      </c>
      <c r="K42" s="61">
        <f>K41*C41</f>
        <v>2.2289999999999996</v>
      </c>
      <c r="L42" s="61">
        <f>L41*C41</f>
        <v>5.201</v>
      </c>
      <c r="M42" s="61">
        <f>M41*C41</f>
        <v>5.944</v>
      </c>
      <c r="N42" s="61">
        <f>N41*C41</f>
        <v>6.687</v>
      </c>
      <c r="O42" s="61">
        <f>O41*C41</f>
        <v>6.687</v>
      </c>
      <c r="P42" s="97">
        <f>SUM(D42:O42)</f>
        <v>66.86999999999999</v>
      </c>
      <c r="Q42" s="60"/>
      <c r="R42" s="20"/>
      <c r="S42" s="20"/>
    </row>
    <row r="43" spans="1:19" s="8" customFormat="1" ht="14.25" customHeight="1">
      <c r="A43" s="398" t="s">
        <v>130</v>
      </c>
      <c r="B43" s="398"/>
      <c r="C43" s="412">
        <v>7.43</v>
      </c>
      <c r="D43" s="88">
        <v>1</v>
      </c>
      <c r="E43" s="61">
        <v>1</v>
      </c>
      <c r="F43" s="61">
        <v>1</v>
      </c>
      <c r="G43" s="61">
        <v>1</v>
      </c>
      <c r="H43" s="61">
        <v>0.8</v>
      </c>
      <c r="I43" s="61">
        <v>0.6</v>
      </c>
      <c r="J43" s="61">
        <v>0.4</v>
      </c>
      <c r="K43" s="61">
        <v>0.4</v>
      </c>
      <c r="L43" s="61">
        <v>0.8</v>
      </c>
      <c r="M43" s="61">
        <v>1</v>
      </c>
      <c r="N43" s="61">
        <v>1.1</v>
      </c>
      <c r="O43" s="92">
        <v>1.2</v>
      </c>
      <c r="P43" s="97">
        <f t="shared" si="0"/>
        <v>10.299999999999999</v>
      </c>
      <c r="Q43" s="60"/>
      <c r="R43" s="20"/>
      <c r="S43" s="20"/>
    </row>
    <row r="44" spans="1:19" s="8" customFormat="1" ht="15" customHeight="1">
      <c r="A44" s="398"/>
      <c r="B44" s="398"/>
      <c r="C44" s="413"/>
      <c r="D44" s="88">
        <f>D43*C43</f>
        <v>7.43</v>
      </c>
      <c r="E44" s="61">
        <f>E43*C43</f>
        <v>7.43</v>
      </c>
      <c r="F44" s="61">
        <f>F43*C43</f>
        <v>7.43</v>
      </c>
      <c r="G44" s="61">
        <f>G43*C43</f>
        <v>7.43</v>
      </c>
      <c r="H44" s="61">
        <f>H43*C43</f>
        <v>5.944</v>
      </c>
      <c r="I44" s="61">
        <f>I43*C43</f>
        <v>4.457999999999999</v>
      </c>
      <c r="J44" s="61">
        <f>J43*C43</f>
        <v>2.972</v>
      </c>
      <c r="K44" s="61">
        <f>K43*C43</f>
        <v>2.972</v>
      </c>
      <c r="L44" s="61">
        <f>L43*C43</f>
        <v>5.944</v>
      </c>
      <c r="M44" s="61">
        <f>M43*C43</f>
        <v>7.43</v>
      </c>
      <c r="N44" s="61">
        <f>N43*C43</f>
        <v>8.173</v>
      </c>
      <c r="O44" s="61">
        <f>O43*C43</f>
        <v>8.915999999999999</v>
      </c>
      <c r="P44" s="97">
        <f t="shared" si="0"/>
        <v>76.529</v>
      </c>
      <c r="Q44" s="60"/>
      <c r="R44" s="20"/>
      <c r="S44" s="20"/>
    </row>
    <row r="45" spans="1:19" s="8" customFormat="1" ht="14.25" customHeight="1">
      <c r="A45" s="399" t="s">
        <v>68</v>
      </c>
      <c r="B45" s="399"/>
      <c r="C45" s="412">
        <v>7.43</v>
      </c>
      <c r="D45" s="61">
        <v>13.03</v>
      </c>
      <c r="E45" s="61">
        <v>13.03</v>
      </c>
      <c r="F45" s="61">
        <v>13.03</v>
      </c>
      <c r="G45" s="61">
        <v>13.03</v>
      </c>
      <c r="H45" s="61">
        <v>13.03</v>
      </c>
      <c r="I45" s="61">
        <v>13.03</v>
      </c>
      <c r="J45" s="61">
        <v>13.03</v>
      </c>
      <c r="K45" s="61">
        <v>13.03</v>
      </c>
      <c r="L45" s="61">
        <v>13.03</v>
      </c>
      <c r="M45" s="61">
        <v>13.03</v>
      </c>
      <c r="N45" s="61">
        <v>13.03</v>
      </c>
      <c r="O45" s="61">
        <v>13.03</v>
      </c>
      <c r="P45" s="97">
        <f t="shared" si="0"/>
        <v>156.35999999999999</v>
      </c>
      <c r="Q45" s="60"/>
      <c r="R45" s="20"/>
      <c r="S45" s="20"/>
    </row>
    <row r="46" spans="1:19" s="8" customFormat="1" ht="15" customHeight="1">
      <c r="A46" s="399"/>
      <c r="B46" s="399"/>
      <c r="C46" s="413"/>
      <c r="D46" s="88">
        <f>D45*C45</f>
        <v>96.81289999999998</v>
      </c>
      <c r="E46" s="61">
        <f>E45*C45</f>
        <v>96.81289999999998</v>
      </c>
      <c r="F46" s="61">
        <f>F45*C45</f>
        <v>96.81289999999998</v>
      </c>
      <c r="G46" s="61">
        <f>G45*C45</f>
        <v>96.81289999999998</v>
      </c>
      <c r="H46" s="61">
        <f>H45*C45</f>
        <v>96.81289999999998</v>
      </c>
      <c r="I46" s="61">
        <f>I45*C45</f>
        <v>96.81289999999998</v>
      </c>
      <c r="J46" s="61">
        <f>J45*C45</f>
        <v>96.81289999999998</v>
      </c>
      <c r="K46" s="61">
        <f>K45*C45</f>
        <v>96.81289999999998</v>
      </c>
      <c r="L46" s="61">
        <f>L45*C45</f>
        <v>96.81289999999998</v>
      </c>
      <c r="M46" s="61">
        <f>M45*C45</f>
        <v>96.81289999999998</v>
      </c>
      <c r="N46" s="61">
        <f>N45*C45</f>
        <v>96.81289999999998</v>
      </c>
      <c r="O46" s="61">
        <f>O45*C45</f>
        <v>96.81289999999998</v>
      </c>
      <c r="P46" s="97">
        <f>SUM(D46:O46)</f>
        <v>1161.7548</v>
      </c>
      <c r="Q46" s="60"/>
      <c r="R46" s="20"/>
      <c r="S46" s="20"/>
    </row>
    <row r="47" spans="1:17" s="70" customFormat="1" ht="14.25" customHeight="1">
      <c r="A47" s="419" t="s">
        <v>37</v>
      </c>
      <c r="B47" s="419"/>
      <c r="C47" s="414"/>
      <c r="D47" s="97">
        <f>D13+D15+D17+D19+D21+D23+D25+D27+D31+D33+D35+D37+D39+D41+D43+D45</f>
        <v>94.2806</v>
      </c>
      <c r="E47" s="97">
        <f aca="true" t="shared" si="1" ref="E47:P47">E13+E15+E17+E19+E21+E23+E25+E27+E31+E33+E35+E37+E39+E41+E43+E45</f>
        <v>93.96958000000001</v>
      </c>
      <c r="F47" s="97">
        <f t="shared" si="1"/>
        <v>93.52252</v>
      </c>
      <c r="G47" s="97">
        <f t="shared" si="1"/>
        <v>93.04600000000002</v>
      </c>
      <c r="H47" s="97">
        <f t="shared" si="1"/>
        <v>85.724</v>
      </c>
      <c r="I47" s="97">
        <f t="shared" si="1"/>
        <v>77.79127</v>
      </c>
      <c r="J47" s="97">
        <f t="shared" si="1"/>
        <v>74.74884999999999</v>
      </c>
      <c r="K47" s="97">
        <f t="shared" si="1"/>
        <v>74.83999999999999</v>
      </c>
      <c r="L47" s="97">
        <f t="shared" si="1"/>
        <v>87.01008999999999</v>
      </c>
      <c r="M47" s="97">
        <f t="shared" si="1"/>
        <v>92.838</v>
      </c>
      <c r="N47" s="97">
        <f t="shared" si="1"/>
        <v>94.66476</v>
      </c>
      <c r="O47" s="97">
        <f t="shared" si="1"/>
        <v>94.02700000000002</v>
      </c>
      <c r="P47" s="97">
        <f t="shared" si="1"/>
        <v>1056.46267</v>
      </c>
      <c r="Q47" s="62"/>
    </row>
    <row r="48" spans="1:17" s="70" customFormat="1" ht="16.5" customHeight="1">
      <c r="A48" s="419"/>
      <c r="B48" s="419"/>
      <c r="C48" s="416"/>
      <c r="D48" s="97">
        <f>D14+D16+D18+D20+D22+D24+D26+D28+D32+D34+D36+D38+D40+D42+D44+D46</f>
        <v>700.5048579999999</v>
      </c>
      <c r="E48" s="97">
        <f aca="true" t="shared" si="2" ref="E48:P48">E14+E16+E18+E20+E22+E24+E26+E28+E32+E34+E36+E38+E40+E42+E44+E46</f>
        <v>700.8764272399998</v>
      </c>
      <c r="F48" s="97">
        <f t="shared" si="2"/>
        <v>696.044804</v>
      </c>
      <c r="G48" s="97">
        <f t="shared" si="2"/>
        <v>692.6999519999998</v>
      </c>
      <c r="H48" s="97">
        <f t="shared" si="2"/>
        <v>637.7171642</v>
      </c>
      <c r="I48" s="97">
        <f t="shared" si="2"/>
        <v>579.026682233</v>
      </c>
      <c r="J48" s="97">
        <f t="shared" si="2"/>
        <v>557.48072395</v>
      </c>
      <c r="K48" s="97">
        <f t="shared" si="2"/>
        <v>557.4744489999999</v>
      </c>
      <c r="L48" s="97">
        <f t="shared" si="2"/>
        <v>649.6095016219998</v>
      </c>
      <c r="M48" s="97">
        <f t="shared" si="2"/>
        <v>692.6989119999998</v>
      </c>
      <c r="N48" s="97">
        <f t="shared" si="2"/>
        <v>706.820587404</v>
      </c>
      <c r="O48" s="97">
        <f t="shared" si="2"/>
        <v>700.8962234000002</v>
      </c>
      <c r="P48" s="99">
        <f t="shared" si="2"/>
        <v>7871.8502850489995</v>
      </c>
      <c r="Q48" s="62"/>
    </row>
    <row r="49" spans="1:17" s="70" customFormat="1" ht="16.5" customHeight="1">
      <c r="A49" s="444"/>
      <c r="B49" s="445"/>
      <c r="C49" s="9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89"/>
      <c r="Q49" s="62"/>
    </row>
    <row r="50" spans="1:19" s="8" customFormat="1" ht="15" customHeight="1">
      <c r="A50" s="428" t="s">
        <v>57</v>
      </c>
      <c r="B50" s="429"/>
      <c r="C50" s="414"/>
      <c r="D50" s="432" t="s">
        <v>48</v>
      </c>
      <c r="E50" s="433"/>
      <c r="F50" s="434"/>
      <c r="G50" s="432" t="s">
        <v>49</v>
      </c>
      <c r="H50" s="433"/>
      <c r="I50" s="434"/>
      <c r="J50" s="432" t="s">
        <v>50</v>
      </c>
      <c r="K50" s="433"/>
      <c r="L50" s="434"/>
      <c r="M50" s="432" t="s">
        <v>51</v>
      </c>
      <c r="N50" s="433"/>
      <c r="O50" s="434"/>
      <c r="P50" s="438" t="s">
        <v>3</v>
      </c>
      <c r="Q50" s="60"/>
      <c r="R50" s="20"/>
      <c r="S50" s="20"/>
    </row>
    <row r="51" spans="1:19" s="8" customFormat="1" ht="15" customHeight="1">
      <c r="A51" s="428"/>
      <c r="B51" s="429"/>
      <c r="C51" s="415"/>
      <c r="D51" s="441">
        <f>SUM(D66:F66)</f>
        <v>67.6</v>
      </c>
      <c r="E51" s="441"/>
      <c r="F51" s="442"/>
      <c r="G51" s="443">
        <f>SUM(G66:I66)</f>
        <v>54.9</v>
      </c>
      <c r="H51" s="441"/>
      <c r="I51" s="442"/>
      <c r="J51" s="443">
        <f>SUM(J66:L66)</f>
        <v>44.5</v>
      </c>
      <c r="K51" s="441"/>
      <c r="L51" s="442"/>
      <c r="M51" s="443">
        <f>SUM(M66:O66)</f>
        <v>66.4</v>
      </c>
      <c r="N51" s="441"/>
      <c r="O51" s="442"/>
      <c r="P51" s="439"/>
      <c r="Q51" s="60"/>
      <c r="R51" s="20"/>
      <c r="S51" s="20"/>
    </row>
    <row r="52" spans="1:19" s="8" customFormat="1" ht="15" customHeight="1">
      <c r="A52" s="428"/>
      <c r="B52" s="429"/>
      <c r="C52" s="415"/>
      <c r="D52" s="442">
        <f>SUM(D67:F67)</f>
        <v>502.26800000000003</v>
      </c>
      <c r="E52" s="411"/>
      <c r="F52" s="411"/>
      <c r="G52" s="411">
        <f>SUM(G67:I67)</f>
        <v>407.907</v>
      </c>
      <c r="H52" s="411"/>
      <c r="I52" s="411"/>
      <c r="J52" s="411">
        <f>SUM(J67:L67)</f>
        <v>330.635</v>
      </c>
      <c r="K52" s="411"/>
      <c r="L52" s="411"/>
      <c r="M52" s="411">
        <f>SUM(M67:O67)</f>
        <v>493.352</v>
      </c>
      <c r="N52" s="411"/>
      <c r="O52" s="411"/>
      <c r="P52" s="439"/>
      <c r="Q52" s="60"/>
      <c r="R52" s="20"/>
      <c r="S52" s="20"/>
    </row>
    <row r="53" spans="1:19" s="8" customFormat="1" ht="15" customHeight="1">
      <c r="A53" s="430"/>
      <c r="B53" s="431"/>
      <c r="C53" s="416"/>
      <c r="D53" s="88" t="s">
        <v>52</v>
      </c>
      <c r="E53" s="61" t="s">
        <v>10</v>
      </c>
      <c r="F53" s="61" t="s">
        <v>53</v>
      </c>
      <c r="G53" s="61" t="s">
        <v>12</v>
      </c>
      <c r="H53" s="61" t="s">
        <v>13</v>
      </c>
      <c r="I53" s="61" t="s">
        <v>14</v>
      </c>
      <c r="J53" s="61" t="s">
        <v>15</v>
      </c>
      <c r="K53" s="61" t="s">
        <v>16</v>
      </c>
      <c r="L53" s="61" t="s">
        <v>17</v>
      </c>
      <c r="M53" s="61" t="s">
        <v>18</v>
      </c>
      <c r="N53" s="61" t="s">
        <v>54</v>
      </c>
      <c r="O53" s="61" t="s">
        <v>55</v>
      </c>
      <c r="P53" s="440"/>
      <c r="Q53" s="60"/>
      <c r="R53" s="20"/>
      <c r="S53" s="20"/>
    </row>
    <row r="54" spans="1:19" s="8" customFormat="1" ht="14.25" customHeight="1">
      <c r="A54" s="399" t="s">
        <v>135</v>
      </c>
      <c r="B54" s="399"/>
      <c r="C54" s="412">
        <v>7.43</v>
      </c>
      <c r="D54" s="88">
        <v>4</v>
      </c>
      <c r="E54" s="61">
        <v>4</v>
      </c>
      <c r="F54" s="61">
        <v>4</v>
      </c>
      <c r="G54" s="61">
        <v>4</v>
      </c>
      <c r="H54" s="61">
        <v>3.5</v>
      </c>
      <c r="I54" s="61">
        <v>3</v>
      </c>
      <c r="J54" s="61">
        <v>3</v>
      </c>
      <c r="K54" s="61">
        <v>3</v>
      </c>
      <c r="L54" s="61">
        <v>3.5</v>
      </c>
      <c r="M54" s="61">
        <v>4</v>
      </c>
      <c r="N54" s="61">
        <v>4</v>
      </c>
      <c r="O54" s="61">
        <v>4</v>
      </c>
      <c r="P54" s="97">
        <f>SUM(D54:O54)</f>
        <v>44</v>
      </c>
      <c r="Q54" s="60"/>
      <c r="R54" s="20"/>
      <c r="S54" s="20"/>
    </row>
    <row r="55" spans="1:19" s="8" customFormat="1" ht="15" customHeight="1">
      <c r="A55" s="399"/>
      <c r="B55" s="399"/>
      <c r="C55" s="413"/>
      <c r="D55" s="88">
        <f>D54*C54</f>
        <v>29.72</v>
      </c>
      <c r="E55" s="61">
        <f>E54*C54</f>
        <v>29.72</v>
      </c>
      <c r="F55" s="61">
        <f>F54*C54</f>
        <v>29.72</v>
      </c>
      <c r="G55" s="61">
        <f>G54*C54</f>
        <v>29.72</v>
      </c>
      <c r="H55" s="61">
        <f>H54*C54</f>
        <v>26.005</v>
      </c>
      <c r="I55" s="61">
        <f>I54*C54</f>
        <v>22.29</v>
      </c>
      <c r="J55" s="61">
        <f>J54*C54</f>
        <v>22.29</v>
      </c>
      <c r="K55" s="61">
        <f>K54*C54</f>
        <v>22.29</v>
      </c>
      <c r="L55" s="61">
        <f>L54*C54</f>
        <v>26.005</v>
      </c>
      <c r="M55" s="61">
        <f>M54*C54</f>
        <v>29.72</v>
      </c>
      <c r="N55" s="61">
        <f>N54*C54</f>
        <v>29.72</v>
      </c>
      <c r="O55" s="61">
        <f>O54*C54</f>
        <v>29.72</v>
      </c>
      <c r="P55" s="97">
        <f>SUM(D55:O55)</f>
        <v>326.91999999999996</v>
      </c>
      <c r="Q55" s="60"/>
      <c r="R55" s="20"/>
      <c r="S55" s="20"/>
    </row>
    <row r="56" spans="1:19" s="8" customFormat="1" ht="14.25" customHeight="1">
      <c r="A56" s="399" t="s">
        <v>113</v>
      </c>
      <c r="B56" s="399"/>
      <c r="C56" s="412">
        <v>7.43</v>
      </c>
      <c r="D56" s="88">
        <v>2.5</v>
      </c>
      <c r="E56" s="61">
        <v>2.5</v>
      </c>
      <c r="F56" s="61">
        <v>2</v>
      </c>
      <c r="G56" s="61">
        <v>2</v>
      </c>
      <c r="H56" s="61">
        <v>1.8</v>
      </c>
      <c r="I56" s="61">
        <v>1.5</v>
      </c>
      <c r="J56" s="61">
        <v>1.2</v>
      </c>
      <c r="K56" s="61">
        <v>1.2</v>
      </c>
      <c r="L56" s="61">
        <v>1.5</v>
      </c>
      <c r="M56" s="61">
        <v>1.8</v>
      </c>
      <c r="N56" s="61">
        <v>2</v>
      </c>
      <c r="O56" s="61">
        <v>2.5</v>
      </c>
      <c r="P56" s="97">
        <f aca="true" t="shared" si="3" ref="P56:P65">SUM(D56:O56)</f>
        <v>22.5</v>
      </c>
      <c r="Q56" s="60"/>
      <c r="R56" s="20"/>
      <c r="S56" s="20"/>
    </row>
    <row r="57" spans="1:19" s="8" customFormat="1" ht="24" customHeight="1">
      <c r="A57" s="399"/>
      <c r="B57" s="399"/>
      <c r="C57" s="413"/>
      <c r="D57" s="88">
        <f>D56*C56</f>
        <v>18.575</v>
      </c>
      <c r="E57" s="61">
        <f>E56*C56</f>
        <v>18.575</v>
      </c>
      <c r="F57" s="61">
        <f>F56*C56</f>
        <v>14.86</v>
      </c>
      <c r="G57" s="61">
        <f>G56*C56</f>
        <v>14.86</v>
      </c>
      <c r="H57" s="61">
        <f>H56*C56</f>
        <v>13.374</v>
      </c>
      <c r="I57" s="61">
        <f>I56*C56</f>
        <v>11.145</v>
      </c>
      <c r="J57" s="61">
        <f>J56*C56</f>
        <v>8.915999999999999</v>
      </c>
      <c r="K57" s="61">
        <f>K56*C56</f>
        <v>8.915999999999999</v>
      </c>
      <c r="L57" s="61">
        <f>L56*C56</f>
        <v>11.145</v>
      </c>
      <c r="M57" s="61">
        <f>M56*C56</f>
        <v>13.374</v>
      </c>
      <c r="N57" s="61">
        <f>N56*C56</f>
        <v>14.86</v>
      </c>
      <c r="O57" s="61">
        <f>O56*C56</f>
        <v>18.575</v>
      </c>
      <c r="P57" s="97">
        <f t="shared" si="3"/>
        <v>167.17499999999995</v>
      </c>
      <c r="Q57" s="60"/>
      <c r="R57" s="20"/>
      <c r="S57" s="20"/>
    </row>
    <row r="58" spans="1:19" s="8" customFormat="1" ht="14.25" customHeight="1">
      <c r="A58" s="399" t="s">
        <v>142</v>
      </c>
      <c r="B58" s="399"/>
      <c r="C58" s="412">
        <v>7.43</v>
      </c>
      <c r="D58" s="88">
        <v>5.5</v>
      </c>
      <c r="E58" s="61">
        <v>5</v>
      </c>
      <c r="F58" s="61">
        <v>4.5</v>
      </c>
      <c r="G58" s="61">
        <v>4.5</v>
      </c>
      <c r="H58" s="61">
        <v>4</v>
      </c>
      <c r="I58" s="61">
        <v>3.5</v>
      </c>
      <c r="J58" s="61">
        <v>2</v>
      </c>
      <c r="K58" s="61">
        <v>2</v>
      </c>
      <c r="L58" s="61">
        <v>3.5</v>
      </c>
      <c r="M58" s="61">
        <v>4</v>
      </c>
      <c r="N58" s="61">
        <v>5</v>
      </c>
      <c r="O58" s="61">
        <v>5.5</v>
      </c>
      <c r="P58" s="97">
        <f t="shared" si="3"/>
        <v>49</v>
      </c>
      <c r="Q58" s="60"/>
      <c r="R58" s="20"/>
      <c r="S58" s="20"/>
    </row>
    <row r="59" spans="1:19" s="8" customFormat="1" ht="25.5" customHeight="1">
      <c r="A59" s="399"/>
      <c r="B59" s="399"/>
      <c r="C59" s="413"/>
      <c r="D59" s="88">
        <f>D58*C58</f>
        <v>40.864999999999995</v>
      </c>
      <c r="E59" s="61">
        <f>E58*C58</f>
        <v>37.15</v>
      </c>
      <c r="F59" s="61">
        <f>F58*C58</f>
        <v>33.435</v>
      </c>
      <c r="G59" s="61">
        <f>G58*C58</f>
        <v>33.435</v>
      </c>
      <c r="H59" s="61">
        <f>H58*C58</f>
        <v>29.72</v>
      </c>
      <c r="I59" s="61">
        <f>I58*C58</f>
        <v>26.005</v>
      </c>
      <c r="J59" s="61">
        <f>J58*C58</f>
        <v>14.86</v>
      </c>
      <c r="K59" s="61">
        <f>K58*C58</f>
        <v>14.86</v>
      </c>
      <c r="L59" s="61">
        <f>L58*C58</f>
        <v>26.005</v>
      </c>
      <c r="M59" s="61">
        <f>M58*C58</f>
        <v>29.72</v>
      </c>
      <c r="N59" s="61">
        <f>N58*C58</f>
        <v>37.15</v>
      </c>
      <c r="O59" s="61">
        <f>O58*C58</f>
        <v>40.864999999999995</v>
      </c>
      <c r="P59" s="97">
        <f t="shared" si="3"/>
        <v>364.06999999999994</v>
      </c>
      <c r="Q59" s="60"/>
      <c r="R59" s="20"/>
      <c r="S59" s="20"/>
    </row>
    <row r="60" spans="1:19" s="8" customFormat="1" ht="14.25" customHeight="1">
      <c r="A60" s="399" t="s">
        <v>182</v>
      </c>
      <c r="B60" s="399"/>
      <c r="C60" s="412">
        <v>7.43</v>
      </c>
      <c r="D60" s="88">
        <v>5</v>
      </c>
      <c r="E60" s="61">
        <v>5</v>
      </c>
      <c r="F60" s="61">
        <v>5</v>
      </c>
      <c r="G60" s="61">
        <v>5</v>
      </c>
      <c r="H60" s="61">
        <v>4</v>
      </c>
      <c r="I60" s="61">
        <v>4</v>
      </c>
      <c r="J60" s="61">
        <v>3</v>
      </c>
      <c r="K60" s="61">
        <v>3</v>
      </c>
      <c r="L60" s="61">
        <v>4</v>
      </c>
      <c r="M60" s="61">
        <v>5</v>
      </c>
      <c r="N60" s="61">
        <v>5</v>
      </c>
      <c r="O60" s="61">
        <v>5</v>
      </c>
      <c r="P60" s="97">
        <f t="shared" si="3"/>
        <v>53</v>
      </c>
      <c r="Q60" s="60"/>
      <c r="R60" s="20"/>
      <c r="S60" s="20"/>
    </row>
    <row r="61" spans="1:19" s="8" customFormat="1" ht="15" customHeight="1">
      <c r="A61" s="399"/>
      <c r="B61" s="399"/>
      <c r="C61" s="413"/>
      <c r="D61" s="88">
        <f>D60*C60</f>
        <v>37.15</v>
      </c>
      <c r="E61" s="61">
        <f>E60*C60</f>
        <v>37.15</v>
      </c>
      <c r="F61" s="61">
        <f>F60*C60</f>
        <v>37.15</v>
      </c>
      <c r="G61" s="61">
        <f>G60*C60</f>
        <v>37.15</v>
      </c>
      <c r="H61" s="61">
        <f>H60*C60</f>
        <v>29.72</v>
      </c>
      <c r="I61" s="61">
        <f>I60*C60</f>
        <v>29.72</v>
      </c>
      <c r="J61" s="61">
        <f>J60*C60</f>
        <v>22.29</v>
      </c>
      <c r="K61" s="61">
        <f>K60*C60</f>
        <v>22.29</v>
      </c>
      <c r="L61" s="61">
        <f>L60*C60</f>
        <v>29.72</v>
      </c>
      <c r="M61" s="61">
        <f>M60*C60</f>
        <v>37.15</v>
      </c>
      <c r="N61" s="61">
        <f>N60*C60</f>
        <v>37.15</v>
      </c>
      <c r="O61" s="61">
        <f>O60*C60</f>
        <v>37.15</v>
      </c>
      <c r="P61" s="97">
        <f t="shared" si="3"/>
        <v>393.7899999999999</v>
      </c>
      <c r="Q61" s="60"/>
      <c r="R61" s="20"/>
      <c r="S61" s="20"/>
    </row>
    <row r="62" spans="1:19" s="8" customFormat="1" ht="12.75" customHeight="1">
      <c r="A62" s="398" t="s">
        <v>40</v>
      </c>
      <c r="B62" s="398"/>
      <c r="C62" s="412">
        <v>7.43</v>
      </c>
      <c r="D62" s="88">
        <v>1.5</v>
      </c>
      <c r="E62" s="61">
        <v>1.5</v>
      </c>
      <c r="F62" s="61">
        <v>1.5</v>
      </c>
      <c r="G62" s="61">
        <v>1.5</v>
      </c>
      <c r="H62" s="61">
        <v>1.2</v>
      </c>
      <c r="I62" s="61">
        <v>1</v>
      </c>
      <c r="J62" s="61">
        <v>1</v>
      </c>
      <c r="K62" s="61">
        <v>1</v>
      </c>
      <c r="L62" s="61">
        <v>1.2</v>
      </c>
      <c r="M62" s="61">
        <v>1.5</v>
      </c>
      <c r="N62" s="61">
        <v>1.5</v>
      </c>
      <c r="O62" s="61">
        <v>1.5</v>
      </c>
      <c r="P62" s="97">
        <f t="shared" si="3"/>
        <v>15.899999999999999</v>
      </c>
      <c r="Q62" s="81"/>
      <c r="R62" s="20"/>
      <c r="S62" s="20"/>
    </row>
    <row r="63" spans="1:19" s="8" customFormat="1" ht="15" customHeight="1">
      <c r="A63" s="398"/>
      <c r="B63" s="398"/>
      <c r="C63" s="413"/>
      <c r="D63" s="88">
        <f>D62*C62</f>
        <v>11.145</v>
      </c>
      <c r="E63" s="61">
        <f>E62*C62</f>
        <v>11.145</v>
      </c>
      <c r="F63" s="61">
        <f>F62*C62</f>
        <v>11.145</v>
      </c>
      <c r="G63" s="61">
        <f>G62*C62</f>
        <v>11.145</v>
      </c>
      <c r="H63" s="61">
        <f>H62*C62</f>
        <v>8.915999999999999</v>
      </c>
      <c r="I63" s="61">
        <f>I62*C62</f>
        <v>7.43</v>
      </c>
      <c r="J63" s="61">
        <f>J62*C62</f>
        <v>7.43</v>
      </c>
      <c r="K63" s="61">
        <f>K62*C62</f>
        <v>7.43</v>
      </c>
      <c r="L63" s="61">
        <f>L62*C62</f>
        <v>8.915999999999999</v>
      </c>
      <c r="M63" s="61">
        <f>M62*C62</f>
        <v>11.145</v>
      </c>
      <c r="N63" s="61">
        <f>N62*C62</f>
        <v>11.145</v>
      </c>
      <c r="O63" s="61">
        <f>O62*C62</f>
        <v>11.145</v>
      </c>
      <c r="P63" s="97">
        <f t="shared" si="3"/>
        <v>118.13699999999999</v>
      </c>
      <c r="Q63" s="81"/>
      <c r="R63" s="20"/>
      <c r="S63" s="20"/>
    </row>
    <row r="64" spans="1:19" s="8" customFormat="1" ht="14.25" customHeight="1">
      <c r="A64" s="398" t="s">
        <v>105</v>
      </c>
      <c r="B64" s="398"/>
      <c r="C64" s="412">
        <v>7.43</v>
      </c>
      <c r="D64" s="88">
        <v>4.7</v>
      </c>
      <c r="E64" s="61">
        <v>4.7</v>
      </c>
      <c r="F64" s="61">
        <v>4.7</v>
      </c>
      <c r="G64" s="61">
        <v>4.2</v>
      </c>
      <c r="H64" s="61">
        <v>3.1</v>
      </c>
      <c r="I64" s="61">
        <v>3.1</v>
      </c>
      <c r="J64" s="61">
        <v>3.1</v>
      </c>
      <c r="K64" s="61">
        <v>3.1</v>
      </c>
      <c r="L64" s="61">
        <v>4.2</v>
      </c>
      <c r="M64" s="61">
        <v>4.7</v>
      </c>
      <c r="N64" s="61">
        <v>4.7</v>
      </c>
      <c r="O64" s="61">
        <v>4.7</v>
      </c>
      <c r="P64" s="97">
        <f t="shared" si="3"/>
        <v>49.000000000000014</v>
      </c>
      <c r="Q64" s="81"/>
      <c r="R64" s="20"/>
      <c r="S64" s="20"/>
    </row>
    <row r="65" spans="1:19" s="8" customFormat="1" ht="14.25" customHeight="1">
      <c r="A65" s="398"/>
      <c r="B65" s="398"/>
      <c r="C65" s="413"/>
      <c r="D65" s="88">
        <f>D64*C64</f>
        <v>34.921</v>
      </c>
      <c r="E65" s="88">
        <f>E64*C64</f>
        <v>34.921</v>
      </c>
      <c r="F65" s="88">
        <f>F64*C64</f>
        <v>34.921</v>
      </c>
      <c r="G65" s="88">
        <f>G64*C64</f>
        <v>31.206</v>
      </c>
      <c r="H65" s="88">
        <f>H64*C64</f>
        <v>23.033</v>
      </c>
      <c r="I65" s="88">
        <f>I64*C64</f>
        <v>23.033</v>
      </c>
      <c r="J65" s="88">
        <f>J64*C64</f>
        <v>23.033</v>
      </c>
      <c r="K65" s="88">
        <f>K64*C64</f>
        <v>23.033</v>
      </c>
      <c r="L65" s="88">
        <f>L64*C64</f>
        <v>31.206</v>
      </c>
      <c r="M65" s="88">
        <f>M64*C64</f>
        <v>34.921</v>
      </c>
      <c r="N65" s="88">
        <f>N64*C64</f>
        <v>34.921</v>
      </c>
      <c r="O65" s="88">
        <f>O64*C64</f>
        <v>34.921</v>
      </c>
      <c r="P65" s="97">
        <f t="shared" si="3"/>
        <v>364.07000000000005</v>
      </c>
      <c r="Q65" s="81"/>
      <c r="R65" s="20"/>
      <c r="S65" s="20"/>
    </row>
    <row r="66" spans="1:17" s="70" customFormat="1" ht="14.25" customHeight="1">
      <c r="A66" s="435" t="s">
        <v>37</v>
      </c>
      <c r="B66" s="435"/>
      <c r="C66" s="436"/>
      <c r="D66" s="97">
        <f>D54+D56+D58+D60+D62+D64</f>
        <v>23.2</v>
      </c>
      <c r="E66" s="97">
        <f aca="true" t="shared" si="4" ref="E66:P66">E54+E56+E58+E60+E62+E64</f>
        <v>22.7</v>
      </c>
      <c r="F66" s="97">
        <f t="shared" si="4"/>
        <v>21.7</v>
      </c>
      <c r="G66" s="97">
        <f t="shared" si="4"/>
        <v>21.2</v>
      </c>
      <c r="H66" s="97">
        <f t="shared" si="4"/>
        <v>17.6</v>
      </c>
      <c r="I66" s="97">
        <f t="shared" si="4"/>
        <v>16.1</v>
      </c>
      <c r="J66" s="97">
        <f t="shared" si="4"/>
        <v>13.299999999999999</v>
      </c>
      <c r="K66" s="97">
        <f t="shared" si="4"/>
        <v>13.299999999999999</v>
      </c>
      <c r="L66" s="97">
        <f t="shared" si="4"/>
        <v>17.9</v>
      </c>
      <c r="M66" s="97">
        <f t="shared" si="4"/>
        <v>21</v>
      </c>
      <c r="N66" s="97">
        <f t="shared" si="4"/>
        <v>22.2</v>
      </c>
      <c r="O66" s="97">
        <f t="shared" si="4"/>
        <v>23.2</v>
      </c>
      <c r="P66" s="97">
        <f t="shared" si="4"/>
        <v>233.40000000000003</v>
      </c>
      <c r="Q66" s="82"/>
    </row>
    <row r="67" spans="1:17" s="70" customFormat="1" ht="14.25" customHeight="1">
      <c r="A67" s="435"/>
      <c r="B67" s="435"/>
      <c r="C67" s="437"/>
      <c r="D67" s="97">
        <f>D55+D57+D59+D61+D63+D65</f>
        <v>172.376</v>
      </c>
      <c r="E67" s="97">
        <f aca="true" t="shared" si="5" ref="E67:P67">E55+E57+E59+E61+E63+E65</f>
        <v>168.661</v>
      </c>
      <c r="F67" s="97">
        <f t="shared" si="5"/>
        <v>161.231</v>
      </c>
      <c r="G67" s="97">
        <f t="shared" si="5"/>
        <v>157.516</v>
      </c>
      <c r="H67" s="97">
        <f t="shared" si="5"/>
        <v>130.76799999999997</v>
      </c>
      <c r="I67" s="97">
        <f t="shared" si="5"/>
        <v>119.623</v>
      </c>
      <c r="J67" s="97">
        <f t="shared" si="5"/>
        <v>98.819</v>
      </c>
      <c r="K67" s="97">
        <f t="shared" si="5"/>
        <v>98.819</v>
      </c>
      <c r="L67" s="97">
        <f t="shared" si="5"/>
        <v>132.99699999999999</v>
      </c>
      <c r="M67" s="97">
        <f t="shared" si="5"/>
        <v>156.03</v>
      </c>
      <c r="N67" s="97">
        <f t="shared" si="5"/>
        <v>164.946</v>
      </c>
      <c r="O67" s="97">
        <f t="shared" si="5"/>
        <v>172.376</v>
      </c>
      <c r="P67" s="101">
        <f t="shared" si="5"/>
        <v>1734.1619999999998</v>
      </c>
      <c r="Q67" s="82"/>
    </row>
    <row r="68" spans="1:17" s="70" customFormat="1" ht="14.25" customHeight="1">
      <c r="A68" s="83"/>
      <c r="B68" s="83"/>
      <c r="C68" s="95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82"/>
    </row>
    <row r="69" spans="1:19" s="8" customFormat="1" ht="12.75">
      <c r="A69" s="423" t="s">
        <v>58</v>
      </c>
      <c r="B69" s="423"/>
      <c r="C69" s="423"/>
      <c r="D69" s="423"/>
      <c r="E69" s="423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20"/>
      <c r="S69" s="20"/>
    </row>
    <row r="70" spans="1:19" s="8" customFormat="1" ht="12.75">
      <c r="A70" s="35"/>
      <c r="B70" s="35"/>
      <c r="C70" s="67"/>
      <c r="D70" s="67"/>
      <c r="E70" s="67"/>
      <c r="F70" s="67">
        <f>D71+E71+F71</f>
        <v>349.3727</v>
      </c>
      <c r="G70" s="67"/>
      <c r="H70" s="67"/>
      <c r="I70" s="67">
        <f>G71+H71+I71</f>
        <v>311.46127</v>
      </c>
      <c r="J70" s="67"/>
      <c r="K70" s="67"/>
      <c r="L70" s="67">
        <f>J71+K71+L71</f>
        <v>281.09893999999997</v>
      </c>
      <c r="M70" s="67"/>
      <c r="N70" s="67"/>
      <c r="O70" s="67">
        <f>M71+N71+O71</f>
        <v>347.92976000000004</v>
      </c>
      <c r="P70" s="67"/>
      <c r="Q70" s="102"/>
      <c r="R70" s="20"/>
      <c r="S70" s="20"/>
    </row>
    <row r="71" spans="1:17" s="20" customFormat="1" ht="15">
      <c r="A71" s="424" t="s">
        <v>25</v>
      </c>
      <c r="B71" s="425"/>
      <c r="C71" s="54">
        <f>SUM(D71:O71)</f>
        <v>1289.86267</v>
      </c>
      <c r="D71" s="88">
        <f aca="true" t="shared" si="6" ref="D71:O71">D66+D47</f>
        <v>117.48060000000001</v>
      </c>
      <c r="E71" s="88">
        <f t="shared" si="6"/>
        <v>116.66958000000001</v>
      </c>
      <c r="F71" s="88">
        <f t="shared" si="6"/>
        <v>115.22252</v>
      </c>
      <c r="G71" s="88">
        <f t="shared" si="6"/>
        <v>114.24600000000002</v>
      </c>
      <c r="H71" s="88">
        <f t="shared" si="6"/>
        <v>103.32400000000001</v>
      </c>
      <c r="I71" s="88">
        <f t="shared" si="6"/>
        <v>93.89126999999999</v>
      </c>
      <c r="J71" s="88">
        <f t="shared" si="6"/>
        <v>88.04884999999999</v>
      </c>
      <c r="K71" s="88">
        <f t="shared" si="6"/>
        <v>88.13999999999999</v>
      </c>
      <c r="L71" s="88">
        <f t="shared" si="6"/>
        <v>104.91009</v>
      </c>
      <c r="M71" s="88">
        <f t="shared" si="6"/>
        <v>113.838</v>
      </c>
      <c r="N71" s="88">
        <f t="shared" si="6"/>
        <v>116.86476</v>
      </c>
      <c r="O71" s="88">
        <f t="shared" si="6"/>
        <v>117.22700000000002</v>
      </c>
      <c r="P71" s="61"/>
      <c r="Q71" s="103"/>
    </row>
    <row r="72" spans="1:17" s="20" customFormat="1" ht="15">
      <c r="A72" s="426"/>
      <c r="B72" s="427"/>
      <c r="C72" s="54">
        <f>SUM(D72:O72)</f>
        <v>9606.012285048999</v>
      </c>
      <c r="D72" s="88">
        <f aca="true" t="shared" si="7" ref="D72:O72">D67+D48</f>
        <v>872.8808579999999</v>
      </c>
      <c r="E72" s="88">
        <f t="shared" si="7"/>
        <v>869.5374272399997</v>
      </c>
      <c r="F72" s="88">
        <f t="shared" si="7"/>
        <v>857.275804</v>
      </c>
      <c r="G72" s="88">
        <f t="shared" si="7"/>
        <v>850.2159519999998</v>
      </c>
      <c r="H72" s="88">
        <f t="shared" si="7"/>
        <v>768.4851641999999</v>
      </c>
      <c r="I72" s="88">
        <f t="shared" si="7"/>
        <v>698.649682233</v>
      </c>
      <c r="J72" s="88">
        <f t="shared" si="7"/>
        <v>656.2997239499999</v>
      </c>
      <c r="K72" s="88">
        <f t="shared" si="7"/>
        <v>656.2934489999999</v>
      </c>
      <c r="L72" s="88">
        <f t="shared" si="7"/>
        <v>782.6065016219998</v>
      </c>
      <c r="M72" s="88">
        <f t="shared" si="7"/>
        <v>848.7289119999998</v>
      </c>
      <c r="N72" s="88">
        <f t="shared" si="7"/>
        <v>871.766587404</v>
      </c>
      <c r="O72" s="88">
        <f t="shared" si="7"/>
        <v>873.2722234000001</v>
      </c>
      <c r="P72" s="61"/>
      <c r="Q72" s="103"/>
    </row>
    <row r="73" spans="1:19" s="8" customFormat="1" ht="14.25">
      <c r="A73" s="35"/>
      <c r="B73" s="35"/>
      <c r="C73" s="95"/>
      <c r="D73" s="67"/>
      <c r="E73" s="67"/>
      <c r="F73" s="67">
        <f>D72+E72+F72</f>
        <v>2599.6940892399994</v>
      </c>
      <c r="G73" s="67"/>
      <c r="H73" s="67"/>
      <c r="I73" s="67">
        <f>G72+H72+I72</f>
        <v>2317.350798433</v>
      </c>
      <c r="J73" s="67"/>
      <c r="K73" s="67"/>
      <c r="L73" s="67">
        <f>J72+K72+L72</f>
        <v>2095.199674572</v>
      </c>
      <c r="M73" s="67"/>
      <c r="N73" s="67"/>
      <c r="O73" s="67">
        <f>M72+N72+O72</f>
        <v>2593.767722804</v>
      </c>
      <c r="P73" s="67"/>
      <c r="Q73" s="102"/>
      <c r="R73" s="20"/>
      <c r="S73" s="20"/>
    </row>
    <row r="74" spans="1:19" s="8" customFormat="1" ht="12.75">
      <c r="A74" s="411" t="s">
        <v>59</v>
      </c>
      <c r="B74" s="411"/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411"/>
      <c r="N74" s="411"/>
      <c r="O74" s="411"/>
      <c r="P74" s="411" t="s">
        <v>3</v>
      </c>
      <c r="Q74" s="60"/>
      <c r="R74" s="20"/>
      <c r="S74" s="20"/>
    </row>
    <row r="75" spans="1:19" s="8" customFormat="1" ht="14.25">
      <c r="A75" s="422" t="s">
        <v>60</v>
      </c>
      <c r="B75" s="422"/>
      <c r="C75" s="72"/>
      <c r="D75" s="417" t="s">
        <v>48</v>
      </c>
      <c r="E75" s="417"/>
      <c r="F75" s="417"/>
      <c r="G75" s="417" t="s">
        <v>49</v>
      </c>
      <c r="H75" s="417"/>
      <c r="I75" s="417"/>
      <c r="J75" s="417" t="s">
        <v>50</v>
      </c>
      <c r="K75" s="417"/>
      <c r="L75" s="417"/>
      <c r="M75" s="417" t="s">
        <v>51</v>
      </c>
      <c r="N75" s="417"/>
      <c r="O75" s="417"/>
      <c r="P75" s="411"/>
      <c r="Q75" s="60"/>
      <c r="R75" s="20"/>
      <c r="S75" s="20"/>
    </row>
    <row r="76" spans="1:19" s="8" customFormat="1" ht="14.25">
      <c r="A76" s="422"/>
      <c r="B76" s="422"/>
      <c r="C76" s="72"/>
      <c r="D76" s="411">
        <f>SUM(D87:F87)</f>
        <v>10.520000000000001</v>
      </c>
      <c r="E76" s="411"/>
      <c r="F76" s="411"/>
      <c r="G76" s="411">
        <f>SUM(G87:I87)</f>
        <v>9.84</v>
      </c>
      <c r="H76" s="411"/>
      <c r="I76" s="411"/>
      <c r="J76" s="411">
        <f>SUM(J87:L87)</f>
        <v>6.92</v>
      </c>
      <c r="K76" s="411"/>
      <c r="L76" s="411"/>
      <c r="M76" s="411">
        <f>SUM(M87:O87)</f>
        <v>10.45</v>
      </c>
      <c r="N76" s="411"/>
      <c r="O76" s="411"/>
      <c r="P76" s="411"/>
      <c r="Q76" s="60"/>
      <c r="R76" s="20"/>
      <c r="S76" s="20"/>
    </row>
    <row r="77" spans="1:19" s="8" customFormat="1" ht="14.25">
      <c r="A77" s="422"/>
      <c r="B77" s="422"/>
      <c r="C77" s="72"/>
      <c r="D77" s="411">
        <f>SUM(D88:F88)</f>
        <v>78.16359999999999</v>
      </c>
      <c r="E77" s="411"/>
      <c r="F77" s="411"/>
      <c r="G77" s="411">
        <f>SUM(G88:I88)</f>
        <v>73.1112</v>
      </c>
      <c r="H77" s="411"/>
      <c r="I77" s="411"/>
      <c r="J77" s="411">
        <f>SUM(J88:L88)</f>
        <v>51.415600000000005</v>
      </c>
      <c r="K77" s="411"/>
      <c r="L77" s="411"/>
      <c r="M77" s="411">
        <f>SUM(M88:O88)</f>
        <v>77.64349999999999</v>
      </c>
      <c r="N77" s="411"/>
      <c r="O77" s="411"/>
      <c r="P77" s="411"/>
      <c r="Q77" s="60"/>
      <c r="R77" s="20"/>
      <c r="S77" s="20"/>
    </row>
    <row r="78" spans="1:19" s="8" customFormat="1" ht="14.25">
      <c r="A78" s="422"/>
      <c r="B78" s="422"/>
      <c r="C78" s="72"/>
      <c r="D78" s="61" t="s">
        <v>52</v>
      </c>
      <c r="E78" s="61" t="s">
        <v>10</v>
      </c>
      <c r="F78" s="61" t="s">
        <v>53</v>
      </c>
      <c r="G78" s="61" t="s">
        <v>12</v>
      </c>
      <c r="H78" s="61" t="s">
        <v>13</v>
      </c>
      <c r="I78" s="61" t="s">
        <v>14</v>
      </c>
      <c r="J78" s="61" t="s">
        <v>15</v>
      </c>
      <c r="K78" s="61" t="s">
        <v>16</v>
      </c>
      <c r="L78" s="61" t="s">
        <v>17</v>
      </c>
      <c r="M78" s="61" t="s">
        <v>18</v>
      </c>
      <c r="N78" s="61" t="s">
        <v>54</v>
      </c>
      <c r="O78" s="61" t="s">
        <v>55</v>
      </c>
      <c r="P78" s="411"/>
      <c r="Q78" s="60"/>
      <c r="R78" s="20"/>
      <c r="S78" s="20"/>
    </row>
    <row r="79" spans="1:19" s="8" customFormat="1" ht="12.75" customHeight="1">
      <c r="A79" s="398" t="s">
        <v>126</v>
      </c>
      <c r="B79" s="398"/>
      <c r="C79" s="412">
        <v>7.43</v>
      </c>
      <c r="D79" s="88">
        <v>0.23</v>
      </c>
      <c r="E79" s="61">
        <v>0.2</v>
      </c>
      <c r="F79" s="61">
        <v>0.2</v>
      </c>
      <c r="G79" s="61">
        <v>0.2</v>
      </c>
      <c r="H79" s="61">
        <v>0.45</v>
      </c>
      <c r="I79" s="61">
        <v>0.45</v>
      </c>
      <c r="J79" s="61">
        <v>0.45</v>
      </c>
      <c r="K79" s="61">
        <v>0.45</v>
      </c>
      <c r="L79" s="61">
        <v>0.64</v>
      </c>
      <c r="M79" s="61">
        <v>0.7</v>
      </c>
      <c r="N79" s="61">
        <v>0.7</v>
      </c>
      <c r="O79" s="92">
        <v>0.6</v>
      </c>
      <c r="P79" s="97">
        <f>SUM(D79:O79)</f>
        <v>5.2700000000000005</v>
      </c>
      <c r="Q79" s="60"/>
      <c r="R79" s="20"/>
      <c r="S79" s="20"/>
    </row>
    <row r="80" spans="1:19" s="8" customFormat="1" ht="15" customHeight="1">
      <c r="A80" s="398"/>
      <c r="B80" s="398"/>
      <c r="C80" s="413"/>
      <c r="D80" s="88">
        <f>D79*C79</f>
        <v>1.7089</v>
      </c>
      <c r="E80" s="61">
        <f>E79*C79</f>
        <v>1.486</v>
      </c>
      <c r="F80" s="61">
        <f>F79*C79</f>
        <v>1.486</v>
      </c>
      <c r="G80" s="61">
        <f>G79*C79</f>
        <v>1.486</v>
      </c>
      <c r="H80" s="61">
        <f>H79*C79</f>
        <v>3.3435</v>
      </c>
      <c r="I80" s="61">
        <f>I79*C79</f>
        <v>3.3435</v>
      </c>
      <c r="J80" s="61">
        <f>J79*C79</f>
        <v>3.3435</v>
      </c>
      <c r="K80" s="61">
        <f>K79*C79</f>
        <v>3.3435</v>
      </c>
      <c r="L80" s="61">
        <f>L79*C79</f>
        <v>4.7552</v>
      </c>
      <c r="M80" s="61">
        <f>M79*C79</f>
        <v>5.201</v>
      </c>
      <c r="N80" s="61">
        <f>N79*C79</f>
        <v>5.201</v>
      </c>
      <c r="O80" s="92">
        <f>O79*C79</f>
        <v>4.457999999999999</v>
      </c>
      <c r="P80" s="97">
        <f aca="true" t="shared" si="8" ref="P80:P88">SUM(D80:O80)</f>
        <v>39.1561</v>
      </c>
      <c r="Q80" s="60"/>
      <c r="R80" s="20"/>
      <c r="S80" s="20"/>
    </row>
    <row r="81" spans="1:19" s="8" customFormat="1" ht="12.75" customHeight="1">
      <c r="A81" s="399" t="s">
        <v>145</v>
      </c>
      <c r="B81" s="399"/>
      <c r="C81" s="412">
        <v>7.43</v>
      </c>
      <c r="D81" s="88">
        <v>0.6</v>
      </c>
      <c r="E81" s="61">
        <v>0.46</v>
      </c>
      <c r="F81" s="61">
        <v>0.6</v>
      </c>
      <c r="G81" s="61">
        <v>0.7</v>
      </c>
      <c r="H81" s="61">
        <v>0.65</v>
      </c>
      <c r="I81" s="61">
        <v>0.5</v>
      </c>
      <c r="J81" s="61">
        <v>0.55</v>
      </c>
      <c r="K81" s="61">
        <v>0.39</v>
      </c>
      <c r="L81" s="61">
        <v>0.45</v>
      </c>
      <c r="M81" s="61">
        <v>0.6</v>
      </c>
      <c r="N81" s="61">
        <v>0.7</v>
      </c>
      <c r="O81" s="92">
        <v>0.7</v>
      </c>
      <c r="P81" s="97">
        <f t="shared" si="8"/>
        <v>6.9</v>
      </c>
      <c r="Q81" s="60"/>
      <c r="R81" s="20"/>
      <c r="S81" s="20"/>
    </row>
    <row r="82" spans="1:19" s="8" customFormat="1" ht="15" customHeight="1">
      <c r="A82" s="399"/>
      <c r="B82" s="399"/>
      <c r="C82" s="413"/>
      <c r="D82" s="88">
        <f>D81*C81</f>
        <v>4.457999999999999</v>
      </c>
      <c r="E82" s="61">
        <f>E81*C81</f>
        <v>3.4178</v>
      </c>
      <c r="F82" s="61">
        <f>F81*C81</f>
        <v>4.457999999999999</v>
      </c>
      <c r="G82" s="61">
        <f>G81*C81</f>
        <v>5.201</v>
      </c>
      <c r="H82" s="61">
        <f>H81*C81</f>
        <v>4.8295</v>
      </c>
      <c r="I82" s="61">
        <f>I81*C81</f>
        <v>3.715</v>
      </c>
      <c r="J82" s="61">
        <f>J81*C81</f>
        <v>4.0865</v>
      </c>
      <c r="K82" s="61">
        <f>K81*C81</f>
        <v>2.8977</v>
      </c>
      <c r="L82" s="61">
        <f>L81*C81</f>
        <v>3.3435</v>
      </c>
      <c r="M82" s="61">
        <f>M81*C81</f>
        <v>4.457999999999999</v>
      </c>
      <c r="N82" s="61">
        <f>N81*C81</f>
        <v>5.201</v>
      </c>
      <c r="O82" s="92">
        <f>O81*C81</f>
        <v>5.201</v>
      </c>
      <c r="P82" s="97">
        <f t="shared" si="8"/>
        <v>51.266999999999996</v>
      </c>
      <c r="Q82" s="60"/>
      <c r="R82" s="20"/>
      <c r="S82" s="20"/>
    </row>
    <row r="83" spans="1:19" s="8" customFormat="1" ht="12.75" customHeight="1">
      <c r="A83" s="399" t="s">
        <v>144</v>
      </c>
      <c r="B83" s="399"/>
      <c r="C83" s="412">
        <v>7.43</v>
      </c>
      <c r="D83" s="88">
        <v>0.21</v>
      </c>
      <c r="E83" s="61">
        <v>0.16</v>
      </c>
      <c r="F83" s="61">
        <v>0.16</v>
      </c>
      <c r="G83" s="61">
        <v>0.13</v>
      </c>
      <c r="H83" s="61">
        <v>0.13</v>
      </c>
      <c r="I83" s="61">
        <v>0.13</v>
      </c>
      <c r="J83" s="61">
        <v>0.13</v>
      </c>
      <c r="K83" s="61">
        <v>0.13</v>
      </c>
      <c r="L83" s="61">
        <v>0.13</v>
      </c>
      <c r="M83" s="61">
        <v>0.15</v>
      </c>
      <c r="N83" s="61">
        <v>0.15</v>
      </c>
      <c r="O83" s="92">
        <v>0.15</v>
      </c>
      <c r="P83" s="97">
        <f t="shared" si="8"/>
        <v>1.7599999999999998</v>
      </c>
      <c r="Q83" s="60"/>
      <c r="R83" s="20"/>
      <c r="S83" s="20"/>
    </row>
    <row r="84" spans="1:19" s="8" customFormat="1" ht="15" customHeight="1">
      <c r="A84" s="399"/>
      <c r="B84" s="399"/>
      <c r="C84" s="413"/>
      <c r="D84" s="88">
        <f>D83*C83</f>
        <v>1.5602999999999998</v>
      </c>
      <c r="E84" s="61">
        <f>E83*C83</f>
        <v>1.1888</v>
      </c>
      <c r="F84" s="61">
        <f>F83*C83</f>
        <v>1.1888</v>
      </c>
      <c r="G84" s="61">
        <f>G83*C83</f>
        <v>0.9659</v>
      </c>
      <c r="H84" s="61">
        <f>H83*C83</f>
        <v>0.9659</v>
      </c>
      <c r="I84" s="61">
        <f>I83*C83</f>
        <v>0.9659</v>
      </c>
      <c r="J84" s="61">
        <f>J83*C83</f>
        <v>0.9659</v>
      </c>
      <c r="K84" s="61">
        <f>K83*C83</f>
        <v>0.9659</v>
      </c>
      <c r="L84" s="61">
        <f>L83*C83</f>
        <v>0.9659</v>
      </c>
      <c r="M84" s="61">
        <f>M83*C83</f>
        <v>1.1144999999999998</v>
      </c>
      <c r="N84" s="61">
        <f>N83*C83</f>
        <v>1.1144999999999998</v>
      </c>
      <c r="O84" s="92">
        <f>O83*C83</f>
        <v>1.1144999999999998</v>
      </c>
      <c r="P84" s="97">
        <f t="shared" si="8"/>
        <v>13.076799999999997</v>
      </c>
      <c r="Q84" s="60"/>
      <c r="R84" s="20"/>
      <c r="S84" s="20"/>
    </row>
    <row r="85" spans="1:19" s="8" customFormat="1" ht="12.75" customHeight="1">
      <c r="A85" s="399" t="s">
        <v>156</v>
      </c>
      <c r="B85" s="399"/>
      <c r="C85" s="412">
        <v>7.43</v>
      </c>
      <c r="D85" s="88">
        <v>2.4</v>
      </c>
      <c r="E85" s="61">
        <v>2.3</v>
      </c>
      <c r="F85" s="61">
        <v>3</v>
      </c>
      <c r="G85" s="61">
        <v>3</v>
      </c>
      <c r="H85" s="61">
        <v>2</v>
      </c>
      <c r="I85" s="61">
        <v>1.5</v>
      </c>
      <c r="J85" s="61">
        <v>0.6</v>
      </c>
      <c r="K85" s="61">
        <v>1.5</v>
      </c>
      <c r="L85" s="61">
        <v>1.5</v>
      </c>
      <c r="M85" s="61">
        <v>2</v>
      </c>
      <c r="N85" s="61">
        <v>2</v>
      </c>
      <c r="O85" s="92">
        <v>2</v>
      </c>
      <c r="P85" s="97">
        <f t="shared" si="8"/>
        <v>23.799999999999997</v>
      </c>
      <c r="Q85" s="60"/>
      <c r="R85" s="20"/>
      <c r="S85" s="20"/>
    </row>
    <row r="86" spans="1:19" s="8" customFormat="1" ht="14.25" customHeight="1">
      <c r="A86" s="399"/>
      <c r="B86" s="399"/>
      <c r="C86" s="413"/>
      <c r="D86" s="88">
        <f>D85*C85</f>
        <v>17.831999999999997</v>
      </c>
      <c r="E86" s="61">
        <f>E85*C85</f>
        <v>17.089</v>
      </c>
      <c r="F86" s="61">
        <f>F85*C85</f>
        <v>22.29</v>
      </c>
      <c r="G86" s="61">
        <f>G85*C85</f>
        <v>22.29</v>
      </c>
      <c r="H86" s="61">
        <f>H85*C85</f>
        <v>14.86</v>
      </c>
      <c r="I86" s="61">
        <f>I85*C85</f>
        <v>11.145</v>
      </c>
      <c r="J86" s="61">
        <f>J85*C85</f>
        <v>4.457999999999999</v>
      </c>
      <c r="K86" s="61">
        <f>K85*C85</f>
        <v>11.145</v>
      </c>
      <c r="L86" s="61">
        <f>L85*C85</f>
        <v>11.145</v>
      </c>
      <c r="M86" s="61">
        <f>M85*C85</f>
        <v>14.86</v>
      </c>
      <c r="N86" s="61">
        <f>N85*C85</f>
        <v>14.86</v>
      </c>
      <c r="O86" s="92">
        <f>O85*C85</f>
        <v>14.86</v>
      </c>
      <c r="P86" s="97">
        <f t="shared" si="8"/>
        <v>176.834</v>
      </c>
      <c r="Q86" s="60"/>
      <c r="R86" s="20"/>
      <c r="S86" s="20"/>
    </row>
    <row r="87" spans="1:17" s="70" customFormat="1" ht="14.25">
      <c r="A87" s="422" t="s">
        <v>61</v>
      </c>
      <c r="B87" s="422"/>
      <c r="C87" s="84"/>
      <c r="D87" s="104">
        <f>D85+D83+D81+D79</f>
        <v>3.44</v>
      </c>
      <c r="E87" s="104">
        <f aca="true" t="shared" si="9" ref="E87:O88">E85+E83+E81+E79</f>
        <v>3.12</v>
      </c>
      <c r="F87" s="104">
        <f>F85+F83+F81+F79</f>
        <v>3.9600000000000004</v>
      </c>
      <c r="G87" s="104">
        <f t="shared" si="9"/>
        <v>4.03</v>
      </c>
      <c r="H87" s="104">
        <f t="shared" si="9"/>
        <v>3.23</v>
      </c>
      <c r="I87" s="104">
        <f t="shared" si="9"/>
        <v>2.58</v>
      </c>
      <c r="J87" s="104">
        <f t="shared" si="9"/>
        <v>1.73</v>
      </c>
      <c r="K87" s="104">
        <f t="shared" si="9"/>
        <v>2.47</v>
      </c>
      <c r="L87" s="104">
        <f>L85+L83+L81+L79</f>
        <v>2.72</v>
      </c>
      <c r="M87" s="104">
        <f t="shared" si="9"/>
        <v>3.45</v>
      </c>
      <c r="N87" s="104">
        <f t="shared" si="9"/>
        <v>3.55</v>
      </c>
      <c r="O87" s="105">
        <f t="shared" si="9"/>
        <v>3.4499999999999997</v>
      </c>
      <c r="P87" s="97">
        <f t="shared" si="8"/>
        <v>37.73</v>
      </c>
      <c r="Q87" s="106"/>
    </row>
    <row r="88" spans="1:17" s="70" customFormat="1" ht="14.25">
      <c r="A88" s="422"/>
      <c r="B88" s="422"/>
      <c r="C88" s="84"/>
      <c r="D88" s="107">
        <f>D86+D84+D82+D80</f>
        <v>25.559199999999997</v>
      </c>
      <c r="E88" s="107">
        <f t="shared" si="9"/>
        <v>23.1816</v>
      </c>
      <c r="F88" s="107">
        <f t="shared" si="9"/>
        <v>29.4228</v>
      </c>
      <c r="G88" s="107">
        <f t="shared" si="9"/>
        <v>29.9429</v>
      </c>
      <c r="H88" s="107">
        <f t="shared" si="9"/>
        <v>23.9989</v>
      </c>
      <c r="I88" s="107">
        <f t="shared" si="9"/>
        <v>19.1694</v>
      </c>
      <c r="J88" s="107">
        <f t="shared" si="9"/>
        <v>12.853900000000001</v>
      </c>
      <c r="K88" s="107">
        <f t="shared" si="9"/>
        <v>18.3521</v>
      </c>
      <c r="L88" s="107">
        <f t="shared" si="9"/>
        <v>20.209600000000002</v>
      </c>
      <c r="M88" s="107">
        <f t="shared" si="9"/>
        <v>25.633499999999998</v>
      </c>
      <c r="N88" s="107">
        <f t="shared" si="9"/>
        <v>26.3765</v>
      </c>
      <c r="O88" s="100">
        <f t="shared" si="9"/>
        <v>25.633499999999998</v>
      </c>
      <c r="P88" s="97">
        <f t="shared" si="8"/>
        <v>280.33389999999997</v>
      </c>
      <c r="Q88" s="106"/>
    </row>
    <row r="89" spans="1:19" s="8" customFormat="1" ht="14.25">
      <c r="A89" s="108"/>
      <c r="B89" s="108"/>
      <c r="C89" s="71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42"/>
      <c r="Q89" s="20"/>
      <c r="R89" s="20"/>
      <c r="S89" s="20"/>
    </row>
    <row r="90" spans="1:19" s="8" customFormat="1" ht="15.75">
      <c r="A90" s="79" t="s">
        <v>62</v>
      </c>
      <c r="B90" s="79">
        <f>D10+G10+J10+M10+D51+G51+J51+M51+D76+G76+J76+M76</f>
        <v>1327.59267</v>
      </c>
      <c r="C90" s="91"/>
      <c r="D90" s="110" t="s">
        <v>66</v>
      </c>
      <c r="E90" s="87"/>
      <c r="F90" s="109"/>
      <c r="G90" s="109"/>
      <c r="H90" s="109"/>
      <c r="I90" s="109"/>
      <c r="J90" s="109"/>
      <c r="K90" s="109"/>
      <c r="L90" s="111"/>
      <c r="M90" s="111"/>
      <c r="N90" s="111"/>
      <c r="O90" s="109"/>
      <c r="P90" s="42"/>
      <c r="Q90" s="20"/>
      <c r="R90" s="20"/>
      <c r="S90" s="20"/>
    </row>
    <row r="91" spans="1:19" s="8" customFormat="1" ht="15.75">
      <c r="A91" s="80"/>
      <c r="B91" s="79">
        <f>D11+G11+J11+M11+D52+G52+J52+M52+D77+G77+J77+M77</f>
        <v>9886.346185048998</v>
      </c>
      <c r="C91" s="91"/>
      <c r="D91" s="110" t="s">
        <v>67</v>
      </c>
      <c r="E91" s="87"/>
      <c r="F91" s="109"/>
      <c r="G91" s="109"/>
      <c r="H91" s="109"/>
      <c r="I91" s="109"/>
      <c r="J91" s="109"/>
      <c r="K91" s="109"/>
      <c r="L91" s="111"/>
      <c r="M91" s="111"/>
      <c r="N91" s="111"/>
      <c r="O91" s="109"/>
      <c r="P91" s="42"/>
      <c r="Q91" s="20"/>
      <c r="R91" s="20"/>
      <c r="S91" s="20"/>
    </row>
    <row r="92" spans="1:19" s="8" customFormat="1" ht="3" customHeight="1">
      <c r="A92" s="28"/>
      <c r="B92" s="28"/>
      <c r="C92" s="91"/>
      <c r="D92" s="86"/>
      <c r="E92" s="86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42"/>
      <c r="Q92" s="20"/>
      <c r="R92" s="20"/>
      <c r="S92" s="20"/>
    </row>
    <row r="93" spans="1:19" s="8" customFormat="1" ht="14.25" customHeight="1" hidden="1">
      <c r="A93" s="28"/>
      <c r="B93" s="28"/>
      <c r="C93" s="418"/>
      <c r="D93" s="86"/>
      <c r="E93" s="86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42"/>
      <c r="Q93" s="112"/>
      <c r="R93" s="20"/>
      <c r="S93" s="20"/>
    </row>
    <row r="94" spans="1:19" s="8" customFormat="1" ht="14.25" customHeight="1" hidden="1">
      <c r="A94" s="28"/>
      <c r="B94" s="28"/>
      <c r="C94" s="418"/>
      <c r="D94" s="86"/>
      <c r="E94" s="86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42"/>
      <c r="Q94" s="20"/>
      <c r="R94" s="20"/>
      <c r="S94" s="20"/>
    </row>
    <row r="95" spans="1:19" s="8" customFormat="1" ht="15.75">
      <c r="A95" s="420" t="s">
        <v>64</v>
      </c>
      <c r="B95" s="421"/>
      <c r="C95" s="54"/>
      <c r="D95" s="75" t="s">
        <v>65</v>
      </c>
      <c r="E95" s="76">
        <f>B90</f>
        <v>1327.59267</v>
      </c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42"/>
      <c r="Q95" s="20"/>
      <c r="R95" s="20"/>
      <c r="S95" s="20"/>
    </row>
    <row r="96" spans="1:19" s="8" customFormat="1" ht="15.75">
      <c r="A96" s="73"/>
      <c r="B96" s="77"/>
      <c r="C96" s="54"/>
      <c r="D96" s="75" t="s">
        <v>63</v>
      </c>
      <c r="E96" s="78">
        <f>B91</f>
        <v>9886.346185048998</v>
      </c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42"/>
      <c r="Q96" s="20"/>
      <c r="R96" s="20"/>
      <c r="S96" s="20"/>
    </row>
    <row r="97" spans="1:19" s="8" customFormat="1" ht="14.25">
      <c r="A97" s="24"/>
      <c r="B97" s="24"/>
      <c r="C97" s="39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42"/>
      <c r="Q97" s="20"/>
      <c r="R97" s="20"/>
      <c r="S97" s="20"/>
    </row>
    <row r="98" spans="1:19" s="8" customFormat="1" ht="14.25">
      <c r="A98" s="24"/>
      <c r="B98" s="24"/>
      <c r="C98" s="39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42"/>
      <c r="Q98" s="20"/>
      <c r="R98" s="20"/>
      <c r="S98" s="20"/>
    </row>
    <row r="99" spans="1:19" s="8" customFormat="1" ht="14.25">
      <c r="A99" s="24"/>
      <c r="B99" s="24"/>
      <c r="C99" s="39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42"/>
      <c r="Q99" s="20"/>
      <c r="R99" s="20"/>
      <c r="S99" s="20"/>
    </row>
    <row r="100" spans="1:19" s="8" customFormat="1" ht="14.25">
      <c r="A100" s="24"/>
      <c r="B100" s="24"/>
      <c r="C100" s="39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42"/>
      <c r="Q100" s="20"/>
      <c r="R100" s="20"/>
      <c r="S100" s="20"/>
    </row>
    <row r="101" spans="1:19" s="8" customFormat="1" ht="14.25">
      <c r="A101" s="24"/>
      <c r="B101" s="24"/>
      <c r="C101" s="39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42"/>
      <c r="Q101" s="20"/>
      <c r="R101" s="20"/>
      <c r="S101" s="20"/>
    </row>
    <row r="102" spans="1:19" s="8" customFormat="1" ht="14.25">
      <c r="A102" s="24"/>
      <c r="B102" s="24"/>
      <c r="C102" s="39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42"/>
      <c r="Q102" s="20"/>
      <c r="R102" s="20"/>
      <c r="S102" s="20"/>
    </row>
    <row r="103" spans="1:19" s="8" customFormat="1" ht="14.25">
      <c r="A103" s="24"/>
      <c r="B103" s="24"/>
      <c r="C103" s="39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42"/>
      <c r="Q103" s="20"/>
      <c r="R103" s="20"/>
      <c r="S103" s="20"/>
    </row>
    <row r="104" spans="1:16" s="8" customFormat="1" ht="14.25">
      <c r="A104" s="22"/>
      <c r="B104" s="22"/>
      <c r="C104" s="39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42"/>
    </row>
    <row r="105" spans="1:16" s="8" customFormat="1" ht="14.25">
      <c r="A105" s="22"/>
      <c r="B105" s="22"/>
      <c r="C105" s="39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42"/>
    </row>
    <row r="106" spans="1:16" s="8" customFormat="1" ht="14.25">
      <c r="A106" s="22"/>
      <c r="B106" s="22"/>
      <c r="C106" s="39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42"/>
    </row>
    <row r="107" spans="1:16" s="8" customFormat="1" ht="14.25">
      <c r="A107" s="22"/>
      <c r="B107" s="22"/>
      <c r="C107" s="39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42"/>
    </row>
    <row r="108" spans="1:16" s="8" customFormat="1" ht="14.25">
      <c r="A108" s="22"/>
      <c r="B108" s="22"/>
      <c r="C108" s="39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42"/>
    </row>
    <row r="109" spans="1:16" s="8" customFormat="1" ht="14.25">
      <c r="A109" s="22"/>
      <c r="B109" s="22"/>
      <c r="C109" s="39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42"/>
    </row>
    <row r="110" spans="1:16" s="8" customFormat="1" ht="14.25">
      <c r="A110" s="22"/>
      <c r="B110" s="22"/>
      <c r="C110" s="39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42"/>
    </row>
    <row r="111" spans="1:16" s="8" customFormat="1" ht="14.25">
      <c r="A111" s="22"/>
      <c r="B111" s="22"/>
      <c r="C111" s="39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42"/>
    </row>
    <row r="112" spans="1:16" s="8" customFormat="1" ht="14.25">
      <c r="A112" s="22"/>
      <c r="B112" s="22"/>
      <c r="C112" s="39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42"/>
    </row>
    <row r="113" spans="1:16" s="8" customFormat="1" ht="14.25">
      <c r="A113" s="22"/>
      <c r="B113" s="22"/>
      <c r="C113" s="39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42"/>
    </row>
    <row r="114" spans="1:16" s="8" customFormat="1" ht="14.25">
      <c r="A114" s="22"/>
      <c r="B114" s="22"/>
      <c r="C114" s="39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42"/>
    </row>
    <row r="115" spans="1:16" s="8" customFormat="1" ht="14.25">
      <c r="A115" s="22"/>
      <c r="B115" s="22"/>
      <c r="C115" s="39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42"/>
    </row>
    <row r="116" spans="1:16" s="8" customFormat="1" ht="14.25">
      <c r="A116" s="22"/>
      <c r="B116" s="22"/>
      <c r="C116" s="39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42"/>
    </row>
    <row r="117" spans="1:16" s="8" customFormat="1" ht="14.25">
      <c r="A117" s="22"/>
      <c r="B117" s="22"/>
      <c r="C117" s="39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42"/>
    </row>
    <row r="118" spans="1:16" s="8" customFormat="1" ht="14.25">
      <c r="A118" s="22"/>
      <c r="B118" s="22"/>
      <c r="C118" s="39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42"/>
    </row>
    <row r="119" spans="1:16" s="8" customFormat="1" ht="14.25">
      <c r="A119" s="22"/>
      <c r="B119" s="22"/>
      <c r="C119" s="39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42"/>
    </row>
    <row r="120" spans="1:16" s="8" customFormat="1" ht="14.25">
      <c r="A120" s="22"/>
      <c r="B120" s="22"/>
      <c r="C120" s="39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42"/>
    </row>
    <row r="121" spans="1:16" s="8" customFormat="1" ht="14.25">
      <c r="A121" s="22"/>
      <c r="B121" s="22"/>
      <c r="C121" s="39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42"/>
    </row>
    <row r="122" spans="1:16" s="8" customFormat="1" ht="14.25">
      <c r="A122" s="22"/>
      <c r="B122" s="22"/>
      <c r="C122" s="39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42"/>
    </row>
    <row r="123" spans="1:16" s="8" customFormat="1" ht="14.25">
      <c r="A123" s="22"/>
      <c r="B123" s="22"/>
      <c r="C123" s="39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42"/>
    </row>
    <row r="124" spans="1:16" s="8" customFormat="1" ht="14.25">
      <c r="A124" s="22"/>
      <c r="B124" s="22"/>
      <c r="C124" s="39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42"/>
    </row>
    <row r="125" spans="1:16" s="8" customFormat="1" ht="14.25">
      <c r="A125" s="22"/>
      <c r="B125" s="22"/>
      <c r="C125" s="39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42"/>
    </row>
    <row r="126" spans="1:16" s="8" customFormat="1" ht="14.25">
      <c r="A126" s="22"/>
      <c r="B126" s="22"/>
      <c r="C126" s="39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42"/>
    </row>
    <row r="127" spans="1:16" s="8" customFormat="1" ht="14.25">
      <c r="A127" s="22"/>
      <c r="B127" s="22"/>
      <c r="C127" s="39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42"/>
    </row>
    <row r="128" spans="1:16" s="8" customFormat="1" ht="14.25">
      <c r="A128" s="22"/>
      <c r="B128" s="22"/>
      <c r="C128" s="39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42"/>
    </row>
    <row r="129" spans="1:16" s="8" customFormat="1" ht="14.25">
      <c r="A129" s="22"/>
      <c r="B129" s="22"/>
      <c r="C129" s="39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42"/>
    </row>
    <row r="130" spans="1:16" s="8" customFormat="1" ht="14.25">
      <c r="A130" s="22"/>
      <c r="B130" s="22"/>
      <c r="C130" s="39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42"/>
    </row>
    <row r="131" spans="1:16" s="8" customFormat="1" ht="14.25">
      <c r="A131" s="22"/>
      <c r="B131" s="22"/>
      <c r="C131" s="39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42"/>
    </row>
    <row r="132" spans="1:16" s="8" customFormat="1" ht="14.25">
      <c r="A132" s="22"/>
      <c r="B132" s="22"/>
      <c r="C132" s="39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42"/>
    </row>
    <row r="133" spans="1:16" s="8" customFormat="1" ht="14.25">
      <c r="A133" s="22"/>
      <c r="B133" s="22"/>
      <c r="C133" s="39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42"/>
    </row>
    <row r="134" spans="1:16" s="8" customFormat="1" ht="14.25">
      <c r="A134" s="22"/>
      <c r="B134" s="22"/>
      <c r="C134" s="39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42"/>
    </row>
    <row r="135" spans="1:16" s="8" customFormat="1" ht="14.25">
      <c r="A135" s="22"/>
      <c r="B135" s="22"/>
      <c r="C135" s="39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42"/>
    </row>
    <row r="136" spans="1:16" s="8" customFormat="1" ht="14.25">
      <c r="A136" s="22"/>
      <c r="B136" s="22"/>
      <c r="C136" s="39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42"/>
    </row>
    <row r="137" spans="1:16" s="8" customFormat="1" ht="14.25">
      <c r="A137" s="22"/>
      <c r="B137" s="22"/>
      <c r="C137" s="39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42"/>
    </row>
    <row r="138" spans="1:16" s="8" customFormat="1" ht="14.25">
      <c r="A138" s="22"/>
      <c r="B138" s="22"/>
      <c r="C138" s="39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42"/>
    </row>
    <row r="139" spans="1:16" s="8" customFormat="1" ht="14.25">
      <c r="A139" s="22"/>
      <c r="B139" s="22"/>
      <c r="C139" s="39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42"/>
    </row>
    <row r="140" spans="1:16" s="8" customFormat="1" ht="14.25">
      <c r="A140" s="22"/>
      <c r="B140" s="22"/>
      <c r="C140" s="39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42"/>
    </row>
    <row r="141" spans="1:16" s="8" customFormat="1" ht="14.25">
      <c r="A141" s="22"/>
      <c r="B141" s="22"/>
      <c r="C141" s="39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42"/>
    </row>
    <row r="142" spans="1:16" s="8" customFormat="1" ht="14.25">
      <c r="A142" s="22"/>
      <c r="B142" s="22"/>
      <c r="C142" s="39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42"/>
    </row>
    <row r="143" spans="1:16" s="8" customFormat="1" ht="14.25">
      <c r="A143" s="22"/>
      <c r="B143" s="22"/>
      <c r="C143" s="39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42"/>
    </row>
    <row r="144" spans="1:16" s="8" customFormat="1" ht="14.25">
      <c r="A144" s="22"/>
      <c r="B144" s="22"/>
      <c r="C144" s="39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42"/>
    </row>
    <row r="145" spans="1:16" s="8" customFormat="1" ht="14.25">
      <c r="A145" s="22"/>
      <c r="B145" s="22"/>
      <c r="C145" s="39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42"/>
    </row>
    <row r="146" spans="1:16" s="8" customFormat="1" ht="14.25">
      <c r="A146" s="22"/>
      <c r="B146" s="22"/>
      <c r="C146" s="39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42"/>
    </row>
    <row r="147" spans="1:16" s="8" customFormat="1" ht="14.25">
      <c r="A147" s="22"/>
      <c r="B147" s="22"/>
      <c r="C147" s="39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42"/>
    </row>
    <row r="148" spans="1:16" s="8" customFormat="1" ht="14.25">
      <c r="A148" s="22"/>
      <c r="B148" s="22"/>
      <c r="C148" s="39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42"/>
    </row>
    <row r="149" spans="1:16" s="8" customFormat="1" ht="14.25">
      <c r="A149" s="22"/>
      <c r="B149" s="22"/>
      <c r="C149" s="39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42"/>
    </row>
    <row r="150" spans="1:16" s="8" customFormat="1" ht="14.25">
      <c r="A150" s="22"/>
      <c r="B150" s="22"/>
      <c r="C150" s="39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42"/>
    </row>
    <row r="151" spans="1:16" s="8" customFormat="1" ht="14.25">
      <c r="A151" s="22"/>
      <c r="B151" s="22"/>
      <c r="C151" s="39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42"/>
    </row>
    <row r="152" spans="1:16" s="8" customFormat="1" ht="14.25">
      <c r="A152" s="22"/>
      <c r="B152" s="22"/>
      <c r="C152" s="39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42"/>
    </row>
    <row r="153" spans="1:16" s="8" customFormat="1" ht="14.25">
      <c r="A153" s="22"/>
      <c r="B153" s="22"/>
      <c r="C153" s="39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42"/>
    </row>
    <row r="154" spans="1:16" s="8" customFormat="1" ht="14.25">
      <c r="A154" s="22"/>
      <c r="B154" s="22"/>
      <c r="C154" s="39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42"/>
    </row>
    <row r="155" spans="1:16" s="8" customFormat="1" ht="14.25">
      <c r="A155" s="22"/>
      <c r="B155" s="22"/>
      <c r="C155" s="39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42"/>
    </row>
    <row r="156" spans="1:16" s="8" customFormat="1" ht="14.25">
      <c r="A156" s="22"/>
      <c r="B156" s="22"/>
      <c r="C156" s="39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42"/>
    </row>
    <row r="157" spans="1:16" s="8" customFormat="1" ht="14.25">
      <c r="A157" s="22"/>
      <c r="B157" s="22"/>
      <c r="C157" s="39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42"/>
    </row>
    <row r="158" spans="1:16" s="8" customFormat="1" ht="14.25">
      <c r="A158" s="22"/>
      <c r="B158" s="22"/>
      <c r="C158" s="39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42"/>
    </row>
    <row r="159" spans="1:16" s="8" customFormat="1" ht="14.25">
      <c r="A159" s="22"/>
      <c r="B159" s="22"/>
      <c r="C159" s="39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42"/>
    </row>
    <row r="160" spans="1:16" s="8" customFormat="1" ht="14.25">
      <c r="A160" s="22"/>
      <c r="B160" s="22"/>
      <c r="C160" s="39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42"/>
    </row>
    <row r="161" spans="1:16" s="8" customFormat="1" ht="14.25">
      <c r="A161" s="22"/>
      <c r="B161" s="22"/>
      <c r="C161" s="39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42"/>
    </row>
    <row r="162" spans="1:16" s="8" customFormat="1" ht="14.25">
      <c r="A162" s="22"/>
      <c r="B162" s="22"/>
      <c r="C162" s="39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42"/>
    </row>
    <row r="163" spans="1:16" s="8" customFormat="1" ht="14.25">
      <c r="A163" s="22"/>
      <c r="B163" s="22"/>
      <c r="C163" s="39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42"/>
    </row>
    <row r="164" spans="1:16" s="8" customFormat="1" ht="14.25">
      <c r="A164" s="22"/>
      <c r="B164" s="22"/>
      <c r="C164" s="39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42"/>
    </row>
    <row r="165" spans="1:16" s="8" customFormat="1" ht="14.25">
      <c r="A165" s="22"/>
      <c r="B165" s="22"/>
      <c r="C165" s="39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42"/>
    </row>
    <row r="166" spans="1:16" s="8" customFormat="1" ht="14.25">
      <c r="A166" s="22"/>
      <c r="B166" s="22"/>
      <c r="C166" s="39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42"/>
    </row>
    <row r="167" spans="1:16" s="8" customFormat="1" ht="14.25">
      <c r="A167" s="22"/>
      <c r="B167" s="22"/>
      <c r="C167" s="39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42"/>
    </row>
    <row r="168" spans="1:16" s="8" customFormat="1" ht="14.25">
      <c r="A168" s="22"/>
      <c r="B168" s="22"/>
      <c r="C168" s="39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42"/>
    </row>
    <row r="169" spans="1:16" s="8" customFormat="1" ht="14.25">
      <c r="A169" s="22"/>
      <c r="B169" s="22"/>
      <c r="C169" s="39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42"/>
    </row>
    <row r="170" spans="1:16" s="8" customFormat="1" ht="14.25">
      <c r="A170" s="22"/>
      <c r="B170" s="22"/>
      <c r="C170" s="39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42"/>
    </row>
    <row r="171" spans="1:16" s="8" customFormat="1" ht="14.25">
      <c r="A171" s="22"/>
      <c r="B171" s="22"/>
      <c r="C171" s="39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42"/>
    </row>
    <row r="172" spans="1:16" s="8" customFormat="1" ht="14.25">
      <c r="A172" s="22"/>
      <c r="B172" s="22"/>
      <c r="C172" s="39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42"/>
    </row>
    <row r="173" spans="1:16" s="8" customFormat="1" ht="14.25">
      <c r="A173" s="22"/>
      <c r="B173" s="22"/>
      <c r="C173" s="39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42"/>
    </row>
    <row r="174" spans="1:16" s="8" customFormat="1" ht="14.25">
      <c r="A174" s="22"/>
      <c r="B174" s="22"/>
      <c r="C174" s="39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42"/>
    </row>
    <row r="175" spans="1:16" s="8" customFormat="1" ht="14.25">
      <c r="A175" s="22"/>
      <c r="B175" s="22"/>
      <c r="C175" s="39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42"/>
    </row>
    <row r="176" spans="1:16" s="8" customFormat="1" ht="14.25">
      <c r="A176" s="22"/>
      <c r="B176" s="22"/>
      <c r="C176" s="39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42"/>
    </row>
    <row r="177" spans="1:16" s="8" customFormat="1" ht="14.25">
      <c r="A177" s="22"/>
      <c r="B177" s="22"/>
      <c r="C177" s="39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42"/>
    </row>
    <row r="178" spans="1:16" s="8" customFormat="1" ht="14.25">
      <c r="A178" s="22"/>
      <c r="B178" s="22"/>
      <c r="C178" s="39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42"/>
    </row>
    <row r="179" spans="1:16" s="8" customFormat="1" ht="14.25">
      <c r="A179" s="22"/>
      <c r="B179" s="22"/>
      <c r="C179" s="39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42"/>
    </row>
    <row r="180" spans="1:16" s="8" customFormat="1" ht="14.25">
      <c r="A180" s="22"/>
      <c r="B180" s="22"/>
      <c r="C180" s="39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42"/>
    </row>
    <row r="181" spans="1:16" s="8" customFormat="1" ht="14.25">
      <c r="A181" s="22"/>
      <c r="B181" s="22"/>
      <c r="C181" s="39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42"/>
    </row>
    <row r="182" spans="1:16" s="8" customFormat="1" ht="14.25">
      <c r="A182" s="22"/>
      <c r="B182" s="22"/>
      <c r="C182" s="39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42"/>
    </row>
    <row r="183" spans="1:16" s="8" customFormat="1" ht="14.25">
      <c r="A183" s="22"/>
      <c r="B183" s="22"/>
      <c r="C183" s="39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42"/>
    </row>
    <row r="184" spans="1:16" s="8" customFormat="1" ht="14.25">
      <c r="A184" s="22"/>
      <c r="B184" s="22"/>
      <c r="C184" s="39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42"/>
    </row>
    <row r="185" spans="1:16" s="8" customFormat="1" ht="14.25">
      <c r="A185" s="22"/>
      <c r="B185" s="22"/>
      <c r="C185" s="39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42"/>
    </row>
    <row r="186" spans="1:16" s="8" customFormat="1" ht="14.25">
      <c r="A186" s="22"/>
      <c r="B186" s="22"/>
      <c r="C186" s="39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42"/>
    </row>
    <row r="187" spans="1:16" s="8" customFormat="1" ht="14.25">
      <c r="A187" s="22"/>
      <c r="B187" s="22"/>
      <c r="C187" s="39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42"/>
    </row>
    <row r="188" spans="1:16" s="8" customFormat="1" ht="14.25">
      <c r="A188" s="22"/>
      <c r="B188" s="22"/>
      <c r="C188" s="39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42"/>
    </row>
    <row r="189" spans="1:16" s="8" customFormat="1" ht="14.25">
      <c r="A189" s="22"/>
      <c r="B189" s="22"/>
      <c r="C189" s="39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42"/>
    </row>
    <row r="190" spans="1:16" s="8" customFormat="1" ht="14.25">
      <c r="A190" s="22"/>
      <c r="B190" s="22"/>
      <c r="C190" s="39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42"/>
    </row>
    <row r="191" spans="1:16" s="8" customFormat="1" ht="14.25">
      <c r="A191" s="22"/>
      <c r="B191" s="22"/>
      <c r="C191" s="39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42"/>
    </row>
    <row r="192" spans="1:16" s="8" customFormat="1" ht="14.25">
      <c r="A192" s="22"/>
      <c r="B192" s="22"/>
      <c r="C192" s="39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42"/>
    </row>
    <row r="193" spans="1:16" s="8" customFormat="1" ht="14.25">
      <c r="A193" s="22"/>
      <c r="B193" s="22"/>
      <c r="C193" s="39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42"/>
    </row>
    <row r="194" spans="1:16" s="8" customFormat="1" ht="14.25">
      <c r="A194" s="22"/>
      <c r="B194" s="22"/>
      <c r="C194" s="39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42"/>
    </row>
    <row r="195" spans="1:16" s="8" customFormat="1" ht="14.25">
      <c r="A195" s="22"/>
      <c r="B195" s="22"/>
      <c r="C195" s="39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42"/>
    </row>
    <row r="196" spans="1:16" s="8" customFormat="1" ht="14.25">
      <c r="A196" s="22"/>
      <c r="B196" s="22"/>
      <c r="C196" s="39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42"/>
    </row>
    <row r="197" spans="1:16" s="8" customFormat="1" ht="14.25">
      <c r="A197" s="22"/>
      <c r="B197" s="22"/>
      <c r="C197" s="39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42"/>
    </row>
    <row r="198" spans="1:16" s="8" customFormat="1" ht="14.25">
      <c r="A198" s="22"/>
      <c r="B198" s="22"/>
      <c r="C198" s="39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42"/>
    </row>
    <row r="199" spans="1:16" s="8" customFormat="1" ht="14.25">
      <c r="A199" s="22"/>
      <c r="B199" s="22"/>
      <c r="C199" s="39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42"/>
    </row>
    <row r="200" spans="1:16" s="8" customFormat="1" ht="14.25">
      <c r="A200" s="22"/>
      <c r="B200" s="22"/>
      <c r="C200" s="39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42"/>
    </row>
    <row r="201" spans="1:16" s="8" customFormat="1" ht="14.25">
      <c r="A201" s="22"/>
      <c r="B201" s="22"/>
      <c r="C201" s="39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42"/>
    </row>
    <row r="202" spans="1:16" s="8" customFormat="1" ht="14.25">
      <c r="A202" s="22"/>
      <c r="B202" s="22"/>
      <c r="C202" s="39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42"/>
    </row>
    <row r="203" spans="1:16" s="8" customFormat="1" ht="14.25">
      <c r="A203" s="22"/>
      <c r="B203" s="22"/>
      <c r="C203" s="39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42"/>
    </row>
    <row r="204" spans="1:16" s="8" customFormat="1" ht="14.25">
      <c r="A204" s="22"/>
      <c r="B204" s="22"/>
      <c r="C204" s="39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42"/>
    </row>
    <row r="205" spans="1:16" s="8" customFormat="1" ht="14.25">
      <c r="A205" s="22"/>
      <c r="B205" s="22"/>
      <c r="C205" s="39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42"/>
    </row>
    <row r="206" spans="1:16" s="8" customFormat="1" ht="14.25">
      <c r="A206" s="22"/>
      <c r="B206" s="22"/>
      <c r="C206" s="39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42"/>
    </row>
    <row r="207" spans="1:16" s="8" customFormat="1" ht="14.25">
      <c r="A207" s="22"/>
      <c r="B207" s="22"/>
      <c r="C207" s="39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42"/>
    </row>
    <row r="208" spans="1:16" s="8" customFormat="1" ht="14.25">
      <c r="A208" s="22"/>
      <c r="B208" s="22"/>
      <c r="C208" s="39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42"/>
    </row>
    <row r="209" spans="1:16" s="8" customFormat="1" ht="14.25">
      <c r="A209" s="22"/>
      <c r="B209" s="22"/>
      <c r="C209" s="39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42"/>
    </row>
    <row r="210" spans="1:16" s="8" customFormat="1" ht="14.25">
      <c r="A210" s="22"/>
      <c r="B210" s="22"/>
      <c r="C210" s="39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42"/>
    </row>
    <row r="211" spans="1:16" s="8" customFormat="1" ht="14.25">
      <c r="A211" s="22"/>
      <c r="B211" s="22"/>
      <c r="C211" s="39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42"/>
    </row>
    <row r="212" spans="1:16" s="8" customFormat="1" ht="14.25">
      <c r="A212" s="22"/>
      <c r="B212" s="22"/>
      <c r="C212" s="39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42"/>
    </row>
    <row r="213" spans="1:16" s="8" customFormat="1" ht="14.25">
      <c r="A213" s="22"/>
      <c r="B213" s="22"/>
      <c r="C213" s="39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42"/>
    </row>
    <row r="214" spans="1:16" s="8" customFormat="1" ht="14.25">
      <c r="A214" s="22"/>
      <c r="B214" s="22"/>
      <c r="C214" s="39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42"/>
    </row>
    <row r="215" spans="1:16" s="8" customFormat="1" ht="14.25">
      <c r="A215" s="22"/>
      <c r="B215" s="22"/>
      <c r="C215" s="39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42"/>
    </row>
    <row r="216" spans="1:16" s="8" customFormat="1" ht="14.25">
      <c r="A216" s="22"/>
      <c r="B216" s="22"/>
      <c r="C216" s="39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42"/>
    </row>
    <row r="217" spans="1:16" s="8" customFormat="1" ht="14.25">
      <c r="A217" s="22"/>
      <c r="B217" s="22"/>
      <c r="C217" s="39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42"/>
    </row>
    <row r="218" spans="1:16" s="8" customFormat="1" ht="14.25">
      <c r="A218" s="22"/>
      <c r="B218" s="22"/>
      <c r="C218" s="39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42"/>
    </row>
    <row r="219" spans="1:16" s="8" customFormat="1" ht="14.25">
      <c r="A219" s="22"/>
      <c r="B219" s="22"/>
      <c r="C219" s="39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42"/>
    </row>
    <row r="220" spans="1:16" s="8" customFormat="1" ht="14.25">
      <c r="A220" s="22"/>
      <c r="B220" s="22"/>
      <c r="C220" s="39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42"/>
    </row>
    <row r="221" spans="1:16" s="8" customFormat="1" ht="14.25">
      <c r="A221" s="22"/>
      <c r="B221" s="22"/>
      <c r="C221" s="39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42"/>
    </row>
    <row r="222" spans="1:16" s="8" customFormat="1" ht="14.25">
      <c r="A222" s="22"/>
      <c r="B222" s="22"/>
      <c r="C222" s="39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42"/>
    </row>
    <row r="223" spans="1:16" s="8" customFormat="1" ht="14.25">
      <c r="A223" s="22"/>
      <c r="B223" s="22"/>
      <c r="C223" s="39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42"/>
    </row>
    <row r="224" spans="1:16" s="8" customFormat="1" ht="14.25">
      <c r="A224" s="22"/>
      <c r="B224" s="22"/>
      <c r="C224" s="39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42"/>
    </row>
    <row r="225" spans="1:16" s="8" customFormat="1" ht="14.25">
      <c r="A225" s="22"/>
      <c r="B225" s="22"/>
      <c r="C225" s="39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42"/>
    </row>
    <row r="226" spans="1:16" s="8" customFormat="1" ht="14.25">
      <c r="A226" s="22"/>
      <c r="B226" s="22"/>
      <c r="C226" s="39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42"/>
    </row>
    <row r="227" spans="1:16" s="8" customFormat="1" ht="14.25">
      <c r="A227" s="22"/>
      <c r="B227" s="22"/>
      <c r="C227" s="39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42"/>
    </row>
    <row r="228" spans="1:16" s="8" customFormat="1" ht="14.25">
      <c r="A228" s="22"/>
      <c r="B228" s="22"/>
      <c r="C228" s="39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42"/>
    </row>
    <row r="229" spans="1:16" s="8" customFormat="1" ht="14.25">
      <c r="A229" s="22"/>
      <c r="B229" s="22"/>
      <c r="C229" s="39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42"/>
    </row>
    <row r="230" spans="1:16" s="8" customFormat="1" ht="14.25">
      <c r="A230" s="22"/>
      <c r="B230" s="22"/>
      <c r="C230" s="39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42"/>
    </row>
    <row r="231" spans="1:16" s="8" customFormat="1" ht="14.25">
      <c r="A231" s="22"/>
      <c r="B231" s="22"/>
      <c r="C231" s="39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42"/>
    </row>
    <row r="232" spans="1:16" s="8" customFormat="1" ht="14.25">
      <c r="A232" s="22"/>
      <c r="B232" s="22"/>
      <c r="C232" s="39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42"/>
    </row>
    <row r="233" spans="1:16" s="8" customFormat="1" ht="14.25">
      <c r="A233" s="22"/>
      <c r="B233" s="22"/>
      <c r="C233" s="39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42"/>
    </row>
    <row r="234" spans="1:16" s="8" customFormat="1" ht="14.25">
      <c r="A234" s="22"/>
      <c r="B234" s="22"/>
      <c r="C234" s="39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42"/>
    </row>
    <row r="235" spans="1:16" s="8" customFormat="1" ht="14.25">
      <c r="A235" s="22"/>
      <c r="B235" s="22"/>
      <c r="C235" s="39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42"/>
    </row>
    <row r="236" spans="1:16" s="8" customFormat="1" ht="14.25">
      <c r="A236" s="22"/>
      <c r="B236" s="22"/>
      <c r="C236" s="39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42"/>
    </row>
    <row r="237" spans="1:16" s="8" customFormat="1" ht="14.25">
      <c r="A237" s="22"/>
      <c r="B237" s="22"/>
      <c r="C237" s="39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42"/>
    </row>
    <row r="238" spans="1:16" s="8" customFormat="1" ht="14.25">
      <c r="A238" s="22"/>
      <c r="B238" s="22"/>
      <c r="C238" s="39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42"/>
    </row>
    <row r="239" spans="1:16" s="8" customFormat="1" ht="14.25">
      <c r="A239" s="22"/>
      <c r="B239" s="22"/>
      <c r="C239" s="39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42"/>
    </row>
    <row r="240" spans="1:16" s="8" customFormat="1" ht="14.25">
      <c r="A240" s="22"/>
      <c r="B240" s="22"/>
      <c r="C240" s="39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42"/>
    </row>
    <row r="241" spans="1:16" s="8" customFormat="1" ht="14.25">
      <c r="A241" s="22"/>
      <c r="B241" s="22"/>
      <c r="C241" s="39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42"/>
    </row>
    <row r="242" spans="1:16" s="8" customFormat="1" ht="14.25">
      <c r="A242" s="22"/>
      <c r="B242" s="22"/>
      <c r="C242" s="39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42"/>
    </row>
    <row r="243" spans="1:16" s="8" customFormat="1" ht="14.25">
      <c r="A243" s="22"/>
      <c r="B243" s="22"/>
      <c r="C243" s="39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42"/>
    </row>
    <row r="244" spans="1:16" s="8" customFormat="1" ht="14.25">
      <c r="A244" s="22"/>
      <c r="B244" s="22"/>
      <c r="C244" s="39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42"/>
    </row>
    <row r="245" spans="1:16" s="8" customFormat="1" ht="14.25">
      <c r="A245" s="22"/>
      <c r="B245" s="22"/>
      <c r="C245" s="39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42"/>
    </row>
    <row r="246" spans="1:16" s="8" customFormat="1" ht="14.25">
      <c r="A246" s="22"/>
      <c r="B246" s="22"/>
      <c r="C246" s="39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42"/>
    </row>
    <row r="247" spans="1:16" s="8" customFormat="1" ht="14.25">
      <c r="A247" s="22"/>
      <c r="B247" s="22"/>
      <c r="C247" s="39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42"/>
    </row>
    <row r="248" spans="1:16" s="8" customFormat="1" ht="14.25">
      <c r="A248" s="22"/>
      <c r="B248" s="22"/>
      <c r="C248" s="39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42"/>
    </row>
    <row r="249" spans="1:16" s="8" customFormat="1" ht="14.25">
      <c r="A249" s="22"/>
      <c r="B249" s="22"/>
      <c r="C249" s="39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42"/>
    </row>
    <row r="250" spans="1:16" s="8" customFormat="1" ht="14.25">
      <c r="A250" s="22"/>
      <c r="B250" s="22"/>
      <c r="C250" s="39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42"/>
    </row>
    <row r="251" spans="1:16" s="8" customFormat="1" ht="14.25">
      <c r="A251" s="22"/>
      <c r="B251" s="22"/>
      <c r="C251" s="39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42"/>
    </row>
    <row r="252" spans="1:16" s="8" customFormat="1" ht="14.25">
      <c r="A252" s="22"/>
      <c r="B252" s="22"/>
      <c r="C252" s="39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42"/>
    </row>
    <row r="253" spans="1:16" s="8" customFormat="1" ht="14.25">
      <c r="A253" s="22"/>
      <c r="B253" s="22"/>
      <c r="C253" s="39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42"/>
    </row>
    <row r="254" spans="1:16" s="8" customFormat="1" ht="14.25">
      <c r="A254" s="22"/>
      <c r="B254" s="22"/>
      <c r="C254" s="39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42"/>
    </row>
    <row r="255" spans="1:16" s="8" customFormat="1" ht="14.25">
      <c r="A255" s="22"/>
      <c r="B255" s="22"/>
      <c r="C255" s="39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42"/>
    </row>
    <row r="256" spans="1:16" s="8" customFormat="1" ht="14.25">
      <c r="A256" s="22"/>
      <c r="B256" s="22"/>
      <c r="C256" s="39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42"/>
    </row>
    <row r="257" spans="1:16" s="8" customFormat="1" ht="14.25">
      <c r="A257" s="22"/>
      <c r="B257" s="22"/>
      <c r="C257" s="39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42"/>
    </row>
    <row r="258" spans="1:16" s="8" customFormat="1" ht="14.25">
      <c r="A258" s="22"/>
      <c r="B258" s="22"/>
      <c r="C258" s="39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42"/>
    </row>
    <row r="259" spans="1:16" s="8" customFormat="1" ht="14.25">
      <c r="A259" s="22"/>
      <c r="B259" s="22"/>
      <c r="C259" s="39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42"/>
    </row>
    <row r="260" spans="1:16" s="8" customFormat="1" ht="14.25">
      <c r="A260" s="22"/>
      <c r="B260" s="22"/>
      <c r="C260" s="39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42"/>
    </row>
    <row r="261" spans="1:16" s="8" customFormat="1" ht="14.25">
      <c r="A261" s="22"/>
      <c r="B261" s="22"/>
      <c r="C261" s="39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42"/>
    </row>
    <row r="262" spans="1:16" s="8" customFormat="1" ht="14.25">
      <c r="A262" s="22"/>
      <c r="B262" s="22"/>
      <c r="C262" s="39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42"/>
    </row>
    <row r="263" spans="1:16" s="8" customFormat="1" ht="14.25">
      <c r="A263" s="22"/>
      <c r="B263" s="22"/>
      <c r="C263" s="39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42"/>
    </row>
    <row r="264" spans="1:16" s="8" customFormat="1" ht="14.25">
      <c r="A264" s="22"/>
      <c r="B264" s="22"/>
      <c r="C264" s="39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42"/>
    </row>
    <row r="265" spans="1:16" s="8" customFormat="1" ht="14.25">
      <c r="A265" s="22"/>
      <c r="B265" s="22"/>
      <c r="C265" s="39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42"/>
    </row>
    <row r="266" spans="1:16" s="8" customFormat="1" ht="14.25">
      <c r="A266" s="22"/>
      <c r="B266" s="22"/>
      <c r="C266" s="39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42"/>
    </row>
    <row r="267" spans="1:16" s="8" customFormat="1" ht="14.25">
      <c r="A267" s="22"/>
      <c r="B267" s="22"/>
      <c r="C267" s="39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42"/>
    </row>
    <row r="268" spans="1:16" s="8" customFormat="1" ht="14.25">
      <c r="A268" s="22"/>
      <c r="B268" s="22"/>
      <c r="C268" s="39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42"/>
    </row>
    <row r="269" spans="1:16" s="8" customFormat="1" ht="14.25">
      <c r="A269" s="22"/>
      <c r="B269" s="22"/>
      <c r="C269" s="39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42"/>
    </row>
    <row r="270" spans="1:16" s="8" customFormat="1" ht="14.25">
      <c r="A270" s="22"/>
      <c r="B270" s="22"/>
      <c r="C270" s="39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42"/>
    </row>
    <row r="271" spans="1:16" s="8" customFormat="1" ht="14.25">
      <c r="A271" s="22"/>
      <c r="B271" s="22"/>
      <c r="C271" s="39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42"/>
    </row>
    <row r="272" spans="1:16" s="8" customFormat="1" ht="14.25">
      <c r="A272" s="22"/>
      <c r="B272" s="22"/>
      <c r="C272" s="39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42"/>
    </row>
    <row r="273" spans="1:16" s="8" customFormat="1" ht="14.25">
      <c r="A273" s="22"/>
      <c r="B273" s="22"/>
      <c r="C273" s="39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42"/>
    </row>
    <row r="274" spans="1:16" s="8" customFormat="1" ht="14.25">
      <c r="A274" s="22"/>
      <c r="B274" s="22"/>
      <c r="C274" s="39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42"/>
    </row>
    <row r="275" spans="1:16" s="8" customFormat="1" ht="14.25">
      <c r="A275" s="22"/>
      <c r="B275" s="22"/>
      <c r="C275" s="39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42"/>
    </row>
    <row r="276" spans="1:16" s="8" customFormat="1" ht="14.25">
      <c r="A276" s="22"/>
      <c r="B276" s="22"/>
      <c r="C276" s="39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42"/>
    </row>
    <row r="277" spans="1:16" s="8" customFormat="1" ht="14.25">
      <c r="A277" s="22"/>
      <c r="B277" s="22"/>
      <c r="C277" s="39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42"/>
    </row>
    <row r="278" spans="1:16" s="8" customFormat="1" ht="14.25">
      <c r="A278" s="22"/>
      <c r="B278" s="22"/>
      <c r="C278" s="39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42"/>
    </row>
    <row r="279" spans="1:16" s="8" customFormat="1" ht="14.25">
      <c r="A279" s="22"/>
      <c r="B279" s="22"/>
      <c r="C279" s="39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42"/>
    </row>
    <row r="280" spans="1:16" s="8" customFormat="1" ht="14.25">
      <c r="A280" s="22"/>
      <c r="B280" s="22"/>
      <c r="C280" s="39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42"/>
    </row>
    <row r="281" spans="1:16" s="8" customFormat="1" ht="14.25">
      <c r="A281" s="22"/>
      <c r="B281" s="22"/>
      <c r="C281" s="39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42"/>
    </row>
    <row r="282" spans="1:16" s="8" customFormat="1" ht="14.25">
      <c r="A282" s="22"/>
      <c r="B282" s="22"/>
      <c r="C282" s="39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42"/>
    </row>
    <row r="283" spans="1:16" s="8" customFormat="1" ht="14.25">
      <c r="A283" s="22"/>
      <c r="B283" s="22"/>
      <c r="C283" s="39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42"/>
    </row>
    <row r="284" spans="1:16" s="8" customFormat="1" ht="14.25">
      <c r="A284" s="22"/>
      <c r="B284" s="22"/>
      <c r="C284" s="39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42"/>
    </row>
    <row r="285" spans="1:16" s="8" customFormat="1" ht="14.25">
      <c r="A285" s="22"/>
      <c r="B285" s="22"/>
      <c r="C285" s="39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42"/>
    </row>
    <row r="286" spans="1:16" s="8" customFormat="1" ht="14.25">
      <c r="A286" s="22"/>
      <c r="B286" s="22"/>
      <c r="C286" s="39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42"/>
    </row>
    <row r="287" spans="1:16" s="8" customFormat="1" ht="14.25">
      <c r="A287" s="22"/>
      <c r="B287" s="22"/>
      <c r="C287" s="39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42"/>
    </row>
    <row r="288" spans="1:16" s="8" customFormat="1" ht="14.25">
      <c r="A288" s="22"/>
      <c r="B288" s="22"/>
      <c r="C288" s="39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42"/>
    </row>
    <row r="289" spans="1:16" s="8" customFormat="1" ht="14.25">
      <c r="A289" s="22"/>
      <c r="B289" s="22"/>
      <c r="C289" s="39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42"/>
    </row>
    <row r="290" spans="1:16" s="8" customFormat="1" ht="14.25">
      <c r="A290" s="22"/>
      <c r="B290" s="22"/>
      <c r="C290" s="39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42"/>
    </row>
    <row r="291" spans="1:16" s="8" customFormat="1" ht="14.25">
      <c r="A291" s="22"/>
      <c r="B291" s="22"/>
      <c r="C291" s="39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42"/>
    </row>
    <row r="292" spans="1:16" s="8" customFormat="1" ht="14.25">
      <c r="A292" s="22"/>
      <c r="B292" s="22"/>
      <c r="C292" s="39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42"/>
    </row>
    <row r="293" spans="1:16" s="8" customFormat="1" ht="14.25">
      <c r="A293" s="22"/>
      <c r="B293" s="22"/>
      <c r="C293" s="39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42"/>
    </row>
    <row r="294" spans="1:16" s="8" customFormat="1" ht="14.25">
      <c r="A294" s="22"/>
      <c r="B294" s="22"/>
      <c r="C294" s="39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42"/>
    </row>
    <row r="295" spans="1:16" s="8" customFormat="1" ht="14.25">
      <c r="A295" s="22"/>
      <c r="B295" s="22"/>
      <c r="C295" s="39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42"/>
    </row>
    <row r="296" spans="1:16" s="8" customFormat="1" ht="14.25">
      <c r="A296" s="22"/>
      <c r="B296" s="22"/>
      <c r="C296" s="39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42"/>
    </row>
    <row r="297" spans="1:16" s="8" customFormat="1" ht="14.25">
      <c r="A297" s="22"/>
      <c r="B297" s="22"/>
      <c r="C297" s="39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42"/>
    </row>
    <row r="298" spans="1:16" s="8" customFormat="1" ht="14.25">
      <c r="A298" s="22"/>
      <c r="B298" s="22"/>
      <c r="C298" s="39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42"/>
    </row>
    <row r="299" spans="1:16" s="8" customFormat="1" ht="14.25">
      <c r="A299" s="22"/>
      <c r="B299" s="22"/>
      <c r="C299" s="39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42"/>
    </row>
    <row r="300" spans="1:16" s="8" customFormat="1" ht="14.25">
      <c r="A300" s="22"/>
      <c r="B300" s="22"/>
      <c r="C300" s="39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42"/>
    </row>
    <row r="301" spans="1:16" s="8" customFormat="1" ht="14.25">
      <c r="A301" s="22"/>
      <c r="B301" s="22"/>
      <c r="C301" s="39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42"/>
    </row>
    <row r="302" spans="1:16" s="8" customFormat="1" ht="14.25">
      <c r="A302" s="22"/>
      <c r="B302" s="22"/>
      <c r="C302" s="39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42"/>
    </row>
    <row r="303" spans="1:16" s="8" customFormat="1" ht="14.25">
      <c r="A303" s="22"/>
      <c r="B303" s="22"/>
      <c r="C303" s="39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42"/>
    </row>
    <row r="304" spans="1:16" s="8" customFormat="1" ht="14.25">
      <c r="A304" s="22"/>
      <c r="B304" s="22"/>
      <c r="C304" s="39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42"/>
    </row>
    <row r="305" spans="1:16" s="8" customFormat="1" ht="14.25">
      <c r="A305" s="22"/>
      <c r="B305" s="22"/>
      <c r="C305" s="39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42"/>
    </row>
    <row r="306" spans="1:16" s="8" customFormat="1" ht="14.25">
      <c r="A306" s="22"/>
      <c r="B306" s="22"/>
      <c r="C306" s="39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42"/>
    </row>
    <row r="307" spans="1:16" s="8" customFormat="1" ht="14.25">
      <c r="A307" s="22"/>
      <c r="B307" s="22"/>
      <c r="C307" s="39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42"/>
    </row>
    <row r="308" spans="1:16" s="8" customFormat="1" ht="14.25">
      <c r="A308" s="22"/>
      <c r="B308" s="22"/>
      <c r="C308" s="39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42"/>
    </row>
    <row r="309" spans="1:16" s="8" customFormat="1" ht="14.25">
      <c r="A309" s="22"/>
      <c r="B309" s="22"/>
      <c r="C309" s="39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42"/>
    </row>
    <row r="310" spans="1:16" s="8" customFormat="1" ht="14.25">
      <c r="A310" s="22"/>
      <c r="B310" s="22"/>
      <c r="C310" s="39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42"/>
    </row>
    <row r="311" spans="1:16" s="8" customFormat="1" ht="14.25">
      <c r="A311" s="22"/>
      <c r="B311" s="22"/>
      <c r="C311" s="39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42"/>
    </row>
    <row r="312" spans="1:16" s="8" customFormat="1" ht="14.25">
      <c r="A312" s="22"/>
      <c r="B312" s="22"/>
      <c r="C312" s="39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42"/>
    </row>
    <row r="313" spans="1:16" s="8" customFormat="1" ht="14.25">
      <c r="A313" s="22"/>
      <c r="B313" s="22"/>
      <c r="C313" s="39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42"/>
    </row>
    <row r="314" spans="1:16" s="8" customFormat="1" ht="14.25">
      <c r="A314" s="22"/>
      <c r="B314" s="22"/>
      <c r="C314" s="39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42"/>
    </row>
    <row r="315" spans="1:16" s="8" customFormat="1" ht="14.25">
      <c r="A315" s="22"/>
      <c r="B315" s="22"/>
      <c r="C315" s="39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42"/>
    </row>
    <row r="316" spans="1:16" s="8" customFormat="1" ht="14.25">
      <c r="A316" s="22"/>
      <c r="B316" s="22"/>
      <c r="C316" s="39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42"/>
    </row>
    <row r="317" spans="1:16" s="8" customFormat="1" ht="14.25">
      <c r="A317" s="22"/>
      <c r="B317" s="22"/>
      <c r="C317" s="39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42"/>
    </row>
    <row r="318" spans="1:16" s="8" customFormat="1" ht="14.25">
      <c r="A318" s="22"/>
      <c r="B318" s="22"/>
      <c r="C318" s="39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42"/>
    </row>
    <row r="319" spans="1:16" s="8" customFormat="1" ht="14.25">
      <c r="A319" s="22"/>
      <c r="B319" s="22"/>
      <c r="C319" s="39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42"/>
    </row>
    <row r="320" spans="1:16" s="8" customFormat="1" ht="14.25">
      <c r="A320" s="22"/>
      <c r="B320" s="22"/>
      <c r="C320" s="39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42"/>
    </row>
    <row r="321" spans="1:16" s="8" customFormat="1" ht="14.25">
      <c r="A321" s="22"/>
      <c r="B321" s="22"/>
      <c r="C321" s="39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42"/>
    </row>
    <row r="322" spans="1:16" s="8" customFormat="1" ht="14.25">
      <c r="A322" s="22"/>
      <c r="B322" s="22"/>
      <c r="C322" s="39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42"/>
    </row>
    <row r="323" spans="1:16" s="8" customFormat="1" ht="14.25">
      <c r="A323" s="22"/>
      <c r="B323" s="22"/>
      <c r="C323" s="39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42"/>
    </row>
    <row r="324" spans="1:16" s="8" customFormat="1" ht="14.25">
      <c r="A324" s="22"/>
      <c r="B324" s="22"/>
      <c r="C324" s="39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42"/>
    </row>
    <row r="325" spans="1:16" s="8" customFormat="1" ht="14.25">
      <c r="A325" s="22"/>
      <c r="B325" s="22"/>
      <c r="C325" s="39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42"/>
    </row>
    <row r="326" spans="1:16" s="8" customFormat="1" ht="14.25">
      <c r="A326" s="22"/>
      <c r="B326" s="22"/>
      <c r="C326" s="39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42"/>
    </row>
    <row r="327" spans="1:16" s="8" customFormat="1" ht="14.25">
      <c r="A327" s="22"/>
      <c r="B327" s="22"/>
      <c r="C327" s="39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42"/>
    </row>
    <row r="328" spans="1:16" s="8" customFormat="1" ht="14.25">
      <c r="A328" s="22"/>
      <c r="B328" s="22"/>
      <c r="C328" s="39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42"/>
    </row>
    <row r="329" spans="1:16" s="8" customFormat="1" ht="14.25">
      <c r="A329" s="22"/>
      <c r="B329" s="22"/>
      <c r="C329" s="39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42"/>
    </row>
    <row r="330" spans="1:16" s="8" customFormat="1" ht="14.25">
      <c r="A330" s="22"/>
      <c r="B330" s="22"/>
      <c r="C330" s="39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42"/>
    </row>
    <row r="331" spans="1:16" s="8" customFormat="1" ht="14.25">
      <c r="A331" s="22"/>
      <c r="B331" s="22"/>
      <c r="C331" s="39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42"/>
    </row>
    <row r="332" spans="1:16" s="8" customFormat="1" ht="14.25">
      <c r="A332" s="22"/>
      <c r="B332" s="22"/>
      <c r="C332" s="39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42"/>
    </row>
    <row r="333" spans="1:16" s="8" customFormat="1" ht="14.25">
      <c r="A333" s="22"/>
      <c r="B333" s="22"/>
      <c r="C333" s="39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42"/>
    </row>
    <row r="334" spans="1:16" s="8" customFormat="1" ht="14.25">
      <c r="A334" s="22"/>
      <c r="B334" s="22"/>
      <c r="C334" s="39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42"/>
    </row>
    <row r="335" spans="1:16" s="8" customFormat="1" ht="14.25">
      <c r="A335" s="22"/>
      <c r="B335" s="22"/>
      <c r="C335" s="39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42"/>
    </row>
    <row r="336" spans="1:16" s="8" customFormat="1" ht="14.25">
      <c r="A336" s="22"/>
      <c r="B336" s="22"/>
      <c r="C336" s="39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42"/>
    </row>
    <row r="337" spans="1:16" s="8" customFormat="1" ht="14.25">
      <c r="A337" s="22"/>
      <c r="B337" s="22"/>
      <c r="C337" s="39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42"/>
    </row>
    <row r="338" spans="1:16" s="8" customFormat="1" ht="14.25">
      <c r="A338" s="22"/>
      <c r="B338" s="22"/>
      <c r="C338" s="39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42"/>
    </row>
    <row r="339" spans="1:16" s="8" customFormat="1" ht="14.25">
      <c r="A339" s="22"/>
      <c r="B339" s="22"/>
      <c r="C339" s="39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42"/>
    </row>
    <row r="340" spans="1:16" s="8" customFormat="1" ht="14.25">
      <c r="A340" s="22"/>
      <c r="B340" s="22"/>
      <c r="C340" s="39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42"/>
    </row>
    <row r="341" spans="1:16" s="8" customFormat="1" ht="14.25">
      <c r="A341" s="22"/>
      <c r="B341" s="22"/>
      <c r="C341" s="39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42"/>
    </row>
    <row r="342" spans="1:16" s="8" customFormat="1" ht="14.25">
      <c r="A342" s="22"/>
      <c r="B342" s="22"/>
      <c r="C342" s="39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42"/>
    </row>
    <row r="343" spans="1:16" s="8" customFormat="1" ht="14.25">
      <c r="A343" s="22"/>
      <c r="B343" s="22"/>
      <c r="C343" s="39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42"/>
    </row>
    <row r="344" spans="1:16" s="8" customFormat="1" ht="14.25">
      <c r="A344" s="22"/>
      <c r="B344" s="22"/>
      <c r="C344" s="39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42"/>
    </row>
    <row r="345" spans="1:16" s="8" customFormat="1" ht="14.25">
      <c r="A345" s="22"/>
      <c r="B345" s="22"/>
      <c r="C345" s="39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42"/>
    </row>
    <row r="346" spans="1:16" s="8" customFormat="1" ht="14.25">
      <c r="A346" s="22"/>
      <c r="B346" s="22"/>
      <c r="C346" s="39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42"/>
    </row>
    <row r="347" spans="1:16" s="8" customFormat="1" ht="14.25">
      <c r="A347" s="22"/>
      <c r="B347" s="22"/>
      <c r="C347" s="39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42"/>
    </row>
    <row r="348" spans="1:16" s="8" customFormat="1" ht="14.25">
      <c r="A348" s="22"/>
      <c r="B348" s="22"/>
      <c r="C348" s="39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42"/>
    </row>
    <row r="349" spans="1:16" s="8" customFormat="1" ht="14.25">
      <c r="A349" s="22"/>
      <c r="B349" s="22"/>
      <c r="C349" s="39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42"/>
    </row>
    <row r="350" spans="1:16" s="8" customFormat="1" ht="14.25">
      <c r="A350" s="22"/>
      <c r="B350" s="22"/>
      <c r="C350" s="39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42"/>
    </row>
    <row r="351" spans="1:16" s="8" customFormat="1" ht="14.25">
      <c r="A351" s="22"/>
      <c r="B351" s="22"/>
      <c r="C351" s="39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42"/>
    </row>
    <row r="352" spans="1:16" s="8" customFormat="1" ht="14.25">
      <c r="A352" s="22"/>
      <c r="B352" s="22"/>
      <c r="C352" s="39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42"/>
    </row>
    <row r="353" spans="1:16" s="8" customFormat="1" ht="14.25">
      <c r="A353" s="22"/>
      <c r="B353" s="22"/>
      <c r="C353" s="39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42"/>
    </row>
    <row r="354" spans="1:16" s="8" customFormat="1" ht="14.25">
      <c r="A354" s="22"/>
      <c r="B354" s="22"/>
      <c r="C354" s="39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42"/>
    </row>
    <row r="355" spans="1:16" s="8" customFormat="1" ht="14.25">
      <c r="A355" s="22"/>
      <c r="B355" s="22"/>
      <c r="C355" s="39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42"/>
    </row>
    <row r="356" spans="1:16" s="8" customFormat="1" ht="14.25">
      <c r="A356" s="22"/>
      <c r="B356" s="22"/>
      <c r="C356" s="39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42"/>
    </row>
    <row r="357" spans="1:16" s="8" customFormat="1" ht="14.25">
      <c r="A357" s="22"/>
      <c r="B357" s="22"/>
      <c r="C357" s="39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42"/>
    </row>
    <row r="358" spans="1:16" s="8" customFormat="1" ht="14.25">
      <c r="A358" s="22"/>
      <c r="B358" s="22"/>
      <c r="C358" s="39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42"/>
    </row>
    <row r="359" spans="1:16" s="8" customFormat="1" ht="14.25">
      <c r="A359" s="22"/>
      <c r="B359" s="22"/>
      <c r="C359" s="39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42"/>
    </row>
    <row r="360" spans="1:16" s="8" customFormat="1" ht="14.25">
      <c r="A360" s="22"/>
      <c r="B360" s="22"/>
      <c r="C360" s="39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42"/>
    </row>
    <row r="361" spans="1:16" s="8" customFormat="1" ht="14.25">
      <c r="A361" s="22"/>
      <c r="B361" s="22"/>
      <c r="C361" s="39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42"/>
    </row>
    <row r="362" spans="1:16" s="8" customFormat="1" ht="14.25">
      <c r="A362" s="22"/>
      <c r="B362" s="22"/>
      <c r="C362" s="39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42"/>
    </row>
    <row r="363" spans="1:16" s="8" customFormat="1" ht="14.25">
      <c r="A363" s="22"/>
      <c r="B363" s="22"/>
      <c r="C363" s="39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42"/>
    </row>
    <row r="364" spans="1:16" s="8" customFormat="1" ht="14.25">
      <c r="A364" s="22"/>
      <c r="B364" s="22"/>
      <c r="C364" s="39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42"/>
    </row>
    <row r="365" spans="1:16" s="8" customFormat="1" ht="14.25">
      <c r="A365" s="22"/>
      <c r="B365" s="22"/>
      <c r="C365" s="39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42"/>
    </row>
    <row r="366" spans="1:16" s="8" customFormat="1" ht="14.25">
      <c r="A366" s="22"/>
      <c r="B366" s="22"/>
      <c r="C366" s="39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42"/>
    </row>
    <row r="367" spans="1:16" s="8" customFormat="1" ht="14.25">
      <c r="A367" s="22"/>
      <c r="B367" s="22"/>
      <c r="C367" s="39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42"/>
    </row>
    <row r="368" spans="1:16" s="8" customFormat="1" ht="14.25">
      <c r="A368" s="22"/>
      <c r="B368" s="22"/>
      <c r="C368" s="39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42"/>
    </row>
    <row r="369" spans="1:16" s="8" customFormat="1" ht="14.25">
      <c r="A369" s="22"/>
      <c r="B369" s="22"/>
      <c r="C369" s="39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42"/>
    </row>
    <row r="370" spans="1:16" s="8" customFormat="1" ht="14.25">
      <c r="A370" s="22"/>
      <c r="B370" s="22"/>
      <c r="C370" s="39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42"/>
    </row>
    <row r="371" spans="1:16" s="8" customFormat="1" ht="14.25">
      <c r="A371" s="22"/>
      <c r="B371" s="22"/>
      <c r="C371" s="39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42"/>
    </row>
    <row r="372" spans="1:16" s="8" customFormat="1" ht="14.25">
      <c r="A372" s="22"/>
      <c r="B372" s="22"/>
      <c r="C372" s="39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42"/>
    </row>
    <row r="373" spans="1:16" s="8" customFormat="1" ht="14.25">
      <c r="A373" s="22"/>
      <c r="B373" s="22"/>
      <c r="C373" s="39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42"/>
    </row>
    <row r="374" spans="1:16" s="8" customFormat="1" ht="14.25">
      <c r="A374" s="22"/>
      <c r="B374" s="22"/>
      <c r="C374" s="39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42"/>
    </row>
    <row r="375" spans="1:16" s="8" customFormat="1" ht="14.25">
      <c r="A375" s="22"/>
      <c r="B375" s="22"/>
      <c r="C375" s="39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42"/>
    </row>
    <row r="376" spans="1:16" s="8" customFormat="1" ht="14.25">
      <c r="A376" s="22"/>
      <c r="B376" s="22"/>
      <c r="C376" s="39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42"/>
    </row>
    <row r="377" spans="1:16" s="8" customFormat="1" ht="14.25">
      <c r="A377" s="22"/>
      <c r="B377" s="22"/>
      <c r="C377" s="39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42"/>
    </row>
    <row r="378" spans="1:16" s="8" customFormat="1" ht="14.25">
      <c r="A378" s="22"/>
      <c r="B378" s="22"/>
      <c r="C378" s="39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42"/>
    </row>
    <row r="379" spans="1:16" s="8" customFormat="1" ht="14.25">
      <c r="A379" s="22"/>
      <c r="B379" s="22"/>
      <c r="C379" s="39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42"/>
    </row>
    <row r="380" spans="1:16" s="8" customFormat="1" ht="14.25">
      <c r="A380" s="22"/>
      <c r="B380" s="22"/>
      <c r="C380" s="39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42"/>
    </row>
    <row r="381" spans="1:16" s="8" customFormat="1" ht="14.25">
      <c r="A381" s="22"/>
      <c r="B381" s="22"/>
      <c r="C381" s="39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42"/>
    </row>
    <row r="382" spans="1:16" s="8" customFormat="1" ht="14.25">
      <c r="A382" s="22"/>
      <c r="B382" s="22"/>
      <c r="C382" s="39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42"/>
    </row>
    <row r="383" spans="1:16" s="8" customFormat="1" ht="14.25">
      <c r="A383" s="22"/>
      <c r="B383" s="22"/>
      <c r="C383" s="39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42"/>
    </row>
    <row r="384" spans="1:16" s="8" customFormat="1" ht="14.25">
      <c r="A384" s="22"/>
      <c r="B384" s="22"/>
      <c r="C384" s="39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42"/>
    </row>
    <row r="385" spans="1:16" s="8" customFormat="1" ht="14.25">
      <c r="A385" s="22"/>
      <c r="B385" s="22"/>
      <c r="C385" s="39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42"/>
    </row>
    <row r="386" spans="1:16" s="8" customFormat="1" ht="14.25">
      <c r="A386" s="22"/>
      <c r="B386" s="22"/>
      <c r="C386" s="39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42"/>
    </row>
    <row r="387" spans="1:16" s="8" customFormat="1" ht="14.25">
      <c r="A387" s="22"/>
      <c r="B387" s="22"/>
      <c r="C387" s="39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42"/>
    </row>
    <row r="388" spans="1:16" s="8" customFormat="1" ht="14.25">
      <c r="A388" s="22"/>
      <c r="B388" s="22"/>
      <c r="C388" s="39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42"/>
    </row>
    <row r="389" spans="1:16" s="8" customFormat="1" ht="14.25">
      <c r="A389" s="22"/>
      <c r="B389" s="22"/>
      <c r="C389" s="39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42"/>
    </row>
    <row r="390" spans="1:16" s="8" customFormat="1" ht="14.25">
      <c r="A390" s="22"/>
      <c r="B390" s="22"/>
      <c r="C390" s="39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42"/>
    </row>
    <row r="391" spans="1:16" s="8" customFormat="1" ht="14.25">
      <c r="A391" s="22"/>
      <c r="B391" s="22"/>
      <c r="C391" s="39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42"/>
    </row>
    <row r="392" spans="1:16" s="8" customFormat="1" ht="14.25">
      <c r="A392" s="22"/>
      <c r="B392" s="22"/>
      <c r="C392" s="39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42"/>
    </row>
    <row r="393" spans="1:16" s="8" customFormat="1" ht="14.25">
      <c r="A393" s="22"/>
      <c r="B393" s="22"/>
      <c r="C393" s="39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42"/>
    </row>
    <row r="394" spans="1:16" s="8" customFormat="1" ht="14.25">
      <c r="A394" s="22"/>
      <c r="B394" s="22"/>
      <c r="C394" s="39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42"/>
    </row>
    <row r="395" spans="1:16" s="8" customFormat="1" ht="14.25">
      <c r="A395" s="22"/>
      <c r="B395" s="22"/>
      <c r="C395" s="39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42"/>
    </row>
    <row r="396" spans="1:16" s="8" customFormat="1" ht="14.25">
      <c r="A396" s="22"/>
      <c r="B396" s="22"/>
      <c r="C396" s="39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42"/>
    </row>
    <row r="397" spans="1:16" s="8" customFormat="1" ht="14.25">
      <c r="A397" s="22"/>
      <c r="B397" s="22"/>
      <c r="C397" s="39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42"/>
    </row>
    <row r="398" spans="1:16" s="8" customFormat="1" ht="14.25">
      <c r="A398" s="22"/>
      <c r="B398" s="22"/>
      <c r="C398" s="39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42"/>
    </row>
    <row r="399" spans="1:16" s="8" customFormat="1" ht="14.25">
      <c r="A399" s="22"/>
      <c r="B399" s="22"/>
      <c r="C399" s="39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42"/>
    </row>
    <row r="400" spans="1:16" s="8" customFormat="1" ht="14.25">
      <c r="A400" s="22"/>
      <c r="B400" s="22"/>
      <c r="C400" s="39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42"/>
    </row>
    <row r="401" spans="1:16" s="8" customFormat="1" ht="14.25">
      <c r="A401" s="22"/>
      <c r="B401" s="22"/>
      <c r="C401" s="39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42"/>
    </row>
    <row r="402" spans="1:16" s="8" customFormat="1" ht="14.25">
      <c r="A402" s="22"/>
      <c r="B402" s="22"/>
      <c r="C402" s="39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42"/>
    </row>
    <row r="403" spans="1:16" s="8" customFormat="1" ht="14.25">
      <c r="A403" s="22"/>
      <c r="B403" s="22"/>
      <c r="C403" s="39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42"/>
    </row>
    <row r="404" spans="1:16" s="8" customFormat="1" ht="14.25">
      <c r="A404" s="22"/>
      <c r="B404" s="22"/>
      <c r="C404" s="39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42"/>
    </row>
    <row r="405" spans="1:16" s="8" customFormat="1" ht="14.25">
      <c r="A405" s="22"/>
      <c r="B405" s="22"/>
      <c r="C405" s="39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42"/>
    </row>
    <row r="406" spans="1:16" s="8" customFormat="1" ht="14.25">
      <c r="A406" s="22"/>
      <c r="B406" s="22"/>
      <c r="C406" s="39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42"/>
    </row>
    <row r="407" spans="1:16" s="8" customFormat="1" ht="14.25">
      <c r="A407" s="22"/>
      <c r="B407" s="22"/>
      <c r="C407" s="39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42"/>
    </row>
    <row r="408" spans="1:16" s="8" customFormat="1" ht="14.25">
      <c r="A408" s="22"/>
      <c r="B408" s="22"/>
      <c r="C408" s="39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42"/>
    </row>
    <row r="409" spans="1:16" s="8" customFormat="1" ht="14.25">
      <c r="A409" s="22"/>
      <c r="B409" s="22"/>
      <c r="C409" s="39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42"/>
    </row>
    <row r="410" spans="1:16" s="8" customFormat="1" ht="14.25">
      <c r="A410" s="22"/>
      <c r="B410" s="22"/>
      <c r="C410" s="39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42"/>
    </row>
    <row r="411" spans="1:16" s="8" customFormat="1" ht="14.25">
      <c r="A411" s="22"/>
      <c r="B411" s="22"/>
      <c r="C411" s="39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42"/>
    </row>
    <row r="412" spans="1:16" s="8" customFormat="1" ht="14.25">
      <c r="A412" s="22"/>
      <c r="B412" s="22"/>
      <c r="C412" s="39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42"/>
    </row>
    <row r="413" spans="1:16" s="8" customFormat="1" ht="14.25">
      <c r="A413" s="22"/>
      <c r="B413" s="22"/>
      <c r="C413" s="39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42"/>
    </row>
    <row r="414" spans="1:16" s="8" customFormat="1" ht="14.25">
      <c r="A414" s="22"/>
      <c r="B414" s="22"/>
      <c r="C414" s="39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42"/>
    </row>
    <row r="415" spans="1:16" s="8" customFormat="1" ht="14.25">
      <c r="A415" s="22"/>
      <c r="B415" s="22"/>
      <c r="C415" s="39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42"/>
    </row>
    <row r="416" spans="1:16" s="8" customFormat="1" ht="14.25">
      <c r="A416" s="22"/>
      <c r="B416" s="22"/>
      <c r="C416" s="39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42"/>
    </row>
    <row r="417" spans="1:16" s="8" customFormat="1" ht="14.25">
      <c r="A417" s="22"/>
      <c r="B417" s="22"/>
      <c r="C417" s="39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42"/>
    </row>
    <row r="418" spans="1:16" s="8" customFormat="1" ht="14.25">
      <c r="A418" s="22"/>
      <c r="B418" s="22"/>
      <c r="C418" s="39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42"/>
    </row>
    <row r="419" spans="1:16" s="8" customFormat="1" ht="14.25">
      <c r="A419" s="22"/>
      <c r="B419" s="22"/>
      <c r="C419" s="39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42"/>
    </row>
    <row r="420" spans="1:16" s="8" customFormat="1" ht="14.25">
      <c r="A420" s="22"/>
      <c r="B420" s="22"/>
      <c r="C420" s="39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42"/>
    </row>
    <row r="421" spans="1:16" s="8" customFormat="1" ht="14.25">
      <c r="A421" s="22"/>
      <c r="B421" s="22"/>
      <c r="C421" s="39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42"/>
    </row>
    <row r="422" spans="1:16" s="8" customFormat="1" ht="14.25">
      <c r="A422" s="22"/>
      <c r="B422" s="22"/>
      <c r="C422" s="39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42"/>
    </row>
    <row r="423" spans="1:16" s="8" customFormat="1" ht="14.25">
      <c r="A423" s="22"/>
      <c r="B423" s="22"/>
      <c r="C423" s="39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42"/>
    </row>
    <row r="424" spans="1:16" s="8" customFormat="1" ht="14.25">
      <c r="A424" s="22"/>
      <c r="B424" s="22"/>
      <c r="C424" s="39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42"/>
    </row>
    <row r="425" spans="1:16" s="8" customFormat="1" ht="14.25">
      <c r="A425" s="22"/>
      <c r="B425" s="22"/>
      <c r="C425" s="39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42"/>
    </row>
    <row r="426" spans="1:16" s="8" customFormat="1" ht="14.25">
      <c r="A426" s="22"/>
      <c r="B426" s="22"/>
      <c r="C426" s="39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42"/>
    </row>
    <row r="427" spans="1:16" s="8" customFormat="1" ht="14.25">
      <c r="A427" s="22"/>
      <c r="B427" s="22"/>
      <c r="C427" s="39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42"/>
    </row>
    <row r="428" spans="1:16" s="8" customFormat="1" ht="14.25">
      <c r="A428" s="22"/>
      <c r="B428" s="22"/>
      <c r="C428" s="39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42"/>
    </row>
    <row r="429" spans="1:16" s="8" customFormat="1" ht="14.25">
      <c r="A429" s="22"/>
      <c r="B429" s="22"/>
      <c r="C429" s="39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42"/>
    </row>
    <row r="430" spans="1:16" s="8" customFormat="1" ht="14.25">
      <c r="A430" s="22"/>
      <c r="B430" s="22"/>
      <c r="C430" s="39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42"/>
    </row>
    <row r="431" spans="1:16" s="8" customFormat="1" ht="14.25">
      <c r="A431" s="22"/>
      <c r="B431" s="22"/>
      <c r="C431" s="39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42"/>
    </row>
    <row r="432" spans="1:16" s="8" customFormat="1" ht="14.25">
      <c r="A432" s="22"/>
      <c r="B432" s="22"/>
      <c r="C432" s="39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42"/>
    </row>
    <row r="433" spans="1:16" s="8" customFormat="1" ht="14.25">
      <c r="A433" s="22"/>
      <c r="B433" s="22"/>
      <c r="C433" s="39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42"/>
    </row>
    <row r="434" spans="1:16" s="8" customFormat="1" ht="14.25">
      <c r="A434" s="22"/>
      <c r="B434" s="22"/>
      <c r="C434" s="39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42"/>
    </row>
    <row r="435" spans="1:16" s="8" customFormat="1" ht="14.25">
      <c r="A435" s="22"/>
      <c r="B435" s="22"/>
      <c r="C435" s="39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42"/>
    </row>
    <row r="436" spans="1:16" s="8" customFormat="1" ht="14.25">
      <c r="A436" s="22"/>
      <c r="B436" s="22"/>
      <c r="C436" s="39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42"/>
    </row>
    <row r="437" spans="1:16" s="8" customFormat="1" ht="14.25">
      <c r="A437" s="22"/>
      <c r="B437" s="22"/>
      <c r="C437" s="39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42"/>
    </row>
    <row r="438" spans="1:16" s="8" customFormat="1" ht="14.25">
      <c r="A438" s="22"/>
      <c r="B438" s="22"/>
      <c r="C438" s="39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42"/>
    </row>
    <row r="439" spans="1:16" s="8" customFormat="1" ht="14.25">
      <c r="A439" s="22"/>
      <c r="B439" s="22"/>
      <c r="C439" s="39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42"/>
    </row>
    <row r="440" spans="1:16" s="8" customFormat="1" ht="14.25">
      <c r="A440" s="22"/>
      <c r="B440" s="22"/>
      <c r="C440" s="39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42"/>
    </row>
    <row r="441" spans="1:16" s="8" customFormat="1" ht="14.25">
      <c r="A441" s="22"/>
      <c r="B441" s="22"/>
      <c r="C441" s="39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42"/>
    </row>
    <row r="442" spans="1:16" s="8" customFormat="1" ht="14.25">
      <c r="A442" s="22"/>
      <c r="B442" s="22"/>
      <c r="C442" s="39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42"/>
    </row>
    <row r="443" spans="1:16" s="8" customFormat="1" ht="14.25">
      <c r="A443" s="22"/>
      <c r="B443" s="22"/>
      <c r="C443" s="39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42"/>
    </row>
    <row r="444" spans="1:16" s="8" customFormat="1" ht="14.25">
      <c r="A444" s="22"/>
      <c r="B444" s="22"/>
      <c r="C444" s="39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42"/>
    </row>
    <row r="445" spans="1:16" s="8" customFormat="1" ht="14.25">
      <c r="A445" s="22"/>
      <c r="B445" s="22"/>
      <c r="C445" s="39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42"/>
    </row>
    <row r="446" spans="1:16" s="8" customFormat="1" ht="14.25">
      <c r="A446" s="22"/>
      <c r="B446" s="22"/>
      <c r="C446" s="39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42"/>
    </row>
    <row r="447" spans="1:16" s="8" customFormat="1" ht="14.25">
      <c r="A447" s="22"/>
      <c r="B447" s="22"/>
      <c r="C447" s="39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42"/>
    </row>
    <row r="448" spans="1:16" s="8" customFormat="1" ht="14.25">
      <c r="A448" s="22"/>
      <c r="B448" s="22"/>
      <c r="C448" s="39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42"/>
    </row>
    <row r="449" spans="1:16" s="8" customFormat="1" ht="14.25">
      <c r="A449" s="22"/>
      <c r="B449" s="22"/>
      <c r="C449" s="39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42"/>
    </row>
    <row r="450" spans="1:16" s="8" customFormat="1" ht="14.25">
      <c r="A450" s="22"/>
      <c r="B450" s="22"/>
      <c r="C450" s="39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42"/>
    </row>
    <row r="451" spans="1:16" s="8" customFormat="1" ht="14.25">
      <c r="A451" s="22"/>
      <c r="B451" s="22"/>
      <c r="C451" s="39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42"/>
    </row>
    <row r="452" spans="1:16" s="8" customFormat="1" ht="14.25">
      <c r="A452" s="22"/>
      <c r="B452" s="22"/>
      <c r="C452" s="39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42"/>
    </row>
    <row r="453" spans="1:16" s="8" customFormat="1" ht="14.25">
      <c r="A453" s="22"/>
      <c r="B453" s="22"/>
      <c r="C453" s="39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42"/>
    </row>
    <row r="454" spans="1:16" s="8" customFormat="1" ht="14.25">
      <c r="A454" s="22"/>
      <c r="B454" s="22"/>
      <c r="C454" s="39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42"/>
    </row>
    <row r="455" spans="1:16" s="8" customFormat="1" ht="14.25">
      <c r="A455" s="22"/>
      <c r="B455" s="22"/>
      <c r="C455" s="39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42"/>
    </row>
    <row r="456" spans="1:16" s="8" customFormat="1" ht="14.25">
      <c r="A456" s="22"/>
      <c r="B456" s="22"/>
      <c r="C456" s="39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42"/>
    </row>
    <row r="457" spans="1:16" s="8" customFormat="1" ht="14.25">
      <c r="A457" s="22"/>
      <c r="B457" s="22"/>
      <c r="C457" s="39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42"/>
    </row>
    <row r="458" spans="1:16" s="8" customFormat="1" ht="14.25">
      <c r="A458" s="22"/>
      <c r="B458" s="22"/>
      <c r="C458" s="39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42"/>
    </row>
    <row r="459" spans="1:16" s="8" customFormat="1" ht="14.25">
      <c r="A459" s="22"/>
      <c r="B459" s="22"/>
      <c r="C459" s="39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42"/>
    </row>
    <row r="460" spans="1:16" s="8" customFormat="1" ht="14.25">
      <c r="A460" s="22"/>
      <c r="B460" s="22"/>
      <c r="C460" s="39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42"/>
    </row>
    <row r="461" spans="1:16" s="8" customFormat="1" ht="14.25">
      <c r="A461" s="22"/>
      <c r="B461" s="22"/>
      <c r="C461" s="39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42"/>
    </row>
    <row r="462" spans="1:16" s="8" customFormat="1" ht="14.25">
      <c r="A462" s="22"/>
      <c r="B462" s="22"/>
      <c r="C462" s="39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42"/>
    </row>
    <row r="463" spans="1:16" s="8" customFormat="1" ht="14.25">
      <c r="A463" s="22"/>
      <c r="B463" s="22"/>
      <c r="C463" s="39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42"/>
    </row>
    <row r="464" spans="1:16" s="8" customFormat="1" ht="14.25">
      <c r="A464" s="22"/>
      <c r="B464" s="22"/>
      <c r="C464" s="39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42"/>
    </row>
    <row r="465" spans="1:16" s="8" customFormat="1" ht="14.25">
      <c r="A465" s="22"/>
      <c r="B465" s="22"/>
      <c r="C465" s="39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42"/>
    </row>
    <row r="466" spans="1:16" s="8" customFormat="1" ht="14.25">
      <c r="A466" s="22"/>
      <c r="B466" s="22"/>
      <c r="C466" s="39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42"/>
    </row>
    <row r="467" spans="1:16" s="8" customFormat="1" ht="14.25">
      <c r="A467" s="22"/>
      <c r="B467" s="22"/>
      <c r="C467" s="39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42"/>
    </row>
    <row r="468" spans="1:16" s="8" customFormat="1" ht="14.25">
      <c r="A468" s="22"/>
      <c r="B468" s="22"/>
      <c r="C468" s="39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42"/>
    </row>
    <row r="469" spans="1:16" s="8" customFormat="1" ht="14.25">
      <c r="A469" s="22"/>
      <c r="B469" s="22"/>
      <c r="C469" s="39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42"/>
    </row>
    <row r="470" spans="1:16" s="8" customFormat="1" ht="14.25">
      <c r="A470" s="22"/>
      <c r="B470" s="22"/>
      <c r="C470" s="39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42"/>
    </row>
    <row r="471" spans="1:16" s="8" customFormat="1" ht="14.25">
      <c r="A471" s="22"/>
      <c r="B471" s="22"/>
      <c r="C471" s="39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42"/>
    </row>
    <row r="472" spans="1:16" s="8" customFormat="1" ht="14.25">
      <c r="A472" s="22"/>
      <c r="B472" s="22"/>
      <c r="C472" s="39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42"/>
    </row>
    <row r="473" spans="1:16" s="8" customFormat="1" ht="14.25">
      <c r="A473" s="22"/>
      <c r="B473" s="22"/>
      <c r="C473" s="39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42"/>
    </row>
    <row r="474" spans="1:16" s="8" customFormat="1" ht="14.25">
      <c r="A474" s="22"/>
      <c r="B474" s="22"/>
      <c r="C474" s="39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42"/>
    </row>
    <row r="475" spans="1:16" s="8" customFormat="1" ht="14.25">
      <c r="A475" s="22"/>
      <c r="B475" s="22"/>
      <c r="C475" s="39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42"/>
    </row>
    <row r="476" spans="1:16" s="8" customFormat="1" ht="14.25">
      <c r="A476" s="22"/>
      <c r="B476" s="22"/>
      <c r="C476" s="39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42"/>
    </row>
    <row r="477" spans="1:16" s="8" customFormat="1" ht="14.25">
      <c r="A477" s="22"/>
      <c r="B477" s="22"/>
      <c r="C477" s="39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42"/>
    </row>
    <row r="478" spans="1:16" s="8" customFormat="1" ht="14.25">
      <c r="A478" s="22"/>
      <c r="B478" s="22"/>
      <c r="C478" s="39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42"/>
    </row>
    <row r="479" spans="1:16" s="8" customFormat="1" ht="14.25">
      <c r="A479" s="22"/>
      <c r="B479" s="22"/>
      <c r="C479" s="39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42"/>
    </row>
    <row r="480" spans="1:16" s="8" customFormat="1" ht="14.25">
      <c r="A480" s="22"/>
      <c r="B480" s="22"/>
      <c r="C480" s="39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42"/>
    </row>
    <row r="481" spans="1:16" s="8" customFormat="1" ht="14.25">
      <c r="A481" s="22"/>
      <c r="B481" s="22"/>
      <c r="C481" s="39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42"/>
    </row>
    <row r="482" spans="1:16" s="8" customFormat="1" ht="14.25">
      <c r="A482" s="22"/>
      <c r="B482" s="22"/>
      <c r="C482" s="39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42"/>
    </row>
    <row r="483" spans="1:16" s="8" customFormat="1" ht="14.25">
      <c r="A483" s="22"/>
      <c r="B483" s="22"/>
      <c r="C483" s="39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42"/>
    </row>
    <row r="484" spans="1:16" s="8" customFormat="1" ht="14.25">
      <c r="A484" s="22"/>
      <c r="B484" s="22"/>
      <c r="C484" s="39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42"/>
    </row>
    <row r="485" spans="1:16" s="8" customFormat="1" ht="14.25">
      <c r="A485" s="22"/>
      <c r="B485" s="22"/>
      <c r="C485" s="39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42"/>
    </row>
    <row r="486" spans="1:16" s="8" customFormat="1" ht="14.25">
      <c r="A486" s="22"/>
      <c r="B486" s="22"/>
      <c r="C486" s="39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42"/>
    </row>
    <row r="487" spans="1:16" s="8" customFormat="1" ht="14.25">
      <c r="A487" s="22"/>
      <c r="B487" s="22"/>
      <c r="C487" s="39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42"/>
    </row>
    <row r="488" spans="1:16" s="8" customFormat="1" ht="14.25">
      <c r="A488" s="22"/>
      <c r="B488" s="22"/>
      <c r="C488" s="39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42"/>
    </row>
    <row r="489" spans="1:16" s="8" customFormat="1" ht="14.25">
      <c r="A489" s="22"/>
      <c r="B489" s="22"/>
      <c r="C489" s="39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42"/>
    </row>
    <row r="490" spans="1:16" s="8" customFormat="1" ht="14.25">
      <c r="A490" s="22"/>
      <c r="B490" s="22"/>
      <c r="C490" s="39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42"/>
    </row>
    <row r="491" spans="1:16" s="8" customFormat="1" ht="14.25">
      <c r="A491" s="22"/>
      <c r="B491" s="22"/>
      <c r="C491" s="39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42"/>
    </row>
    <row r="492" spans="1:16" s="8" customFormat="1" ht="14.25">
      <c r="A492" s="22"/>
      <c r="B492" s="22"/>
      <c r="C492" s="39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42"/>
    </row>
    <row r="493" spans="1:16" s="8" customFormat="1" ht="14.25">
      <c r="A493" s="22"/>
      <c r="B493" s="22"/>
      <c r="C493" s="39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42"/>
    </row>
    <row r="494" spans="1:16" s="8" customFormat="1" ht="14.25">
      <c r="A494" s="22"/>
      <c r="B494" s="22"/>
      <c r="C494" s="39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42"/>
    </row>
    <row r="495" spans="1:16" s="8" customFormat="1" ht="14.25">
      <c r="A495" s="22"/>
      <c r="B495" s="22"/>
      <c r="C495" s="39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42"/>
    </row>
    <row r="496" spans="1:16" s="8" customFormat="1" ht="14.25">
      <c r="A496" s="22"/>
      <c r="B496" s="22"/>
      <c r="C496" s="39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42"/>
    </row>
    <row r="497" spans="1:16" s="8" customFormat="1" ht="14.25">
      <c r="A497" s="22"/>
      <c r="B497" s="22"/>
      <c r="C497" s="39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42"/>
    </row>
    <row r="498" spans="1:16" s="8" customFormat="1" ht="14.25">
      <c r="A498" s="22"/>
      <c r="B498" s="22"/>
      <c r="C498" s="39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42"/>
    </row>
    <row r="499" spans="1:16" s="8" customFormat="1" ht="14.25">
      <c r="A499" s="22"/>
      <c r="B499" s="22"/>
      <c r="C499" s="39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42"/>
    </row>
    <row r="500" spans="1:16" s="8" customFormat="1" ht="14.25">
      <c r="A500" s="22"/>
      <c r="B500" s="22"/>
      <c r="C500" s="39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42"/>
    </row>
    <row r="501" spans="1:16" s="8" customFormat="1" ht="14.25">
      <c r="A501" s="22"/>
      <c r="B501" s="22"/>
      <c r="C501" s="39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42"/>
    </row>
    <row r="502" spans="1:16" s="8" customFormat="1" ht="14.25">
      <c r="A502" s="22"/>
      <c r="B502" s="22"/>
      <c r="C502" s="39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42"/>
    </row>
    <row r="503" spans="1:16" s="8" customFormat="1" ht="14.25">
      <c r="A503" s="22"/>
      <c r="B503" s="22"/>
      <c r="C503" s="39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42"/>
    </row>
    <row r="504" spans="1:16" s="8" customFormat="1" ht="14.25">
      <c r="A504" s="22"/>
      <c r="B504" s="22"/>
      <c r="C504" s="39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42"/>
    </row>
    <row r="505" spans="1:16" s="8" customFormat="1" ht="14.25">
      <c r="A505" s="22"/>
      <c r="B505" s="22"/>
      <c r="C505" s="39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42"/>
    </row>
    <row r="506" spans="1:16" s="8" customFormat="1" ht="14.25">
      <c r="A506" s="22"/>
      <c r="B506" s="22"/>
      <c r="C506" s="39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42"/>
    </row>
    <row r="507" spans="1:16" s="8" customFormat="1" ht="14.25">
      <c r="A507" s="22"/>
      <c r="B507" s="22"/>
      <c r="C507" s="39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42"/>
    </row>
    <row r="508" spans="1:16" s="8" customFormat="1" ht="14.25">
      <c r="A508" s="22"/>
      <c r="B508" s="22"/>
      <c r="C508" s="39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42"/>
    </row>
    <row r="509" spans="1:16" s="8" customFormat="1" ht="14.25">
      <c r="A509" s="22"/>
      <c r="B509" s="22"/>
      <c r="C509" s="39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42"/>
    </row>
    <row r="510" spans="1:16" s="8" customFormat="1" ht="14.25">
      <c r="A510" s="22"/>
      <c r="B510" s="22"/>
      <c r="C510" s="39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42"/>
    </row>
    <row r="511" spans="1:16" s="8" customFormat="1" ht="14.25">
      <c r="A511" s="22"/>
      <c r="B511" s="22"/>
      <c r="C511" s="39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42"/>
    </row>
    <row r="512" spans="1:16" s="8" customFormat="1" ht="14.25">
      <c r="A512" s="22"/>
      <c r="B512" s="22"/>
      <c r="C512" s="39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42"/>
    </row>
    <row r="513" spans="1:16" s="8" customFormat="1" ht="14.25">
      <c r="A513" s="22"/>
      <c r="B513" s="22"/>
      <c r="C513" s="39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42"/>
    </row>
    <row r="514" spans="1:16" s="8" customFormat="1" ht="14.25">
      <c r="A514" s="22"/>
      <c r="B514" s="22"/>
      <c r="C514" s="39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42"/>
    </row>
    <row r="515" spans="1:16" s="8" customFormat="1" ht="14.25">
      <c r="A515" s="22"/>
      <c r="B515" s="22"/>
      <c r="C515" s="39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42"/>
    </row>
    <row r="516" spans="1:16" s="8" customFormat="1" ht="14.25">
      <c r="A516" s="22"/>
      <c r="B516" s="22"/>
      <c r="C516" s="39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42"/>
    </row>
    <row r="517" spans="1:16" s="8" customFormat="1" ht="14.25">
      <c r="A517" s="22"/>
      <c r="B517" s="22"/>
      <c r="C517" s="39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42"/>
    </row>
    <row r="518" spans="1:16" s="8" customFormat="1" ht="14.25">
      <c r="A518" s="22"/>
      <c r="B518" s="22"/>
      <c r="C518" s="39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42"/>
    </row>
    <row r="519" spans="1:16" s="8" customFormat="1" ht="14.25">
      <c r="A519" s="22"/>
      <c r="B519" s="22"/>
      <c r="C519" s="39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42"/>
    </row>
    <row r="520" spans="1:16" s="8" customFormat="1" ht="14.25">
      <c r="A520" s="22"/>
      <c r="B520" s="22"/>
      <c r="C520" s="39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42"/>
    </row>
    <row r="521" spans="1:16" s="8" customFormat="1" ht="14.25">
      <c r="A521" s="22"/>
      <c r="B521" s="22"/>
      <c r="C521" s="39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42"/>
    </row>
    <row r="522" spans="1:16" s="8" customFormat="1" ht="14.25">
      <c r="A522" s="22"/>
      <c r="B522" s="22"/>
      <c r="C522" s="39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42"/>
    </row>
    <row r="523" spans="1:16" s="8" customFormat="1" ht="14.25">
      <c r="A523" s="22"/>
      <c r="B523" s="22"/>
      <c r="C523" s="39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42"/>
    </row>
    <row r="524" spans="1:16" s="8" customFormat="1" ht="14.25">
      <c r="A524" s="22"/>
      <c r="B524" s="22"/>
      <c r="C524" s="39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42"/>
    </row>
    <row r="525" spans="1:16" s="8" customFormat="1" ht="14.25">
      <c r="A525" s="22"/>
      <c r="B525" s="22"/>
      <c r="C525" s="39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42"/>
    </row>
    <row r="526" spans="1:16" s="8" customFormat="1" ht="14.25">
      <c r="A526" s="22"/>
      <c r="B526" s="22"/>
      <c r="C526" s="39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42"/>
    </row>
    <row r="527" spans="1:16" s="8" customFormat="1" ht="14.25">
      <c r="A527" s="22"/>
      <c r="B527" s="22"/>
      <c r="C527" s="39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42"/>
    </row>
    <row r="528" spans="1:16" s="8" customFormat="1" ht="14.25">
      <c r="A528" s="22"/>
      <c r="B528" s="22"/>
      <c r="C528" s="39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42"/>
    </row>
    <row r="529" ht="14.25">
      <c r="C529" s="41"/>
    </row>
    <row r="530" ht="14.25">
      <c r="C530" s="41"/>
    </row>
    <row r="531" ht="14.25">
      <c r="C531" s="41"/>
    </row>
    <row r="532" ht="14.25">
      <c r="C532" s="41"/>
    </row>
    <row r="533" ht="14.25">
      <c r="C533" s="41"/>
    </row>
    <row r="534" ht="14.25">
      <c r="C534" s="41"/>
    </row>
    <row r="535" ht="14.25">
      <c r="C535" s="41"/>
    </row>
    <row r="536" ht="14.25">
      <c r="C536" s="41"/>
    </row>
    <row r="537" ht="14.25">
      <c r="C537" s="41"/>
    </row>
    <row r="538" ht="14.25">
      <c r="C538" s="41"/>
    </row>
    <row r="539" ht="14.25">
      <c r="C539" s="41"/>
    </row>
    <row r="540" ht="14.25">
      <c r="C540" s="41"/>
    </row>
    <row r="541" ht="14.25">
      <c r="C541" s="41"/>
    </row>
    <row r="542" ht="14.25">
      <c r="C542" s="41"/>
    </row>
    <row r="543" ht="14.25">
      <c r="C543" s="41"/>
    </row>
    <row r="544" ht="14.25">
      <c r="C544" s="41"/>
    </row>
    <row r="545" ht="14.25">
      <c r="C545" s="41"/>
    </row>
    <row r="546" ht="14.25">
      <c r="C546" s="41"/>
    </row>
    <row r="547" ht="14.25">
      <c r="C547" s="41"/>
    </row>
    <row r="548" ht="14.25">
      <c r="C548" s="41"/>
    </row>
    <row r="549" ht="14.25">
      <c r="C549" s="41"/>
    </row>
    <row r="550" ht="14.25">
      <c r="C550" s="41"/>
    </row>
    <row r="551" ht="14.25">
      <c r="C551" s="41"/>
    </row>
    <row r="552" ht="14.25">
      <c r="C552" s="41"/>
    </row>
    <row r="553" ht="14.25">
      <c r="C553" s="41"/>
    </row>
    <row r="554" ht="14.25">
      <c r="C554" s="41"/>
    </row>
    <row r="555" ht="14.25">
      <c r="C555" s="41"/>
    </row>
    <row r="556" ht="14.25">
      <c r="C556" s="41"/>
    </row>
    <row r="557" ht="14.25">
      <c r="C557" s="41"/>
    </row>
    <row r="558" ht="14.25">
      <c r="C558" s="41"/>
    </row>
    <row r="559" ht="14.25">
      <c r="C559" s="41"/>
    </row>
    <row r="560" ht="14.25">
      <c r="C560" s="41"/>
    </row>
    <row r="561" ht="14.25">
      <c r="C561" s="41"/>
    </row>
    <row r="562" ht="14.25">
      <c r="C562" s="41"/>
    </row>
    <row r="563" ht="14.25">
      <c r="C563" s="41"/>
    </row>
    <row r="564" ht="14.25">
      <c r="C564" s="41"/>
    </row>
    <row r="565" ht="14.25">
      <c r="C565" s="41"/>
    </row>
    <row r="566" ht="14.25">
      <c r="C566" s="41"/>
    </row>
    <row r="567" ht="14.25">
      <c r="C567" s="41"/>
    </row>
    <row r="568" ht="14.25">
      <c r="C568" s="41"/>
    </row>
    <row r="569" ht="14.25">
      <c r="C569" s="41"/>
    </row>
    <row r="570" ht="14.25">
      <c r="C570" s="41"/>
    </row>
    <row r="571" ht="14.25">
      <c r="C571" s="41"/>
    </row>
    <row r="572" ht="14.25">
      <c r="C572" s="41"/>
    </row>
    <row r="573" ht="14.25">
      <c r="C573" s="41"/>
    </row>
    <row r="574" ht="14.25">
      <c r="C574" s="41"/>
    </row>
    <row r="575" ht="14.25">
      <c r="C575" s="41"/>
    </row>
    <row r="576" ht="14.25">
      <c r="C576" s="41"/>
    </row>
    <row r="577" ht="14.25">
      <c r="C577" s="41"/>
    </row>
    <row r="578" ht="14.25">
      <c r="C578" s="41"/>
    </row>
    <row r="579" ht="14.25">
      <c r="C579" s="41"/>
    </row>
    <row r="580" ht="14.25">
      <c r="C580" s="41"/>
    </row>
    <row r="581" ht="14.25">
      <c r="C581" s="41"/>
    </row>
    <row r="582" ht="14.25">
      <c r="C582" s="41"/>
    </row>
    <row r="583" ht="14.25">
      <c r="C583" s="41"/>
    </row>
    <row r="584" ht="14.25">
      <c r="C584" s="41"/>
    </row>
    <row r="585" ht="14.25">
      <c r="C585" s="41"/>
    </row>
    <row r="586" ht="14.25">
      <c r="C586" s="41"/>
    </row>
    <row r="587" ht="14.25">
      <c r="C587" s="41"/>
    </row>
    <row r="588" ht="14.25">
      <c r="C588" s="41"/>
    </row>
    <row r="589" ht="14.25">
      <c r="C589" s="41"/>
    </row>
    <row r="590" ht="14.25">
      <c r="C590" s="41"/>
    </row>
    <row r="591" ht="14.25">
      <c r="C591" s="41"/>
    </row>
    <row r="592" ht="14.25">
      <c r="C592" s="41"/>
    </row>
    <row r="593" ht="14.25">
      <c r="C593" s="41"/>
    </row>
    <row r="594" ht="14.25">
      <c r="C594" s="41"/>
    </row>
    <row r="595" ht="14.25">
      <c r="C595" s="41"/>
    </row>
    <row r="596" ht="14.25">
      <c r="C596" s="41"/>
    </row>
    <row r="597" ht="14.25">
      <c r="C597" s="41"/>
    </row>
    <row r="598" ht="14.25">
      <c r="C598" s="41"/>
    </row>
    <row r="599" ht="14.25">
      <c r="C599" s="41"/>
    </row>
    <row r="600" ht="14.25">
      <c r="C600" s="41"/>
    </row>
    <row r="601" ht="14.25">
      <c r="C601" s="41"/>
    </row>
    <row r="602" ht="14.25">
      <c r="C602" s="41"/>
    </row>
    <row r="603" ht="14.25">
      <c r="C603" s="41"/>
    </row>
    <row r="604" ht="14.25">
      <c r="C604" s="41"/>
    </row>
    <row r="605" ht="14.25">
      <c r="C605" s="41"/>
    </row>
    <row r="606" ht="14.25">
      <c r="C606" s="41"/>
    </row>
    <row r="607" ht="14.25">
      <c r="C607" s="41"/>
    </row>
    <row r="608" ht="14.25">
      <c r="C608" s="41"/>
    </row>
    <row r="609" ht="14.25">
      <c r="C609" s="41"/>
    </row>
    <row r="610" ht="14.25">
      <c r="C610" s="41"/>
    </row>
    <row r="611" ht="14.25">
      <c r="C611" s="41"/>
    </row>
    <row r="612" ht="14.25">
      <c r="C612" s="41"/>
    </row>
    <row r="613" ht="14.25">
      <c r="C613" s="41"/>
    </row>
    <row r="614" ht="14.25">
      <c r="C614" s="41"/>
    </row>
    <row r="615" ht="14.25">
      <c r="C615" s="41"/>
    </row>
    <row r="616" ht="14.25">
      <c r="C616" s="41"/>
    </row>
    <row r="617" ht="14.25">
      <c r="C617" s="41"/>
    </row>
    <row r="618" ht="14.25">
      <c r="C618" s="41"/>
    </row>
    <row r="619" ht="14.25">
      <c r="C619" s="41"/>
    </row>
    <row r="620" ht="14.25">
      <c r="C620" s="41"/>
    </row>
    <row r="621" ht="14.25">
      <c r="C621" s="41"/>
    </row>
    <row r="622" ht="14.25">
      <c r="C622" s="41"/>
    </row>
    <row r="623" ht="14.25">
      <c r="C623" s="41"/>
    </row>
    <row r="624" ht="14.25">
      <c r="C624" s="41"/>
    </row>
    <row r="625" ht="14.25">
      <c r="C625" s="41"/>
    </row>
    <row r="626" ht="14.25">
      <c r="C626" s="41"/>
    </row>
    <row r="627" ht="14.25">
      <c r="C627" s="41"/>
    </row>
    <row r="628" ht="14.25">
      <c r="C628" s="41"/>
    </row>
    <row r="629" ht="14.25">
      <c r="C629" s="41"/>
    </row>
    <row r="630" ht="14.25">
      <c r="C630" s="41"/>
    </row>
    <row r="631" ht="14.25">
      <c r="C631" s="41"/>
    </row>
    <row r="632" ht="14.25">
      <c r="C632" s="41"/>
    </row>
    <row r="633" ht="14.25">
      <c r="C633" s="41"/>
    </row>
    <row r="634" ht="14.25">
      <c r="C634" s="41"/>
    </row>
    <row r="635" ht="14.25">
      <c r="C635" s="41"/>
    </row>
    <row r="636" ht="14.25">
      <c r="C636" s="41"/>
    </row>
    <row r="637" ht="14.25">
      <c r="C637" s="41"/>
    </row>
    <row r="638" ht="14.25">
      <c r="C638" s="41"/>
    </row>
    <row r="639" ht="14.25">
      <c r="C639" s="41"/>
    </row>
    <row r="640" ht="14.25">
      <c r="C640" s="41"/>
    </row>
    <row r="641" ht="14.25">
      <c r="C641" s="41"/>
    </row>
    <row r="642" ht="14.25">
      <c r="C642" s="41"/>
    </row>
    <row r="643" ht="14.25">
      <c r="C643" s="41"/>
    </row>
    <row r="644" ht="14.25">
      <c r="C644" s="41"/>
    </row>
    <row r="645" ht="14.25">
      <c r="C645" s="41"/>
    </row>
    <row r="646" ht="14.25">
      <c r="C646" s="41"/>
    </row>
    <row r="647" ht="14.25">
      <c r="C647" s="41"/>
    </row>
    <row r="648" ht="14.25">
      <c r="C648" s="41"/>
    </row>
    <row r="649" ht="14.25">
      <c r="C649" s="41"/>
    </row>
    <row r="650" ht="14.25">
      <c r="C650" s="41"/>
    </row>
    <row r="651" ht="14.25">
      <c r="C651" s="41"/>
    </row>
    <row r="652" ht="14.25">
      <c r="C652" s="41"/>
    </row>
    <row r="653" ht="14.25">
      <c r="C653" s="41"/>
    </row>
    <row r="654" ht="14.25">
      <c r="C654" s="41"/>
    </row>
    <row r="655" ht="14.25">
      <c r="C655" s="41"/>
    </row>
    <row r="656" ht="14.25">
      <c r="C656" s="41"/>
    </row>
    <row r="657" ht="14.25">
      <c r="C657" s="41"/>
    </row>
    <row r="658" ht="14.25">
      <c r="C658" s="41"/>
    </row>
    <row r="659" ht="14.25">
      <c r="C659" s="41"/>
    </row>
    <row r="660" ht="14.25">
      <c r="C660" s="41"/>
    </row>
    <row r="661" ht="14.25">
      <c r="C661" s="41"/>
    </row>
    <row r="662" ht="14.25">
      <c r="C662" s="41"/>
    </row>
    <row r="663" ht="14.25">
      <c r="C663" s="41"/>
    </row>
    <row r="664" ht="14.25">
      <c r="C664" s="41"/>
    </row>
    <row r="665" ht="14.25">
      <c r="C665" s="41"/>
    </row>
    <row r="666" ht="14.25">
      <c r="C666" s="41"/>
    </row>
    <row r="667" ht="14.25">
      <c r="C667" s="41"/>
    </row>
    <row r="668" ht="14.25">
      <c r="C668" s="41"/>
    </row>
    <row r="669" ht="14.25">
      <c r="C669" s="41"/>
    </row>
    <row r="670" ht="14.25">
      <c r="C670" s="41"/>
    </row>
    <row r="671" ht="14.25">
      <c r="C671" s="41"/>
    </row>
    <row r="672" ht="14.25">
      <c r="C672" s="41"/>
    </row>
    <row r="673" ht="14.25">
      <c r="C673" s="41"/>
    </row>
    <row r="674" ht="14.25">
      <c r="C674" s="41"/>
    </row>
    <row r="675" ht="14.25">
      <c r="C675" s="41"/>
    </row>
    <row r="676" ht="14.25">
      <c r="C676" s="41"/>
    </row>
    <row r="677" ht="14.25">
      <c r="C677" s="41"/>
    </row>
    <row r="678" ht="14.25">
      <c r="C678" s="41"/>
    </row>
    <row r="679" ht="14.25">
      <c r="C679" s="41"/>
    </row>
    <row r="680" ht="14.25">
      <c r="C680" s="41"/>
    </row>
    <row r="681" ht="14.25">
      <c r="C681" s="41"/>
    </row>
    <row r="682" ht="14.25">
      <c r="C682" s="41"/>
    </row>
    <row r="683" ht="14.25">
      <c r="C683" s="41"/>
    </row>
    <row r="684" ht="14.25">
      <c r="C684" s="41"/>
    </row>
    <row r="685" ht="14.25">
      <c r="C685" s="41"/>
    </row>
    <row r="686" ht="14.25">
      <c r="C686" s="41"/>
    </row>
    <row r="687" ht="14.25">
      <c r="C687" s="41"/>
    </row>
    <row r="688" ht="14.25">
      <c r="C688" s="41"/>
    </row>
  </sheetData>
  <sheetProtection/>
  <mergeCells count="117">
    <mergeCell ref="A7:C7"/>
    <mergeCell ref="A6:P6"/>
    <mergeCell ref="A8:O8"/>
    <mergeCell ref="A33:B34"/>
    <mergeCell ref="C39:C40"/>
    <mergeCell ref="C37:C38"/>
    <mergeCell ref="C17:C18"/>
    <mergeCell ref="C21:C22"/>
    <mergeCell ref="C19:C20"/>
    <mergeCell ref="A21:B22"/>
    <mergeCell ref="K1:P1"/>
    <mergeCell ref="J2:P2"/>
    <mergeCell ref="J3:P3"/>
    <mergeCell ref="J4:P4"/>
    <mergeCell ref="C15:C16"/>
    <mergeCell ref="A13:B14"/>
    <mergeCell ref="M9:O9"/>
    <mergeCell ref="P8:P12"/>
    <mergeCell ref="A9:B12"/>
    <mergeCell ref="J10:L10"/>
    <mergeCell ref="A83:B84"/>
    <mergeCell ref="A85:B86"/>
    <mergeCell ref="C83:C84"/>
    <mergeCell ref="C85:C86"/>
    <mergeCell ref="C79:C80"/>
    <mergeCell ref="C64:C65"/>
    <mergeCell ref="A81:B82"/>
    <mergeCell ref="C81:C82"/>
    <mergeCell ref="A64:B65"/>
    <mergeCell ref="A54:B55"/>
    <mergeCell ref="A58:B59"/>
    <mergeCell ref="G10:I10"/>
    <mergeCell ref="C23:C24"/>
    <mergeCell ref="A19:B20"/>
    <mergeCell ref="C27:C28"/>
    <mergeCell ref="A15:B15"/>
    <mergeCell ref="A16:B16"/>
    <mergeCell ref="A25:B26"/>
    <mergeCell ref="A17:B18"/>
    <mergeCell ref="M10:O10"/>
    <mergeCell ref="D11:F11"/>
    <mergeCell ref="G11:I11"/>
    <mergeCell ref="J11:L11"/>
    <mergeCell ref="M11:O11"/>
    <mergeCell ref="C9:C12"/>
    <mergeCell ref="D9:F9"/>
    <mergeCell ref="G9:I9"/>
    <mergeCell ref="J9:L9"/>
    <mergeCell ref="D10:F10"/>
    <mergeCell ref="A29:B30"/>
    <mergeCell ref="A23:B24"/>
    <mergeCell ref="C35:C36"/>
    <mergeCell ref="C31:C32"/>
    <mergeCell ref="C25:C26"/>
    <mergeCell ref="G50:I50"/>
    <mergeCell ref="A39:B40"/>
    <mergeCell ref="C29:C30"/>
    <mergeCell ref="A27:B28"/>
    <mergeCell ref="M50:O50"/>
    <mergeCell ref="A43:B44"/>
    <mergeCell ref="C45:C46"/>
    <mergeCell ref="A31:B32"/>
    <mergeCell ref="A37:B38"/>
    <mergeCell ref="A49:B49"/>
    <mergeCell ref="C41:C42"/>
    <mergeCell ref="A35:B36"/>
    <mergeCell ref="C33:C34"/>
    <mergeCell ref="P50:P53"/>
    <mergeCell ref="D51:F51"/>
    <mergeCell ref="G51:I51"/>
    <mergeCell ref="J51:L51"/>
    <mergeCell ref="M51:O51"/>
    <mergeCell ref="D52:F52"/>
    <mergeCell ref="G52:I52"/>
    <mergeCell ref="J52:L52"/>
    <mergeCell ref="M52:O52"/>
    <mergeCell ref="D50:F50"/>
    <mergeCell ref="G75:I75"/>
    <mergeCell ref="J75:L75"/>
    <mergeCell ref="M75:O75"/>
    <mergeCell ref="A75:B78"/>
    <mergeCell ref="C47:C48"/>
    <mergeCell ref="A50:B53"/>
    <mergeCell ref="J50:L50"/>
    <mergeCell ref="D76:F76"/>
    <mergeCell ref="A66:B67"/>
    <mergeCell ref="C66:C67"/>
    <mergeCell ref="A95:B95"/>
    <mergeCell ref="A41:B42"/>
    <mergeCell ref="C13:C14"/>
    <mergeCell ref="A87:B88"/>
    <mergeCell ref="A69:Q69"/>
    <mergeCell ref="A71:B72"/>
    <mergeCell ref="A74:O74"/>
    <mergeCell ref="M76:O76"/>
    <mergeCell ref="D77:F77"/>
    <mergeCell ref="G77:I77"/>
    <mergeCell ref="C93:C94"/>
    <mergeCell ref="A45:B46"/>
    <mergeCell ref="A47:B48"/>
    <mergeCell ref="C58:C59"/>
    <mergeCell ref="A56:B57"/>
    <mergeCell ref="C56:C57"/>
    <mergeCell ref="A79:B80"/>
    <mergeCell ref="A62:B63"/>
    <mergeCell ref="A60:B61"/>
    <mergeCell ref="C60:C61"/>
    <mergeCell ref="P74:P78"/>
    <mergeCell ref="G76:I76"/>
    <mergeCell ref="J76:L76"/>
    <mergeCell ref="C43:C44"/>
    <mergeCell ref="C54:C55"/>
    <mergeCell ref="J77:L77"/>
    <mergeCell ref="C62:C63"/>
    <mergeCell ref="C50:C53"/>
    <mergeCell ref="M77:O77"/>
    <mergeCell ref="D75:F75"/>
  </mergeCells>
  <printOptions/>
  <pageMargins left="0.2" right="0.2" top="0.25" bottom="0.19" header="0.19" footer="0.19"/>
  <pageSetup horizontalDpi="600" verticalDpi="600" orientation="landscape" paperSize="9" scale="79" r:id="rId1"/>
  <rowBreaks count="2" manualBreakCount="2">
    <brk id="48" max="15" man="1"/>
    <brk id="73" max="15" man="1"/>
  </rowBreaks>
  <ignoredErrors>
    <ignoredError sqref="P58 P17 P13 P15 P39 P33 P35 P64 P60 P31 P25 P45 P23 P37 P21 P19 P27 P41 P43 P54 P62 P79 P81 P83 P85" formulaRange="1"/>
    <ignoredError sqref="P56" formula="1" formulaRange="1"/>
    <ignoredError sqref="P4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27"/>
  <sheetViews>
    <sheetView view="pageBreakPreview" zoomScaleSheetLayoutView="100" workbookViewId="0" topLeftCell="A1">
      <selection activeCell="M6" sqref="M6"/>
    </sheetView>
  </sheetViews>
  <sheetFormatPr defaultColWidth="9.00390625" defaultRowHeight="12.75"/>
  <cols>
    <col min="1" max="1" width="16.375" style="0" customWidth="1"/>
    <col min="2" max="2" width="6.625" style="8" customWidth="1"/>
    <col min="3" max="3" width="6.875" style="8" customWidth="1"/>
    <col min="4" max="4" width="7.625" style="0" customWidth="1"/>
    <col min="5" max="5" width="8.125" style="0" customWidth="1"/>
    <col min="6" max="6" width="7.25390625" style="0" customWidth="1"/>
    <col min="7" max="8" width="7.375" style="0" customWidth="1"/>
    <col min="9" max="9" width="8.375" style="0" customWidth="1"/>
    <col min="10" max="10" width="8.375" style="11" customWidth="1"/>
    <col min="11" max="11" width="8.625" style="0" customWidth="1"/>
    <col min="12" max="12" width="9.00390625" style="0" customWidth="1"/>
    <col min="13" max="13" width="8.375" style="0" customWidth="1"/>
    <col min="14" max="14" width="9.00390625" style="0" customWidth="1"/>
    <col min="15" max="15" width="8.375" style="0" customWidth="1"/>
    <col min="16" max="16" width="7.75390625" style="0" customWidth="1"/>
    <col min="17" max="17" width="8.375" style="11" customWidth="1"/>
    <col min="18" max="18" width="9.875" style="11" customWidth="1"/>
  </cols>
  <sheetData>
    <row r="1" spans="1:18" ht="12.75">
      <c r="A1" s="3"/>
      <c r="D1" s="4"/>
      <c r="F1" s="3"/>
      <c r="M1" s="464" t="s">
        <v>292</v>
      </c>
      <c r="N1" s="464"/>
      <c r="O1" s="464"/>
      <c r="P1" s="464"/>
      <c r="Q1" s="465"/>
      <c r="R1" s="465"/>
    </row>
    <row r="2" spans="1:18" ht="12.75">
      <c r="A2" s="3"/>
      <c r="D2" s="4"/>
      <c r="F2" s="3"/>
      <c r="M2" s="464" t="s">
        <v>313</v>
      </c>
      <c r="N2" s="464"/>
      <c r="O2" s="464"/>
      <c r="P2" s="464"/>
      <c r="Q2" s="465"/>
      <c r="R2" s="465"/>
    </row>
    <row r="3" spans="1:18" ht="12.75">
      <c r="A3" s="3"/>
      <c r="D3" s="4"/>
      <c r="M3" s="464" t="s">
        <v>314</v>
      </c>
      <c r="N3" s="464"/>
      <c r="O3" s="464"/>
      <c r="P3" s="464"/>
      <c r="Q3" s="465"/>
      <c r="R3" s="465"/>
    </row>
    <row r="4" spans="4:18" ht="12.75">
      <c r="D4" s="6"/>
      <c r="G4" s="7"/>
      <c r="M4" s="464" t="s">
        <v>193</v>
      </c>
      <c r="N4" s="464"/>
      <c r="O4" s="464"/>
      <c r="P4" s="464"/>
      <c r="Q4" s="465"/>
      <c r="R4" s="465"/>
    </row>
    <row r="5" spans="4:18" ht="12.75">
      <c r="D5" s="6"/>
      <c r="M5" s="464" t="s">
        <v>315</v>
      </c>
      <c r="N5" s="464"/>
      <c r="O5" s="464"/>
      <c r="P5" s="464"/>
      <c r="Q5" s="465"/>
      <c r="R5" s="465"/>
    </row>
    <row r="6" spans="4:17" ht="12.75">
      <c r="D6" s="6"/>
      <c r="M6" s="5"/>
      <c r="N6" s="5"/>
      <c r="O6" s="5"/>
      <c r="P6" s="5"/>
      <c r="Q6" s="13"/>
    </row>
    <row r="7" spans="1:18" ht="43.5" customHeight="1">
      <c r="A7" s="477" t="s">
        <v>205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9"/>
      <c r="R7" s="479"/>
    </row>
    <row r="8" spans="1:18" ht="45">
      <c r="A8" s="241" t="s">
        <v>213</v>
      </c>
      <c r="B8" s="262" t="s">
        <v>191</v>
      </c>
      <c r="C8" s="262" t="s">
        <v>192</v>
      </c>
      <c r="D8" s="242" t="s">
        <v>9</v>
      </c>
      <c r="E8" s="242" t="s">
        <v>27</v>
      </c>
      <c r="F8" s="242" t="s">
        <v>11</v>
      </c>
      <c r="G8" s="242" t="s">
        <v>28</v>
      </c>
      <c r="H8" s="242" t="s">
        <v>29</v>
      </c>
      <c r="I8" s="242" t="s">
        <v>30</v>
      </c>
      <c r="J8" s="310" t="s">
        <v>70</v>
      </c>
      <c r="K8" s="134" t="s">
        <v>31</v>
      </c>
      <c r="L8" s="242" t="s">
        <v>32</v>
      </c>
      <c r="M8" s="242" t="s">
        <v>33</v>
      </c>
      <c r="N8" s="242" t="s">
        <v>34</v>
      </c>
      <c r="O8" s="242" t="s">
        <v>20</v>
      </c>
      <c r="P8" s="242" t="s">
        <v>21</v>
      </c>
      <c r="Q8" s="310" t="s">
        <v>70</v>
      </c>
      <c r="R8" s="243" t="s">
        <v>0</v>
      </c>
    </row>
    <row r="9" spans="1:18" ht="19.5" customHeight="1">
      <c r="A9" s="470" t="s">
        <v>26</v>
      </c>
      <c r="B9" s="471"/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2"/>
    </row>
    <row r="10" spans="1:19" s="8" customFormat="1" ht="12.75" customHeight="1">
      <c r="A10" s="468" t="s">
        <v>122</v>
      </c>
      <c r="B10" s="473">
        <v>3175.13</v>
      </c>
      <c r="C10" s="473">
        <v>4124.05</v>
      </c>
      <c r="D10" s="244">
        <v>13.525</v>
      </c>
      <c r="E10" s="245">
        <v>16.905</v>
      </c>
      <c r="F10" s="245">
        <v>18.596</v>
      </c>
      <c r="G10" s="245">
        <v>17.75</v>
      </c>
      <c r="H10" s="245">
        <v>15.215</v>
      </c>
      <c r="I10" s="245">
        <v>17.75</v>
      </c>
      <c r="J10" s="246">
        <f aca="true" t="shared" si="0" ref="J10:J18">SUM(D10:I10)</f>
        <v>99.741</v>
      </c>
      <c r="K10" s="245">
        <v>17.75</v>
      </c>
      <c r="L10" s="245">
        <v>19.441</v>
      </c>
      <c r="M10" s="245">
        <v>18.596</v>
      </c>
      <c r="N10" s="245">
        <v>17.75</v>
      </c>
      <c r="O10" s="245">
        <v>17.75</v>
      </c>
      <c r="P10" s="245">
        <v>18.596</v>
      </c>
      <c r="Q10" s="247">
        <f>SUM(K10:P10)</f>
        <v>109.88300000000001</v>
      </c>
      <c r="R10" s="248">
        <f aca="true" t="shared" si="1" ref="R10:R20">J10+Q10</f>
        <v>209.62400000000002</v>
      </c>
      <c r="S10" s="20"/>
    </row>
    <row r="11" spans="1:19" s="8" customFormat="1" ht="34.5" customHeight="1">
      <c r="A11" s="469"/>
      <c r="B11" s="474"/>
      <c r="C11" s="474"/>
      <c r="D11" s="249">
        <f>D10*B10</f>
        <v>42943.633250000006</v>
      </c>
      <c r="E11" s="250">
        <f>E10*B10</f>
        <v>53675.57265</v>
      </c>
      <c r="F11" s="250">
        <f>F10*B10</f>
        <v>59044.71748</v>
      </c>
      <c r="G11" s="250">
        <f>G10*B10</f>
        <v>56358.5575</v>
      </c>
      <c r="H11" s="250">
        <f>H10*B10</f>
        <v>48309.60295</v>
      </c>
      <c r="I11" s="250">
        <f>I10*B10</f>
        <v>56358.5575</v>
      </c>
      <c r="J11" s="246">
        <f t="shared" si="0"/>
        <v>316690.64133</v>
      </c>
      <c r="K11" s="250">
        <f>K10*C10</f>
        <v>73201.8875</v>
      </c>
      <c r="L11" s="250">
        <f>L10*C10</f>
        <v>80175.65605</v>
      </c>
      <c r="M11" s="250">
        <f>M10*C10</f>
        <v>76690.83380000001</v>
      </c>
      <c r="N11" s="250">
        <f>N10*C10</f>
        <v>73201.8875</v>
      </c>
      <c r="O11" s="250">
        <f>O10*C10</f>
        <v>73201.8875</v>
      </c>
      <c r="P11" s="250">
        <f>P10*C10</f>
        <v>76690.83380000001</v>
      </c>
      <c r="Q11" s="247">
        <f>SUM(K11:P11)</f>
        <v>453162.98615000007</v>
      </c>
      <c r="R11" s="251">
        <f>J11+Q11</f>
        <v>769853.62748</v>
      </c>
      <c r="S11" s="20"/>
    </row>
    <row r="12" spans="1:19" s="8" customFormat="1" ht="18.75" customHeight="1">
      <c r="A12" s="468" t="s">
        <v>123</v>
      </c>
      <c r="B12" s="473">
        <v>3175.13</v>
      </c>
      <c r="C12" s="473">
        <v>4124.05</v>
      </c>
      <c r="D12" s="249">
        <v>12.012</v>
      </c>
      <c r="E12" s="250">
        <v>15.031</v>
      </c>
      <c r="F12" s="250">
        <v>16.519</v>
      </c>
      <c r="G12" s="250">
        <v>15.773</v>
      </c>
      <c r="H12" s="250">
        <v>13.519</v>
      </c>
      <c r="I12" s="250">
        <v>15.773</v>
      </c>
      <c r="J12" s="246">
        <f t="shared" si="0"/>
        <v>88.627</v>
      </c>
      <c r="K12" s="250">
        <v>15.773</v>
      </c>
      <c r="L12" s="250">
        <v>17.275</v>
      </c>
      <c r="M12" s="250">
        <v>16.524</v>
      </c>
      <c r="N12" s="250">
        <v>15.773</v>
      </c>
      <c r="O12" s="250">
        <v>15.773</v>
      </c>
      <c r="P12" s="250">
        <v>16.524</v>
      </c>
      <c r="Q12" s="247">
        <f aca="true" t="shared" si="2" ref="Q12:Q20">SUM(K12:P12)</f>
        <v>97.642</v>
      </c>
      <c r="R12" s="248">
        <f t="shared" si="1"/>
        <v>186.269</v>
      </c>
      <c r="S12" s="20"/>
    </row>
    <row r="13" spans="1:19" s="8" customFormat="1" ht="22.5" customHeight="1">
      <c r="A13" s="469"/>
      <c r="B13" s="474"/>
      <c r="C13" s="474"/>
      <c r="D13" s="249">
        <f>D12*B12</f>
        <v>38139.66156</v>
      </c>
      <c r="E13" s="250">
        <f>E12*B12</f>
        <v>47725.379030000004</v>
      </c>
      <c r="F13" s="250">
        <f>F12*B12</f>
        <v>52449.97246999999</v>
      </c>
      <c r="G13" s="250">
        <f>G12*B12</f>
        <v>50081.32549</v>
      </c>
      <c r="H13" s="250">
        <f>H12*B12</f>
        <v>42924.58247</v>
      </c>
      <c r="I13" s="250">
        <f>I12*B12</f>
        <v>50081.32549</v>
      </c>
      <c r="J13" s="246">
        <f t="shared" si="0"/>
        <v>281402.24650999997</v>
      </c>
      <c r="K13" s="250">
        <f>K12*C12</f>
        <v>65048.64065</v>
      </c>
      <c r="L13" s="250">
        <f>L12*C12</f>
        <v>71242.96375</v>
      </c>
      <c r="M13" s="250">
        <f>M12*C12</f>
        <v>68145.8022</v>
      </c>
      <c r="N13" s="250">
        <f>N12*C12</f>
        <v>65048.64065</v>
      </c>
      <c r="O13" s="250">
        <f>O12*C12</f>
        <v>65048.64065</v>
      </c>
      <c r="P13" s="250">
        <f>P12*C12</f>
        <v>68145.8022</v>
      </c>
      <c r="Q13" s="247">
        <f t="shared" si="2"/>
        <v>402680.49010000005</v>
      </c>
      <c r="R13" s="251">
        <f t="shared" si="1"/>
        <v>684082.73661</v>
      </c>
      <c r="S13" s="20"/>
    </row>
    <row r="14" spans="1:19" s="8" customFormat="1" ht="20.25" customHeight="1">
      <c r="A14" s="468" t="s">
        <v>136</v>
      </c>
      <c r="B14" s="473">
        <v>3175.13</v>
      </c>
      <c r="C14" s="473">
        <v>4124.05</v>
      </c>
      <c r="D14" s="244">
        <v>0.05</v>
      </c>
      <c r="E14" s="245">
        <v>0.064</v>
      </c>
      <c r="F14" s="245">
        <v>0.065</v>
      </c>
      <c r="G14" s="245">
        <v>0.065</v>
      </c>
      <c r="H14" s="245">
        <v>0.053</v>
      </c>
      <c r="I14" s="245">
        <v>0.065</v>
      </c>
      <c r="J14" s="246">
        <f>SUM(D14:I14)</f>
        <v>0.362</v>
      </c>
      <c r="K14" s="245">
        <v>0.076</v>
      </c>
      <c r="L14" s="245">
        <v>0.065</v>
      </c>
      <c r="M14" s="245">
        <v>0.065</v>
      </c>
      <c r="N14" s="245">
        <v>0.065</v>
      </c>
      <c r="O14" s="245">
        <v>0.064</v>
      </c>
      <c r="P14" s="245">
        <v>0.076</v>
      </c>
      <c r="Q14" s="252">
        <f>SUM(K14:P14)</f>
        <v>0.41100000000000003</v>
      </c>
      <c r="R14" s="253">
        <f>J14+Q14</f>
        <v>0.773</v>
      </c>
      <c r="S14" s="20"/>
    </row>
    <row r="15" spans="1:19" s="8" customFormat="1" ht="25.5" customHeight="1">
      <c r="A15" s="469"/>
      <c r="B15" s="474"/>
      <c r="C15" s="474"/>
      <c r="D15" s="249">
        <f>D14*B14</f>
        <v>158.75650000000002</v>
      </c>
      <c r="E15" s="250">
        <f>E14*B14</f>
        <v>203.20832000000001</v>
      </c>
      <c r="F15" s="250">
        <f>F14*B14</f>
        <v>206.38345</v>
      </c>
      <c r="G15" s="250">
        <f>G14*B14</f>
        <v>206.38345</v>
      </c>
      <c r="H15" s="250">
        <f>H14*B14</f>
        <v>168.28189</v>
      </c>
      <c r="I15" s="250">
        <f>I14*B14</f>
        <v>206.38345</v>
      </c>
      <c r="J15" s="246">
        <f>SUM(D15:I15)</f>
        <v>1149.39706</v>
      </c>
      <c r="K15" s="250">
        <f>K14*C14</f>
        <v>313.4278</v>
      </c>
      <c r="L15" s="250">
        <f>L14*C14</f>
        <v>268.06325000000004</v>
      </c>
      <c r="M15" s="250">
        <f>M14*C14</f>
        <v>268.06325000000004</v>
      </c>
      <c r="N15" s="250">
        <f>N14*C14</f>
        <v>268.06325000000004</v>
      </c>
      <c r="O15" s="250">
        <f>O14*C14</f>
        <v>263.9392</v>
      </c>
      <c r="P15" s="250">
        <f>P14*C14</f>
        <v>313.4278</v>
      </c>
      <c r="Q15" s="247">
        <f>SUM(K15:P15)</f>
        <v>1694.9845500000001</v>
      </c>
      <c r="R15" s="251">
        <f>J15+Q15</f>
        <v>2844.3816100000004</v>
      </c>
      <c r="S15" s="20"/>
    </row>
    <row r="16" spans="1:19" s="8" customFormat="1" ht="16.5" customHeight="1">
      <c r="A16" s="475" t="s">
        <v>126</v>
      </c>
      <c r="B16" s="473">
        <v>3175.13</v>
      </c>
      <c r="C16" s="473">
        <v>4124.05</v>
      </c>
      <c r="D16" s="249">
        <v>0.02</v>
      </c>
      <c r="E16" s="250">
        <v>0.02</v>
      </c>
      <c r="F16" s="250">
        <v>0.02</v>
      </c>
      <c r="G16" s="250">
        <v>0.02</v>
      </c>
      <c r="H16" s="250">
        <v>0.02</v>
      </c>
      <c r="I16" s="250">
        <v>0.02</v>
      </c>
      <c r="J16" s="246">
        <f t="shared" si="0"/>
        <v>0.12000000000000001</v>
      </c>
      <c r="K16" s="250">
        <v>0.02</v>
      </c>
      <c r="L16" s="250">
        <v>0.02</v>
      </c>
      <c r="M16" s="250">
        <v>0.02</v>
      </c>
      <c r="N16" s="250">
        <v>0.02</v>
      </c>
      <c r="O16" s="250">
        <v>0.02</v>
      </c>
      <c r="P16" s="250">
        <v>0.02</v>
      </c>
      <c r="Q16" s="252">
        <f t="shared" si="2"/>
        <v>0.12000000000000001</v>
      </c>
      <c r="R16" s="253">
        <f>J16+Q16</f>
        <v>0.24000000000000002</v>
      </c>
      <c r="S16" s="20"/>
    </row>
    <row r="17" spans="1:19" s="8" customFormat="1" ht="15.75" customHeight="1">
      <c r="A17" s="476"/>
      <c r="B17" s="474"/>
      <c r="C17" s="474"/>
      <c r="D17" s="249">
        <f>D16*B16</f>
        <v>63.5026</v>
      </c>
      <c r="E17" s="250">
        <f>E16*B16</f>
        <v>63.5026</v>
      </c>
      <c r="F17" s="250">
        <f>F16*B16</f>
        <v>63.5026</v>
      </c>
      <c r="G17" s="250">
        <f>G16*B16</f>
        <v>63.5026</v>
      </c>
      <c r="H17" s="250">
        <f>H16*B16</f>
        <v>63.5026</v>
      </c>
      <c r="I17" s="250">
        <f>I16*B16</f>
        <v>63.5026</v>
      </c>
      <c r="J17" s="246">
        <f>SUM(D17:I17)</f>
        <v>381.01560000000006</v>
      </c>
      <c r="K17" s="250">
        <f>K16*C16</f>
        <v>82.48100000000001</v>
      </c>
      <c r="L17" s="250">
        <f>L16*C16</f>
        <v>82.48100000000001</v>
      </c>
      <c r="M17" s="250">
        <f>M16*C16</f>
        <v>82.48100000000001</v>
      </c>
      <c r="N17" s="250">
        <f>N16*C16</f>
        <v>82.48100000000001</v>
      </c>
      <c r="O17" s="250">
        <f>O16*C16</f>
        <v>82.48100000000001</v>
      </c>
      <c r="P17" s="250">
        <f>P16*C16</f>
        <v>82.48100000000001</v>
      </c>
      <c r="Q17" s="247">
        <f>SUM(K17:P17)</f>
        <v>494.886</v>
      </c>
      <c r="R17" s="251">
        <f>J17+Q17</f>
        <v>875.9016000000001</v>
      </c>
      <c r="S17" s="20"/>
    </row>
    <row r="18" spans="1:19" s="8" customFormat="1" ht="24" customHeight="1">
      <c r="A18" s="475" t="s">
        <v>198</v>
      </c>
      <c r="B18" s="473">
        <v>5996.6</v>
      </c>
      <c r="C18" s="473">
        <v>5996.6</v>
      </c>
      <c r="D18" s="249">
        <v>4.12</v>
      </c>
      <c r="E18" s="250">
        <v>4.12</v>
      </c>
      <c r="F18" s="250">
        <v>4.12</v>
      </c>
      <c r="G18" s="250">
        <v>4.12</v>
      </c>
      <c r="H18" s="250">
        <v>4.12</v>
      </c>
      <c r="I18" s="250">
        <v>4.12</v>
      </c>
      <c r="J18" s="246">
        <f t="shared" si="0"/>
        <v>24.720000000000002</v>
      </c>
      <c r="K18" s="250">
        <v>4.12</v>
      </c>
      <c r="L18" s="250">
        <v>4.12</v>
      </c>
      <c r="M18" s="250">
        <v>4.12</v>
      </c>
      <c r="N18" s="250">
        <v>4.12</v>
      </c>
      <c r="O18" s="250">
        <v>4.12</v>
      </c>
      <c r="P18" s="250">
        <v>4.12</v>
      </c>
      <c r="Q18" s="254">
        <f t="shared" si="2"/>
        <v>24.720000000000002</v>
      </c>
      <c r="R18" s="255">
        <f t="shared" si="1"/>
        <v>49.440000000000005</v>
      </c>
      <c r="S18" s="20"/>
    </row>
    <row r="19" spans="1:19" s="8" customFormat="1" ht="25.5" customHeight="1">
      <c r="A19" s="480"/>
      <c r="B19" s="474"/>
      <c r="C19" s="474"/>
      <c r="D19" s="249">
        <f>D18*B18</f>
        <v>24705.992000000002</v>
      </c>
      <c r="E19" s="250">
        <f>E18*B18</f>
        <v>24705.992000000002</v>
      </c>
      <c r="F19" s="250">
        <f>F18*B18</f>
        <v>24705.992000000002</v>
      </c>
      <c r="G19" s="250">
        <f>G18*B18</f>
        <v>24705.992000000002</v>
      </c>
      <c r="H19" s="250">
        <f>H18*B18</f>
        <v>24705.992000000002</v>
      </c>
      <c r="I19" s="250">
        <f>I18*B18</f>
        <v>24705.992000000002</v>
      </c>
      <c r="J19" s="246">
        <f>SUM(D19:I19)</f>
        <v>148235.95200000002</v>
      </c>
      <c r="K19" s="250">
        <f>K18*C18</f>
        <v>24705.992000000002</v>
      </c>
      <c r="L19" s="250">
        <f>L18*C18</f>
        <v>24705.992000000002</v>
      </c>
      <c r="M19" s="250">
        <f>M18*C18</f>
        <v>24705.992000000002</v>
      </c>
      <c r="N19" s="250">
        <f>N18*C18</f>
        <v>24705.992000000002</v>
      </c>
      <c r="O19" s="250">
        <f>O18*C18</f>
        <v>24705.992000000002</v>
      </c>
      <c r="P19" s="250">
        <f>P18*C18</f>
        <v>24705.992000000002</v>
      </c>
      <c r="Q19" s="247">
        <f>SUM(K19:P19)</f>
        <v>148235.95200000002</v>
      </c>
      <c r="R19" s="251">
        <f>J19+Q19</f>
        <v>296471.90400000004</v>
      </c>
      <c r="S19" s="20"/>
    </row>
    <row r="20" spans="1:19" s="8" customFormat="1" ht="12.75" customHeight="1">
      <c r="A20" s="468" t="s">
        <v>95</v>
      </c>
      <c r="B20" s="473">
        <v>3175.13</v>
      </c>
      <c r="C20" s="473">
        <v>4127.05</v>
      </c>
      <c r="D20" s="249">
        <v>9.117</v>
      </c>
      <c r="E20" s="250">
        <v>11.15</v>
      </c>
      <c r="F20" s="250">
        <v>11.997</v>
      </c>
      <c r="G20" s="250">
        <v>12.477</v>
      </c>
      <c r="H20" s="250">
        <v>11.037</v>
      </c>
      <c r="I20" s="250">
        <v>11.997</v>
      </c>
      <c r="J20" s="246">
        <f>SUM(D20:I20)</f>
        <v>67.775</v>
      </c>
      <c r="K20" s="256">
        <v>12.477</v>
      </c>
      <c r="L20" s="256">
        <v>12.956</v>
      </c>
      <c r="M20" s="256">
        <v>12.477</v>
      </c>
      <c r="N20" s="256">
        <v>12.477</v>
      </c>
      <c r="O20" s="256">
        <v>11.997</v>
      </c>
      <c r="P20" s="256">
        <v>12.956</v>
      </c>
      <c r="Q20" s="257">
        <f t="shared" si="2"/>
        <v>75.34</v>
      </c>
      <c r="R20" s="253">
        <f t="shared" si="1"/>
        <v>143.115</v>
      </c>
      <c r="S20" s="20"/>
    </row>
    <row r="21" spans="1:19" s="8" customFormat="1" ht="21" customHeight="1">
      <c r="A21" s="469"/>
      <c r="B21" s="474"/>
      <c r="C21" s="474"/>
      <c r="D21" s="473">
        <v>4127.05</v>
      </c>
      <c r="E21" s="473">
        <v>4127.05</v>
      </c>
      <c r="F21" s="473">
        <v>4127.05</v>
      </c>
      <c r="G21" s="473">
        <v>4127.05</v>
      </c>
      <c r="H21" s="473">
        <v>4127.05</v>
      </c>
      <c r="I21" s="473">
        <v>4127.05</v>
      </c>
      <c r="J21" s="481">
        <v>4127.05</v>
      </c>
      <c r="K21" s="473">
        <v>4127.05</v>
      </c>
      <c r="L21" s="473">
        <v>4127.05</v>
      </c>
      <c r="M21" s="473">
        <v>4127.05</v>
      </c>
      <c r="N21" s="473">
        <v>4127.05</v>
      </c>
      <c r="O21" s="473">
        <v>4127.05</v>
      </c>
      <c r="P21" s="473">
        <v>4127.05</v>
      </c>
      <c r="Q21" s="481">
        <v>4127.05</v>
      </c>
      <c r="R21" s="473">
        <v>4127.05</v>
      </c>
      <c r="S21" s="20"/>
    </row>
    <row r="22" spans="1:18" s="2" customFormat="1" ht="15" customHeight="1">
      <c r="A22" s="466" t="s">
        <v>25</v>
      </c>
      <c r="B22" s="258"/>
      <c r="C22" s="258"/>
      <c r="D22" s="474"/>
      <c r="E22" s="474"/>
      <c r="F22" s="474"/>
      <c r="G22" s="474"/>
      <c r="H22" s="474"/>
      <c r="I22" s="474"/>
      <c r="J22" s="482"/>
      <c r="K22" s="474"/>
      <c r="L22" s="474"/>
      <c r="M22" s="474"/>
      <c r="N22" s="474"/>
      <c r="O22" s="474"/>
      <c r="P22" s="474"/>
      <c r="Q22" s="482"/>
      <c r="R22" s="474"/>
    </row>
    <row r="23" spans="1:18" s="2" customFormat="1" ht="65.25" customHeight="1">
      <c r="A23" s="467"/>
      <c r="B23" s="258"/>
      <c r="C23" s="258"/>
      <c r="D23" s="278">
        <f>D11+D13+D15+D17+D21</f>
        <v>85432.60391000002</v>
      </c>
      <c r="E23" s="278">
        <f aca="true" t="shared" si="3" ref="E23:R23">E11+E13+E15+E17+E21</f>
        <v>105794.71260000001</v>
      </c>
      <c r="F23" s="278">
        <f t="shared" si="3"/>
        <v>115891.626</v>
      </c>
      <c r="G23" s="278">
        <f t="shared" si="3"/>
        <v>110836.81904000002</v>
      </c>
      <c r="H23" s="278">
        <f t="shared" si="3"/>
        <v>95593.01991</v>
      </c>
      <c r="I23" s="278">
        <f t="shared" si="3"/>
        <v>110836.81904000002</v>
      </c>
      <c r="J23" s="279">
        <f t="shared" si="3"/>
        <v>603750.3505000001</v>
      </c>
      <c r="K23" s="278">
        <f t="shared" si="3"/>
        <v>142773.48695</v>
      </c>
      <c r="L23" s="278">
        <f t="shared" si="3"/>
        <v>155896.21404999998</v>
      </c>
      <c r="M23" s="278">
        <f t="shared" si="3"/>
        <v>149314.23025</v>
      </c>
      <c r="N23" s="278">
        <f t="shared" si="3"/>
        <v>142728.1224</v>
      </c>
      <c r="O23" s="278">
        <f t="shared" si="3"/>
        <v>142723.99834999998</v>
      </c>
      <c r="P23" s="278">
        <f t="shared" si="3"/>
        <v>149359.5948</v>
      </c>
      <c r="Q23" s="280">
        <f t="shared" si="3"/>
        <v>862160.3968000002</v>
      </c>
      <c r="R23" s="278">
        <f t="shared" si="3"/>
        <v>1461783.6973</v>
      </c>
    </row>
    <row r="24" spans="1:19" s="1" customFormat="1" ht="12.75">
      <c r="A24" s="12"/>
      <c r="B24" s="12"/>
      <c r="C24" s="12"/>
      <c r="D24" s="12"/>
      <c r="E24" s="12"/>
      <c r="F24" s="12"/>
      <c r="G24" s="12"/>
      <c r="H24" s="12"/>
      <c r="I24" s="12"/>
      <c r="J24" s="2"/>
      <c r="K24" s="12"/>
      <c r="L24" s="12"/>
      <c r="M24" s="12"/>
      <c r="N24" s="12"/>
      <c r="O24" s="12"/>
      <c r="P24" s="12"/>
      <c r="Q24" s="2"/>
      <c r="R24" s="2"/>
      <c r="S24" s="12"/>
    </row>
    <row r="25" spans="1:19" s="1" customFormat="1" ht="12.75">
      <c r="A25" s="12"/>
      <c r="B25" s="12"/>
      <c r="C25" s="12"/>
      <c r="D25" s="113"/>
      <c r="E25" s="12"/>
      <c r="F25" s="12"/>
      <c r="G25" s="113"/>
      <c r="H25" s="12"/>
      <c r="I25" s="12"/>
      <c r="J25" s="2"/>
      <c r="K25" s="113"/>
      <c r="L25" s="12"/>
      <c r="M25" s="12"/>
      <c r="N25" s="113"/>
      <c r="O25" s="12"/>
      <c r="P25" s="12"/>
      <c r="Q25" s="2"/>
      <c r="R25" s="2"/>
      <c r="S25" s="12"/>
    </row>
    <row r="26" spans="1:19" s="1" customFormat="1" ht="12.75">
      <c r="A26" s="12"/>
      <c r="B26" s="12"/>
      <c r="C26" s="12"/>
      <c r="D26" s="12"/>
      <c r="E26" s="12"/>
      <c r="F26" s="12"/>
      <c r="G26" s="12"/>
      <c r="H26" s="12"/>
      <c r="I26" s="12"/>
      <c r="J26" s="2"/>
      <c r="K26" s="12"/>
      <c r="L26" s="12"/>
      <c r="M26" s="12"/>
      <c r="N26" s="12"/>
      <c r="O26" s="12"/>
      <c r="P26" s="12"/>
      <c r="Q26" s="2"/>
      <c r="R26" s="2"/>
      <c r="S26" s="12"/>
    </row>
    <row r="27" spans="4:18" s="1" customFormat="1" ht="12.75">
      <c r="D27" s="52"/>
      <c r="G27" s="52"/>
      <c r="J27" s="2"/>
      <c r="K27" s="52"/>
      <c r="N27" s="52"/>
      <c r="Q27" s="2"/>
      <c r="R27" s="2"/>
    </row>
  </sheetData>
  <sheetProtection/>
  <mergeCells count="41">
    <mergeCell ref="Q21:Q22"/>
    <mergeCell ref="R21:R22"/>
    <mergeCell ref="K21:K22"/>
    <mergeCell ref="L21:L22"/>
    <mergeCell ref="M21:M22"/>
    <mergeCell ref="N21:N22"/>
    <mergeCell ref="O21:O22"/>
    <mergeCell ref="P21:P22"/>
    <mergeCell ref="E21:E22"/>
    <mergeCell ref="F21:F22"/>
    <mergeCell ref="G21:G22"/>
    <mergeCell ref="H21:H22"/>
    <mergeCell ref="I21:I22"/>
    <mergeCell ref="J21:J22"/>
    <mergeCell ref="M3:R3"/>
    <mergeCell ref="M4:R4"/>
    <mergeCell ref="M5:R5"/>
    <mergeCell ref="A14:A15"/>
    <mergeCell ref="C12:C13"/>
    <mergeCell ref="B10:B11"/>
    <mergeCell ref="B12:B13"/>
    <mergeCell ref="B20:B21"/>
    <mergeCell ref="C16:C17"/>
    <mergeCell ref="C20:C21"/>
    <mergeCell ref="C14:C15"/>
    <mergeCell ref="A7:R7"/>
    <mergeCell ref="C10:C11"/>
    <mergeCell ref="A18:A19"/>
    <mergeCell ref="B18:B19"/>
    <mergeCell ref="C18:C19"/>
    <mergeCell ref="D21:D22"/>
    <mergeCell ref="M1:R1"/>
    <mergeCell ref="M2:R2"/>
    <mergeCell ref="A22:A23"/>
    <mergeCell ref="A20:A21"/>
    <mergeCell ref="A9:R9"/>
    <mergeCell ref="A10:A11"/>
    <mergeCell ref="A12:A13"/>
    <mergeCell ref="B14:B15"/>
    <mergeCell ref="B16:B17"/>
    <mergeCell ref="A16:A17"/>
  </mergeCells>
  <printOptions/>
  <pageMargins left="0.11811023622047245" right="0.11811023622047245" top="0.1968503937007874" bottom="0.1968503937007874" header="0.1968503937007874" footer="0.1968503937007874"/>
  <pageSetup horizontalDpi="600" verticalDpi="600" orientation="landscape" paperSize="9" scale="65" r:id="rId1"/>
  <rowBreaks count="1" manualBreakCount="1">
    <brk id="19" max="17" man="1"/>
  </rowBreaks>
  <ignoredErrors>
    <ignoredError sqref="J20 J10 J12 J14 J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106"/>
  <sheetViews>
    <sheetView view="pageBreakPreview" zoomScaleSheetLayoutView="100" zoomScalePageLayoutView="0" workbookViewId="0" topLeftCell="A1">
      <selection activeCell="L5" sqref="L5"/>
    </sheetView>
  </sheetViews>
  <sheetFormatPr defaultColWidth="9.00390625" defaultRowHeight="12.75"/>
  <cols>
    <col min="1" max="1" width="16.25390625" style="43" customWidth="1"/>
    <col min="2" max="2" width="6.875" style="43" customWidth="1"/>
    <col min="3" max="3" width="7.875" style="43" customWidth="1"/>
    <col min="4" max="4" width="8.875" style="43" customWidth="1"/>
    <col min="5" max="5" width="8.375" style="43" customWidth="1"/>
    <col min="6" max="6" width="8.875" style="43" customWidth="1"/>
    <col min="7" max="7" width="9.125" style="43" customWidth="1"/>
    <col min="8" max="8" width="8.25390625" style="43" customWidth="1"/>
    <col min="9" max="9" width="7.625" style="43" customWidth="1"/>
    <col min="10" max="10" width="8.75390625" style="43" customWidth="1"/>
    <col min="11" max="11" width="6.875" style="43" customWidth="1"/>
    <col min="12" max="12" width="7.625" style="43" customWidth="1"/>
    <col min="13" max="13" width="9.00390625" style="43" customWidth="1"/>
    <col min="14" max="14" width="8.00390625" style="43" customWidth="1"/>
    <col min="15" max="15" width="8.25390625" style="43" customWidth="1"/>
    <col min="16" max="16" width="9.00390625" style="43" customWidth="1"/>
  </cols>
  <sheetData>
    <row r="1" spans="1:16" s="1" customFormat="1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402" t="s">
        <v>76</v>
      </c>
      <c r="M1" s="402"/>
      <c r="N1" s="402"/>
      <c r="O1" s="402"/>
      <c r="P1" s="402"/>
    </row>
    <row r="2" spans="1:16" s="1" customFormat="1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402" t="s">
        <v>308</v>
      </c>
      <c r="M2" s="402"/>
      <c r="N2" s="402"/>
      <c r="O2" s="402"/>
      <c r="P2" s="402"/>
    </row>
    <row r="3" spans="1:16" s="1" customFormat="1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402" t="s">
        <v>193</v>
      </c>
      <c r="M3" s="402"/>
      <c r="N3" s="402"/>
      <c r="O3" s="402"/>
      <c r="P3" s="402"/>
    </row>
    <row r="4" spans="1:16" s="1" customFormat="1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402" t="s">
        <v>316</v>
      </c>
      <c r="M4" s="402"/>
      <c r="N4" s="402"/>
      <c r="O4" s="402"/>
      <c r="P4" s="402"/>
    </row>
    <row r="5" spans="1:16" s="1" customFormat="1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49"/>
    </row>
    <row r="6" spans="1:16" s="1" customFormat="1" ht="15.75">
      <c r="A6" s="485" t="s">
        <v>206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</row>
    <row r="7" spans="1:16" s="1" customFormat="1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49"/>
    </row>
    <row r="8" spans="1:17" s="1" customFormat="1" ht="33" customHeight="1">
      <c r="A8" s="133" t="s">
        <v>209</v>
      </c>
      <c r="B8" s="133" t="s">
        <v>194</v>
      </c>
      <c r="C8" s="133" t="s">
        <v>195</v>
      </c>
      <c r="D8" s="134" t="s">
        <v>52</v>
      </c>
      <c r="E8" s="134" t="s">
        <v>10</v>
      </c>
      <c r="F8" s="134" t="s">
        <v>53</v>
      </c>
      <c r="G8" s="134" t="s">
        <v>12</v>
      </c>
      <c r="H8" s="134" t="s">
        <v>13</v>
      </c>
      <c r="I8" s="134" t="s">
        <v>14</v>
      </c>
      <c r="J8" s="236" t="s">
        <v>15</v>
      </c>
      <c r="K8" s="134" t="s">
        <v>16</v>
      </c>
      <c r="L8" s="134" t="s">
        <v>17</v>
      </c>
      <c r="M8" s="134" t="s">
        <v>18</v>
      </c>
      <c r="N8" s="134" t="s">
        <v>54</v>
      </c>
      <c r="O8" s="134" t="s">
        <v>55</v>
      </c>
      <c r="P8" s="259" t="s">
        <v>37</v>
      </c>
      <c r="Q8" s="260"/>
    </row>
    <row r="9" spans="1:17" s="1" customFormat="1" ht="33" customHeight="1">
      <c r="A9" s="486" t="s">
        <v>208</v>
      </c>
      <c r="B9" s="487"/>
      <c r="C9" s="487"/>
      <c r="D9" s="487"/>
      <c r="E9" s="487"/>
      <c r="F9" s="487"/>
      <c r="G9" s="487"/>
      <c r="H9" s="487"/>
      <c r="I9" s="487"/>
      <c r="J9" s="487"/>
      <c r="K9" s="487"/>
      <c r="L9" s="487"/>
      <c r="M9" s="487"/>
      <c r="N9" s="487"/>
      <c r="O9" s="487"/>
      <c r="P9" s="488"/>
      <c r="Q9" s="260"/>
    </row>
    <row r="10" spans="1:17" s="1" customFormat="1" ht="27" customHeight="1">
      <c r="A10" s="313" t="s">
        <v>301</v>
      </c>
      <c r="B10" s="315">
        <v>5621.35</v>
      </c>
      <c r="C10" s="315">
        <v>5715.28</v>
      </c>
      <c r="D10" s="152">
        <v>21.36</v>
      </c>
      <c r="E10" s="152">
        <v>17.09</v>
      </c>
      <c r="F10" s="152">
        <v>14.11</v>
      </c>
      <c r="G10" s="152">
        <v>8.05</v>
      </c>
      <c r="H10" s="152">
        <v>2.68</v>
      </c>
      <c r="I10" s="311">
        <f>SUM(D10:H10)</f>
        <v>63.29</v>
      </c>
      <c r="J10" s="153">
        <v>2.68</v>
      </c>
      <c r="K10" s="153">
        <v>8.98</v>
      </c>
      <c r="L10" s="153">
        <v>15.69</v>
      </c>
      <c r="M10" s="153">
        <v>20.83</v>
      </c>
      <c r="N10" s="312">
        <f>SUM(J10:M10)</f>
        <v>48.18</v>
      </c>
      <c r="O10" s="156">
        <f>I10+N10</f>
        <v>111.47</v>
      </c>
      <c r="P10" s="272">
        <f aca="true" t="shared" si="0" ref="P10:P59">D10+E10+F10+G10+H10+I10+J10+K10+L10+M10+N10+O10</f>
        <v>334.40999999999997</v>
      </c>
      <c r="Q10" s="260"/>
    </row>
    <row r="11" spans="1:17" s="1" customFormat="1" ht="28.5" customHeight="1">
      <c r="A11" s="314"/>
      <c r="B11" s="316"/>
      <c r="C11" s="316"/>
      <c r="D11" s="148">
        <f>D10*B10</f>
        <v>120072.03600000001</v>
      </c>
      <c r="E11" s="148">
        <f>E10*B10</f>
        <v>96068.87150000001</v>
      </c>
      <c r="F11" s="148">
        <f>F10*B10</f>
        <v>79317.2485</v>
      </c>
      <c r="G11" s="148">
        <f>G10*B10</f>
        <v>45251.86750000001</v>
      </c>
      <c r="H11" s="148">
        <f>H10*B10</f>
        <v>15065.218000000003</v>
      </c>
      <c r="I11" s="311">
        <f>SUM(D11:H11)</f>
        <v>355775.2415</v>
      </c>
      <c r="J11" s="148">
        <f>J10*C10</f>
        <v>15316.9504</v>
      </c>
      <c r="K11" s="146">
        <f>K10*C10</f>
        <v>51323.2144</v>
      </c>
      <c r="L11" s="148">
        <f>L10*C10</f>
        <v>89672.7432</v>
      </c>
      <c r="M11" s="148">
        <f>M10*C10</f>
        <v>119049.28239999998</v>
      </c>
      <c r="N11" s="312">
        <f>SUM(J11:M11)</f>
        <v>275362.19039999996</v>
      </c>
      <c r="O11" s="156">
        <f>I11+N11</f>
        <v>631137.4319</v>
      </c>
      <c r="P11" s="272">
        <f t="shared" si="0"/>
        <v>1893412.2957</v>
      </c>
      <c r="Q11" s="260"/>
    </row>
    <row r="12" spans="1:17" s="1" customFormat="1" ht="33" customHeight="1">
      <c r="A12" s="393" t="s">
        <v>297</v>
      </c>
      <c r="B12" s="483">
        <v>4293.71</v>
      </c>
      <c r="C12" s="483">
        <v>5018.85</v>
      </c>
      <c r="D12" s="199"/>
      <c r="E12" s="199">
        <v>8.84</v>
      </c>
      <c r="F12" s="199">
        <v>21.1</v>
      </c>
      <c r="G12" s="199">
        <v>12.32</v>
      </c>
      <c r="H12" s="199">
        <v>4.2</v>
      </c>
      <c r="I12" s="199"/>
      <c r="J12" s="199"/>
      <c r="K12" s="199"/>
      <c r="L12" s="199">
        <v>2.28</v>
      </c>
      <c r="M12" s="199">
        <v>13.7</v>
      </c>
      <c r="N12" s="199">
        <v>23.37</v>
      </c>
      <c r="O12" s="199">
        <v>30.37</v>
      </c>
      <c r="P12" s="272">
        <f t="shared" si="0"/>
        <v>116.18000000000002</v>
      </c>
      <c r="Q12" s="260"/>
    </row>
    <row r="13" spans="1:17" s="1" customFormat="1" ht="24" customHeight="1">
      <c r="A13" s="394"/>
      <c r="B13" s="483"/>
      <c r="C13" s="483"/>
      <c r="D13" s="199">
        <f>B12*D12</f>
        <v>0</v>
      </c>
      <c r="E13" s="199">
        <f>B12*E12</f>
        <v>37956.3964</v>
      </c>
      <c r="F13" s="199">
        <f>F12*B12</f>
        <v>90597.281</v>
      </c>
      <c r="G13" s="199">
        <f>G12*B12</f>
        <v>52898.5072</v>
      </c>
      <c r="H13" s="199">
        <f>H12*B12</f>
        <v>18033.582000000002</v>
      </c>
      <c r="I13" s="199"/>
      <c r="J13" s="199"/>
      <c r="K13" s="199"/>
      <c r="L13" s="199">
        <f>L12*C12</f>
        <v>11442.978</v>
      </c>
      <c r="M13" s="199">
        <f>M12*C12</f>
        <v>68758.245</v>
      </c>
      <c r="N13" s="199">
        <f>N12*C12</f>
        <v>117290.52450000001</v>
      </c>
      <c r="O13" s="199">
        <f>O12*C12</f>
        <v>152422.4745</v>
      </c>
      <c r="P13" s="272">
        <f t="shared" si="0"/>
        <v>549399.9886</v>
      </c>
      <c r="Q13" s="260"/>
    </row>
    <row r="14" spans="1:17" s="1" customFormat="1" ht="24" customHeight="1">
      <c r="A14" s="454" t="s">
        <v>225</v>
      </c>
      <c r="B14" s="489">
        <v>8200</v>
      </c>
      <c r="C14" s="489">
        <v>9100</v>
      </c>
      <c r="D14" s="199">
        <v>54.363</v>
      </c>
      <c r="E14" s="199">
        <v>42.584</v>
      </c>
      <c r="F14" s="199">
        <v>34.836</v>
      </c>
      <c r="G14" s="199">
        <v>18.02</v>
      </c>
      <c r="H14" s="199">
        <v>3.256</v>
      </c>
      <c r="I14" s="199"/>
      <c r="J14" s="199"/>
      <c r="K14" s="199"/>
      <c r="L14" s="199">
        <v>3.288</v>
      </c>
      <c r="M14" s="199">
        <v>20.303</v>
      </c>
      <c r="N14" s="199">
        <v>38.791</v>
      </c>
      <c r="O14" s="199">
        <v>0</v>
      </c>
      <c r="P14" s="272">
        <f t="shared" si="0"/>
        <v>215.44100000000003</v>
      </c>
      <c r="Q14" s="260"/>
    </row>
    <row r="15" spans="1:17" s="1" customFormat="1" ht="29.25" customHeight="1">
      <c r="A15" s="456"/>
      <c r="B15" s="489"/>
      <c r="C15" s="489"/>
      <c r="D15" s="199">
        <f>B14*D14</f>
        <v>445776.6</v>
      </c>
      <c r="E15" s="199">
        <f>B14*E14</f>
        <v>349188.80000000005</v>
      </c>
      <c r="F15" s="199">
        <f>F14*B14</f>
        <v>285655.2</v>
      </c>
      <c r="G15" s="199">
        <f>G14*B14</f>
        <v>147764</v>
      </c>
      <c r="H15" s="199">
        <f>H14*B14</f>
        <v>26699.199999999997</v>
      </c>
      <c r="I15" s="199"/>
      <c r="J15" s="199"/>
      <c r="K15" s="199"/>
      <c r="L15" s="199">
        <f>L14*C14</f>
        <v>29920.8</v>
      </c>
      <c r="M15" s="199">
        <f>M14*C14</f>
        <v>184757.30000000002</v>
      </c>
      <c r="N15" s="199">
        <f>N14*C14</f>
        <v>352998.1</v>
      </c>
      <c r="O15" s="199">
        <f>O14*C14</f>
        <v>0</v>
      </c>
      <c r="P15" s="272">
        <f t="shared" si="0"/>
        <v>1822760</v>
      </c>
      <c r="Q15" s="260"/>
    </row>
    <row r="16" spans="1:17" s="1" customFormat="1" ht="24" customHeight="1">
      <c r="A16" s="393" t="s">
        <v>231</v>
      </c>
      <c r="B16" s="494">
        <v>5868.92</v>
      </c>
      <c r="C16" s="494">
        <v>6306.67</v>
      </c>
      <c r="D16" s="199">
        <v>11.74</v>
      </c>
      <c r="E16" s="199">
        <v>9.197</v>
      </c>
      <c r="F16" s="199">
        <v>7.524</v>
      </c>
      <c r="G16" s="199">
        <v>3.892</v>
      </c>
      <c r="H16" s="199">
        <v>0.704</v>
      </c>
      <c r="I16" s="199"/>
      <c r="J16" s="199"/>
      <c r="K16" s="199"/>
      <c r="L16" s="199">
        <v>0.711</v>
      </c>
      <c r="M16" s="199">
        <v>4.385</v>
      </c>
      <c r="N16" s="199">
        <v>8.378</v>
      </c>
      <c r="O16" s="199">
        <v>11.212</v>
      </c>
      <c r="P16" s="272">
        <f t="shared" si="0"/>
        <v>57.742999999999995</v>
      </c>
      <c r="Q16" s="260"/>
    </row>
    <row r="17" spans="1:17" s="1" customFormat="1" ht="24" customHeight="1">
      <c r="A17" s="394"/>
      <c r="B17" s="495"/>
      <c r="C17" s="495"/>
      <c r="D17" s="199">
        <f>D16*B16</f>
        <v>68901.1208</v>
      </c>
      <c r="E17" s="199">
        <f>E16*B16</f>
        <v>53976.457239999996</v>
      </c>
      <c r="F17" s="199">
        <f>F16*B16</f>
        <v>44157.75408</v>
      </c>
      <c r="G17" s="199">
        <f>G16*B16</f>
        <v>22841.83664</v>
      </c>
      <c r="H17" s="199">
        <f>H16*B16</f>
        <v>4131.71968</v>
      </c>
      <c r="I17" s="199"/>
      <c r="J17" s="199"/>
      <c r="K17" s="199"/>
      <c r="L17" s="199">
        <f>L16*C16</f>
        <v>4484.04237</v>
      </c>
      <c r="M17" s="199">
        <f>M16*C16</f>
        <v>27654.747949999997</v>
      </c>
      <c r="N17" s="199">
        <f>N16*C16</f>
        <v>52837.28126</v>
      </c>
      <c r="O17" s="199">
        <f>O16*C16</f>
        <v>70710.38404</v>
      </c>
      <c r="P17" s="272">
        <f t="shared" si="0"/>
        <v>349695.34406000003</v>
      </c>
      <c r="Q17" s="260"/>
    </row>
    <row r="18" spans="1:17" s="1" customFormat="1" ht="24" customHeight="1">
      <c r="A18" s="497" t="s">
        <v>226</v>
      </c>
      <c r="B18" s="362">
        <v>3175.13</v>
      </c>
      <c r="C18" s="362">
        <v>4124.05</v>
      </c>
      <c r="D18" s="199">
        <v>1.771</v>
      </c>
      <c r="E18" s="199">
        <v>1.387</v>
      </c>
      <c r="F18" s="199">
        <v>1.134</v>
      </c>
      <c r="G18" s="199">
        <v>0.587</v>
      </c>
      <c r="H18" s="199">
        <v>0.106</v>
      </c>
      <c r="I18" s="199"/>
      <c r="J18" s="199"/>
      <c r="K18" s="199"/>
      <c r="L18" s="199">
        <v>0.107</v>
      </c>
      <c r="M18" s="199">
        <v>0.662</v>
      </c>
      <c r="N18" s="199">
        <v>1.263</v>
      </c>
      <c r="O18" s="199">
        <v>1.691</v>
      </c>
      <c r="P18" s="272">
        <f t="shared" si="0"/>
        <v>8.708</v>
      </c>
      <c r="Q18" s="260"/>
    </row>
    <row r="19" spans="1:17" s="1" customFormat="1" ht="24" customHeight="1">
      <c r="A19" s="497"/>
      <c r="B19" s="363"/>
      <c r="C19" s="363"/>
      <c r="D19" s="263">
        <f>B18*D18</f>
        <v>5623.15523</v>
      </c>
      <c r="E19" s="263">
        <f>E18*B18</f>
        <v>4403.90531</v>
      </c>
      <c r="F19" s="263">
        <f>F18*B18</f>
        <v>3600.5974199999996</v>
      </c>
      <c r="G19" s="263">
        <f>G18*B18</f>
        <v>1863.80131</v>
      </c>
      <c r="H19" s="263">
        <f>H18*B18</f>
        <v>336.56378</v>
      </c>
      <c r="I19" s="263"/>
      <c r="J19" s="263"/>
      <c r="K19" s="263"/>
      <c r="L19" s="263">
        <f>L18*C18</f>
        <v>441.27335</v>
      </c>
      <c r="M19" s="263">
        <f>M18*C18</f>
        <v>2730.1211000000003</v>
      </c>
      <c r="N19" s="263">
        <f>N18*C18</f>
        <v>5208.67515</v>
      </c>
      <c r="O19" s="263">
        <f>O18*C18</f>
        <v>6973.768550000001</v>
      </c>
      <c r="P19" s="272">
        <f t="shared" si="0"/>
        <v>31181.861200000003</v>
      </c>
      <c r="Q19" s="260"/>
    </row>
    <row r="20" spans="1:17" s="1" customFormat="1" ht="24" customHeight="1">
      <c r="A20" s="313" t="s">
        <v>224</v>
      </c>
      <c r="B20" s="362">
        <v>3175.13</v>
      </c>
      <c r="C20" s="362">
        <v>4124.05</v>
      </c>
      <c r="D20" s="199">
        <v>14.37</v>
      </c>
      <c r="E20" s="199">
        <v>11.256</v>
      </c>
      <c r="F20" s="199">
        <v>9.208</v>
      </c>
      <c r="G20" s="199">
        <v>4.763</v>
      </c>
      <c r="H20" s="199">
        <v>0.86</v>
      </c>
      <c r="I20" s="199"/>
      <c r="J20" s="199"/>
      <c r="K20" s="199"/>
      <c r="L20" s="199">
        <v>0.869</v>
      </c>
      <c r="M20" s="199">
        <v>5.367</v>
      </c>
      <c r="N20" s="199">
        <v>10.253</v>
      </c>
      <c r="O20" s="199">
        <v>0</v>
      </c>
      <c r="P20" s="272">
        <f t="shared" si="0"/>
        <v>56.94599999999999</v>
      </c>
      <c r="Q20" s="260"/>
    </row>
    <row r="21" spans="1:17" s="1" customFormat="1" ht="24" customHeight="1">
      <c r="A21" s="314"/>
      <c r="B21" s="363"/>
      <c r="C21" s="363"/>
      <c r="D21" s="263">
        <f>D20*B20</f>
        <v>45626.6181</v>
      </c>
      <c r="E21" s="263">
        <f>E20*B20</f>
        <v>35739.26328</v>
      </c>
      <c r="F21" s="263">
        <f>F20*B20</f>
        <v>29236.59704</v>
      </c>
      <c r="G21" s="263">
        <f>G20*B20</f>
        <v>15123.14419</v>
      </c>
      <c r="H21" s="263">
        <f>H20*B20</f>
        <v>2730.6118</v>
      </c>
      <c r="I21" s="263"/>
      <c r="J21" s="263"/>
      <c r="K21" s="263"/>
      <c r="L21" s="263">
        <f>C20*L20</f>
        <v>3583.79945</v>
      </c>
      <c r="M21" s="263">
        <f>M20*C20</f>
        <v>22133.77635</v>
      </c>
      <c r="N21" s="263">
        <f>N20*C20</f>
        <v>42283.88465</v>
      </c>
      <c r="O21" s="263">
        <f>O20*C20</f>
        <v>0</v>
      </c>
      <c r="P21" s="272">
        <f t="shared" si="0"/>
        <v>196457.69486</v>
      </c>
      <c r="Q21" s="260"/>
    </row>
    <row r="22" spans="1:17" s="1" customFormat="1" ht="24" customHeight="1">
      <c r="A22" s="313" t="s">
        <v>227</v>
      </c>
      <c r="B22" s="362">
        <v>3175.13</v>
      </c>
      <c r="C22" s="362">
        <v>4124.05</v>
      </c>
      <c r="D22" s="199">
        <v>1.385</v>
      </c>
      <c r="E22" s="199">
        <v>1.086</v>
      </c>
      <c r="F22" s="199">
        <v>0.888</v>
      </c>
      <c r="G22" s="199">
        <v>0.459</v>
      </c>
      <c r="H22" s="199">
        <v>0.083</v>
      </c>
      <c r="I22" s="199"/>
      <c r="J22" s="199"/>
      <c r="K22" s="199"/>
      <c r="L22" s="199">
        <v>0.084</v>
      </c>
      <c r="M22" s="199">
        <v>0.518</v>
      </c>
      <c r="N22" s="199">
        <v>0.989</v>
      </c>
      <c r="O22" s="199">
        <v>1.323</v>
      </c>
      <c r="P22" s="272">
        <f t="shared" si="0"/>
        <v>6.8149999999999995</v>
      </c>
      <c r="Q22" s="260"/>
    </row>
    <row r="23" spans="1:17" s="1" customFormat="1" ht="24" customHeight="1">
      <c r="A23" s="314"/>
      <c r="B23" s="363"/>
      <c r="C23" s="363"/>
      <c r="D23" s="263">
        <f>D22*B22</f>
        <v>4397.55505</v>
      </c>
      <c r="E23" s="263">
        <f>E22*B22</f>
        <v>3448.1911800000003</v>
      </c>
      <c r="F23" s="263">
        <f>F22*B22</f>
        <v>2819.51544</v>
      </c>
      <c r="G23" s="263">
        <f>G22*B22</f>
        <v>1457.3846700000001</v>
      </c>
      <c r="H23" s="263">
        <f>H22*B22</f>
        <v>263.53579</v>
      </c>
      <c r="I23" s="263"/>
      <c r="J23" s="263"/>
      <c r="K23" s="263"/>
      <c r="L23" s="263">
        <f>L22*C22</f>
        <v>346.4202</v>
      </c>
      <c r="M23" s="263">
        <f>M22*C22</f>
        <v>2136.2579</v>
      </c>
      <c r="N23" s="263">
        <f>N22*C22</f>
        <v>4078.68545</v>
      </c>
      <c r="O23" s="263">
        <f>O22*C22</f>
        <v>5456.11815</v>
      </c>
      <c r="P23" s="272">
        <f t="shared" si="0"/>
        <v>24403.663829999998</v>
      </c>
      <c r="Q23" s="260"/>
    </row>
    <row r="24" spans="1:17" s="1" customFormat="1" ht="24" customHeight="1">
      <c r="A24" s="313" t="s">
        <v>229</v>
      </c>
      <c r="B24" s="362">
        <v>3175.13</v>
      </c>
      <c r="C24" s="362">
        <v>4124.05</v>
      </c>
      <c r="D24" s="199">
        <v>5.042</v>
      </c>
      <c r="E24" s="199">
        <v>3.95</v>
      </c>
      <c r="F24" s="199">
        <v>3.231</v>
      </c>
      <c r="G24" s="199">
        <v>1.672</v>
      </c>
      <c r="H24" s="199">
        <v>0.304</v>
      </c>
      <c r="I24" s="199"/>
      <c r="J24" s="199"/>
      <c r="K24" s="199"/>
      <c r="L24" s="199">
        <v>0.305</v>
      </c>
      <c r="M24" s="199">
        <v>1.883</v>
      </c>
      <c r="N24" s="199">
        <v>3.598</v>
      </c>
      <c r="O24" s="199">
        <v>4.815</v>
      </c>
      <c r="P24" s="272">
        <f t="shared" si="0"/>
        <v>24.8</v>
      </c>
      <c r="Q24" s="260"/>
    </row>
    <row r="25" spans="1:17" s="1" customFormat="1" ht="24" customHeight="1">
      <c r="A25" s="314"/>
      <c r="B25" s="363"/>
      <c r="C25" s="363"/>
      <c r="D25" s="199">
        <f>B24*D24</f>
        <v>16009.00546</v>
      </c>
      <c r="E25" s="199">
        <f>E24*B24</f>
        <v>12541.763500000001</v>
      </c>
      <c r="F25" s="199">
        <f>F24*B24</f>
        <v>10258.84503</v>
      </c>
      <c r="G25" s="199">
        <f>G24*B24</f>
        <v>5308.81736</v>
      </c>
      <c r="H25" s="199">
        <f>H24*B24</f>
        <v>965.23952</v>
      </c>
      <c r="I25" s="199"/>
      <c r="J25" s="199"/>
      <c r="K25" s="199"/>
      <c r="L25" s="199">
        <f>L24*C24</f>
        <v>1257.83525</v>
      </c>
      <c r="M25" s="199">
        <f>M24*C24</f>
        <v>7765.58615</v>
      </c>
      <c r="N25" s="199">
        <f>N24*C24</f>
        <v>14838.3319</v>
      </c>
      <c r="O25" s="199">
        <f>O24*C24</f>
        <v>19857.300750000002</v>
      </c>
      <c r="P25" s="272">
        <f t="shared" si="0"/>
        <v>88802.72492000001</v>
      </c>
      <c r="Q25" s="260"/>
    </row>
    <row r="26" spans="1:17" s="1" customFormat="1" ht="22.5" customHeight="1">
      <c r="A26" s="354" t="s">
        <v>228</v>
      </c>
      <c r="B26" s="496">
        <v>3175.13</v>
      </c>
      <c r="C26" s="496">
        <v>4124.056</v>
      </c>
      <c r="D26" s="199">
        <v>13.055</v>
      </c>
      <c r="E26" s="199">
        <v>10.225</v>
      </c>
      <c r="F26" s="199">
        <v>8.365</v>
      </c>
      <c r="G26" s="199">
        <v>4.327</v>
      </c>
      <c r="H26" s="199">
        <v>0.781</v>
      </c>
      <c r="I26" s="199"/>
      <c r="J26" s="199"/>
      <c r="K26" s="199"/>
      <c r="L26" s="199">
        <v>0.79</v>
      </c>
      <c r="M26" s="199">
        <v>4.876</v>
      </c>
      <c r="N26" s="199">
        <v>9.315</v>
      </c>
      <c r="O26" s="199">
        <v>12.466</v>
      </c>
      <c r="P26" s="272">
        <f t="shared" si="0"/>
        <v>64.19999999999999</v>
      </c>
      <c r="Q26" s="260"/>
    </row>
    <row r="27" spans="1:17" s="1" customFormat="1" ht="18.75" customHeight="1">
      <c r="A27" s="314"/>
      <c r="B27" s="363"/>
      <c r="C27" s="363"/>
      <c r="D27" s="199">
        <f>B26*D26</f>
        <v>41451.32215</v>
      </c>
      <c r="E27" s="199">
        <f>E26*B26</f>
        <v>32465.70425</v>
      </c>
      <c r="F27" s="199">
        <f>F26*B26</f>
        <v>26559.962450000003</v>
      </c>
      <c r="G27" s="199">
        <f>G26*B26</f>
        <v>13738.78751</v>
      </c>
      <c r="H27" s="199">
        <f>H26*B26</f>
        <v>2479.77653</v>
      </c>
      <c r="I27" s="199"/>
      <c r="J27" s="199"/>
      <c r="K27" s="199"/>
      <c r="L27" s="199">
        <f>L26*C26</f>
        <v>3258.0042399999998</v>
      </c>
      <c r="M27" s="199">
        <f>M26*C26</f>
        <v>20108.897055999998</v>
      </c>
      <c r="N27" s="199">
        <f>N26*C26</f>
        <v>38415.58164</v>
      </c>
      <c r="O27" s="199">
        <f>O26*C26</f>
        <v>51410.48209599999</v>
      </c>
      <c r="P27" s="272">
        <f t="shared" si="0"/>
        <v>229888.51792199997</v>
      </c>
      <c r="Q27" s="260"/>
    </row>
    <row r="28" spans="1:17" s="1" customFormat="1" ht="19.5" customHeight="1">
      <c r="A28" s="313" t="s">
        <v>235</v>
      </c>
      <c r="B28" s="362">
        <v>3771.43</v>
      </c>
      <c r="C28" s="362">
        <v>4222.64</v>
      </c>
      <c r="D28" s="199">
        <v>1.954</v>
      </c>
      <c r="E28" s="199">
        <v>1.53</v>
      </c>
      <c r="F28" s="199">
        <v>1.252</v>
      </c>
      <c r="G28" s="199">
        <v>0.648</v>
      </c>
      <c r="H28" s="199">
        <v>0.117</v>
      </c>
      <c r="I28" s="199"/>
      <c r="J28" s="199"/>
      <c r="K28" s="199"/>
      <c r="L28" s="199">
        <v>0.236</v>
      </c>
      <c r="M28" s="199">
        <v>1.46</v>
      </c>
      <c r="N28" s="199">
        <v>2.788</v>
      </c>
      <c r="O28" s="199">
        <v>3.73</v>
      </c>
      <c r="P28" s="272">
        <f t="shared" si="0"/>
        <v>13.715</v>
      </c>
      <c r="Q28" s="260"/>
    </row>
    <row r="29" spans="1:17" s="1" customFormat="1" ht="36.75" customHeight="1">
      <c r="A29" s="314"/>
      <c r="B29" s="363"/>
      <c r="C29" s="363"/>
      <c r="D29" s="263">
        <f>D28*B28</f>
        <v>7369.37422</v>
      </c>
      <c r="E29" s="263">
        <f>B28*E28</f>
        <v>5770.2879</v>
      </c>
      <c r="F29" s="263">
        <f>B28*F28</f>
        <v>4721.83036</v>
      </c>
      <c r="G29" s="263">
        <f>G28*B28</f>
        <v>2443.88664</v>
      </c>
      <c r="H29" s="263">
        <f>H28*B28</f>
        <v>441.25731</v>
      </c>
      <c r="I29" s="263"/>
      <c r="J29" s="263"/>
      <c r="K29" s="263"/>
      <c r="L29" s="263">
        <f>L28*C28</f>
        <v>996.54304</v>
      </c>
      <c r="M29" s="263">
        <f>M28*C28</f>
        <v>6165.0544</v>
      </c>
      <c r="N29" s="263">
        <f>N28*C28</f>
        <v>11772.72032</v>
      </c>
      <c r="O29" s="263">
        <f>O28*C28</f>
        <v>15750.4472</v>
      </c>
      <c r="P29" s="272">
        <f t="shared" si="0"/>
        <v>55431.401390000006</v>
      </c>
      <c r="Q29" s="260"/>
    </row>
    <row r="30" spans="1:17" s="53" customFormat="1" ht="14.25" customHeight="1">
      <c r="A30" s="313" t="s">
        <v>236</v>
      </c>
      <c r="B30" s="362">
        <v>3175.13</v>
      </c>
      <c r="C30" s="362">
        <v>4124.05</v>
      </c>
      <c r="D30" s="199">
        <v>102.452</v>
      </c>
      <c r="E30" s="199">
        <v>80.253</v>
      </c>
      <c r="F30" s="199">
        <v>65.651</v>
      </c>
      <c r="G30" s="199">
        <v>33.959</v>
      </c>
      <c r="H30" s="199">
        <v>6.135</v>
      </c>
      <c r="I30" s="199"/>
      <c r="J30" s="199"/>
      <c r="K30" s="199"/>
      <c r="L30" s="199">
        <v>6.181</v>
      </c>
      <c r="M30" s="199">
        <v>38.262</v>
      </c>
      <c r="N30" s="199">
        <v>0</v>
      </c>
      <c r="O30" s="199">
        <v>0</v>
      </c>
      <c r="P30" s="272">
        <f t="shared" si="0"/>
        <v>332.893</v>
      </c>
      <c r="Q30" s="264"/>
    </row>
    <row r="31" spans="1:17" s="53" customFormat="1" ht="12" customHeight="1">
      <c r="A31" s="314"/>
      <c r="B31" s="363"/>
      <c r="C31" s="363"/>
      <c r="D31" s="199">
        <f>D30*B30</f>
        <v>325298.41876000003</v>
      </c>
      <c r="E31" s="199">
        <f>E30*B30</f>
        <v>254813.70789000002</v>
      </c>
      <c r="F31" s="199">
        <f>F30*B30</f>
        <v>208450.45963</v>
      </c>
      <c r="G31" s="199">
        <f>G30*B30</f>
        <v>107824.23967000001</v>
      </c>
      <c r="H31" s="199">
        <f>H30*B30</f>
        <v>19479.42255</v>
      </c>
      <c r="I31" s="199"/>
      <c r="J31" s="199"/>
      <c r="K31" s="199"/>
      <c r="L31" s="199">
        <f>C30*L30</f>
        <v>25490.753050000003</v>
      </c>
      <c r="M31" s="199">
        <f>M30*C30</f>
        <v>157794.40110000002</v>
      </c>
      <c r="N31" s="199">
        <f>N30*C30</f>
        <v>0</v>
      </c>
      <c r="O31" s="199">
        <f>O30*C30</f>
        <v>0</v>
      </c>
      <c r="P31" s="272">
        <f t="shared" si="0"/>
        <v>1099151.40265</v>
      </c>
      <c r="Q31" s="264"/>
    </row>
    <row r="32" spans="1:17" s="8" customFormat="1" ht="16.5" customHeight="1">
      <c r="A32" s="313" t="s">
        <v>223</v>
      </c>
      <c r="B32" s="315">
        <v>3175.13</v>
      </c>
      <c r="C32" s="315">
        <v>4124.05</v>
      </c>
      <c r="D32" s="146">
        <v>13.574</v>
      </c>
      <c r="E32" s="146">
        <v>10.633</v>
      </c>
      <c r="F32" s="146">
        <v>8.698</v>
      </c>
      <c r="G32" s="146">
        <v>4.499</v>
      </c>
      <c r="H32" s="146">
        <v>0.812</v>
      </c>
      <c r="I32" s="147"/>
      <c r="J32" s="186"/>
      <c r="K32" s="186"/>
      <c r="L32" s="148">
        <v>0.822</v>
      </c>
      <c r="M32" s="149">
        <v>5.07</v>
      </c>
      <c r="N32" s="149">
        <v>9.685</v>
      </c>
      <c r="O32" s="148">
        <v>0</v>
      </c>
      <c r="P32" s="272">
        <f t="shared" si="0"/>
        <v>53.793000000000006</v>
      </c>
      <c r="Q32" s="265"/>
    </row>
    <row r="33" spans="1:17" s="8" customFormat="1" ht="22.5" customHeight="1">
      <c r="A33" s="314"/>
      <c r="B33" s="316"/>
      <c r="C33" s="316"/>
      <c r="D33" s="146">
        <f>D32*B32</f>
        <v>43099.21462</v>
      </c>
      <c r="E33" s="146">
        <f>E32*B32</f>
        <v>33761.157289999996</v>
      </c>
      <c r="F33" s="146">
        <f>F32*B32</f>
        <v>27617.280740000002</v>
      </c>
      <c r="G33" s="146">
        <f>G32*B32</f>
        <v>14284.90987</v>
      </c>
      <c r="H33" s="146">
        <f>H32*B32</f>
        <v>2578.2055600000003</v>
      </c>
      <c r="I33" s="147"/>
      <c r="J33" s="186"/>
      <c r="K33" s="186"/>
      <c r="L33" s="148">
        <f>L32*C32</f>
        <v>3389.9691</v>
      </c>
      <c r="M33" s="149">
        <f>M32*C32</f>
        <v>20908.933500000003</v>
      </c>
      <c r="N33" s="149">
        <f>N32*C32</f>
        <v>39941.424250000004</v>
      </c>
      <c r="O33" s="148">
        <f>O32*C32</f>
        <v>0</v>
      </c>
      <c r="P33" s="272">
        <f t="shared" si="0"/>
        <v>185581.09493000002</v>
      </c>
      <c r="Q33" s="265"/>
    </row>
    <row r="34" spans="1:17" s="8" customFormat="1" ht="17.25" customHeight="1">
      <c r="A34" s="393" t="s">
        <v>138</v>
      </c>
      <c r="B34" s="473">
        <v>3175.13</v>
      </c>
      <c r="C34" s="473">
        <v>4124.05</v>
      </c>
      <c r="D34" s="134">
        <v>110.155</v>
      </c>
      <c r="E34" s="134">
        <v>86.287</v>
      </c>
      <c r="F34" s="134">
        <v>70.588</v>
      </c>
      <c r="G34" s="134">
        <v>36.513</v>
      </c>
      <c r="H34" s="134">
        <v>6.596</v>
      </c>
      <c r="I34" s="134"/>
      <c r="J34" s="134"/>
      <c r="K34" s="134"/>
      <c r="L34" s="134">
        <v>6.663</v>
      </c>
      <c r="M34" s="134">
        <v>41.139</v>
      </c>
      <c r="N34" s="134">
        <v>78.6</v>
      </c>
      <c r="O34" s="134"/>
      <c r="P34" s="272">
        <f t="shared" si="0"/>
        <v>436.54099999999994</v>
      </c>
      <c r="Q34" s="265"/>
    </row>
    <row r="35" spans="1:17" s="8" customFormat="1" ht="23.25" customHeight="1">
      <c r="A35" s="394"/>
      <c r="B35" s="474"/>
      <c r="C35" s="474"/>
      <c r="D35" s="137">
        <f>D34*B34</f>
        <v>349756.44515000004</v>
      </c>
      <c r="E35" s="137">
        <f>E34*B34</f>
        <v>273972.44231</v>
      </c>
      <c r="F35" s="137">
        <f>F34*B34</f>
        <v>224126.07643999998</v>
      </c>
      <c r="G35" s="137">
        <f>G34*B34</f>
        <v>115933.52169</v>
      </c>
      <c r="H35" s="137">
        <f>H34*B34</f>
        <v>20943.15748</v>
      </c>
      <c r="I35" s="137"/>
      <c r="J35" s="137"/>
      <c r="K35" s="137"/>
      <c r="L35" s="137">
        <f>L34*C34</f>
        <v>27478.54515</v>
      </c>
      <c r="M35" s="137">
        <f>M34*C34</f>
        <v>169659.29295000003</v>
      </c>
      <c r="N35" s="137">
        <f>N34*C34</f>
        <v>324150.33</v>
      </c>
      <c r="O35" s="137">
        <f>O34*C34</f>
        <v>0</v>
      </c>
      <c r="P35" s="272">
        <f t="shared" si="0"/>
        <v>1506019.8111700001</v>
      </c>
      <c r="Q35" s="265"/>
    </row>
    <row r="36" spans="1:17" s="53" customFormat="1" ht="21.75" customHeight="1">
      <c r="A36" s="393" t="s">
        <v>300</v>
      </c>
      <c r="B36" s="473">
        <v>3771.43</v>
      </c>
      <c r="C36" s="473">
        <v>4222.64</v>
      </c>
      <c r="D36" s="134">
        <v>6.502</v>
      </c>
      <c r="E36" s="266">
        <v>5.094</v>
      </c>
      <c r="F36" s="134">
        <v>4.167</v>
      </c>
      <c r="G36" s="134">
        <v>2.155</v>
      </c>
      <c r="H36" s="134">
        <v>0.389</v>
      </c>
      <c r="I36" s="134"/>
      <c r="J36" s="134"/>
      <c r="K36" s="134"/>
      <c r="L36" s="134">
        <v>0.393</v>
      </c>
      <c r="M36" s="137">
        <v>2.428</v>
      </c>
      <c r="N36" s="137">
        <v>4.64</v>
      </c>
      <c r="O36" s="134">
        <v>6.209</v>
      </c>
      <c r="P36" s="272">
        <f t="shared" si="0"/>
        <v>31.977</v>
      </c>
      <c r="Q36" s="196"/>
    </row>
    <row r="37" spans="1:17" s="53" customFormat="1" ht="32.25" customHeight="1">
      <c r="A37" s="394"/>
      <c r="B37" s="474"/>
      <c r="C37" s="474"/>
      <c r="D37" s="137">
        <f>D36*B36</f>
        <v>24521.83786</v>
      </c>
      <c r="E37" s="137">
        <f>E36*B36</f>
        <v>19211.66442</v>
      </c>
      <c r="F37" s="137">
        <f>F36*B36</f>
        <v>15715.548809999998</v>
      </c>
      <c r="G37" s="137">
        <f>G36*B36</f>
        <v>8127.431649999999</v>
      </c>
      <c r="H37" s="137">
        <f>H36*B36</f>
        <v>1467.08627</v>
      </c>
      <c r="I37" s="137"/>
      <c r="J37" s="137"/>
      <c r="K37" s="137"/>
      <c r="L37" s="137">
        <f>L36*C36</f>
        <v>1659.4975200000001</v>
      </c>
      <c r="M37" s="137">
        <f>M36*C36</f>
        <v>10252.56992</v>
      </c>
      <c r="N37" s="137">
        <f>N36*C36</f>
        <v>19593.0496</v>
      </c>
      <c r="O37" s="137">
        <f>O36*C36</f>
        <v>26218.37176</v>
      </c>
      <c r="P37" s="272">
        <f t="shared" si="0"/>
        <v>126767.05781</v>
      </c>
      <c r="Q37" s="196"/>
    </row>
    <row r="38" spans="1:17" s="53" customFormat="1" ht="21.75" customHeight="1">
      <c r="A38" s="313" t="s">
        <v>220</v>
      </c>
      <c r="B38" s="181">
        <v>6574.56</v>
      </c>
      <c r="C38" s="181">
        <v>7560.75</v>
      </c>
      <c r="D38" s="146">
        <v>45.35</v>
      </c>
      <c r="E38" s="148">
        <v>35.53</v>
      </c>
      <c r="F38" s="146">
        <v>29.07</v>
      </c>
      <c r="G38" s="146">
        <v>15.04</v>
      </c>
      <c r="H38" s="148">
        <v>2.72</v>
      </c>
      <c r="I38" s="147">
        <f>D38+E38+F38+G38+H38</f>
        <v>127.70999999999998</v>
      </c>
      <c r="J38" s="148"/>
      <c r="K38" s="149"/>
      <c r="L38" s="146">
        <v>2.74</v>
      </c>
      <c r="M38" s="148">
        <v>0</v>
      </c>
      <c r="N38" s="165">
        <v>0</v>
      </c>
      <c r="O38" s="151">
        <v>0</v>
      </c>
      <c r="P38" s="272">
        <f t="shared" si="0"/>
        <v>258.15999999999997</v>
      </c>
      <c r="Q38" s="196"/>
    </row>
    <row r="39" spans="1:17" s="53" customFormat="1" ht="21.75" customHeight="1">
      <c r="A39" s="314"/>
      <c r="B39" s="183"/>
      <c r="C39" s="183"/>
      <c r="D39" s="146">
        <f>D38*B38</f>
        <v>298156.29600000003</v>
      </c>
      <c r="E39" s="148">
        <f>E38*B38</f>
        <v>233594.11680000002</v>
      </c>
      <c r="F39" s="146">
        <f>F38*B38</f>
        <v>191122.4592</v>
      </c>
      <c r="G39" s="146">
        <f>G38*B38</f>
        <v>98881.3824</v>
      </c>
      <c r="H39" s="148">
        <f>B38*H38</f>
        <v>17882.803200000002</v>
      </c>
      <c r="I39" s="147">
        <f>D39+E39+F39+G39+H39</f>
        <v>839637.0576000001</v>
      </c>
      <c r="J39" s="148">
        <f>J38*C38</f>
        <v>0</v>
      </c>
      <c r="K39" s="149">
        <f>C38*K38</f>
        <v>0</v>
      </c>
      <c r="L39" s="146">
        <f>L38*C38</f>
        <v>20716.455</v>
      </c>
      <c r="M39" s="148">
        <f>M38*C38</f>
        <v>0</v>
      </c>
      <c r="N39" s="165">
        <f>N38*C38</f>
        <v>0</v>
      </c>
      <c r="O39" s="151">
        <f>O38*C38</f>
        <v>0</v>
      </c>
      <c r="P39" s="272">
        <f t="shared" si="0"/>
        <v>1699990.5702000002</v>
      </c>
      <c r="Q39" s="196"/>
    </row>
    <row r="40" spans="1:17" s="53" customFormat="1" ht="16.5" customHeight="1">
      <c r="A40" s="313" t="s">
        <v>221</v>
      </c>
      <c r="B40" s="315">
        <v>6574.56</v>
      </c>
      <c r="C40" s="315">
        <v>7560.75</v>
      </c>
      <c r="D40" s="267">
        <v>11.68</v>
      </c>
      <c r="E40" s="268">
        <v>9.15</v>
      </c>
      <c r="F40" s="267">
        <v>7.48</v>
      </c>
      <c r="G40" s="267">
        <v>3.87</v>
      </c>
      <c r="H40" s="268">
        <v>0.7</v>
      </c>
      <c r="I40" s="269">
        <v>0</v>
      </c>
      <c r="J40" s="148"/>
      <c r="K40" s="149"/>
      <c r="L40" s="146">
        <v>0.71</v>
      </c>
      <c r="M40" s="148">
        <v>4.36</v>
      </c>
      <c r="N40" s="165">
        <v>8.33</v>
      </c>
      <c r="O40" s="151">
        <v>0</v>
      </c>
      <c r="P40" s="272">
        <f t="shared" si="0"/>
        <v>46.28</v>
      </c>
      <c r="Q40" s="196"/>
    </row>
    <row r="41" spans="1:17" s="53" customFormat="1" ht="32.25" customHeight="1">
      <c r="A41" s="314"/>
      <c r="B41" s="316"/>
      <c r="C41" s="316"/>
      <c r="D41" s="146">
        <f>D40*B40</f>
        <v>76790.86080000001</v>
      </c>
      <c r="E41" s="148">
        <f>E40*B40</f>
        <v>60157.22400000001</v>
      </c>
      <c r="F41" s="146">
        <f>B40*F40</f>
        <v>49177.70880000001</v>
      </c>
      <c r="G41" s="146">
        <f>G40*B40</f>
        <v>25443.5472</v>
      </c>
      <c r="H41" s="148">
        <f>H40*B40</f>
        <v>4602.192</v>
      </c>
      <c r="I41" s="147">
        <f>I40*B40</f>
        <v>0</v>
      </c>
      <c r="J41" s="148">
        <f>J40*C40</f>
        <v>0</v>
      </c>
      <c r="K41" s="149">
        <f>K40*C40</f>
        <v>0</v>
      </c>
      <c r="L41" s="146">
        <f>L40*C40</f>
        <v>5368.1325</v>
      </c>
      <c r="M41" s="148">
        <f>M40*C40</f>
        <v>32964.87</v>
      </c>
      <c r="N41" s="165">
        <f>N40*C40</f>
        <v>62981.0475</v>
      </c>
      <c r="O41" s="151">
        <f>O40*C40</f>
        <v>0</v>
      </c>
      <c r="P41" s="272">
        <f t="shared" si="0"/>
        <v>317485.58280000003</v>
      </c>
      <c r="Q41" s="196"/>
    </row>
    <row r="42" spans="1:17" s="8" customFormat="1" ht="18.75" customHeight="1">
      <c r="A42" s="354" t="s">
        <v>222</v>
      </c>
      <c r="B42" s="315">
        <v>6574.56</v>
      </c>
      <c r="C42" s="315">
        <v>7560.75</v>
      </c>
      <c r="D42" s="146">
        <v>7.06</v>
      </c>
      <c r="E42" s="148">
        <v>5.53</v>
      </c>
      <c r="F42" s="146">
        <v>4.52</v>
      </c>
      <c r="G42" s="146">
        <v>2.34</v>
      </c>
      <c r="H42" s="148">
        <v>0.42</v>
      </c>
      <c r="I42" s="147">
        <v>0</v>
      </c>
      <c r="J42" s="148">
        <v>0</v>
      </c>
      <c r="K42" s="149">
        <v>0</v>
      </c>
      <c r="L42" s="146">
        <v>0.43</v>
      </c>
      <c r="M42" s="148">
        <v>2.64</v>
      </c>
      <c r="N42" s="165">
        <v>5.04</v>
      </c>
      <c r="O42" s="151">
        <v>0</v>
      </c>
      <c r="P42" s="272">
        <f t="shared" si="0"/>
        <v>27.98</v>
      </c>
      <c r="Q42" s="270"/>
    </row>
    <row r="43" spans="1:17" s="8" customFormat="1" ht="30" customHeight="1">
      <c r="A43" s="314"/>
      <c r="B43" s="316"/>
      <c r="C43" s="316"/>
      <c r="D43" s="146">
        <f>D42*B42</f>
        <v>46416.3936</v>
      </c>
      <c r="E43" s="148">
        <f>E42*B42</f>
        <v>36357.3168</v>
      </c>
      <c r="F43" s="146">
        <f>F42*B42</f>
        <v>29717.011199999997</v>
      </c>
      <c r="G43" s="146">
        <f>G42*B42</f>
        <v>15384.4704</v>
      </c>
      <c r="H43" s="148">
        <f>H42*B42</f>
        <v>2761.3152</v>
      </c>
      <c r="I43" s="147">
        <f>I42*B42</f>
        <v>0</v>
      </c>
      <c r="J43" s="148">
        <f>J42*C42</f>
        <v>0</v>
      </c>
      <c r="K43" s="149">
        <f>K42*C42</f>
        <v>0</v>
      </c>
      <c r="L43" s="146">
        <f>L42*C42</f>
        <v>3251.1225</v>
      </c>
      <c r="M43" s="148">
        <f>M42*C42</f>
        <v>19960.38</v>
      </c>
      <c r="N43" s="165">
        <f>N42*C42</f>
        <v>38106.18</v>
      </c>
      <c r="O43" s="151">
        <f>O42*C42</f>
        <v>0</v>
      </c>
      <c r="P43" s="272">
        <f t="shared" si="0"/>
        <v>191954.18970000002</v>
      </c>
      <c r="Q43" s="270"/>
    </row>
    <row r="44" spans="1:17" s="8" customFormat="1" ht="18.75" customHeight="1">
      <c r="A44" s="313" t="s">
        <v>215</v>
      </c>
      <c r="B44" s="315">
        <v>4306.38</v>
      </c>
      <c r="C44" s="315">
        <v>4222.84</v>
      </c>
      <c r="D44" s="134">
        <v>32</v>
      </c>
      <c r="E44" s="134">
        <v>25.81</v>
      </c>
      <c r="F44" s="266">
        <v>21.85</v>
      </c>
      <c r="G44" s="134">
        <v>13.27</v>
      </c>
      <c r="H44" s="134">
        <v>7.17</v>
      </c>
      <c r="I44" s="134"/>
      <c r="J44" s="134"/>
      <c r="K44" s="134"/>
      <c r="L44" s="134">
        <v>3.92</v>
      </c>
      <c r="M44" s="137">
        <v>14.65</v>
      </c>
      <c r="N44" s="137">
        <v>24.01</v>
      </c>
      <c r="O44" s="134">
        <v>31.26</v>
      </c>
      <c r="P44" s="272">
        <f t="shared" si="0"/>
        <v>173.94</v>
      </c>
      <c r="Q44" s="270"/>
    </row>
    <row r="45" spans="1:17" s="8" customFormat="1" ht="23.25" customHeight="1">
      <c r="A45" s="314"/>
      <c r="B45" s="316"/>
      <c r="C45" s="316"/>
      <c r="D45" s="134">
        <f>B44*D44</f>
        <v>137804.16</v>
      </c>
      <c r="E45" s="137">
        <f>E44*B44</f>
        <v>111147.6678</v>
      </c>
      <c r="F45" s="137">
        <f>F44*B44</f>
        <v>94094.403</v>
      </c>
      <c r="G45" s="137">
        <f>G44*B44</f>
        <v>57145.662599999996</v>
      </c>
      <c r="H45" s="137">
        <f>H44*B44</f>
        <v>30876.7446</v>
      </c>
      <c r="I45" s="137"/>
      <c r="J45" s="137"/>
      <c r="K45" s="137"/>
      <c r="L45" s="137">
        <f>L44*C44</f>
        <v>16553.5328</v>
      </c>
      <c r="M45" s="137">
        <f>M44*C44</f>
        <v>61864.60600000001</v>
      </c>
      <c r="N45" s="137">
        <f>N44*C44</f>
        <v>101390.38840000001</v>
      </c>
      <c r="O45" s="137">
        <f>O44*C44</f>
        <v>132005.97840000002</v>
      </c>
      <c r="P45" s="272">
        <f t="shared" si="0"/>
        <v>742883.1436000001</v>
      </c>
      <c r="Q45" s="270"/>
    </row>
    <row r="46" spans="1:17" s="8" customFormat="1" ht="18.75" customHeight="1">
      <c r="A46" s="313" t="s">
        <v>294</v>
      </c>
      <c r="B46" s="315">
        <v>5621.35</v>
      </c>
      <c r="C46" s="315">
        <v>5715.28</v>
      </c>
      <c r="D46" s="134">
        <v>21.36</v>
      </c>
      <c r="E46" s="137">
        <v>17.09</v>
      </c>
      <c r="F46" s="137">
        <v>14.11</v>
      </c>
      <c r="G46" s="137">
        <v>8.05</v>
      </c>
      <c r="H46" s="137">
        <v>2.68</v>
      </c>
      <c r="I46" s="137"/>
      <c r="J46" s="137"/>
      <c r="K46" s="137"/>
      <c r="L46" s="137">
        <v>2.68</v>
      </c>
      <c r="M46" s="137">
        <v>8.98</v>
      </c>
      <c r="N46" s="137">
        <v>15.69</v>
      </c>
      <c r="O46" s="137">
        <v>20.83</v>
      </c>
      <c r="P46" s="272">
        <f t="shared" si="0"/>
        <v>111.47</v>
      </c>
      <c r="Q46" s="270"/>
    </row>
    <row r="47" spans="1:17" s="8" customFormat="1" ht="24.75" customHeight="1">
      <c r="A47" s="314"/>
      <c r="B47" s="316"/>
      <c r="C47" s="316"/>
      <c r="D47" s="137">
        <f>D46*B46</f>
        <v>120072.03600000001</v>
      </c>
      <c r="E47" s="137">
        <f>E46*B46</f>
        <v>96068.87150000001</v>
      </c>
      <c r="F47" s="137">
        <f>F46*B46</f>
        <v>79317.2485</v>
      </c>
      <c r="G47" s="137">
        <f>G46*B46</f>
        <v>45251.86750000001</v>
      </c>
      <c r="H47" s="137">
        <f>H46*B46</f>
        <v>15065.218000000003</v>
      </c>
      <c r="I47" s="137"/>
      <c r="J47" s="137"/>
      <c r="K47" s="137"/>
      <c r="L47" s="137">
        <f>L46*C46</f>
        <v>15316.9504</v>
      </c>
      <c r="M47" s="137">
        <f>M46*C46</f>
        <v>51323.2144</v>
      </c>
      <c r="N47" s="137">
        <f>N46*C46</f>
        <v>89672.7432</v>
      </c>
      <c r="O47" s="137">
        <f>O46*C46</f>
        <v>119049.28239999998</v>
      </c>
      <c r="P47" s="272">
        <f t="shared" si="0"/>
        <v>631137.4319</v>
      </c>
      <c r="Q47" s="270"/>
    </row>
    <row r="48" spans="1:17" s="8" customFormat="1" ht="21" customHeight="1">
      <c r="A48" s="313" t="s">
        <v>216</v>
      </c>
      <c r="B48" s="315">
        <v>5996.6</v>
      </c>
      <c r="C48" s="315">
        <v>5996.6</v>
      </c>
      <c r="D48" s="137">
        <v>2.15</v>
      </c>
      <c r="E48" s="137">
        <v>1.9</v>
      </c>
      <c r="F48" s="137">
        <v>1.9</v>
      </c>
      <c r="G48" s="137">
        <v>1.5</v>
      </c>
      <c r="H48" s="137">
        <v>1</v>
      </c>
      <c r="I48" s="137"/>
      <c r="J48" s="137"/>
      <c r="K48" s="137"/>
      <c r="L48" s="137">
        <v>1</v>
      </c>
      <c r="M48" s="137">
        <v>1.5</v>
      </c>
      <c r="N48" s="137">
        <v>1.9</v>
      </c>
      <c r="O48" s="137">
        <v>2.16</v>
      </c>
      <c r="P48" s="272">
        <f t="shared" si="0"/>
        <v>15.01</v>
      </c>
      <c r="Q48" s="270"/>
    </row>
    <row r="49" spans="1:17" s="8" customFormat="1" ht="20.25" customHeight="1">
      <c r="A49" s="314"/>
      <c r="B49" s="316"/>
      <c r="C49" s="316"/>
      <c r="D49" s="137">
        <f>B48*D48</f>
        <v>12892.69</v>
      </c>
      <c r="E49" s="137">
        <f>B48*E48</f>
        <v>11393.54</v>
      </c>
      <c r="F49" s="137">
        <f>B48*F48</f>
        <v>11393.54</v>
      </c>
      <c r="G49" s="137">
        <f>B48*G48</f>
        <v>8994.900000000001</v>
      </c>
      <c r="H49" s="137">
        <f>B48*H48</f>
        <v>5996.6</v>
      </c>
      <c r="I49" s="137"/>
      <c r="J49" s="137"/>
      <c r="K49" s="137"/>
      <c r="L49" s="137">
        <f>C48*L48</f>
        <v>5996.6</v>
      </c>
      <c r="M49" s="137">
        <f>C48*M48</f>
        <v>8994.900000000001</v>
      </c>
      <c r="N49" s="137">
        <f>C48*N48</f>
        <v>11393.54</v>
      </c>
      <c r="O49" s="137">
        <f>C48*O48</f>
        <v>12952.656</v>
      </c>
      <c r="P49" s="272">
        <f t="shared" si="0"/>
        <v>90008.966</v>
      </c>
      <c r="Q49" s="270"/>
    </row>
    <row r="50" spans="1:17" s="8" customFormat="1" ht="21" customHeight="1">
      <c r="A50" s="313" t="s">
        <v>296</v>
      </c>
      <c r="B50" s="315">
        <v>4050.99</v>
      </c>
      <c r="C50" s="315">
        <v>4575.97</v>
      </c>
      <c r="D50" s="137">
        <v>11.87</v>
      </c>
      <c r="E50" s="137">
        <v>3.9</v>
      </c>
      <c r="F50" s="137">
        <v>2.8</v>
      </c>
      <c r="G50" s="137">
        <v>1.93</v>
      </c>
      <c r="H50" s="137">
        <v>0.75</v>
      </c>
      <c r="I50" s="137"/>
      <c r="J50" s="137"/>
      <c r="K50" s="137"/>
      <c r="L50" s="137">
        <v>1.15</v>
      </c>
      <c r="M50" s="137">
        <v>1.8</v>
      </c>
      <c r="N50" s="137">
        <v>2.52</v>
      </c>
      <c r="O50" s="137">
        <v>4.1</v>
      </c>
      <c r="P50" s="272">
        <f t="shared" si="0"/>
        <v>30.82</v>
      </c>
      <c r="Q50" s="270"/>
    </row>
    <row r="51" spans="1:17" s="8" customFormat="1" ht="20.25" customHeight="1">
      <c r="A51" s="314"/>
      <c r="B51" s="316"/>
      <c r="C51" s="316"/>
      <c r="D51" s="137">
        <f>B50*D50</f>
        <v>48085.251299999996</v>
      </c>
      <c r="E51" s="137">
        <f>B50*E50</f>
        <v>15798.860999999999</v>
      </c>
      <c r="F51" s="137">
        <f>B50*F50</f>
        <v>11342.771999999999</v>
      </c>
      <c r="G51" s="137">
        <f>B50*G50</f>
        <v>7818.410699999999</v>
      </c>
      <c r="H51" s="137">
        <f>B50*H50</f>
        <v>3038.2425</v>
      </c>
      <c r="I51" s="137"/>
      <c r="J51" s="137"/>
      <c r="K51" s="137"/>
      <c r="L51" s="137">
        <f>C50*L50</f>
        <v>5262.3655</v>
      </c>
      <c r="M51" s="137">
        <f>C50*M50</f>
        <v>8236.746000000001</v>
      </c>
      <c r="N51" s="137">
        <f>C50*N50</f>
        <v>11531.4444</v>
      </c>
      <c r="O51" s="137">
        <f>C50*O50</f>
        <v>18761.477</v>
      </c>
      <c r="P51" s="272">
        <f t="shared" si="0"/>
        <v>129875.57039999998</v>
      </c>
      <c r="Q51" s="270"/>
    </row>
    <row r="52" spans="1:17" s="8" customFormat="1" ht="15.75" customHeight="1">
      <c r="A52" s="313" t="s">
        <v>299</v>
      </c>
      <c r="B52" s="315">
        <v>4050.99</v>
      </c>
      <c r="C52" s="315">
        <v>4575.97</v>
      </c>
      <c r="D52" s="137">
        <v>15.27</v>
      </c>
      <c r="E52" s="137">
        <v>12.23</v>
      </c>
      <c r="F52" s="137">
        <v>10.1</v>
      </c>
      <c r="G52" s="137">
        <v>5.76</v>
      </c>
      <c r="H52" s="137">
        <v>1.91</v>
      </c>
      <c r="I52" s="137"/>
      <c r="J52" s="137"/>
      <c r="K52" s="137"/>
      <c r="L52" s="137">
        <v>1.91</v>
      </c>
      <c r="M52" s="137">
        <v>6.43</v>
      </c>
      <c r="N52" s="137">
        <v>11.23</v>
      </c>
      <c r="O52" s="137">
        <v>14.91</v>
      </c>
      <c r="P52" s="272">
        <f t="shared" si="0"/>
        <v>79.74999999999999</v>
      </c>
      <c r="Q52" s="270"/>
    </row>
    <row r="53" spans="1:17" s="8" customFormat="1" ht="21.75" customHeight="1">
      <c r="A53" s="314"/>
      <c r="B53" s="316"/>
      <c r="C53" s="316"/>
      <c r="D53" s="137">
        <f>B52*D52</f>
        <v>61858.6173</v>
      </c>
      <c r="E53" s="137">
        <f>B52*E52</f>
        <v>49543.6077</v>
      </c>
      <c r="F53" s="137">
        <f>B52*F52</f>
        <v>40914.998999999996</v>
      </c>
      <c r="G53" s="137">
        <f>B52*G52</f>
        <v>23333.7024</v>
      </c>
      <c r="H53" s="137">
        <f>B52*H52</f>
        <v>7737.390899999999</v>
      </c>
      <c r="I53" s="137"/>
      <c r="J53" s="137"/>
      <c r="K53" s="137"/>
      <c r="L53" s="137">
        <f>C52*L52</f>
        <v>8740.1027</v>
      </c>
      <c r="M53" s="137">
        <f>C52*M52</f>
        <v>29423.487100000002</v>
      </c>
      <c r="N53" s="137">
        <f>C52*N52</f>
        <v>51388.14310000001</v>
      </c>
      <c r="O53" s="137">
        <f>C52*O52</f>
        <v>68227.7127</v>
      </c>
      <c r="P53" s="272">
        <f t="shared" si="0"/>
        <v>341167.7629</v>
      </c>
      <c r="Q53" s="270"/>
    </row>
    <row r="54" spans="1:17" s="8" customFormat="1" ht="16.5" customHeight="1">
      <c r="A54" s="313" t="s">
        <v>217</v>
      </c>
      <c r="B54" s="315">
        <v>4050.99</v>
      </c>
      <c r="C54" s="315">
        <v>4575.97</v>
      </c>
      <c r="D54" s="137">
        <v>7.58</v>
      </c>
      <c r="E54" s="137">
        <v>6.07</v>
      </c>
      <c r="F54" s="137">
        <v>5.01</v>
      </c>
      <c r="G54" s="137">
        <v>2.86</v>
      </c>
      <c r="H54" s="137">
        <v>0.95</v>
      </c>
      <c r="I54" s="137"/>
      <c r="J54" s="137"/>
      <c r="K54" s="137"/>
      <c r="L54" s="137">
        <v>0.95</v>
      </c>
      <c r="M54" s="137">
        <v>3.19</v>
      </c>
      <c r="N54" s="137">
        <v>5.57</v>
      </c>
      <c r="O54" s="137">
        <v>7.4</v>
      </c>
      <c r="P54" s="272">
        <f t="shared" si="0"/>
        <v>39.58</v>
      </c>
      <c r="Q54" s="270"/>
    </row>
    <row r="55" spans="1:17" s="8" customFormat="1" ht="24" customHeight="1">
      <c r="A55" s="314"/>
      <c r="B55" s="316"/>
      <c r="C55" s="316"/>
      <c r="D55" s="137">
        <f>D54*B54</f>
        <v>30706.5042</v>
      </c>
      <c r="E55" s="137">
        <f>E54*B54</f>
        <v>24589.5093</v>
      </c>
      <c r="F55" s="137">
        <f>F54*B54</f>
        <v>20295.459899999998</v>
      </c>
      <c r="G55" s="137">
        <f>G54*B54</f>
        <v>11585.8314</v>
      </c>
      <c r="H55" s="137">
        <f>H54*B54</f>
        <v>3848.4404999999997</v>
      </c>
      <c r="I55" s="137"/>
      <c r="J55" s="137"/>
      <c r="K55" s="137"/>
      <c r="L55" s="137">
        <f>L54*C54</f>
        <v>4347.1715</v>
      </c>
      <c r="M55" s="137">
        <f>M54*C54</f>
        <v>14597.3443</v>
      </c>
      <c r="N55" s="137">
        <f>N54*C54</f>
        <v>25488.1529</v>
      </c>
      <c r="O55" s="137">
        <f>O54*C54</f>
        <v>33862.178</v>
      </c>
      <c r="P55" s="272">
        <f t="shared" si="0"/>
        <v>169320.592</v>
      </c>
      <c r="Q55" s="270"/>
    </row>
    <row r="56" spans="1:17" s="8" customFormat="1" ht="17.25" customHeight="1">
      <c r="A56" s="393" t="s">
        <v>139</v>
      </c>
      <c r="B56" s="473">
        <v>3175.13</v>
      </c>
      <c r="C56" s="473">
        <v>4124.05</v>
      </c>
      <c r="D56" s="134">
        <v>14.37</v>
      </c>
      <c r="E56" s="137">
        <v>11.256</v>
      </c>
      <c r="F56" s="134">
        <v>9.208</v>
      </c>
      <c r="G56" s="134">
        <v>4.763</v>
      </c>
      <c r="H56" s="134">
        <v>0.86</v>
      </c>
      <c r="I56" s="134">
        <v>0</v>
      </c>
      <c r="J56" s="134">
        <v>0</v>
      </c>
      <c r="K56" s="134">
        <v>0</v>
      </c>
      <c r="L56" s="134">
        <v>0.869</v>
      </c>
      <c r="M56" s="137">
        <v>5.367</v>
      </c>
      <c r="N56" s="137">
        <v>10.253</v>
      </c>
      <c r="O56" s="134"/>
      <c r="P56" s="272">
        <f t="shared" si="0"/>
        <v>56.94599999999999</v>
      </c>
      <c r="Q56" s="270"/>
    </row>
    <row r="57" spans="1:17" s="8" customFormat="1" ht="23.25" customHeight="1">
      <c r="A57" s="394"/>
      <c r="B57" s="474"/>
      <c r="C57" s="474"/>
      <c r="D57" s="137">
        <f>D56*B56</f>
        <v>45626.6181</v>
      </c>
      <c r="E57" s="137">
        <f>E56*B56</f>
        <v>35739.26328</v>
      </c>
      <c r="F57" s="137">
        <f>F56*B56</f>
        <v>29236.59704</v>
      </c>
      <c r="G57" s="137">
        <f>G56*B56</f>
        <v>15123.14419</v>
      </c>
      <c r="H57" s="137">
        <f>H56*B56</f>
        <v>2730.6118</v>
      </c>
      <c r="I57" s="137">
        <f>H57*I56</f>
        <v>0</v>
      </c>
      <c r="J57" s="137">
        <f>I57*J56</f>
        <v>0</v>
      </c>
      <c r="K57" s="137">
        <f>J57*K56</f>
        <v>0</v>
      </c>
      <c r="L57" s="137">
        <f>C56*L56</f>
        <v>3583.79945</v>
      </c>
      <c r="M57" s="137">
        <f>M56*C56</f>
        <v>22133.77635</v>
      </c>
      <c r="N57" s="137">
        <f>N56*C56</f>
        <v>42283.88465</v>
      </c>
      <c r="O57" s="137">
        <f>O56*C56</f>
        <v>0</v>
      </c>
      <c r="P57" s="272">
        <f t="shared" si="0"/>
        <v>196457.69486</v>
      </c>
      <c r="Q57" s="270"/>
    </row>
    <row r="58" spans="1:17" s="8" customFormat="1" ht="25.5" customHeight="1">
      <c r="A58" s="393" t="s">
        <v>230</v>
      </c>
      <c r="B58" s="473">
        <v>3175.13</v>
      </c>
      <c r="C58" s="473">
        <v>4124.05</v>
      </c>
      <c r="D58" s="134">
        <v>16.836</v>
      </c>
      <c r="E58" s="134">
        <v>2.271</v>
      </c>
      <c r="F58" s="134"/>
      <c r="G58" s="134"/>
      <c r="H58" s="134"/>
      <c r="I58" s="134"/>
      <c r="J58" s="134"/>
      <c r="K58" s="134"/>
      <c r="L58" s="134"/>
      <c r="M58" s="137"/>
      <c r="N58" s="137"/>
      <c r="O58" s="134"/>
      <c r="P58" s="272">
        <f t="shared" si="0"/>
        <v>19.107</v>
      </c>
      <c r="Q58" s="270"/>
    </row>
    <row r="59" spans="1:17" s="8" customFormat="1" ht="25.5" customHeight="1">
      <c r="A59" s="500"/>
      <c r="B59" s="474"/>
      <c r="C59" s="474"/>
      <c r="D59" s="137">
        <f>D58*B58</f>
        <v>53456.488679999995</v>
      </c>
      <c r="E59" s="137">
        <f>E58*B58</f>
        <v>7210.72023</v>
      </c>
      <c r="F59" s="134"/>
      <c r="G59" s="134"/>
      <c r="H59" s="134"/>
      <c r="I59" s="134"/>
      <c r="J59" s="134"/>
      <c r="K59" s="134"/>
      <c r="L59" s="134"/>
      <c r="M59" s="137"/>
      <c r="N59" s="137"/>
      <c r="O59" s="134"/>
      <c r="P59" s="272">
        <f t="shared" si="0"/>
        <v>60667.208909999994</v>
      </c>
      <c r="Q59" s="270"/>
    </row>
    <row r="60" spans="1:17" s="8" customFormat="1" ht="35.25" customHeight="1">
      <c r="A60" s="393" t="s">
        <v>234</v>
      </c>
      <c r="B60" s="473">
        <v>3175.13</v>
      </c>
      <c r="C60" s="473">
        <v>4124.05</v>
      </c>
      <c r="D60" s="137">
        <v>31.51</v>
      </c>
      <c r="E60" s="137">
        <v>4.25</v>
      </c>
      <c r="F60" s="137"/>
      <c r="G60" s="137"/>
      <c r="H60" s="137"/>
      <c r="I60" s="134"/>
      <c r="J60" s="134"/>
      <c r="K60" s="134"/>
      <c r="L60" s="137"/>
      <c r="M60" s="137"/>
      <c r="N60" s="137"/>
      <c r="O60" s="134"/>
      <c r="P60" s="272">
        <f aca="true" t="shared" si="1" ref="P60:P67">D60+E60+F60+G60+H60+I60+J60+K60+L60+M60+N60+O60</f>
        <v>35.760000000000005</v>
      </c>
      <c r="Q60" s="270"/>
    </row>
    <row r="61" spans="1:17" s="8" customFormat="1" ht="26.25" customHeight="1">
      <c r="A61" s="394"/>
      <c r="B61" s="474"/>
      <c r="C61" s="474"/>
      <c r="D61" s="137">
        <f>B60*D60</f>
        <v>100048.3463</v>
      </c>
      <c r="E61" s="137">
        <f>B60*E60</f>
        <v>13494.3025</v>
      </c>
      <c r="F61" s="134"/>
      <c r="G61" s="134"/>
      <c r="H61" s="134"/>
      <c r="I61" s="134"/>
      <c r="J61" s="134"/>
      <c r="K61" s="134"/>
      <c r="L61" s="134"/>
      <c r="M61" s="137"/>
      <c r="N61" s="137"/>
      <c r="O61" s="134"/>
      <c r="P61" s="272">
        <f t="shared" si="1"/>
        <v>113542.64880000001</v>
      </c>
      <c r="Q61" s="270"/>
    </row>
    <row r="62" spans="1:17" s="8" customFormat="1" ht="18.75" customHeight="1">
      <c r="A62" s="468" t="s">
        <v>232</v>
      </c>
      <c r="B62" s="473">
        <v>3175.13</v>
      </c>
      <c r="C62" s="473">
        <v>4124.05</v>
      </c>
      <c r="D62" s="134">
        <v>11.817</v>
      </c>
      <c r="E62" s="266">
        <v>9.257</v>
      </c>
      <c r="F62" s="134">
        <v>7.572</v>
      </c>
      <c r="G62" s="134">
        <v>3.917</v>
      </c>
      <c r="H62" s="134">
        <v>0.708</v>
      </c>
      <c r="I62" s="134"/>
      <c r="J62" s="134"/>
      <c r="K62" s="134"/>
      <c r="L62" s="134">
        <v>0.715</v>
      </c>
      <c r="M62" s="137">
        <v>4.414</v>
      </c>
      <c r="N62" s="137">
        <v>8.433</v>
      </c>
      <c r="O62" s="134">
        <v>11.285</v>
      </c>
      <c r="P62" s="272">
        <f t="shared" si="1"/>
        <v>58.117999999999995</v>
      </c>
      <c r="Q62" s="270"/>
    </row>
    <row r="63" spans="1:17" s="8" customFormat="1" ht="18" customHeight="1">
      <c r="A63" s="469"/>
      <c r="B63" s="474"/>
      <c r="C63" s="474"/>
      <c r="D63" s="271">
        <f>D62*B62</f>
        <v>37520.511210000004</v>
      </c>
      <c r="E63" s="271">
        <f>B62*E62</f>
        <v>29392.17841</v>
      </c>
      <c r="F63" s="271">
        <f>F62*B62</f>
        <v>24042.08436</v>
      </c>
      <c r="G63" s="271">
        <f>G62*B62</f>
        <v>12436.98421</v>
      </c>
      <c r="H63" s="271">
        <f>H62*B62</f>
        <v>2247.99204</v>
      </c>
      <c r="I63" s="271"/>
      <c r="J63" s="271"/>
      <c r="K63" s="271"/>
      <c r="L63" s="271">
        <f>L62*C62</f>
        <v>2948.69575</v>
      </c>
      <c r="M63" s="271">
        <f>M62*C62</f>
        <v>18203.5567</v>
      </c>
      <c r="N63" s="271">
        <f>N62*C62</f>
        <v>34778.11365</v>
      </c>
      <c r="O63" s="271">
        <f>O62*C62</f>
        <v>46539.90425</v>
      </c>
      <c r="P63" s="272">
        <f t="shared" si="1"/>
        <v>208110.02057999998</v>
      </c>
      <c r="Q63" s="270"/>
    </row>
    <row r="64" spans="1:17" s="8" customFormat="1" ht="17.25" customHeight="1">
      <c r="A64" s="393" t="s">
        <v>233</v>
      </c>
      <c r="B64" s="473">
        <v>3175.13</v>
      </c>
      <c r="C64" s="473">
        <v>4124.05</v>
      </c>
      <c r="D64" s="134">
        <v>7.424</v>
      </c>
      <c r="E64" s="266">
        <v>5.815</v>
      </c>
      <c r="F64" s="134">
        <v>4.757</v>
      </c>
      <c r="G64" s="134">
        <v>2.461</v>
      </c>
      <c r="H64" s="134">
        <v>0.445</v>
      </c>
      <c r="I64" s="134"/>
      <c r="J64" s="134"/>
      <c r="K64" s="134"/>
      <c r="L64" s="134">
        <v>0.449</v>
      </c>
      <c r="M64" s="137">
        <v>2.773</v>
      </c>
      <c r="N64" s="137">
        <v>5.297</v>
      </c>
      <c r="O64" s="134">
        <v>7.09</v>
      </c>
      <c r="P64" s="272">
        <f t="shared" si="1"/>
        <v>36.511</v>
      </c>
      <c r="Q64" s="270"/>
    </row>
    <row r="65" spans="1:17" s="8" customFormat="1" ht="30" customHeight="1">
      <c r="A65" s="394"/>
      <c r="B65" s="474"/>
      <c r="C65" s="474"/>
      <c r="D65" s="137">
        <f>D64*B64</f>
        <v>23572.16512</v>
      </c>
      <c r="E65" s="137">
        <f>E64*B64</f>
        <v>18463.380950000002</v>
      </c>
      <c r="F65" s="137">
        <f>F64*B64</f>
        <v>15104.09341</v>
      </c>
      <c r="G65" s="137">
        <f>G64*B64</f>
        <v>7813.99493</v>
      </c>
      <c r="H65" s="137">
        <f>H64*B64</f>
        <v>1412.9328500000001</v>
      </c>
      <c r="I65" s="137"/>
      <c r="J65" s="137"/>
      <c r="K65" s="137"/>
      <c r="L65" s="137">
        <f>L64*C64</f>
        <v>1851.69845</v>
      </c>
      <c r="M65" s="137">
        <f>M64*C64</f>
        <v>11435.990650000002</v>
      </c>
      <c r="N65" s="137">
        <f>N64*C64</f>
        <v>21845.09285</v>
      </c>
      <c r="O65" s="137">
        <f>O64*C64</f>
        <v>29239.5145</v>
      </c>
      <c r="P65" s="272">
        <f t="shared" si="1"/>
        <v>130738.86371000002</v>
      </c>
      <c r="Q65" s="270"/>
    </row>
    <row r="66" spans="1:17" s="8" customFormat="1" ht="19.5" customHeight="1">
      <c r="A66" s="484" t="s">
        <v>245</v>
      </c>
      <c r="B66" s="473">
        <v>3175.13</v>
      </c>
      <c r="C66" s="473">
        <v>4124.05</v>
      </c>
      <c r="D66" s="134">
        <v>3.15</v>
      </c>
      <c r="E66" s="266">
        <v>2.468</v>
      </c>
      <c r="F66" s="134">
        <v>2.019</v>
      </c>
      <c r="G66" s="134">
        <v>1.044</v>
      </c>
      <c r="H66" s="134">
        <v>0.189</v>
      </c>
      <c r="I66" s="134"/>
      <c r="J66" s="134"/>
      <c r="K66" s="134"/>
      <c r="L66" s="134">
        <v>0.19</v>
      </c>
      <c r="M66" s="137">
        <v>1.176</v>
      </c>
      <c r="N66" s="137">
        <v>2.248</v>
      </c>
      <c r="O66" s="134">
        <v>3.008</v>
      </c>
      <c r="P66" s="272">
        <f t="shared" si="1"/>
        <v>15.492</v>
      </c>
      <c r="Q66" s="270"/>
    </row>
    <row r="67" spans="1:17" s="8" customFormat="1" ht="38.25" customHeight="1">
      <c r="A67" s="480"/>
      <c r="B67" s="474"/>
      <c r="C67" s="474"/>
      <c r="D67" s="137">
        <f>D66*B66</f>
        <v>10001.6595</v>
      </c>
      <c r="E67" s="137">
        <f>E66*B66</f>
        <v>7836.22084</v>
      </c>
      <c r="F67" s="137">
        <f>F66*B66</f>
        <v>6410.58747</v>
      </c>
      <c r="G67" s="137">
        <f>G66*B66</f>
        <v>3314.83572</v>
      </c>
      <c r="H67" s="137">
        <f>H66*B66</f>
        <v>600.09957</v>
      </c>
      <c r="I67" s="137"/>
      <c r="J67" s="137"/>
      <c r="K67" s="137"/>
      <c r="L67" s="137">
        <f>L66*C66</f>
        <v>783.5695000000001</v>
      </c>
      <c r="M67" s="137">
        <f>M66*C66</f>
        <v>4849.8828</v>
      </c>
      <c r="N67" s="137">
        <f>N66*C66</f>
        <v>9270.864400000002</v>
      </c>
      <c r="O67" s="137">
        <f>O66*C66</f>
        <v>12405.1424</v>
      </c>
      <c r="P67" s="272">
        <f t="shared" si="1"/>
        <v>55472.8622</v>
      </c>
      <c r="Q67" s="270"/>
    </row>
    <row r="68" spans="1:17" s="8" customFormat="1" ht="16.5" customHeight="1">
      <c r="A68" s="484" t="s">
        <v>243</v>
      </c>
      <c r="B68" s="473">
        <v>3175.13</v>
      </c>
      <c r="C68" s="473">
        <v>4124.05</v>
      </c>
      <c r="D68" s="134">
        <v>161.546</v>
      </c>
      <c r="E68" s="134">
        <v>126.543</v>
      </c>
      <c r="F68" s="134">
        <v>103.518</v>
      </c>
      <c r="G68" s="134">
        <v>53.545</v>
      </c>
      <c r="H68" s="134">
        <v>9.67</v>
      </c>
      <c r="I68" s="134"/>
      <c r="J68" s="134"/>
      <c r="K68" s="134"/>
      <c r="L68" s="134">
        <v>9.67</v>
      </c>
      <c r="M68" s="137"/>
      <c r="N68" s="137"/>
      <c r="O68" s="137"/>
      <c r="P68" s="272">
        <f aca="true" t="shared" si="2" ref="P68:P73">D68+E68+F68+G68+H68+I68+J68+K68+L68+M68+N68+O68</f>
        <v>464.492</v>
      </c>
      <c r="Q68" s="270"/>
    </row>
    <row r="69" spans="1:17" s="8" customFormat="1" ht="31.5" customHeight="1">
      <c r="A69" s="480"/>
      <c r="B69" s="474"/>
      <c r="C69" s="474"/>
      <c r="D69" s="137">
        <f>D68*B68</f>
        <v>512929.55098</v>
      </c>
      <c r="E69" s="137">
        <f>E68*B68</f>
        <v>401790.47559000005</v>
      </c>
      <c r="F69" s="137">
        <f>F68*B68</f>
        <v>328683.10734</v>
      </c>
      <c r="G69" s="137">
        <f>G68*B68</f>
        <v>170012.33585</v>
      </c>
      <c r="H69" s="137">
        <f>H68*B68</f>
        <v>30703.507100000003</v>
      </c>
      <c r="I69" s="137">
        <f>B68*I68</f>
        <v>0</v>
      </c>
      <c r="J69" s="137">
        <f>J68*C68</f>
        <v>0</v>
      </c>
      <c r="K69" s="137">
        <f>K68*C68</f>
        <v>0</v>
      </c>
      <c r="L69" s="137">
        <f>L68*C68</f>
        <v>39879.563500000004</v>
      </c>
      <c r="M69" s="137"/>
      <c r="N69" s="137"/>
      <c r="O69" s="137"/>
      <c r="P69" s="272">
        <f t="shared" si="2"/>
        <v>1483998.5403599998</v>
      </c>
      <c r="Q69" s="270"/>
    </row>
    <row r="70" spans="1:17" s="8" customFormat="1" ht="12.75">
      <c r="A70" s="393" t="s">
        <v>163</v>
      </c>
      <c r="B70" s="473">
        <v>4050.99</v>
      </c>
      <c r="C70" s="473">
        <v>4575.97</v>
      </c>
      <c r="D70" s="134">
        <v>60.47</v>
      </c>
      <c r="E70" s="266">
        <v>48.38</v>
      </c>
      <c r="F70" s="134">
        <v>39.96</v>
      </c>
      <c r="G70" s="134">
        <v>22.79</v>
      </c>
      <c r="H70" s="134">
        <v>7.57</v>
      </c>
      <c r="I70" s="134">
        <v>0</v>
      </c>
      <c r="J70" s="134">
        <v>0</v>
      </c>
      <c r="K70" s="134">
        <v>0</v>
      </c>
      <c r="L70" s="134">
        <v>7.57</v>
      </c>
      <c r="M70" s="137">
        <v>25.44</v>
      </c>
      <c r="N70" s="137">
        <v>44.44</v>
      </c>
      <c r="O70" s="134">
        <v>58.99</v>
      </c>
      <c r="P70" s="272">
        <f t="shared" si="2"/>
        <v>315.61</v>
      </c>
      <c r="Q70" s="270"/>
    </row>
    <row r="71" spans="1:17" s="8" customFormat="1" ht="28.5" customHeight="1">
      <c r="A71" s="394"/>
      <c r="B71" s="474"/>
      <c r="C71" s="474"/>
      <c r="D71" s="137">
        <f>D70*B70</f>
        <v>244963.36529999998</v>
      </c>
      <c r="E71" s="137">
        <f>E70*B70</f>
        <v>195986.8962</v>
      </c>
      <c r="F71" s="137">
        <f>F70*B70</f>
        <v>161877.5604</v>
      </c>
      <c r="G71" s="137">
        <f>G70*B70</f>
        <v>92322.0621</v>
      </c>
      <c r="H71" s="137">
        <f>H70*B70</f>
        <v>30665.9943</v>
      </c>
      <c r="I71" s="134">
        <v>0</v>
      </c>
      <c r="J71" s="134">
        <v>0</v>
      </c>
      <c r="K71" s="134">
        <v>0</v>
      </c>
      <c r="L71" s="137">
        <f>L70*C70</f>
        <v>34640.0929</v>
      </c>
      <c r="M71" s="137">
        <f>M70*C70</f>
        <v>116412.67680000002</v>
      </c>
      <c r="N71" s="137">
        <f>N70*C70</f>
        <v>203356.1068</v>
      </c>
      <c r="O71" s="137">
        <f>O70*C70</f>
        <v>269936.47030000004</v>
      </c>
      <c r="P71" s="272">
        <f t="shared" si="2"/>
        <v>1350161.2251</v>
      </c>
      <c r="Q71" s="270"/>
    </row>
    <row r="72" spans="1:17" s="8" customFormat="1" ht="12.75">
      <c r="A72" s="492" t="s">
        <v>140</v>
      </c>
      <c r="B72" s="228"/>
      <c r="C72" s="228"/>
      <c r="D72" s="219">
        <f aca="true" t="shared" si="3" ref="D72:O72">D34+D56+D58+D60+D70</f>
        <v>233.34099999999998</v>
      </c>
      <c r="E72" s="219">
        <f t="shared" si="3"/>
        <v>152.44400000000002</v>
      </c>
      <c r="F72" s="219">
        <f t="shared" si="3"/>
        <v>119.756</v>
      </c>
      <c r="G72" s="219">
        <f t="shared" si="3"/>
        <v>64.066</v>
      </c>
      <c r="H72" s="219">
        <f t="shared" si="3"/>
        <v>15.026</v>
      </c>
      <c r="I72" s="219">
        <f t="shared" si="3"/>
        <v>0</v>
      </c>
      <c r="J72" s="219">
        <f t="shared" si="3"/>
        <v>0</v>
      </c>
      <c r="K72" s="219">
        <f t="shared" si="3"/>
        <v>0</v>
      </c>
      <c r="L72" s="219">
        <f t="shared" si="3"/>
        <v>15.102</v>
      </c>
      <c r="M72" s="219">
        <f t="shared" si="3"/>
        <v>71.946</v>
      </c>
      <c r="N72" s="219">
        <f t="shared" si="3"/>
        <v>133.293</v>
      </c>
      <c r="O72" s="219">
        <f t="shared" si="3"/>
        <v>58.99</v>
      </c>
      <c r="P72" s="272">
        <f t="shared" si="2"/>
        <v>863.9639999999999</v>
      </c>
      <c r="Q72" s="270"/>
    </row>
    <row r="73" spans="1:17" s="8" customFormat="1" ht="12.75">
      <c r="A73" s="493"/>
      <c r="B73" s="228"/>
      <c r="C73" s="228"/>
      <c r="D73" s="219">
        <f aca="true" t="shared" si="4" ref="D73:O73">D35+D57+D59+D61+D71</f>
        <v>793851.26353</v>
      </c>
      <c r="E73" s="219">
        <f t="shared" si="4"/>
        <v>526403.62452</v>
      </c>
      <c r="F73" s="219">
        <f t="shared" si="4"/>
        <v>415240.23387999996</v>
      </c>
      <c r="G73" s="219">
        <f t="shared" si="4"/>
        <v>223378.72798</v>
      </c>
      <c r="H73" s="219">
        <f t="shared" si="4"/>
        <v>54339.76358</v>
      </c>
      <c r="I73" s="219">
        <f t="shared" si="4"/>
        <v>0</v>
      </c>
      <c r="J73" s="219">
        <f t="shared" si="4"/>
        <v>0</v>
      </c>
      <c r="K73" s="219">
        <f t="shared" si="4"/>
        <v>0</v>
      </c>
      <c r="L73" s="219">
        <f t="shared" si="4"/>
        <v>65702.4375</v>
      </c>
      <c r="M73" s="219">
        <f t="shared" si="4"/>
        <v>308205.74610000005</v>
      </c>
      <c r="N73" s="219">
        <f t="shared" si="4"/>
        <v>569790.32145</v>
      </c>
      <c r="O73" s="219">
        <f t="shared" si="4"/>
        <v>269936.47030000004</v>
      </c>
      <c r="P73" s="272">
        <f t="shared" si="2"/>
        <v>3226848.5888400003</v>
      </c>
      <c r="Q73" s="270"/>
    </row>
    <row r="74" spans="1:17" s="8" customFormat="1" ht="12.75">
      <c r="A74" s="299" t="s">
        <v>174</v>
      </c>
      <c r="B74" s="300"/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207"/>
      <c r="Q74" s="270"/>
    </row>
    <row r="75" spans="1:17" s="8" customFormat="1" ht="24" customHeight="1">
      <c r="A75" s="223"/>
      <c r="B75" s="301"/>
      <c r="C75" s="301"/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207"/>
      <c r="Q75" s="270"/>
    </row>
    <row r="76" spans="1:17" s="8" customFormat="1" ht="12.75" customHeight="1">
      <c r="A76" s="484" t="s">
        <v>241</v>
      </c>
      <c r="B76" s="483">
        <v>66.33</v>
      </c>
      <c r="C76" s="483">
        <v>71.63</v>
      </c>
      <c r="D76" s="199">
        <v>155.392</v>
      </c>
      <c r="E76" s="199">
        <v>155.392</v>
      </c>
      <c r="F76" s="199">
        <v>155.392</v>
      </c>
      <c r="G76" s="199">
        <v>155.392</v>
      </c>
      <c r="H76" s="199">
        <v>155.392</v>
      </c>
      <c r="I76" s="199">
        <v>155.392</v>
      </c>
      <c r="J76" s="199">
        <v>155.392</v>
      </c>
      <c r="K76" s="199"/>
      <c r="L76" s="199"/>
      <c r="M76" s="199"/>
      <c r="N76" s="199"/>
      <c r="O76" s="199"/>
      <c r="P76" s="207">
        <f>D76+E76+F76+G76+H76+I76+J76+K76+L76+M76+N76+O76</f>
        <v>1087.7440000000001</v>
      </c>
      <c r="Q76" s="270"/>
    </row>
    <row r="77" spans="1:17" s="8" customFormat="1" ht="29.25" customHeight="1">
      <c r="A77" s="480"/>
      <c r="B77" s="483"/>
      <c r="C77" s="483"/>
      <c r="D77" s="199">
        <f>D76*B76</f>
        <v>10307.15136</v>
      </c>
      <c r="E77" s="199">
        <f>E76*B76</f>
        <v>10307.15136</v>
      </c>
      <c r="F77" s="199">
        <f>F76*B76</f>
        <v>10307.15136</v>
      </c>
      <c r="G77" s="199">
        <f>G76*B76</f>
        <v>10307.15136</v>
      </c>
      <c r="H77" s="199">
        <f>H76*B76</f>
        <v>10307.15136</v>
      </c>
      <c r="I77" s="199">
        <f>I76*B76</f>
        <v>10307.15136</v>
      </c>
      <c r="J77" s="199">
        <f>J76*C76</f>
        <v>11130.728959999999</v>
      </c>
      <c r="K77" s="199"/>
      <c r="L77" s="199"/>
      <c r="M77" s="199"/>
      <c r="N77" s="199"/>
      <c r="O77" s="199"/>
      <c r="P77" s="207">
        <f>D77+E77+F77+G77+H77+I77+J77+K77+L77+M77+N77+O77</f>
        <v>72973.63712</v>
      </c>
      <c r="Q77" s="270"/>
    </row>
    <row r="78" spans="1:17" s="8" customFormat="1" ht="12.75" customHeight="1">
      <c r="A78" s="484" t="s">
        <v>239</v>
      </c>
      <c r="B78" s="498">
        <v>66.33</v>
      </c>
      <c r="C78" s="498">
        <v>71.63</v>
      </c>
      <c r="D78" s="199">
        <v>2.945</v>
      </c>
      <c r="E78" s="199">
        <v>2.945</v>
      </c>
      <c r="F78" s="199">
        <v>2.945</v>
      </c>
      <c r="G78" s="199">
        <v>2.945</v>
      </c>
      <c r="H78" s="199">
        <v>2.945</v>
      </c>
      <c r="I78" s="199">
        <v>2.945</v>
      </c>
      <c r="J78" s="199">
        <v>2.945</v>
      </c>
      <c r="K78" s="199">
        <v>2.945</v>
      </c>
      <c r="L78" s="199">
        <v>2.945</v>
      </c>
      <c r="M78" s="199">
        <v>2.945</v>
      </c>
      <c r="N78" s="199">
        <v>2.945</v>
      </c>
      <c r="O78" s="199">
        <v>2.945</v>
      </c>
      <c r="P78" s="207">
        <f aca="true" t="shared" si="5" ref="P78:P87">D78+E78+F78+G78+H78+I78+J78+K78+L78+M78+N78+O78</f>
        <v>35.339999999999996</v>
      </c>
      <c r="Q78" s="270"/>
    </row>
    <row r="79" spans="1:17" s="8" customFormat="1" ht="25.5" customHeight="1">
      <c r="A79" s="480"/>
      <c r="B79" s="499"/>
      <c r="C79" s="499"/>
      <c r="D79" s="263">
        <f>D78*B78</f>
        <v>195.34185</v>
      </c>
      <c r="E79" s="263">
        <f>E78*B78</f>
        <v>195.34185</v>
      </c>
      <c r="F79" s="263">
        <f>F78*B78</f>
        <v>195.34185</v>
      </c>
      <c r="G79" s="263">
        <f>G78*B78</f>
        <v>195.34185</v>
      </c>
      <c r="H79" s="263">
        <f>H78*B78</f>
        <v>195.34185</v>
      </c>
      <c r="I79" s="263">
        <f>I78*B78</f>
        <v>195.34185</v>
      </c>
      <c r="J79" s="263">
        <f>J78*C78</f>
        <v>210.95035</v>
      </c>
      <c r="K79" s="263">
        <f>K78*C78</f>
        <v>210.95035</v>
      </c>
      <c r="L79" s="263">
        <f>L78*C78</f>
        <v>210.95035</v>
      </c>
      <c r="M79" s="263">
        <f>M78*C78</f>
        <v>210.95035</v>
      </c>
      <c r="N79" s="263">
        <f>N78*C78</f>
        <v>210.95035</v>
      </c>
      <c r="O79" s="263">
        <f>O78*C78</f>
        <v>210.95035</v>
      </c>
      <c r="P79" s="207">
        <f t="shared" si="5"/>
        <v>2437.7532</v>
      </c>
      <c r="Q79" s="270"/>
    </row>
    <row r="80" spans="1:17" s="8" customFormat="1" ht="12.75">
      <c r="A80" s="484" t="s">
        <v>238</v>
      </c>
      <c r="B80" s="498">
        <v>66.33</v>
      </c>
      <c r="C80" s="498">
        <v>71.63</v>
      </c>
      <c r="D80" s="199">
        <v>88.479</v>
      </c>
      <c r="E80" s="199">
        <v>88.479</v>
      </c>
      <c r="F80" s="199">
        <v>88.479</v>
      </c>
      <c r="G80" s="199">
        <v>88.479</v>
      </c>
      <c r="H80" s="199">
        <v>88.479</v>
      </c>
      <c r="I80" s="199">
        <v>88.479</v>
      </c>
      <c r="J80" s="199">
        <v>88.479</v>
      </c>
      <c r="K80" s="199">
        <v>88.479</v>
      </c>
      <c r="L80" s="199">
        <v>88.479</v>
      </c>
      <c r="M80" s="199">
        <v>88.479</v>
      </c>
      <c r="N80" s="199">
        <v>88.479</v>
      </c>
      <c r="O80" s="199">
        <v>88.479</v>
      </c>
      <c r="P80" s="207">
        <f t="shared" si="5"/>
        <v>1061.7480000000003</v>
      </c>
      <c r="Q80" s="270"/>
    </row>
    <row r="81" spans="1:17" s="8" customFormat="1" ht="36.75" customHeight="1">
      <c r="A81" s="480"/>
      <c r="B81" s="499"/>
      <c r="C81" s="499"/>
      <c r="D81" s="263">
        <f>D80*B80</f>
        <v>5868.81207</v>
      </c>
      <c r="E81" s="263">
        <f>E80*B80</f>
        <v>5868.81207</v>
      </c>
      <c r="F81" s="263">
        <f>F80*B80</f>
        <v>5868.81207</v>
      </c>
      <c r="G81" s="263">
        <f>G80*B80</f>
        <v>5868.81207</v>
      </c>
      <c r="H81" s="263">
        <f>H80*B80</f>
        <v>5868.81207</v>
      </c>
      <c r="I81" s="263">
        <f>I80*B80</f>
        <v>5868.81207</v>
      </c>
      <c r="J81" s="263">
        <f>J80*C80</f>
        <v>6337.75077</v>
      </c>
      <c r="K81" s="263">
        <f>K80*C80</f>
        <v>6337.75077</v>
      </c>
      <c r="L81" s="263">
        <f>L80*C80</f>
        <v>6337.75077</v>
      </c>
      <c r="M81" s="263">
        <f>M80*C80</f>
        <v>6337.75077</v>
      </c>
      <c r="N81" s="263">
        <f>N80*C80</f>
        <v>6337.75077</v>
      </c>
      <c r="O81" s="263">
        <f>O80*C80</f>
        <v>6337.75077</v>
      </c>
      <c r="P81" s="207">
        <f t="shared" si="5"/>
        <v>73239.37703999999</v>
      </c>
      <c r="Q81" s="270"/>
    </row>
    <row r="82" spans="1:17" s="8" customFormat="1" ht="12.75">
      <c r="A82" s="484" t="s">
        <v>237</v>
      </c>
      <c r="B82" s="483">
        <v>66.33</v>
      </c>
      <c r="C82" s="483">
        <v>71.63</v>
      </c>
      <c r="D82" s="199">
        <v>25.503</v>
      </c>
      <c r="E82" s="199">
        <v>25.503</v>
      </c>
      <c r="F82" s="199">
        <v>25.503</v>
      </c>
      <c r="G82" s="199">
        <v>25.503</v>
      </c>
      <c r="H82" s="199">
        <v>25.503</v>
      </c>
      <c r="I82" s="199">
        <v>25.503</v>
      </c>
      <c r="J82" s="199">
        <v>25.503</v>
      </c>
      <c r="K82" s="199">
        <v>25.503</v>
      </c>
      <c r="L82" s="199">
        <v>25.503</v>
      </c>
      <c r="M82" s="199">
        <v>25.503</v>
      </c>
      <c r="N82" s="199">
        <v>25.503</v>
      </c>
      <c r="O82" s="199">
        <v>25.503</v>
      </c>
      <c r="P82" s="207">
        <f t="shared" si="5"/>
        <v>306.03599999999994</v>
      </c>
      <c r="Q82" s="270"/>
    </row>
    <row r="83" spans="1:17" s="8" customFormat="1" ht="39" customHeight="1">
      <c r="A83" s="480"/>
      <c r="B83" s="483"/>
      <c r="C83" s="483"/>
      <c r="D83" s="263">
        <f>D82*B82</f>
        <v>1691.61399</v>
      </c>
      <c r="E83" s="263">
        <f>E82*B82</f>
        <v>1691.61399</v>
      </c>
      <c r="F83" s="263">
        <f>F82*B82</f>
        <v>1691.61399</v>
      </c>
      <c r="G83" s="263">
        <f>G82*B82</f>
        <v>1691.61399</v>
      </c>
      <c r="H83" s="263">
        <f>B82*H82</f>
        <v>1691.61399</v>
      </c>
      <c r="I83" s="263">
        <f>I82*B82</f>
        <v>1691.61399</v>
      </c>
      <c r="J83" s="263">
        <f>J82*C82</f>
        <v>1826.7798899999998</v>
      </c>
      <c r="K83" s="263">
        <f>K82*C82</f>
        <v>1826.7798899999998</v>
      </c>
      <c r="L83" s="263">
        <f>L82*C82</f>
        <v>1826.7798899999998</v>
      </c>
      <c r="M83" s="263">
        <f>M82*C82</f>
        <v>1826.7798899999998</v>
      </c>
      <c r="N83" s="263">
        <f>N82*C82</f>
        <v>1826.7798899999998</v>
      </c>
      <c r="O83" s="263">
        <f>O82*C82</f>
        <v>1826.7798899999998</v>
      </c>
      <c r="P83" s="207">
        <f t="shared" si="5"/>
        <v>21110.363279999998</v>
      </c>
      <c r="Q83" s="270"/>
    </row>
    <row r="84" spans="1:17" s="8" customFormat="1" ht="12.75">
      <c r="A84" s="393" t="s">
        <v>82</v>
      </c>
      <c r="B84" s="391">
        <v>66.33</v>
      </c>
      <c r="C84" s="391">
        <v>59.74</v>
      </c>
      <c r="D84" s="134">
        <v>25</v>
      </c>
      <c r="E84" s="134">
        <v>25</v>
      </c>
      <c r="F84" s="134">
        <v>25</v>
      </c>
      <c r="G84" s="134">
        <v>25</v>
      </c>
      <c r="H84" s="134">
        <v>25</v>
      </c>
      <c r="I84" s="134">
        <v>25</v>
      </c>
      <c r="J84" s="134">
        <v>25</v>
      </c>
      <c r="K84" s="134">
        <v>25</v>
      </c>
      <c r="L84" s="134">
        <v>25</v>
      </c>
      <c r="M84" s="134">
        <v>25</v>
      </c>
      <c r="N84" s="134">
        <v>25</v>
      </c>
      <c r="O84" s="134">
        <v>25</v>
      </c>
      <c r="P84" s="207">
        <f t="shared" si="5"/>
        <v>300</v>
      </c>
      <c r="Q84" s="270"/>
    </row>
    <row r="85" spans="1:17" s="8" customFormat="1" ht="26.25" customHeight="1">
      <c r="A85" s="394"/>
      <c r="B85" s="392"/>
      <c r="C85" s="392"/>
      <c r="D85" s="134">
        <f>B84*D84*1.2</f>
        <v>1989.8999999999999</v>
      </c>
      <c r="E85" s="266">
        <f>E84*B84*1.2</f>
        <v>1989.8999999999999</v>
      </c>
      <c r="F85" s="134">
        <f>F84*B84*1.2</f>
        <v>1989.8999999999999</v>
      </c>
      <c r="G85" s="134">
        <f>G84*B84*1.2</f>
        <v>1989.8999999999999</v>
      </c>
      <c r="H85" s="134">
        <f>H84*B84*1.2</f>
        <v>1989.8999999999999</v>
      </c>
      <c r="I85" s="134">
        <f>I84*B84*1.2</f>
        <v>1989.8999999999999</v>
      </c>
      <c r="J85" s="134">
        <f>J84*C84*1.2</f>
        <v>1792.2</v>
      </c>
      <c r="K85" s="134">
        <f>K84*C84*1.2</f>
        <v>1792.2</v>
      </c>
      <c r="L85" s="134">
        <f>L84*C84*1.2</f>
        <v>1792.2</v>
      </c>
      <c r="M85" s="137">
        <f>M84*C84*1.2</f>
        <v>1792.2</v>
      </c>
      <c r="N85" s="137">
        <f>N84*C84*1.2</f>
        <v>1792.2</v>
      </c>
      <c r="O85" s="134">
        <f>O84*C84*1.2</f>
        <v>1792.2</v>
      </c>
      <c r="P85" s="207">
        <f t="shared" si="5"/>
        <v>22692.600000000002</v>
      </c>
      <c r="Q85" s="270"/>
    </row>
    <row r="86" spans="1:17" s="8" customFormat="1" ht="12.75">
      <c r="A86" s="393" t="s">
        <v>218</v>
      </c>
      <c r="B86" s="391">
        <v>60.74</v>
      </c>
      <c r="C86" s="391">
        <v>62.73</v>
      </c>
      <c r="D86" s="134">
        <v>2.71</v>
      </c>
      <c r="E86" s="134">
        <v>2.71</v>
      </c>
      <c r="F86" s="266">
        <v>2.71</v>
      </c>
      <c r="G86" s="134">
        <v>2.71</v>
      </c>
      <c r="H86" s="134">
        <v>2.71</v>
      </c>
      <c r="I86" s="134">
        <v>2.71</v>
      </c>
      <c r="J86" s="134">
        <v>2.71</v>
      </c>
      <c r="K86" s="134">
        <v>2.71</v>
      </c>
      <c r="L86" s="134">
        <v>2.71</v>
      </c>
      <c r="M86" s="134">
        <v>2.71</v>
      </c>
      <c r="N86" s="134">
        <v>2.71</v>
      </c>
      <c r="O86" s="134">
        <v>2.71</v>
      </c>
      <c r="P86" s="207">
        <f t="shared" si="5"/>
        <v>32.52</v>
      </c>
      <c r="Q86" s="270"/>
    </row>
    <row r="87" spans="1:17" s="8" customFormat="1" ht="18.75" customHeight="1">
      <c r="A87" s="394"/>
      <c r="B87" s="392"/>
      <c r="C87" s="392"/>
      <c r="D87" s="137">
        <f>D86*B86</f>
        <v>164.6054</v>
      </c>
      <c r="E87" s="137">
        <f>B86*E86</f>
        <v>164.6054</v>
      </c>
      <c r="F87" s="137">
        <f>B86*F86</f>
        <v>164.6054</v>
      </c>
      <c r="G87" s="137">
        <f>G86*B86</f>
        <v>164.6054</v>
      </c>
      <c r="H87" s="137">
        <f>H86*B86</f>
        <v>164.6054</v>
      </c>
      <c r="I87" s="137">
        <f>B86*I86</f>
        <v>164.6054</v>
      </c>
      <c r="J87" s="137">
        <f>J86*C86</f>
        <v>169.9983</v>
      </c>
      <c r="K87" s="137">
        <f>K86*C86</f>
        <v>169.9983</v>
      </c>
      <c r="L87" s="137">
        <f>L86*C86</f>
        <v>169.9983</v>
      </c>
      <c r="M87" s="137">
        <f>M86*C86</f>
        <v>169.9983</v>
      </c>
      <c r="N87" s="137">
        <f>N86*C86</f>
        <v>169.9983</v>
      </c>
      <c r="O87" s="137">
        <f>O86*C86</f>
        <v>169.9983</v>
      </c>
      <c r="P87" s="207">
        <f t="shared" si="5"/>
        <v>2007.6222</v>
      </c>
      <c r="Q87" s="270"/>
    </row>
    <row r="88" spans="1:17" s="8" customFormat="1" ht="21" customHeight="1">
      <c r="A88" s="302" t="s">
        <v>176</v>
      </c>
      <c r="B88" s="303"/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303"/>
      <c r="P88" s="207"/>
      <c r="Q88" s="270"/>
    </row>
    <row r="89" spans="1:17" s="8" customFormat="1" ht="28.5" customHeight="1">
      <c r="A89" s="304"/>
      <c r="B89" s="305"/>
      <c r="C89" s="305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207"/>
      <c r="Q89" s="270"/>
    </row>
    <row r="90" spans="1:17" s="8" customFormat="1" ht="12.75">
      <c r="A90" s="501" t="s">
        <v>241</v>
      </c>
      <c r="B90" s="483">
        <v>47.8</v>
      </c>
      <c r="C90" s="483">
        <v>52.89</v>
      </c>
      <c r="D90" s="199">
        <v>155.392</v>
      </c>
      <c r="E90" s="199">
        <v>155.392</v>
      </c>
      <c r="F90" s="199">
        <v>155.392</v>
      </c>
      <c r="G90" s="199">
        <v>155.392</v>
      </c>
      <c r="H90" s="199">
        <v>155.392</v>
      </c>
      <c r="I90" s="199">
        <v>155.392</v>
      </c>
      <c r="J90" s="199">
        <v>155.392</v>
      </c>
      <c r="K90" s="199"/>
      <c r="L90" s="199"/>
      <c r="M90" s="199"/>
      <c r="N90" s="199"/>
      <c r="O90" s="199"/>
      <c r="P90" s="207">
        <f aca="true" t="shared" si="6" ref="P90:P99">D90+E90+F90+G90+H90+I90+J90+K90+L90+M90+N90+O90</f>
        <v>1087.7440000000001</v>
      </c>
      <c r="Q90" s="270"/>
    </row>
    <row r="91" spans="1:17" s="8" customFormat="1" ht="27.75" customHeight="1">
      <c r="A91" s="501"/>
      <c r="B91" s="483"/>
      <c r="C91" s="483"/>
      <c r="D91" s="263">
        <f>D90*B90</f>
        <v>7427.7375999999995</v>
      </c>
      <c r="E91" s="263">
        <f>E90*B90</f>
        <v>7427.7375999999995</v>
      </c>
      <c r="F91" s="263">
        <f>F90*B90</f>
        <v>7427.7375999999995</v>
      </c>
      <c r="G91" s="263">
        <f>G90*B90</f>
        <v>7427.7375999999995</v>
      </c>
      <c r="H91" s="263">
        <f>H90*B90</f>
        <v>7427.7375999999995</v>
      </c>
      <c r="I91" s="263">
        <f>I90*B90</f>
        <v>7427.7375999999995</v>
      </c>
      <c r="J91" s="263">
        <f>J90*C90</f>
        <v>8218.68288</v>
      </c>
      <c r="K91" s="263"/>
      <c r="L91" s="263"/>
      <c r="M91" s="263"/>
      <c r="N91" s="263"/>
      <c r="O91" s="263"/>
      <c r="P91" s="207">
        <f t="shared" si="6"/>
        <v>52785.108479999995</v>
      </c>
      <c r="Q91" s="270"/>
    </row>
    <row r="92" spans="1:17" s="8" customFormat="1" ht="12.75">
      <c r="A92" s="484" t="s">
        <v>239</v>
      </c>
      <c r="B92" s="483">
        <v>47.8</v>
      </c>
      <c r="C92" s="483">
        <v>52.89</v>
      </c>
      <c r="D92" s="199">
        <v>2.945</v>
      </c>
      <c r="E92" s="199">
        <v>2.945</v>
      </c>
      <c r="F92" s="199">
        <v>2.945</v>
      </c>
      <c r="G92" s="199">
        <v>2.945</v>
      </c>
      <c r="H92" s="199">
        <v>2.945</v>
      </c>
      <c r="I92" s="199">
        <v>2.945</v>
      </c>
      <c r="J92" s="199">
        <v>2.945</v>
      </c>
      <c r="K92" s="199">
        <v>2.945</v>
      </c>
      <c r="L92" s="199">
        <v>2.945</v>
      </c>
      <c r="M92" s="199">
        <v>2.945</v>
      </c>
      <c r="N92" s="199">
        <v>2.945</v>
      </c>
      <c r="O92" s="199">
        <v>2.945</v>
      </c>
      <c r="P92" s="207">
        <f t="shared" si="6"/>
        <v>35.339999999999996</v>
      </c>
      <c r="Q92" s="270"/>
    </row>
    <row r="93" spans="1:17" s="8" customFormat="1" ht="28.5" customHeight="1">
      <c r="A93" s="480"/>
      <c r="B93" s="483"/>
      <c r="C93" s="483"/>
      <c r="D93" s="263">
        <f>D92*B92</f>
        <v>140.771</v>
      </c>
      <c r="E93" s="263">
        <f>E92*B92</f>
        <v>140.771</v>
      </c>
      <c r="F93" s="263">
        <f>F92*B92</f>
        <v>140.771</v>
      </c>
      <c r="G93" s="263">
        <f>G92*B92</f>
        <v>140.771</v>
      </c>
      <c r="H93" s="263">
        <f>H92*B92</f>
        <v>140.771</v>
      </c>
      <c r="I93" s="263">
        <f>I92*B92</f>
        <v>140.771</v>
      </c>
      <c r="J93" s="263">
        <f>J92*C92</f>
        <v>155.76104999999998</v>
      </c>
      <c r="K93" s="263">
        <f>K92*C92</f>
        <v>155.76104999999998</v>
      </c>
      <c r="L93" s="263">
        <f>L92*C92</f>
        <v>155.76104999999998</v>
      </c>
      <c r="M93" s="263">
        <f>M92*C92</f>
        <v>155.76104999999998</v>
      </c>
      <c r="N93" s="263">
        <f>N92*C92</f>
        <v>155.76104999999998</v>
      </c>
      <c r="O93" s="263">
        <f>O92*C92</f>
        <v>155.76104999999998</v>
      </c>
      <c r="P93" s="207">
        <f t="shared" si="6"/>
        <v>1779.1923000000002</v>
      </c>
      <c r="Q93" s="270"/>
    </row>
    <row r="94" spans="1:17" s="8" customFormat="1" ht="12.75">
      <c r="A94" s="484" t="s">
        <v>238</v>
      </c>
      <c r="B94" s="483">
        <v>47.8</v>
      </c>
      <c r="C94" s="483">
        <v>52.89</v>
      </c>
      <c r="D94" s="199">
        <v>88.479</v>
      </c>
      <c r="E94" s="199">
        <v>88.479</v>
      </c>
      <c r="F94" s="199">
        <v>88.479</v>
      </c>
      <c r="G94" s="199">
        <v>88.479</v>
      </c>
      <c r="H94" s="199">
        <v>88.479</v>
      </c>
      <c r="I94" s="199">
        <v>88.479</v>
      </c>
      <c r="J94" s="199">
        <v>88.479</v>
      </c>
      <c r="K94" s="199">
        <v>88.479</v>
      </c>
      <c r="L94" s="199">
        <v>88.479</v>
      </c>
      <c r="M94" s="199">
        <v>88.479</v>
      </c>
      <c r="N94" s="199">
        <v>88.479</v>
      </c>
      <c r="O94" s="199">
        <v>88.479</v>
      </c>
      <c r="P94" s="207">
        <f t="shared" si="6"/>
        <v>1061.7480000000003</v>
      </c>
      <c r="Q94" s="270"/>
    </row>
    <row r="95" spans="1:17" s="8" customFormat="1" ht="26.25" customHeight="1">
      <c r="A95" s="480"/>
      <c r="B95" s="483"/>
      <c r="C95" s="483"/>
      <c r="D95" s="263">
        <f>D94*B94</f>
        <v>4229.2962</v>
      </c>
      <c r="E95" s="263">
        <f>E94*B94</f>
        <v>4229.2962</v>
      </c>
      <c r="F95" s="263">
        <f>F94*B94</f>
        <v>4229.2962</v>
      </c>
      <c r="G95" s="263">
        <f>G94*B94</f>
        <v>4229.2962</v>
      </c>
      <c r="H95" s="263">
        <f>H94*B94</f>
        <v>4229.2962</v>
      </c>
      <c r="I95" s="263">
        <f>I94*B94</f>
        <v>4229.2962</v>
      </c>
      <c r="J95" s="263">
        <f>J94*C94</f>
        <v>4679.65431</v>
      </c>
      <c r="K95" s="263">
        <f>K94*C94</f>
        <v>4679.65431</v>
      </c>
      <c r="L95" s="263">
        <f>L94*C94</f>
        <v>4679.65431</v>
      </c>
      <c r="M95" s="263">
        <f>M94*C94</f>
        <v>4679.65431</v>
      </c>
      <c r="N95" s="263">
        <f>N94*C94</f>
        <v>4679.65431</v>
      </c>
      <c r="O95" s="263">
        <f>O94*C94</f>
        <v>4679.65431</v>
      </c>
      <c r="P95" s="207">
        <f t="shared" si="6"/>
        <v>53453.70305999999</v>
      </c>
      <c r="Q95" s="270"/>
    </row>
    <row r="96" spans="1:17" s="8" customFormat="1" ht="12.75">
      <c r="A96" s="484" t="s">
        <v>237</v>
      </c>
      <c r="B96" s="483">
        <v>47.8</v>
      </c>
      <c r="C96" s="483">
        <v>52.89</v>
      </c>
      <c r="D96" s="199">
        <v>25.503</v>
      </c>
      <c r="E96" s="199">
        <v>25.503</v>
      </c>
      <c r="F96" s="199">
        <v>25.503</v>
      </c>
      <c r="G96" s="199">
        <v>25.503</v>
      </c>
      <c r="H96" s="199">
        <v>25.503</v>
      </c>
      <c r="I96" s="199">
        <v>25.503</v>
      </c>
      <c r="J96" s="199">
        <v>25.503</v>
      </c>
      <c r="K96" s="199">
        <v>25.503</v>
      </c>
      <c r="L96" s="199">
        <v>25.503</v>
      </c>
      <c r="M96" s="199">
        <v>25.503</v>
      </c>
      <c r="N96" s="199">
        <v>25.503</v>
      </c>
      <c r="O96" s="199">
        <v>25.503</v>
      </c>
      <c r="P96" s="207">
        <f t="shared" si="6"/>
        <v>306.03599999999994</v>
      </c>
      <c r="Q96" s="270"/>
    </row>
    <row r="97" spans="1:17" s="8" customFormat="1" ht="35.25" customHeight="1">
      <c r="A97" s="480"/>
      <c r="B97" s="483"/>
      <c r="C97" s="483"/>
      <c r="D97" s="263">
        <f>D96*B96</f>
        <v>1219.0434</v>
      </c>
      <c r="E97" s="263">
        <f>E96*B96</f>
        <v>1219.0434</v>
      </c>
      <c r="F97" s="263">
        <f>F96*B96</f>
        <v>1219.0434</v>
      </c>
      <c r="G97" s="263">
        <f>G96*B96</f>
        <v>1219.0434</v>
      </c>
      <c r="H97" s="263">
        <f>B96*H96</f>
        <v>1219.0434</v>
      </c>
      <c r="I97" s="263">
        <f>I96*B96</f>
        <v>1219.0434</v>
      </c>
      <c r="J97" s="263">
        <f>J96*C96</f>
        <v>1348.85367</v>
      </c>
      <c r="K97" s="263">
        <f>K96*C96</f>
        <v>1348.85367</v>
      </c>
      <c r="L97" s="263">
        <f>L96*C96</f>
        <v>1348.85367</v>
      </c>
      <c r="M97" s="263">
        <f>M96*C96</f>
        <v>1348.85367</v>
      </c>
      <c r="N97" s="263">
        <f>N96*C96</f>
        <v>1348.85367</v>
      </c>
      <c r="O97" s="263">
        <f>O96*C96</f>
        <v>1348.85367</v>
      </c>
      <c r="P97" s="207">
        <f t="shared" si="6"/>
        <v>15407.382420000004</v>
      </c>
      <c r="Q97" s="270"/>
    </row>
    <row r="98" spans="1:17" s="8" customFormat="1" ht="12.75">
      <c r="A98" s="393" t="s">
        <v>83</v>
      </c>
      <c r="B98" s="391">
        <v>43.47</v>
      </c>
      <c r="C98" s="391">
        <v>43.47</v>
      </c>
      <c r="D98" s="134">
        <v>25</v>
      </c>
      <c r="E98" s="134">
        <v>25</v>
      </c>
      <c r="F98" s="134">
        <v>25</v>
      </c>
      <c r="G98" s="134">
        <v>25</v>
      </c>
      <c r="H98" s="134">
        <v>25</v>
      </c>
      <c r="I98" s="134">
        <v>25</v>
      </c>
      <c r="J98" s="134">
        <v>25</v>
      </c>
      <c r="K98" s="134">
        <v>25</v>
      </c>
      <c r="L98" s="134">
        <v>25</v>
      </c>
      <c r="M98" s="134">
        <v>25</v>
      </c>
      <c r="N98" s="134">
        <v>25</v>
      </c>
      <c r="O98" s="134">
        <v>25</v>
      </c>
      <c r="P98" s="207">
        <f t="shared" si="6"/>
        <v>300</v>
      </c>
      <c r="Q98" s="270"/>
    </row>
    <row r="99" spans="1:17" s="8" customFormat="1" ht="12.75">
      <c r="A99" s="394"/>
      <c r="B99" s="392"/>
      <c r="C99" s="392"/>
      <c r="D99" s="134">
        <f>B98*D98*1.2</f>
        <v>1304.1</v>
      </c>
      <c r="E99" s="266">
        <f>E98*B98*1.2</f>
        <v>1304.1</v>
      </c>
      <c r="F99" s="134">
        <f>F98*B98*1.2</f>
        <v>1304.1</v>
      </c>
      <c r="G99" s="134">
        <f>G98*B98*1.2</f>
        <v>1304.1</v>
      </c>
      <c r="H99" s="134">
        <f>H98*B98*1.2</f>
        <v>1304.1</v>
      </c>
      <c r="I99" s="134">
        <f>I98*B98*1.2</f>
        <v>1304.1</v>
      </c>
      <c r="J99" s="134">
        <f>J98*C98*1.2</f>
        <v>1304.1</v>
      </c>
      <c r="K99" s="134">
        <f>K98*C98*1.2</f>
        <v>1304.1</v>
      </c>
      <c r="L99" s="134">
        <f>L98*C98*1.2</f>
        <v>1304.1</v>
      </c>
      <c r="M99" s="137">
        <f>M98*C98*1.2</f>
        <v>1304.1</v>
      </c>
      <c r="N99" s="137">
        <f>N98*C98*1.2</f>
        <v>1304.1</v>
      </c>
      <c r="O99" s="134">
        <f>O98*C98*1.2</f>
        <v>1304.1</v>
      </c>
      <c r="P99" s="207">
        <f t="shared" si="6"/>
        <v>15649.200000000003</v>
      </c>
      <c r="Q99" s="270"/>
    </row>
    <row r="100" spans="1:17" s="8" customFormat="1" ht="20.25" customHeight="1">
      <c r="A100" s="306" t="s">
        <v>210</v>
      </c>
      <c r="B100" s="307"/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227"/>
      <c r="Q100" s="270"/>
    </row>
    <row r="101" spans="1:17" s="8" customFormat="1" ht="12.75">
      <c r="A101" s="308"/>
      <c r="B101" s="309"/>
      <c r="C101" s="309"/>
      <c r="D101" s="309"/>
      <c r="E101" s="309"/>
      <c r="F101" s="309"/>
      <c r="G101" s="309"/>
      <c r="H101" s="309"/>
      <c r="I101" s="309"/>
      <c r="J101" s="309"/>
      <c r="K101" s="309"/>
      <c r="L101" s="309"/>
      <c r="M101" s="309"/>
      <c r="N101" s="309"/>
      <c r="O101" s="309"/>
      <c r="P101" s="261"/>
      <c r="Q101" s="270"/>
    </row>
    <row r="102" spans="1:17" s="8" customFormat="1" ht="12.75">
      <c r="A102" s="393" t="s">
        <v>84</v>
      </c>
      <c r="B102" s="490">
        <v>7.4</v>
      </c>
      <c r="C102" s="490">
        <v>7.4</v>
      </c>
      <c r="D102" s="273">
        <v>6500</v>
      </c>
      <c r="E102" s="273">
        <v>6400</v>
      </c>
      <c r="F102" s="273">
        <v>6400</v>
      </c>
      <c r="G102" s="273">
        <v>6300</v>
      </c>
      <c r="H102" s="273">
        <v>5000</v>
      </c>
      <c r="I102" s="273">
        <v>4500</v>
      </c>
      <c r="J102" s="273">
        <v>4500</v>
      </c>
      <c r="K102" s="273">
        <v>5000</v>
      </c>
      <c r="L102" s="273">
        <v>6000</v>
      </c>
      <c r="M102" s="273">
        <v>6300</v>
      </c>
      <c r="N102" s="273">
        <v>6500</v>
      </c>
      <c r="O102" s="273">
        <v>6500</v>
      </c>
      <c r="P102" s="207">
        <f>D102+E102+F102+G102+H102+I102+J102+K102+L102+M102+N102+O102</f>
        <v>69900</v>
      </c>
      <c r="Q102" s="270"/>
    </row>
    <row r="103" spans="1:17" s="8" customFormat="1" ht="12.75">
      <c r="A103" s="394"/>
      <c r="B103" s="491"/>
      <c r="C103" s="491"/>
      <c r="D103" s="134">
        <f>B102*D102</f>
        <v>48100</v>
      </c>
      <c r="E103" s="134">
        <f>C102*E102</f>
        <v>47360</v>
      </c>
      <c r="F103" s="134">
        <f>F102*B102</f>
        <v>47360</v>
      </c>
      <c r="G103" s="134">
        <f>G102*B102</f>
        <v>46620</v>
      </c>
      <c r="H103" s="134">
        <f>H102*B102</f>
        <v>37000</v>
      </c>
      <c r="I103" s="134">
        <f>I102*B102</f>
        <v>33300</v>
      </c>
      <c r="J103" s="134">
        <f>J102*C102</f>
        <v>33300</v>
      </c>
      <c r="K103" s="134">
        <f>K102*C102</f>
        <v>37000</v>
      </c>
      <c r="L103" s="134">
        <f>L102*C102</f>
        <v>44400</v>
      </c>
      <c r="M103" s="137">
        <f>M102*C102</f>
        <v>46620</v>
      </c>
      <c r="N103" s="137">
        <f>N102*C102</f>
        <v>48100</v>
      </c>
      <c r="O103" s="134">
        <f>O102*C102</f>
        <v>48100</v>
      </c>
      <c r="P103" s="207">
        <f>D103+E103+F103+G103+H103+I103+J103+K103+L103+M103+N103+O103</f>
        <v>517260</v>
      </c>
      <c r="Q103" s="270"/>
    </row>
    <row r="104" spans="1:16" s="8" customFormat="1" ht="12.75">
      <c r="A104" s="180" t="s">
        <v>37</v>
      </c>
      <c r="B104" s="225"/>
      <c r="C104" s="225"/>
      <c r="D104" s="225">
        <f aca="true" t="shared" si="7" ref="D104:O104">D73+D85+D99+D103</f>
        <v>845245.26353</v>
      </c>
      <c r="E104" s="225">
        <f t="shared" si="7"/>
        <v>577057.62452</v>
      </c>
      <c r="F104" s="225">
        <f t="shared" si="7"/>
        <v>465894.23387999996</v>
      </c>
      <c r="G104" s="225">
        <f t="shared" si="7"/>
        <v>273292.72797999997</v>
      </c>
      <c r="H104" s="225">
        <f t="shared" si="7"/>
        <v>94633.76358</v>
      </c>
      <c r="I104" s="225">
        <f t="shared" si="7"/>
        <v>36594</v>
      </c>
      <c r="J104" s="225">
        <f t="shared" si="7"/>
        <v>36396.3</v>
      </c>
      <c r="K104" s="225">
        <f t="shared" si="7"/>
        <v>40096.3</v>
      </c>
      <c r="L104" s="225">
        <f t="shared" si="7"/>
        <v>113198.7375</v>
      </c>
      <c r="M104" s="225">
        <f t="shared" si="7"/>
        <v>357922.04610000004</v>
      </c>
      <c r="N104" s="225">
        <f t="shared" si="7"/>
        <v>620986.62145</v>
      </c>
      <c r="O104" s="225">
        <f t="shared" si="7"/>
        <v>321132.77030000003</v>
      </c>
      <c r="P104" s="207">
        <f>D104+E104+F104+G104+H104+I104+J104+K104+L104+M104+N104+O104</f>
        <v>3782450.388839999</v>
      </c>
    </row>
    <row r="105" spans="1:15" ht="12.75">
      <c r="A105" s="240"/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</row>
    <row r="106" spans="1:15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</sheetData>
  <sheetProtection/>
  <autoFilter ref="A8:Q102"/>
  <mergeCells count="134">
    <mergeCell ref="A10:A11"/>
    <mergeCell ref="B10:B11"/>
    <mergeCell ref="C10:C11"/>
    <mergeCell ref="A86:A87"/>
    <mergeCell ref="B86:B87"/>
    <mergeCell ref="B84:B85"/>
    <mergeCell ref="C82:C83"/>
    <mergeCell ref="A78:A79"/>
    <mergeCell ref="C78:C79"/>
    <mergeCell ref="A80:A81"/>
    <mergeCell ref="A94:A95"/>
    <mergeCell ref="A90:A91"/>
    <mergeCell ref="B90:B91"/>
    <mergeCell ref="C92:C93"/>
    <mergeCell ref="C90:C91"/>
    <mergeCell ref="B94:B95"/>
    <mergeCell ref="C94:C95"/>
    <mergeCell ref="B80:B81"/>
    <mergeCell ref="C80:C81"/>
    <mergeCell ref="B32:B33"/>
    <mergeCell ref="C32:C33"/>
    <mergeCell ref="C86:C87"/>
    <mergeCell ref="A22:A23"/>
    <mergeCell ref="B22:B23"/>
    <mergeCell ref="C22:C23"/>
    <mergeCell ref="A24:A25"/>
    <mergeCell ref="B24:B25"/>
    <mergeCell ref="A38:A39"/>
    <mergeCell ref="B78:B79"/>
    <mergeCell ref="C26:C27"/>
    <mergeCell ref="A58:A59"/>
    <mergeCell ref="C62:C63"/>
    <mergeCell ref="A62:A63"/>
    <mergeCell ref="A60:A61"/>
    <mergeCell ref="B36:B37"/>
    <mergeCell ref="B62:B63"/>
    <mergeCell ref="A18:A19"/>
    <mergeCell ref="C36:C37"/>
    <mergeCell ref="B58:B59"/>
    <mergeCell ref="C58:C59"/>
    <mergeCell ref="B48:B49"/>
    <mergeCell ref="C56:C57"/>
    <mergeCell ref="C50:C51"/>
    <mergeCell ref="C20:C21"/>
    <mergeCell ref="B64:B65"/>
    <mergeCell ref="C64:C65"/>
    <mergeCell ref="A26:A27"/>
    <mergeCell ref="B26:B27"/>
    <mergeCell ref="B20:B21"/>
    <mergeCell ref="A34:A35"/>
    <mergeCell ref="A54:A55"/>
    <mergeCell ref="A40:A41"/>
    <mergeCell ref="A20:A21"/>
    <mergeCell ref="C44:C45"/>
    <mergeCell ref="A16:A17"/>
    <mergeCell ref="B16:B17"/>
    <mergeCell ref="C16:C17"/>
    <mergeCell ref="B34:B35"/>
    <mergeCell ref="B18:B19"/>
    <mergeCell ref="A42:A43"/>
    <mergeCell ref="B42:B43"/>
    <mergeCell ref="C42:C43"/>
    <mergeCell ref="A36:A37"/>
    <mergeCell ref="C18:C19"/>
    <mergeCell ref="A56:A57"/>
    <mergeCell ref="B54:B55"/>
    <mergeCell ref="C54:C55"/>
    <mergeCell ref="B46:B47"/>
    <mergeCell ref="C46:C47"/>
    <mergeCell ref="A52:A53"/>
    <mergeCell ref="B52:B53"/>
    <mergeCell ref="C52:C53"/>
    <mergeCell ref="A50:A51"/>
    <mergeCell ref="B56:B57"/>
    <mergeCell ref="C84:C85"/>
    <mergeCell ref="A84:A85"/>
    <mergeCell ref="A72:A73"/>
    <mergeCell ref="A92:A93"/>
    <mergeCell ref="B92:B93"/>
    <mergeCell ref="A76:A77"/>
    <mergeCell ref="B76:B77"/>
    <mergeCell ref="C76:C77"/>
    <mergeCell ref="A82:A83"/>
    <mergeCell ref="B82:B83"/>
    <mergeCell ref="A64:A65"/>
    <mergeCell ref="A102:A103"/>
    <mergeCell ref="B102:B103"/>
    <mergeCell ref="C102:C103"/>
    <mergeCell ref="B98:B99"/>
    <mergeCell ref="C98:C99"/>
    <mergeCell ref="A96:A97"/>
    <mergeCell ref="A98:A99"/>
    <mergeCell ref="B96:B97"/>
    <mergeCell ref="C96:C97"/>
    <mergeCell ref="A14:A15"/>
    <mergeCell ref="B14:B15"/>
    <mergeCell ref="A44:A45"/>
    <mergeCell ref="A48:A49"/>
    <mergeCell ref="C14:C15"/>
    <mergeCell ref="A32:A33"/>
    <mergeCell ref="C48:C49"/>
    <mergeCell ref="B44:B45"/>
    <mergeCell ref="C40:C41"/>
    <mergeCell ref="B40:B41"/>
    <mergeCell ref="L1:P1"/>
    <mergeCell ref="L2:P2"/>
    <mergeCell ref="L3:P3"/>
    <mergeCell ref="L4:P4"/>
    <mergeCell ref="A6:P6"/>
    <mergeCell ref="A28:A29"/>
    <mergeCell ref="B28:B29"/>
    <mergeCell ref="C28:C29"/>
    <mergeCell ref="A9:P9"/>
    <mergeCell ref="C24:C25"/>
    <mergeCell ref="B66:B67"/>
    <mergeCell ref="C66:C67"/>
    <mergeCell ref="A30:A31"/>
    <mergeCell ref="B30:B31"/>
    <mergeCell ref="C30:C31"/>
    <mergeCell ref="A46:A47"/>
    <mergeCell ref="C34:C35"/>
    <mergeCell ref="B60:B61"/>
    <mergeCell ref="C60:C61"/>
    <mergeCell ref="B50:B51"/>
    <mergeCell ref="A12:A13"/>
    <mergeCell ref="B12:B13"/>
    <mergeCell ref="C12:C13"/>
    <mergeCell ref="B70:B71"/>
    <mergeCell ref="C70:C71"/>
    <mergeCell ref="A70:A71"/>
    <mergeCell ref="A68:A69"/>
    <mergeCell ref="B68:B69"/>
    <mergeCell ref="C68:C69"/>
    <mergeCell ref="A66:A67"/>
  </mergeCells>
  <printOptions/>
  <pageMargins left="0.7" right="0.7" top="0.75" bottom="0.75" header="0.3" footer="0.3"/>
  <pageSetup horizontalDpi="600" verticalDpi="600" orientation="landscape" paperSize="9" scale="78" r:id="rId1"/>
  <rowBreaks count="5" manualBreakCount="5">
    <brk id="25" max="15" man="1"/>
    <brk id="45" max="15" man="1"/>
    <brk id="73" max="15" man="1"/>
    <brk id="88" max="15" man="1"/>
    <brk id="99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view="pageBreakPreview" zoomScaleNormal="90" zoomScaleSheetLayoutView="100" zoomScalePageLayoutView="0" workbookViewId="0" topLeftCell="A1">
      <selection activeCell="M5" sqref="M5"/>
    </sheetView>
  </sheetViews>
  <sheetFormatPr defaultColWidth="9.00390625" defaultRowHeight="12.75"/>
  <cols>
    <col min="1" max="1" width="14.375" style="28" customWidth="1"/>
    <col min="2" max="2" width="6.75390625" style="47" customWidth="1"/>
    <col min="3" max="3" width="7.125" style="47" customWidth="1"/>
    <col min="4" max="4" width="8.375" style="14" customWidth="1"/>
    <col min="5" max="5" width="7.875" style="14" customWidth="1"/>
    <col min="6" max="7" width="8.625" style="14" customWidth="1"/>
    <col min="8" max="8" width="7.625" style="14" customWidth="1"/>
    <col min="9" max="9" width="7.75390625" style="14" customWidth="1"/>
    <col min="10" max="10" width="8.00390625" style="14" customWidth="1"/>
    <col min="11" max="11" width="7.625" style="14" customWidth="1"/>
    <col min="12" max="12" width="7.875" style="15" customWidth="1"/>
    <col min="13" max="13" width="9.25390625" style="15" customWidth="1"/>
    <col min="14" max="14" width="9.375" style="53" customWidth="1"/>
    <col min="15" max="15" width="9.125" style="53" customWidth="1"/>
    <col min="16" max="16" width="8.75390625" style="9" customWidth="1"/>
    <col min="17" max="19" width="9.125" style="15" customWidth="1"/>
    <col min="20" max="16384" width="9.125" style="16" customWidth="1"/>
  </cols>
  <sheetData>
    <row r="1" spans="1:16" ht="15">
      <c r="A1" s="45"/>
      <c r="B1" s="46"/>
      <c r="C1" s="46"/>
      <c r="M1" s="340" t="s">
        <v>81</v>
      </c>
      <c r="N1" s="340"/>
      <c r="O1" s="340"/>
      <c r="P1" s="340"/>
    </row>
    <row r="2" spans="1:16" ht="14.25" customHeight="1">
      <c r="A2" s="45"/>
      <c r="B2" s="46"/>
      <c r="C2" s="46"/>
      <c r="M2" s="332" t="s">
        <v>312</v>
      </c>
      <c r="N2" s="332"/>
      <c r="O2" s="332"/>
      <c r="P2" s="332"/>
    </row>
    <row r="3" spans="1:16" ht="15">
      <c r="A3" s="45"/>
      <c r="B3" s="46"/>
      <c r="C3" s="46"/>
      <c r="M3" s="332" t="s">
        <v>193</v>
      </c>
      <c r="N3" s="332"/>
      <c r="O3" s="332"/>
      <c r="P3" s="332"/>
    </row>
    <row r="4" spans="1:16" ht="15">
      <c r="A4" s="45"/>
      <c r="B4" s="46"/>
      <c r="C4" s="46"/>
      <c r="M4" s="332" t="s">
        <v>317</v>
      </c>
      <c r="N4" s="332"/>
      <c r="O4" s="332"/>
      <c r="P4" s="332"/>
    </row>
    <row r="5" spans="1:16" ht="15">
      <c r="A5" s="45"/>
      <c r="B5" s="46"/>
      <c r="C5" s="46"/>
      <c r="M5" s="127"/>
      <c r="N5" s="127"/>
      <c r="O5" s="127"/>
      <c r="P5" s="127"/>
    </row>
    <row r="6" spans="1:16" ht="20.25" customHeight="1">
      <c r="A6" s="333" t="s">
        <v>207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</row>
    <row r="7" spans="1:16" ht="24" customHeight="1">
      <c r="A7" s="395"/>
      <c r="B7" s="395"/>
      <c r="C7" s="395"/>
      <c r="D7" s="507" t="s">
        <v>87</v>
      </c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9"/>
    </row>
    <row r="8" spans="1:16" ht="33.75">
      <c r="A8" s="135" t="s">
        <v>38</v>
      </c>
      <c r="B8" s="281" t="s">
        <v>191</v>
      </c>
      <c r="C8" s="281" t="s">
        <v>192</v>
      </c>
      <c r="D8" s="137" t="s">
        <v>9</v>
      </c>
      <c r="E8" s="137" t="s">
        <v>27</v>
      </c>
      <c r="F8" s="137" t="s">
        <v>11</v>
      </c>
      <c r="G8" s="137" t="s">
        <v>28</v>
      </c>
      <c r="H8" s="137" t="s">
        <v>29</v>
      </c>
      <c r="I8" s="137" t="s">
        <v>30</v>
      </c>
      <c r="J8" s="137" t="s">
        <v>31</v>
      </c>
      <c r="K8" s="137" t="s">
        <v>32</v>
      </c>
      <c r="L8" s="134" t="s">
        <v>33</v>
      </c>
      <c r="M8" s="134" t="s">
        <v>34</v>
      </c>
      <c r="N8" s="236" t="s">
        <v>20</v>
      </c>
      <c r="O8" s="236" t="s">
        <v>21</v>
      </c>
      <c r="P8" s="140" t="s">
        <v>37</v>
      </c>
    </row>
    <row r="9" spans="1:16" ht="13.5" customHeight="1">
      <c r="A9" s="323" t="s">
        <v>137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5"/>
    </row>
    <row r="10" spans="1:17" s="53" customFormat="1" ht="20.25" customHeight="1">
      <c r="A10" s="484" t="s">
        <v>242</v>
      </c>
      <c r="B10" s="473">
        <v>3175.13</v>
      </c>
      <c r="C10" s="473">
        <v>3651.4</v>
      </c>
      <c r="D10" s="134">
        <v>1.958</v>
      </c>
      <c r="E10" s="134">
        <v>1.958</v>
      </c>
      <c r="F10" s="134">
        <v>1.958</v>
      </c>
      <c r="G10" s="134">
        <v>1.958</v>
      </c>
      <c r="H10" s="134">
        <v>1.958</v>
      </c>
      <c r="I10" s="134">
        <v>1.958</v>
      </c>
      <c r="J10" s="134">
        <v>1.958</v>
      </c>
      <c r="K10" s="134">
        <v>1.958</v>
      </c>
      <c r="L10" s="134">
        <v>1.958</v>
      </c>
      <c r="M10" s="134">
        <v>1.958</v>
      </c>
      <c r="N10" s="134">
        <v>1.958</v>
      </c>
      <c r="O10" s="134">
        <v>1.958</v>
      </c>
      <c r="P10" s="261">
        <f>SUM(D10:O10)</f>
        <v>23.495999999999995</v>
      </c>
      <c r="Q10" s="120"/>
    </row>
    <row r="11" spans="1:16" s="53" customFormat="1" ht="19.5" customHeight="1">
      <c r="A11" s="480"/>
      <c r="B11" s="474"/>
      <c r="C11" s="474"/>
      <c r="D11" s="137">
        <f>D10*B10</f>
        <v>6216.90454</v>
      </c>
      <c r="E11" s="137">
        <f>E10*B10</f>
        <v>6216.90454</v>
      </c>
      <c r="F11" s="137">
        <f>F10*B10</f>
        <v>6216.90454</v>
      </c>
      <c r="G11" s="137">
        <f>G10*B10</f>
        <v>6216.90454</v>
      </c>
      <c r="H11" s="137">
        <f>H10*B10</f>
        <v>6216.90454</v>
      </c>
      <c r="I11" s="137">
        <f>B10*I10</f>
        <v>6216.90454</v>
      </c>
      <c r="J11" s="137">
        <f>J10*C10</f>
        <v>7149.4412</v>
      </c>
      <c r="K11" s="137">
        <f>K10*C10</f>
        <v>7149.4412</v>
      </c>
      <c r="L11" s="137">
        <f>L10*C10</f>
        <v>7149.4412</v>
      </c>
      <c r="M11" s="137">
        <f>M10*C10</f>
        <v>7149.4412</v>
      </c>
      <c r="N11" s="137">
        <f>N10*C10</f>
        <v>7149.4412</v>
      </c>
      <c r="O11" s="137">
        <f>O10*C10</f>
        <v>7149.4412</v>
      </c>
      <c r="P11" s="261">
        <f>SUM(D11:O11)</f>
        <v>80198.07444000001</v>
      </c>
    </row>
    <row r="12" spans="1:16" s="53" customFormat="1" ht="19.5" customHeight="1">
      <c r="A12" s="338" t="s">
        <v>25</v>
      </c>
      <c r="B12" s="341"/>
      <c r="C12" s="355"/>
      <c r="D12" s="171">
        <f>D10</f>
        <v>1.958</v>
      </c>
      <c r="E12" s="171">
        <f aca="true" t="shared" si="0" ref="E12:O12">E10</f>
        <v>1.958</v>
      </c>
      <c r="F12" s="171">
        <f t="shared" si="0"/>
        <v>1.958</v>
      </c>
      <c r="G12" s="171">
        <f t="shared" si="0"/>
        <v>1.958</v>
      </c>
      <c r="H12" s="171">
        <f t="shared" si="0"/>
        <v>1.958</v>
      </c>
      <c r="I12" s="171">
        <f t="shared" si="0"/>
        <v>1.958</v>
      </c>
      <c r="J12" s="171">
        <f t="shared" si="0"/>
        <v>1.958</v>
      </c>
      <c r="K12" s="171">
        <f t="shared" si="0"/>
        <v>1.958</v>
      </c>
      <c r="L12" s="171">
        <f t="shared" si="0"/>
        <v>1.958</v>
      </c>
      <c r="M12" s="171">
        <f t="shared" si="0"/>
        <v>1.958</v>
      </c>
      <c r="N12" s="171">
        <f t="shared" si="0"/>
        <v>1.958</v>
      </c>
      <c r="O12" s="171">
        <f t="shared" si="0"/>
        <v>1.958</v>
      </c>
      <c r="P12" s="261">
        <f>SUM(D12:O12)</f>
        <v>23.495999999999995</v>
      </c>
    </row>
    <row r="13" spans="1:16" s="53" customFormat="1" ht="19.5" customHeight="1">
      <c r="A13" s="339"/>
      <c r="B13" s="342"/>
      <c r="C13" s="356"/>
      <c r="D13" s="171">
        <f>D11</f>
        <v>6216.90454</v>
      </c>
      <c r="E13" s="171">
        <f aca="true" t="shared" si="1" ref="E13:O13">E11</f>
        <v>6216.90454</v>
      </c>
      <c r="F13" s="171">
        <f t="shared" si="1"/>
        <v>6216.90454</v>
      </c>
      <c r="G13" s="171">
        <f t="shared" si="1"/>
        <v>6216.90454</v>
      </c>
      <c r="H13" s="171">
        <f t="shared" si="1"/>
        <v>6216.90454</v>
      </c>
      <c r="I13" s="171">
        <f t="shared" si="1"/>
        <v>6216.90454</v>
      </c>
      <c r="J13" s="274">
        <f t="shared" si="1"/>
        <v>7149.4412</v>
      </c>
      <c r="K13" s="274">
        <f t="shared" si="1"/>
        <v>7149.4412</v>
      </c>
      <c r="L13" s="274">
        <f t="shared" si="1"/>
        <v>7149.4412</v>
      </c>
      <c r="M13" s="274">
        <f t="shared" si="1"/>
        <v>7149.4412</v>
      </c>
      <c r="N13" s="274">
        <f t="shared" si="1"/>
        <v>7149.4412</v>
      </c>
      <c r="O13" s="274">
        <f t="shared" si="1"/>
        <v>7149.4412</v>
      </c>
      <c r="P13" s="261">
        <f>SUM(D13:O13)</f>
        <v>80198.07444000001</v>
      </c>
    </row>
    <row r="14" spans="1:16" s="57" customFormat="1" ht="14.25" customHeight="1">
      <c r="A14" s="357" t="s">
        <v>174</v>
      </c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9"/>
    </row>
    <row r="15" spans="1:16" s="53" customFormat="1" ht="19.5" customHeight="1">
      <c r="A15" s="484" t="s">
        <v>240</v>
      </c>
      <c r="B15" s="483">
        <v>62.83</v>
      </c>
      <c r="C15" s="483">
        <v>71.63</v>
      </c>
      <c r="D15" s="199">
        <v>24.42</v>
      </c>
      <c r="E15" s="199">
        <v>24.42</v>
      </c>
      <c r="F15" s="199">
        <v>24.42</v>
      </c>
      <c r="G15" s="199">
        <v>24.42</v>
      </c>
      <c r="H15" s="199">
        <v>24.42</v>
      </c>
      <c r="I15" s="199">
        <v>24.42</v>
      </c>
      <c r="J15" s="199">
        <v>24.42</v>
      </c>
      <c r="K15" s="199">
        <v>24.42</v>
      </c>
      <c r="L15" s="199">
        <v>24.42</v>
      </c>
      <c r="M15" s="199">
        <v>24.42</v>
      </c>
      <c r="N15" s="199">
        <v>24.42</v>
      </c>
      <c r="O15" s="199">
        <v>24.42</v>
      </c>
      <c r="P15" s="207">
        <f>SUM(D15:O15)</f>
        <v>293.0400000000001</v>
      </c>
    </row>
    <row r="16" spans="1:16" s="53" customFormat="1" ht="30.75" customHeight="1">
      <c r="A16" s="480"/>
      <c r="B16" s="483"/>
      <c r="C16" s="483"/>
      <c r="D16" s="263">
        <f>D15*B15</f>
        <v>1534.3086</v>
      </c>
      <c r="E16" s="263">
        <f>E15*B15</f>
        <v>1534.3086</v>
      </c>
      <c r="F16" s="263">
        <f>F15*B15</f>
        <v>1534.3086</v>
      </c>
      <c r="G16" s="263">
        <f>G15*B15</f>
        <v>1534.3086</v>
      </c>
      <c r="H16" s="263">
        <f>H15*B15</f>
        <v>1534.3086</v>
      </c>
      <c r="I16" s="263">
        <f>I15*B15</f>
        <v>1534.3086</v>
      </c>
      <c r="J16" s="263">
        <f>J15*C15</f>
        <v>1749.2046</v>
      </c>
      <c r="K16" s="263">
        <f>K15*C15</f>
        <v>1749.2046</v>
      </c>
      <c r="L16" s="263">
        <f>L15*C15</f>
        <v>1749.2046</v>
      </c>
      <c r="M16" s="263">
        <f>M15*C15</f>
        <v>1749.2046</v>
      </c>
      <c r="N16" s="263">
        <f>N15*C15</f>
        <v>1749.2046</v>
      </c>
      <c r="O16" s="263">
        <f>O15*C15</f>
        <v>1749.2046</v>
      </c>
      <c r="P16" s="207">
        <f>SUM(D16:O16)</f>
        <v>19701.079200000004</v>
      </c>
    </row>
    <row r="17" spans="1:16" s="53" customFormat="1" ht="19.5" customHeight="1">
      <c r="A17" s="338" t="s">
        <v>25</v>
      </c>
      <c r="B17" s="341"/>
      <c r="C17" s="355"/>
      <c r="D17" s="216">
        <f>D15</f>
        <v>24.42</v>
      </c>
      <c r="E17" s="216">
        <f aca="true" t="shared" si="2" ref="E17:O17">E15</f>
        <v>24.42</v>
      </c>
      <c r="F17" s="216">
        <f t="shared" si="2"/>
        <v>24.42</v>
      </c>
      <c r="G17" s="216">
        <f t="shared" si="2"/>
        <v>24.42</v>
      </c>
      <c r="H17" s="216">
        <f t="shared" si="2"/>
        <v>24.42</v>
      </c>
      <c r="I17" s="216">
        <f t="shared" si="2"/>
        <v>24.42</v>
      </c>
      <c r="J17" s="216">
        <f t="shared" si="2"/>
        <v>24.42</v>
      </c>
      <c r="K17" s="216">
        <f t="shared" si="2"/>
        <v>24.42</v>
      </c>
      <c r="L17" s="216">
        <f t="shared" si="2"/>
        <v>24.42</v>
      </c>
      <c r="M17" s="216">
        <f t="shared" si="2"/>
        <v>24.42</v>
      </c>
      <c r="N17" s="216">
        <f t="shared" si="2"/>
        <v>24.42</v>
      </c>
      <c r="O17" s="216">
        <f t="shared" si="2"/>
        <v>24.42</v>
      </c>
      <c r="P17" s="207">
        <f>SUM(D17:O17)</f>
        <v>293.0400000000001</v>
      </c>
    </row>
    <row r="18" spans="1:16" s="53" customFormat="1" ht="19.5" customHeight="1">
      <c r="A18" s="339"/>
      <c r="B18" s="342"/>
      <c r="C18" s="356"/>
      <c r="D18" s="275">
        <f>D16</f>
        <v>1534.3086</v>
      </c>
      <c r="E18" s="275">
        <f aca="true" t="shared" si="3" ref="E18:O18">E16</f>
        <v>1534.3086</v>
      </c>
      <c r="F18" s="275">
        <f t="shared" si="3"/>
        <v>1534.3086</v>
      </c>
      <c r="G18" s="275">
        <f t="shared" si="3"/>
        <v>1534.3086</v>
      </c>
      <c r="H18" s="275">
        <f t="shared" si="3"/>
        <v>1534.3086</v>
      </c>
      <c r="I18" s="275">
        <f t="shared" si="3"/>
        <v>1534.3086</v>
      </c>
      <c r="J18" s="275">
        <f t="shared" si="3"/>
        <v>1749.2046</v>
      </c>
      <c r="K18" s="275">
        <f t="shared" si="3"/>
        <v>1749.2046</v>
      </c>
      <c r="L18" s="275">
        <f t="shared" si="3"/>
        <v>1749.2046</v>
      </c>
      <c r="M18" s="275">
        <f t="shared" si="3"/>
        <v>1749.2046</v>
      </c>
      <c r="N18" s="275">
        <f t="shared" si="3"/>
        <v>1749.2046</v>
      </c>
      <c r="O18" s="275">
        <f t="shared" si="3"/>
        <v>1749.2046</v>
      </c>
      <c r="P18" s="207">
        <f>SUM(D18:O18)</f>
        <v>19701.079200000004</v>
      </c>
    </row>
    <row r="19" spans="1:16" s="53" customFormat="1" ht="15" customHeight="1">
      <c r="A19" s="341" t="s">
        <v>175</v>
      </c>
      <c r="B19" s="505"/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06"/>
    </row>
    <row r="20" spans="1:16" s="53" customFormat="1" ht="19.5" customHeight="1">
      <c r="A20" s="484" t="s">
        <v>242</v>
      </c>
      <c r="B20" s="483">
        <v>162.19</v>
      </c>
      <c r="C20" s="483">
        <v>186.51</v>
      </c>
      <c r="D20" s="199">
        <v>9.78</v>
      </c>
      <c r="E20" s="199">
        <v>9.78</v>
      </c>
      <c r="F20" s="199">
        <v>9.78</v>
      </c>
      <c r="G20" s="199">
        <v>9.78</v>
      </c>
      <c r="H20" s="199">
        <v>9.78</v>
      </c>
      <c r="I20" s="199">
        <v>9.78</v>
      </c>
      <c r="J20" s="199">
        <v>9.78</v>
      </c>
      <c r="K20" s="199">
        <v>9.78</v>
      </c>
      <c r="L20" s="199">
        <v>9.78</v>
      </c>
      <c r="M20" s="199">
        <v>9.78</v>
      </c>
      <c r="N20" s="199">
        <v>9.78</v>
      </c>
      <c r="O20" s="199">
        <v>9.78</v>
      </c>
      <c r="P20" s="207">
        <f>SUM(D20:O20)</f>
        <v>117.36</v>
      </c>
    </row>
    <row r="21" spans="1:16" s="53" customFormat="1" ht="19.5" customHeight="1">
      <c r="A21" s="480"/>
      <c r="B21" s="483"/>
      <c r="C21" s="483"/>
      <c r="D21" s="199">
        <f>D20*B20</f>
        <v>1586.2181999999998</v>
      </c>
      <c r="E21" s="199">
        <f>E20*B20</f>
        <v>1586.2181999999998</v>
      </c>
      <c r="F21" s="199">
        <f>F20*B20</f>
        <v>1586.2181999999998</v>
      </c>
      <c r="G21" s="199">
        <f>G20*B20</f>
        <v>1586.2181999999998</v>
      </c>
      <c r="H21" s="199">
        <f>H20*B20</f>
        <v>1586.2181999999998</v>
      </c>
      <c r="I21" s="199">
        <f>I20*B20</f>
        <v>1586.2181999999998</v>
      </c>
      <c r="J21" s="199">
        <f>J20*C20</f>
        <v>1824.0677999999998</v>
      </c>
      <c r="K21" s="199">
        <f>K20*C20</f>
        <v>1824.0677999999998</v>
      </c>
      <c r="L21" s="199">
        <f>L20*C20</f>
        <v>1824.0677999999998</v>
      </c>
      <c r="M21" s="199">
        <f>M20*C20</f>
        <v>1824.0677999999998</v>
      </c>
      <c r="N21" s="199">
        <f>N20*C20</f>
        <v>1824.0677999999998</v>
      </c>
      <c r="O21" s="199">
        <f>O20*C20</f>
        <v>1824.0677999999998</v>
      </c>
      <c r="P21" s="207">
        <f>SUM(D21:O21)</f>
        <v>20461.716</v>
      </c>
    </row>
    <row r="22" spans="1:16" s="53" customFormat="1" ht="15.75" customHeight="1">
      <c r="A22" s="338" t="s">
        <v>25</v>
      </c>
      <c r="B22" s="341"/>
      <c r="C22" s="341"/>
      <c r="D22" s="216">
        <f>D20</f>
        <v>9.78</v>
      </c>
      <c r="E22" s="216">
        <f aca="true" t="shared" si="4" ref="E22:O22">E20</f>
        <v>9.78</v>
      </c>
      <c r="F22" s="216">
        <f t="shared" si="4"/>
        <v>9.78</v>
      </c>
      <c r="G22" s="216">
        <f t="shared" si="4"/>
        <v>9.78</v>
      </c>
      <c r="H22" s="216">
        <f t="shared" si="4"/>
        <v>9.78</v>
      </c>
      <c r="I22" s="216">
        <f t="shared" si="4"/>
        <v>9.78</v>
      </c>
      <c r="J22" s="216">
        <f t="shared" si="4"/>
        <v>9.78</v>
      </c>
      <c r="K22" s="216">
        <f t="shared" si="4"/>
        <v>9.78</v>
      </c>
      <c r="L22" s="216">
        <f t="shared" si="4"/>
        <v>9.78</v>
      </c>
      <c r="M22" s="216">
        <f t="shared" si="4"/>
        <v>9.78</v>
      </c>
      <c r="N22" s="216">
        <f t="shared" si="4"/>
        <v>9.78</v>
      </c>
      <c r="O22" s="216">
        <f t="shared" si="4"/>
        <v>9.78</v>
      </c>
      <c r="P22" s="207">
        <f>SUM(D22:O22)</f>
        <v>117.36</v>
      </c>
    </row>
    <row r="23" spans="1:16" s="53" customFormat="1" ht="15" customHeight="1">
      <c r="A23" s="339"/>
      <c r="B23" s="342"/>
      <c r="C23" s="342"/>
      <c r="D23" s="211">
        <f>D21</f>
        <v>1586.2181999999998</v>
      </c>
      <c r="E23" s="211">
        <f aca="true" t="shared" si="5" ref="E23:O23">E21</f>
        <v>1586.2181999999998</v>
      </c>
      <c r="F23" s="211">
        <f t="shared" si="5"/>
        <v>1586.2181999999998</v>
      </c>
      <c r="G23" s="211">
        <f t="shared" si="5"/>
        <v>1586.2181999999998</v>
      </c>
      <c r="H23" s="211">
        <f t="shared" si="5"/>
        <v>1586.2181999999998</v>
      </c>
      <c r="I23" s="211">
        <f t="shared" si="5"/>
        <v>1586.2181999999998</v>
      </c>
      <c r="J23" s="211">
        <f t="shared" si="5"/>
        <v>1824.0677999999998</v>
      </c>
      <c r="K23" s="211">
        <f t="shared" si="5"/>
        <v>1824.0677999999998</v>
      </c>
      <c r="L23" s="211">
        <f t="shared" si="5"/>
        <v>1824.0677999999998</v>
      </c>
      <c r="M23" s="211">
        <f t="shared" si="5"/>
        <v>1824.0677999999998</v>
      </c>
      <c r="N23" s="211">
        <f t="shared" si="5"/>
        <v>1824.0677999999998</v>
      </c>
      <c r="O23" s="211">
        <f t="shared" si="5"/>
        <v>1824.0677999999998</v>
      </c>
      <c r="P23" s="207">
        <f>SUM(D23:O23)</f>
        <v>20461.716</v>
      </c>
    </row>
    <row r="24" spans="1:16" s="56" customFormat="1" ht="19.5" customHeight="1">
      <c r="A24" s="502" t="s">
        <v>176</v>
      </c>
      <c r="B24" s="503"/>
      <c r="C24" s="503"/>
      <c r="D24" s="503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  <c r="P24" s="504"/>
    </row>
    <row r="25" spans="1:16" s="58" customFormat="1" ht="19.5" customHeight="1">
      <c r="A25" s="484" t="s">
        <v>240</v>
      </c>
      <c r="B25" s="483">
        <v>47.8</v>
      </c>
      <c r="C25" s="483">
        <v>52.89</v>
      </c>
      <c r="D25" s="199">
        <v>24.42</v>
      </c>
      <c r="E25" s="199">
        <v>24.42</v>
      </c>
      <c r="F25" s="199">
        <v>24.42</v>
      </c>
      <c r="G25" s="199">
        <v>24.42</v>
      </c>
      <c r="H25" s="199">
        <v>24.42</v>
      </c>
      <c r="I25" s="199">
        <v>24.42</v>
      </c>
      <c r="J25" s="199">
        <v>24.42</v>
      </c>
      <c r="K25" s="199">
        <v>24.42</v>
      </c>
      <c r="L25" s="199">
        <v>24.42</v>
      </c>
      <c r="M25" s="199">
        <v>24.42</v>
      </c>
      <c r="N25" s="199">
        <v>24.42</v>
      </c>
      <c r="O25" s="199">
        <v>24.42</v>
      </c>
      <c r="P25" s="207">
        <f>SUM(D25:O25)</f>
        <v>293.0400000000001</v>
      </c>
    </row>
    <row r="26" spans="1:16" s="59" customFormat="1" ht="32.25" customHeight="1">
      <c r="A26" s="480"/>
      <c r="B26" s="483"/>
      <c r="C26" s="483"/>
      <c r="D26" s="263">
        <f>D25*B25</f>
        <v>1167.276</v>
      </c>
      <c r="E26" s="263">
        <f>E25*B25</f>
        <v>1167.276</v>
      </c>
      <c r="F26" s="263">
        <f>F25*B25</f>
        <v>1167.276</v>
      </c>
      <c r="G26" s="263">
        <f>G25*B25</f>
        <v>1167.276</v>
      </c>
      <c r="H26" s="263">
        <f>H25*B25</f>
        <v>1167.276</v>
      </c>
      <c r="I26" s="263">
        <f>I25*B25</f>
        <v>1167.276</v>
      </c>
      <c r="J26" s="263">
        <f>J25*C25</f>
        <v>1291.5738000000001</v>
      </c>
      <c r="K26" s="263">
        <f>K25*C25</f>
        <v>1291.5738000000001</v>
      </c>
      <c r="L26" s="263">
        <f>L25*C25</f>
        <v>1291.5738000000001</v>
      </c>
      <c r="M26" s="263">
        <f>M25*C25</f>
        <v>1291.5738000000001</v>
      </c>
      <c r="N26" s="263">
        <f>N25*C25</f>
        <v>1291.5738000000001</v>
      </c>
      <c r="O26" s="263">
        <f>O25*C25</f>
        <v>1291.5738000000001</v>
      </c>
      <c r="P26" s="219">
        <f>SUM(D26:O26)</f>
        <v>14753.098800000002</v>
      </c>
    </row>
    <row r="27" spans="1:16" s="53" customFormat="1" ht="15.75" customHeight="1">
      <c r="A27" s="338" t="s">
        <v>25</v>
      </c>
      <c r="B27" s="341"/>
      <c r="C27" s="341"/>
      <c r="D27" s="216">
        <f>D25</f>
        <v>24.42</v>
      </c>
      <c r="E27" s="216">
        <f aca="true" t="shared" si="6" ref="E27:P27">E25</f>
        <v>24.42</v>
      </c>
      <c r="F27" s="216">
        <f t="shared" si="6"/>
        <v>24.42</v>
      </c>
      <c r="G27" s="216">
        <f t="shared" si="6"/>
        <v>24.42</v>
      </c>
      <c r="H27" s="216">
        <f t="shared" si="6"/>
        <v>24.42</v>
      </c>
      <c r="I27" s="216">
        <f t="shared" si="6"/>
        <v>24.42</v>
      </c>
      <c r="J27" s="216">
        <f t="shared" si="6"/>
        <v>24.42</v>
      </c>
      <c r="K27" s="216">
        <f t="shared" si="6"/>
        <v>24.42</v>
      </c>
      <c r="L27" s="216">
        <f t="shared" si="6"/>
        <v>24.42</v>
      </c>
      <c r="M27" s="216">
        <f t="shared" si="6"/>
        <v>24.42</v>
      </c>
      <c r="N27" s="216">
        <f t="shared" si="6"/>
        <v>24.42</v>
      </c>
      <c r="O27" s="216">
        <f t="shared" si="6"/>
        <v>24.42</v>
      </c>
      <c r="P27" s="216">
        <f t="shared" si="6"/>
        <v>293.0400000000001</v>
      </c>
    </row>
    <row r="28" spans="1:16" s="53" customFormat="1" ht="15.75" customHeight="1">
      <c r="A28" s="339"/>
      <c r="B28" s="342"/>
      <c r="C28" s="342"/>
      <c r="D28" s="276">
        <f>D26</f>
        <v>1167.276</v>
      </c>
      <c r="E28" s="219">
        <f aca="true" t="shared" si="7" ref="E28:P28">E26</f>
        <v>1167.276</v>
      </c>
      <c r="F28" s="219">
        <f t="shared" si="7"/>
        <v>1167.276</v>
      </c>
      <c r="G28" s="219">
        <f t="shared" si="7"/>
        <v>1167.276</v>
      </c>
      <c r="H28" s="219">
        <f t="shared" si="7"/>
        <v>1167.276</v>
      </c>
      <c r="I28" s="219">
        <f t="shared" si="7"/>
        <v>1167.276</v>
      </c>
      <c r="J28" s="219">
        <f t="shared" si="7"/>
        <v>1291.5738000000001</v>
      </c>
      <c r="K28" s="219">
        <f t="shared" si="7"/>
        <v>1291.5738000000001</v>
      </c>
      <c r="L28" s="219">
        <f t="shared" si="7"/>
        <v>1291.5738000000001</v>
      </c>
      <c r="M28" s="219">
        <f t="shared" si="7"/>
        <v>1291.5738000000001</v>
      </c>
      <c r="N28" s="219">
        <f t="shared" si="7"/>
        <v>1291.5738000000001</v>
      </c>
      <c r="O28" s="219">
        <f t="shared" si="7"/>
        <v>1291.5738000000001</v>
      </c>
      <c r="P28" s="219">
        <f t="shared" si="7"/>
        <v>14753.098800000002</v>
      </c>
    </row>
    <row r="29" spans="1:16" s="53" customFormat="1" ht="19.5" customHeight="1">
      <c r="A29" s="200" t="s">
        <v>177</v>
      </c>
      <c r="B29" s="277"/>
      <c r="C29" s="277"/>
      <c r="D29" s="276">
        <f>D13+D18+D23+D28</f>
        <v>10504.70734</v>
      </c>
      <c r="E29" s="276">
        <f aca="true" t="shared" si="8" ref="E29:P29">E13+E18+E23+E28</f>
        <v>10504.70734</v>
      </c>
      <c r="F29" s="276">
        <f t="shared" si="8"/>
        <v>10504.70734</v>
      </c>
      <c r="G29" s="276">
        <f t="shared" si="8"/>
        <v>10504.70734</v>
      </c>
      <c r="H29" s="276">
        <f t="shared" si="8"/>
        <v>10504.70734</v>
      </c>
      <c r="I29" s="276">
        <f t="shared" si="8"/>
        <v>10504.70734</v>
      </c>
      <c r="J29" s="276">
        <f t="shared" si="8"/>
        <v>12014.2874</v>
      </c>
      <c r="K29" s="276">
        <f t="shared" si="8"/>
        <v>12014.2874</v>
      </c>
      <c r="L29" s="276">
        <f t="shared" si="8"/>
        <v>12014.2874</v>
      </c>
      <c r="M29" s="276">
        <f t="shared" si="8"/>
        <v>12014.2874</v>
      </c>
      <c r="N29" s="276">
        <f t="shared" si="8"/>
        <v>12014.2874</v>
      </c>
      <c r="O29" s="276">
        <f t="shared" si="8"/>
        <v>12014.2874</v>
      </c>
      <c r="P29" s="276">
        <f t="shared" si="8"/>
        <v>135113.96844000003</v>
      </c>
    </row>
    <row r="30" spans="1:16" s="53" customFormat="1" ht="19.5" customHeight="1">
      <c r="A30" s="188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90"/>
    </row>
    <row r="31" spans="1:16" s="53" customFormat="1" ht="19.5" customHeight="1">
      <c r="A31" s="188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90"/>
    </row>
    <row r="32" spans="1:16" s="53" customFormat="1" ht="19.5" customHeight="1">
      <c r="A32" s="188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90"/>
    </row>
    <row r="33" spans="1:16" s="15" customFormat="1" ht="19.5" customHeight="1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</row>
    <row r="34" spans="1:16" s="15" customFormat="1" ht="19.5" customHeight="1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9"/>
    </row>
    <row r="35" spans="1:16" s="15" customFormat="1" ht="19.5" customHeight="1">
      <c r="A35" s="28"/>
      <c r="B35" s="96"/>
      <c r="C35" s="96"/>
      <c r="D35" s="14"/>
      <c r="E35" s="14"/>
      <c r="F35" s="14"/>
      <c r="G35" s="14"/>
      <c r="H35" s="14"/>
      <c r="I35" s="14"/>
      <c r="J35" s="14"/>
      <c r="K35" s="14"/>
      <c r="N35" s="53"/>
      <c r="O35" s="53"/>
      <c r="P35" s="9"/>
    </row>
    <row r="36" spans="1:15" s="15" customFormat="1" ht="19.5" customHeight="1">
      <c r="A36" s="48"/>
      <c r="B36" s="48"/>
      <c r="C36" s="48"/>
      <c r="N36" s="53"/>
      <c r="O36" s="53"/>
    </row>
    <row r="37" spans="2:3" ht="19.5" customHeight="1">
      <c r="B37" s="96"/>
      <c r="C37" s="96"/>
    </row>
    <row r="38" spans="2:3" ht="19.5" customHeight="1">
      <c r="B38" s="96"/>
      <c r="C38" s="96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</sheetData>
  <sheetProtection/>
  <mergeCells count="33">
    <mergeCell ref="M1:P1"/>
    <mergeCell ref="M2:P2"/>
    <mergeCell ref="M3:P3"/>
    <mergeCell ref="M4:P4"/>
    <mergeCell ref="A6:P6"/>
    <mergeCell ref="A7:C7"/>
    <mergeCell ref="D7:P7"/>
    <mergeCell ref="A9:P9"/>
    <mergeCell ref="A10:A11"/>
    <mergeCell ref="B10:B11"/>
    <mergeCell ref="C10:C11"/>
    <mergeCell ref="A12:A13"/>
    <mergeCell ref="B12:C13"/>
    <mergeCell ref="A14:P14"/>
    <mergeCell ref="A15:A16"/>
    <mergeCell ref="B15:B16"/>
    <mergeCell ref="C15:C16"/>
    <mergeCell ref="C20:C21"/>
    <mergeCell ref="A20:A21"/>
    <mergeCell ref="A22:A23"/>
    <mergeCell ref="B22:B23"/>
    <mergeCell ref="C22:C23"/>
    <mergeCell ref="A17:A18"/>
    <mergeCell ref="B17:C18"/>
    <mergeCell ref="A19:P19"/>
    <mergeCell ref="B20:B21"/>
    <mergeCell ref="A24:P24"/>
    <mergeCell ref="A27:A28"/>
    <mergeCell ref="B27:B28"/>
    <mergeCell ref="C27:C28"/>
    <mergeCell ref="A25:A26"/>
    <mergeCell ref="B25:B26"/>
    <mergeCell ref="C25:C26"/>
  </mergeCells>
  <printOptions/>
  <pageMargins left="0" right="0" top="0" bottom="0" header="0.31496062992125984" footer="0.31496062992125984"/>
  <pageSetup fitToHeight="1" fitToWidth="1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82"/>
  <sheetViews>
    <sheetView tabSelected="1" view="pageBreakPreview" zoomScale="140" zoomScaleSheetLayoutView="140" zoomScalePageLayoutView="0" workbookViewId="0" topLeftCell="A1">
      <selection activeCell="A6" sqref="A6:P6"/>
    </sheetView>
  </sheetViews>
  <sheetFormatPr defaultColWidth="9.00390625" defaultRowHeight="12.75"/>
  <cols>
    <col min="1" max="1" width="12.00390625" style="0" customWidth="1"/>
    <col min="2" max="3" width="5.25390625" style="0" customWidth="1"/>
    <col min="4" max="4" width="8.125" style="0" customWidth="1"/>
    <col min="5" max="5" width="7.75390625" style="0" customWidth="1"/>
    <col min="6" max="6" width="8.375" style="0" customWidth="1"/>
    <col min="7" max="7" width="9.375" style="0" customWidth="1"/>
    <col min="8" max="8" width="8.125" style="0" customWidth="1"/>
    <col min="9" max="9" width="9.375" style="0" customWidth="1"/>
    <col min="10" max="10" width="8.00390625" style="0" customWidth="1"/>
    <col min="11" max="11" width="8.75390625" style="0" customWidth="1"/>
    <col min="12" max="12" width="8.375" style="0" customWidth="1"/>
    <col min="13" max="13" width="8.875" style="0" customWidth="1"/>
    <col min="14" max="14" width="8.25390625" style="0" customWidth="1"/>
    <col min="15" max="15" width="9.00390625" style="0" customWidth="1"/>
    <col min="16" max="16" width="9.125" style="0" customWidth="1"/>
  </cols>
  <sheetData>
    <row r="1" spans="1:16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402" t="s">
        <v>293</v>
      </c>
      <c r="M1" s="402"/>
      <c r="N1" s="402"/>
      <c r="O1" s="402"/>
      <c r="P1" s="402"/>
    </row>
    <row r="2" spans="1:16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402" t="s">
        <v>318</v>
      </c>
      <c r="M2" s="402"/>
      <c r="N2" s="402"/>
      <c r="O2" s="402"/>
      <c r="P2" s="402"/>
    </row>
    <row r="3" spans="1:16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402" t="s">
        <v>319</v>
      </c>
      <c r="M3" s="402"/>
      <c r="N3" s="402"/>
      <c r="O3" s="402"/>
      <c r="P3" s="402"/>
    </row>
    <row r="4" spans="1:16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402" t="s">
        <v>193</v>
      </c>
      <c r="M4" s="402"/>
      <c r="N4" s="402"/>
      <c r="O4" s="402"/>
      <c r="P4" s="402"/>
    </row>
    <row r="5" spans="1:16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402" t="s">
        <v>320</v>
      </c>
      <c r="M5" s="402"/>
      <c r="N5" s="402"/>
      <c r="O5" s="402"/>
      <c r="P5" s="402"/>
    </row>
    <row r="6" spans="1:16" ht="12.75">
      <c r="A6" s="340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</row>
    <row r="7" spans="1:16" ht="15.75">
      <c r="A7" s="485" t="s">
        <v>206</v>
      </c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</row>
    <row r="8" spans="1:16" ht="15.75">
      <c r="A8" s="131"/>
      <c r="B8" s="485" t="s">
        <v>295</v>
      </c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</row>
    <row r="9" spans="1:16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49"/>
    </row>
    <row r="10" spans="1:16" ht="45">
      <c r="A10" s="133" t="s">
        <v>209</v>
      </c>
      <c r="B10" s="133" t="s">
        <v>194</v>
      </c>
      <c r="C10" s="133" t="s">
        <v>195</v>
      </c>
      <c r="D10" s="134" t="s">
        <v>52</v>
      </c>
      <c r="E10" s="134" t="s">
        <v>10</v>
      </c>
      <c r="F10" s="134" t="s">
        <v>53</v>
      </c>
      <c r="G10" s="134" t="s">
        <v>12</v>
      </c>
      <c r="H10" s="134" t="s">
        <v>13</v>
      </c>
      <c r="I10" s="134" t="s">
        <v>14</v>
      </c>
      <c r="J10" s="236" t="s">
        <v>15</v>
      </c>
      <c r="K10" s="134" t="s">
        <v>16</v>
      </c>
      <c r="L10" s="134" t="s">
        <v>17</v>
      </c>
      <c r="M10" s="134" t="s">
        <v>18</v>
      </c>
      <c r="N10" s="134" t="s">
        <v>54</v>
      </c>
      <c r="O10" s="134" t="s">
        <v>55</v>
      </c>
      <c r="P10" s="259" t="s">
        <v>37</v>
      </c>
    </row>
    <row r="11" spans="1:16" ht="12.75">
      <c r="A11" s="486" t="s">
        <v>208</v>
      </c>
      <c r="B11" s="487"/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88"/>
    </row>
    <row r="12" spans="1:16" ht="12.75">
      <c r="A12" s="454" t="s">
        <v>246</v>
      </c>
      <c r="B12" s="489">
        <v>41.3</v>
      </c>
      <c r="C12" s="489">
        <v>49.56</v>
      </c>
      <c r="D12" s="199">
        <v>64</v>
      </c>
      <c r="E12" s="199">
        <v>64</v>
      </c>
      <c r="F12" s="199">
        <v>64</v>
      </c>
      <c r="G12" s="199">
        <v>64</v>
      </c>
      <c r="H12" s="199">
        <v>64</v>
      </c>
      <c r="I12" s="199">
        <v>64</v>
      </c>
      <c r="J12" s="199">
        <v>64</v>
      </c>
      <c r="K12" s="199">
        <v>64</v>
      </c>
      <c r="L12" s="199">
        <v>64</v>
      </c>
      <c r="M12" s="199">
        <v>64</v>
      </c>
      <c r="N12" s="199">
        <v>85.33</v>
      </c>
      <c r="O12" s="199">
        <v>128</v>
      </c>
      <c r="P12" s="261">
        <f aca="true" t="shared" si="0" ref="P12:P37">SUM(D12:O12)</f>
        <v>853.33</v>
      </c>
    </row>
    <row r="13" spans="1:16" ht="28.5" customHeight="1">
      <c r="A13" s="456"/>
      <c r="B13" s="489"/>
      <c r="C13" s="489"/>
      <c r="D13" s="199">
        <f>B12*D12</f>
        <v>2643.2</v>
      </c>
      <c r="E13" s="199">
        <f>B12*E12</f>
        <v>2643.2</v>
      </c>
      <c r="F13" s="199">
        <f>F12*B12</f>
        <v>2643.2</v>
      </c>
      <c r="G13" s="199">
        <f>G12*B12</f>
        <v>2643.2</v>
      </c>
      <c r="H13" s="199">
        <f>H12*B12</f>
        <v>2643.2</v>
      </c>
      <c r="I13" s="199">
        <f>I12*B12</f>
        <v>2643.2</v>
      </c>
      <c r="J13" s="199">
        <f>J12*C12</f>
        <v>3171.84</v>
      </c>
      <c r="K13" s="199">
        <f>K12*C12</f>
        <v>3171.84</v>
      </c>
      <c r="L13" s="199">
        <f>L12*C12</f>
        <v>3171.84</v>
      </c>
      <c r="M13" s="199">
        <f>M12*C12</f>
        <v>3171.84</v>
      </c>
      <c r="N13" s="199">
        <f>N12*C12</f>
        <v>4228.9548</v>
      </c>
      <c r="O13" s="199">
        <f>O12*C12</f>
        <v>6343.68</v>
      </c>
      <c r="P13" s="261">
        <f t="shared" si="0"/>
        <v>39119.194800000005</v>
      </c>
    </row>
    <row r="14" spans="1:16" ht="12.75">
      <c r="A14" s="393" t="s">
        <v>247</v>
      </c>
      <c r="B14" s="494">
        <v>80.97</v>
      </c>
      <c r="C14" s="494">
        <v>93.11</v>
      </c>
      <c r="D14" s="199">
        <v>42.7</v>
      </c>
      <c r="E14" s="199">
        <v>42.7</v>
      </c>
      <c r="F14" s="199">
        <v>42.7</v>
      </c>
      <c r="G14" s="199">
        <v>42.7</v>
      </c>
      <c r="H14" s="199">
        <v>42.7</v>
      </c>
      <c r="I14" s="199">
        <v>42.7</v>
      </c>
      <c r="J14" s="199">
        <v>42.7</v>
      </c>
      <c r="K14" s="199">
        <v>42.7</v>
      </c>
      <c r="L14" s="199">
        <v>42.7</v>
      </c>
      <c r="M14" s="199">
        <v>42.7</v>
      </c>
      <c r="N14" s="199">
        <v>42.7</v>
      </c>
      <c r="O14" s="199">
        <v>42.7</v>
      </c>
      <c r="P14" s="261">
        <f t="shared" si="0"/>
        <v>512.4</v>
      </c>
    </row>
    <row r="15" spans="1:16" ht="19.5" customHeight="1">
      <c r="A15" s="394"/>
      <c r="B15" s="495"/>
      <c r="C15" s="495"/>
      <c r="D15" s="199">
        <f>B14*D14</f>
        <v>3457.4190000000003</v>
      </c>
      <c r="E15" s="199">
        <f>B14*E14</f>
        <v>3457.4190000000003</v>
      </c>
      <c r="F15" s="199">
        <f>F14*B14</f>
        <v>3457.4190000000003</v>
      </c>
      <c r="G15" s="199">
        <f>G14*B14</f>
        <v>3457.4190000000003</v>
      </c>
      <c r="H15" s="199">
        <f>H14*B14</f>
        <v>3457.4190000000003</v>
      </c>
      <c r="I15" s="199">
        <f>I14*B14</f>
        <v>3457.4190000000003</v>
      </c>
      <c r="J15" s="199">
        <f>J14*C14</f>
        <v>3975.797</v>
      </c>
      <c r="K15" s="199">
        <f>K14*C14</f>
        <v>3975.797</v>
      </c>
      <c r="L15" s="199">
        <f>L14*C14</f>
        <v>3975.797</v>
      </c>
      <c r="M15" s="199">
        <f>M14*C14</f>
        <v>3975.797</v>
      </c>
      <c r="N15" s="199">
        <f>N14*C14</f>
        <v>3975.797</v>
      </c>
      <c r="O15" s="199">
        <f>O14*C14</f>
        <v>3975.797</v>
      </c>
      <c r="P15" s="261">
        <f t="shared" si="0"/>
        <v>44599.295999999995</v>
      </c>
    </row>
    <row r="16" spans="1:16" ht="12.75">
      <c r="A16" s="497" t="s">
        <v>248</v>
      </c>
      <c r="B16" s="362">
        <v>80.97</v>
      </c>
      <c r="C16" s="362">
        <v>93.11</v>
      </c>
      <c r="D16" s="199">
        <v>28.8</v>
      </c>
      <c r="E16" s="199">
        <v>28.8</v>
      </c>
      <c r="F16" s="199">
        <v>28.8</v>
      </c>
      <c r="G16" s="199">
        <v>28.8</v>
      </c>
      <c r="H16" s="199">
        <v>28.8</v>
      </c>
      <c r="I16" s="199">
        <v>28.8</v>
      </c>
      <c r="J16" s="199">
        <v>28.8</v>
      </c>
      <c r="K16" s="199">
        <v>28.8</v>
      </c>
      <c r="L16" s="199">
        <v>28.8</v>
      </c>
      <c r="M16" s="199">
        <v>28.8</v>
      </c>
      <c r="N16" s="199">
        <v>28.8</v>
      </c>
      <c r="O16" s="199">
        <v>28.8</v>
      </c>
      <c r="P16" s="219">
        <f t="shared" si="0"/>
        <v>345.6000000000001</v>
      </c>
    </row>
    <row r="17" spans="1:16" ht="21.75" customHeight="1">
      <c r="A17" s="497"/>
      <c r="B17" s="363"/>
      <c r="C17" s="363"/>
      <c r="D17" s="263">
        <f>B16*D16</f>
        <v>2331.936</v>
      </c>
      <c r="E17" s="263">
        <f>B16*E16</f>
        <v>2331.936</v>
      </c>
      <c r="F17" s="263">
        <f>F16*B16</f>
        <v>2331.936</v>
      </c>
      <c r="G17" s="263">
        <f>G16*B16</f>
        <v>2331.936</v>
      </c>
      <c r="H17" s="263">
        <f>H16*B16</f>
        <v>2331.936</v>
      </c>
      <c r="I17" s="263">
        <f>I16*B16</f>
        <v>2331.936</v>
      </c>
      <c r="J17" s="263">
        <f>J16*C16</f>
        <v>2681.568</v>
      </c>
      <c r="K17" s="263">
        <f>K16*C16</f>
        <v>2681.568</v>
      </c>
      <c r="L17" s="263">
        <f>L16*C16</f>
        <v>2681.568</v>
      </c>
      <c r="M17" s="263">
        <f>M16*C16</f>
        <v>2681.568</v>
      </c>
      <c r="N17" s="263">
        <f>N16*C16</f>
        <v>2681.568</v>
      </c>
      <c r="O17" s="263">
        <f>O16*C16</f>
        <v>2681.568</v>
      </c>
      <c r="P17" s="219">
        <f t="shared" si="0"/>
        <v>30081.023999999998</v>
      </c>
    </row>
    <row r="18" spans="1:16" ht="12.75">
      <c r="A18" s="313" t="s">
        <v>249</v>
      </c>
      <c r="B18" s="362">
        <v>80.97</v>
      </c>
      <c r="C18" s="362">
        <v>93.11</v>
      </c>
      <c r="D18" s="199">
        <v>28.8</v>
      </c>
      <c r="E18" s="199">
        <v>28.8</v>
      </c>
      <c r="F18" s="199">
        <v>28.8</v>
      </c>
      <c r="G18" s="199">
        <v>28.8</v>
      </c>
      <c r="H18" s="199">
        <v>28.8</v>
      </c>
      <c r="I18" s="199">
        <v>28.8</v>
      </c>
      <c r="J18" s="199">
        <v>28.8</v>
      </c>
      <c r="K18" s="199">
        <v>28.8</v>
      </c>
      <c r="L18" s="199">
        <v>28.8</v>
      </c>
      <c r="M18" s="199">
        <v>28.8</v>
      </c>
      <c r="N18" s="199">
        <v>42.54</v>
      </c>
      <c r="O18" s="199">
        <v>91.6</v>
      </c>
      <c r="P18" s="219">
        <f t="shared" si="0"/>
        <v>422.1400000000001</v>
      </c>
    </row>
    <row r="19" spans="1:16" ht="23.25" customHeight="1">
      <c r="A19" s="314"/>
      <c r="B19" s="363"/>
      <c r="C19" s="363"/>
      <c r="D19" s="263">
        <f>B18*D18</f>
        <v>2331.936</v>
      </c>
      <c r="E19" s="263">
        <f>B18*E18</f>
        <v>2331.936</v>
      </c>
      <c r="F19" s="263">
        <f>F18*B18</f>
        <v>2331.936</v>
      </c>
      <c r="G19" s="263">
        <f>G18*B18</f>
        <v>2331.936</v>
      </c>
      <c r="H19" s="263">
        <f>H18*B18</f>
        <v>2331.936</v>
      </c>
      <c r="I19" s="263">
        <f>I18*B18</f>
        <v>2331.936</v>
      </c>
      <c r="J19" s="263">
        <f>J18*C18</f>
        <v>2681.568</v>
      </c>
      <c r="K19" s="263">
        <f>K18*C18</f>
        <v>2681.568</v>
      </c>
      <c r="L19" s="263">
        <f>L18*C18</f>
        <v>2681.568</v>
      </c>
      <c r="M19" s="263">
        <f>M18*C18</f>
        <v>2681.568</v>
      </c>
      <c r="N19" s="263">
        <f>N18*C18</f>
        <v>3960.8994</v>
      </c>
      <c r="O19" s="263">
        <f>O18*C18</f>
        <v>8528.876</v>
      </c>
      <c r="P19" s="219">
        <f t="shared" si="0"/>
        <v>37207.6634</v>
      </c>
    </row>
    <row r="20" spans="1:16" ht="12.75">
      <c r="A20" s="313" t="s">
        <v>251</v>
      </c>
      <c r="B20" s="362">
        <v>80.97</v>
      </c>
      <c r="C20" s="362">
        <v>93.11</v>
      </c>
      <c r="D20" s="199">
        <v>28.8</v>
      </c>
      <c r="E20" s="199">
        <v>28.8</v>
      </c>
      <c r="F20" s="199">
        <v>28.8</v>
      </c>
      <c r="G20" s="199">
        <v>28.8</v>
      </c>
      <c r="H20" s="199">
        <v>28.8</v>
      </c>
      <c r="I20" s="199">
        <v>28.8</v>
      </c>
      <c r="J20" s="199">
        <v>28.8</v>
      </c>
      <c r="K20" s="199">
        <v>28.8</v>
      </c>
      <c r="L20" s="199">
        <v>28.8</v>
      </c>
      <c r="M20" s="199">
        <v>28.8</v>
      </c>
      <c r="N20" s="199">
        <v>42.54</v>
      </c>
      <c r="O20" s="199">
        <v>91.6</v>
      </c>
      <c r="P20" s="219">
        <f t="shared" si="0"/>
        <v>422.1400000000001</v>
      </c>
    </row>
    <row r="21" spans="1:16" ht="21.75" customHeight="1">
      <c r="A21" s="314"/>
      <c r="B21" s="363"/>
      <c r="C21" s="363"/>
      <c r="D21" s="263">
        <f>B20*D20</f>
        <v>2331.936</v>
      </c>
      <c r="E21" s="263">
        <f>B20*E20</f>
        <v>2331.936</v>
      </c>
      <c r="F21" s="263">
        <f>F20*B20</f>
        <v>2331.936</v>
      </c>
      <c r="G21" s="263">
        <f>G20*B20</f>
        <v>2331.936</v>
      </c>
      <c r="H21" s="263">
        <f>H20*B20</f>
        <v>2331.936</v>
      </c>
      <c r="I21" s="263">
        <f>I20*B20</f>
        <v>2331.936</v>
      </c>
      <c r="J21" s="263">
        <f>J20*C20</f>
        <v>2681.568</v>
      </c>
      <c r="K21" s="263">
        <f>K20*C20</f>
        <v>2681.568</v>
      </c>
      <c r="L21" s="263">
        <f>L20*C20</f>
        <v>2681.568</v>
      </c>
      <c r="M21" s="263">
        <f>M20*C20</f>
        <v>2681.568</v>
      </c>
      <c r="N21" s="263">
        <f>N20*C20</f>
        <v>3960.8994</v>
      </c>
      <c r="O21" s="263">
        <f>O20*C20</f>
        <v>8528.876</v>
      </c>
      <c r="P21" s="219">
        <f t="shared" si="0"/>
        <v>37207.6634</v>
      </c>
    </row>
    <row r="22" spans="1:16" ht="12.75">
      <c r="A22" s="313" t="s">
        <v>250</v>
      </c>
      <c r="B22" s="362">
        <v>80.97</v>
      </c>
      <c r="C22" s="362">
        <v>93.11</v>
      </c>
      <c r="D22" s="199">
        <v>74.7</v>
      </c>
      <c r="E22" s="199">
        <v>74.7</v>
      </c>
      <c r="F22" s="199">
        <v>74.7</v>
      </c>
      <c r="G22" s="199">
        <v>74.7</v>
      </c>
      <c r="H22" s="199">
        <v>74.7</v>
      </c>
      <c r="I22" s="199">
        <v>74.7</v>
      </c>
      <c r="J22" s="199">
        <v>125.3</v>
      </c>
      <c r="K22" s="199">
        <v>149.4</v>
      </c>
      <c r="L22" s="199">
        <v>149.4</v>
      </c>
      <c r="M22" s="199">
        <v>149.4</v>
      </c>
      <c r="N22" s="199">
        <v>149.4</v>
      </c>
      <c r="O22" s="199">
        <v>149.4</v>
      </c>
      <c r="P22" s="219">
        <f t="shared" si="0"/>
        <v>1320.5</v>
      </c>
    </row>
    <row r="23" spans="1:16" ht="33.75" customHeight="1">
      <c r="A23" s="314"/>
      <c r="B23" s="363"/>
      <c r="C23" s="363"/>
      <c r="D23" s="263">
        <f>B22*D22</f>
        <v>6048.459</v>
      </c>
      <c r="E23" s="263">
        <f>B22*E22</f>
        <v>6048.459</v>
      </c>
      <c r="F23" s="263">
        <f>F22*B22</f>
        <v>6048.459</v>
      </c>
      <c r="G23" s="263">
        <f>G22*B22</f>
        <v>6048.459</v>
      </c>
      <c r="H23" s="263">
        <f>H22*B22</f>
        <v>6048.459</v>
      </c>
      <c r="I23" s="263">
        <f>I22*B22</f>
        <v>6048.459</v>
      </c>
      <c r="J23" s="263">
        <f>J22*C22</f>
        <v>11666.682999999999</v>
      </c>
      <c r="K23" s="263">
        <f>K22*C22</f>
        <v>13910.634</v>
      </c>
      <c r="L23" s="263">
        <f>L22*C22</f>
        <v>13910.634</v>
      </c>
      <c r="M23" s="263">
        <f>M22*C22</f>
        <v>13910.634</v>
      </c>
      <c r="N23" s="263">
        <f>N22*C22</f>
        <v>13910.634</v>
      </c>
      <c r="O23" s="263">
        <f>O22*C22</f>
        <v>13910.634</v>
      </c>
      <c r="P23" s="219">
        <f t="shared" si="0"/>
        <v>117510.60700000002</v>
      </c>
    </row>
    <row r="24" spans="1:16" ht="12.75">
      <c r="A24" s="313" t="s">
        <v>252</v>
      </c>
      <c r="B24" s="362">
        <v>80.97</v>
      </c>
      <c r="C24" s="362">
        <v>93.11</v>
      </c>
      <c r="D24" s="199">
        <v>39.4</v>
      </c>
      <c r="E24" s="199">
        <v>39.4</v>
      </c>
      <c r="F24" s="199">
        <v>39.4</v>
      </c>
      <c r="G24" s="199">
        <v>39.4</v>
      </c>
      <c r="H24" s="199">
        <v>39.4</v>
      </c>
      <c r="I24" s="199">
        <v>39.4</v>
      </c>
      <c r="J24" s="199">
        <v>39.4</v>
      </c>
      <c r="K24" s="199">
        <v>39.4</v>
      </c>
      <c r="L24" s="199">
        <v>39.4</v>
      </c>
      <c r="M24" s="199">
        <v>39.4</v>
      </c>
      <c r="N24" s="199">
        <v>39.4</v>
      </c>
      <c r="O24" s="199">
        <v>39.4</v>
      </c>
      <c r="P24" s="219">
        <f t="shared" si="0"/>
        <v>472.7999999999999</v>
      </c>
    </row>
    <row r="25" spans="1:16" ht="26.25" customHeight="1">
      <c r="A25" s="314"/>
      <c r="B25" s="363"/>
      <c r="C25" s="363"/>
      <c r="D25" s="263">
        <f>B24*D24</f>
        <v>3190.218</v>
      </c>
      <c r="E25" s="263">
        <f>B24*E24</f>
        <v>3190.218</v>
      </c>
      <c r="F25" s="263">
        <f>F24*B24</f>
        <v>3190.218</v>
      </c>
      <c r="G25" s="263">
        <f>G24*B24</f>
        <v>3190.218</v>
      </c>
      <c r="H25" s="263">
        <f>H24*B24</f>
        <v>3190.218</v>
      </c>
      <c r="I25" s="263">
        <f>I24*B24</f>
        <v>3190.218</v>
      </c>
      <c r="J25" s="263">
        <f>J24*C24</f>
        <v>3668.5339999999997</v>
      </c>
      <c r="K25" s="263">
        <f>K24*C24</f>
        <v>3668.5339999999997</v>
      </c>
      <c r="L25" s="263">
        <f>L24*C24</f>
        <v>3668.5339999999997</v>
      </c>
      <c r="M25" s="263">
        <f>M24*C24</f>
        <v>3668.5339999999997</v>
      </c>
      <c r="N25" s="263">
        <f>N24*C24</f>
        <v>3668.5339999999997</v>
      </c>
      <c r="O25" s="263">
        <f>O24*C24</f>
        <v>3668.5339999999997</v>
      </c>
      <c r="P25" s="219">
        <f t="shared" si="0"/>
        <v>41152.512</v>
      </c>
    </row>
    <row r="26" spans="1:16" ht="12.75">
      <c r="A26" s="313" t="s">
        <v>253</v>
      </c>
      <c r="B26" s="362">
        <v>80.97</v>
      </c>
      <c r="C26" s="362">
        <v>93.11</v>
      </c>
      <c r="D26" s="199">
        <v>48.5</v>
      </c>
      <c r="E26" s="199">
        <v>48.5</v>
      </c>
      <c r="F26" s="199">
        <v>48.5</v>
      </c>
      <c r="G26" s="199">
        <v>48.5</v>
      </c>
      <c r="H26" s="199">
        <v>48.5</v>
      </c>
      <c r="I26" s="199">
        <v>48.5</v>
      </c>
      <c r="J26" s="199">
        <v>48.5</v>
      </c>
      <c r="K26" s="199">
        <v>48.5</v>
      </c>
      <c r="L26" s="199">
        <v>48.5</v>
      </c>
      <c r="M26" s="199">
        <v>48.5</v>
      </c>
      <c r="N26" s="199">
        <v>92.15</v>
      </c>
      <c r="O26" s="199">
        <v>97</v>
      </c>
      <c r="P26" s="219">
        <f t="shared" si="0"/>
        <v>674.15</v>
      </c>
    </row>
    <row r="27" spans="1:16" ht="22.5" customHeight="1">
      <c r="A27" s="314"/>
      <c r="B27" s="363"/>
      <c r="C27" s="363"/>
      <c r="D27" s="263">
        <f>B26*D26</f>
        <v>3927.045</v>
      </c>
      <c r="E27" s="263">
        <f>B26*E26</f>
        <v>3927.045</v>
      </c>
      <c r="F27" s="263">
        <f>F26*B26</f>
        <v>3927.045</v>
      </c>
      <c r="G27" s="263">
        <f>G26*B26</f>
        <v>3927.045</v>
      </c>
      <c r="H27" s="263">
        <f>H26*B26</f>
        <v>3927.045</v>
      </c>
      <c r="I27" s="263">
        <f>I26*B26</f>
        <v>3927.045</v>
      </c>
      <c r="J27" s="263">
        <f>J26*C26</f>
        <v>4515.835</v>
      </c>
      <c r="K27" s="263">
        <f>K26*C26</f>
        <v>4515.835</v>
      </c>
      <c r="L27" s="263">
        <f>L26*C26</f>
        <v>4515.835</v>
      </c>
      <c r="M27" s="263">
        <f>M26*C26</f>
        <v>4515.835</v>
      </c>
      <c r="N27" s="263">
        <f>N26*C26</f>
        <v>8580.086500000001</v>
      </c>
      <c r="O27" s="263">
        <f>O26*C26</f>
        <v>9031.67</v>
      </c>
      <c r="P27" s="219">
        <f t="shared" si="0"/>
        <v>59237.36649999999</v>
      </c>
    </row>
    <row r="28" spans="1:16" ht="12.75">
      <c r="A28" s="313" t="s">
        <v>254</v>
      </c>
      <c r="B28" s="362">
        <v>80.97</v>
      </c>
      <c r="C28" s="362">
        <v>93.11</v>
      </c>
      <c r="D28" s="199">
        <v>5.92</v>
      </c>
      <c r="E28" s="199">
        <v>30.6</v>
      </c>
      <c r="F28" s="199">
        <v>30.6</v>
      </c>
      <c r="G28" s="199">
        <v>30.6</v>
      </c>
      <c r="H28" s="199">
        <v>30.6</v>
      </c>
      <c r="I28" s="199">
        <v>30.6</v>
      </c>
      <c r="J28" s="199">
        <v>30.6</v>
      </c>
      <c r="K28" s="199">
        <v>30.6</v>
      </c>
      <c r="L28" s="199">
        <v>30.6</v>
      </c>
      <c r="M28" s="199">
        <v>30.6</v>
      </c>
      <c r="N28" s="199">
        <v>30.6</v>
      </c>
      <c r="O28" s="199">
        <v>30.6</v>
      </c>
      <c r="P28" s="219">
        <f t="shared" si="0"/>
        <v>342.52000000000004</v>
      </c>
    </row>
    <row r="29" spans="1:16" ht="24" customHeight="1">
      <c r="A29" s="314"/>
      <c r="B29" s="363"/>
      <c r="C29" s="363"/>
      <c r="D29" s="263">
        <f>B28*D28</f>
        <v>479.3424</v>
      </c>
      <c r="E29" s="263">
        <f>B28*E28</f>
        <v>2477.6820000000002</v>
      </c>
      <c r="F29" s="263">
        <f>F28*B28</f>
        <v>2477.6820000000002</v>
      </c>
      <c r="G29" s="263">
        <f>G28*B28</f>
        <v>2477.6820000000002</v>
      </c>
      <c r="H29" s="263">
        <f>H28*B28</f>
        <v>2477.6820000000002</v>
      </c>
      <c r="I29" s="263">
        <f>I28*B28</f>
        <v>2477.6820000000002</v>
      </c>
      <c r="J29" s="263">
        <f>J28*C28</f>
        <v>2849.166</v>
      </c>
      <c r="K29" s="263">
        <f>K28*C28</f>
        <v>2849.166</v>
      </c>
      <c r="L29" s="263">
        <f>L28*C28</f>
        <v>2849.166</v>
      </c>
      <c r="M29" s="263">
        <f>M28*C28</f>
        <v>2849.166</v>
      </c>
      <c r="N29" s="263">
        <f>N28*C28</f>
        <v>2849.166</v>
      </c>
      <c r="O29" s="263">
        <f>O28*C28</f>
        <v>2849.166</v>
      </c>
      <c r="P29" s="219">
        <f t="shared" si="0"/>
        <v>29962.748400000008</v>
      </c>
    </row>
    <row r="30" spans="1:16" ht="12.75">
      <c r="A30" s="313" t="s">
        <v>255</v>
      </c>
      <c r="B30" s="315">
        <v>82.52</v>
      </c>
      <c r="C30" s="315">
        <v>94.98</v>
      </c>
      <c r="D30" s="199">
        <v>52.4</v>
      </c>
      <c r="E30" s="199">
        <v>52.4</v>
      </c>
      <c r="F30" s="199">
        <v>52.4</v>
      </c>
      <c r="G30" s="199">
        <v>52.4</v>
      </c>
      <c r="H30" s="199">
        <v>52.4</v>
      </c>
      <c r="I30" s="199">
        <v>52.4</v>
      </c>
      <c r="J30" s="199">
        <v>52.4</v>
      </c>
      <c r="K30" s="199">
        <v>52.4</v>
      </c>
      <c r="L30" s="199">
        <v>52.4</v>
      </c>
      <c r="M30" s="199">
        <v>52.4</v>
      </c>
      <c r="N30" s="199">
        <v>52.4</v>
      </c>
      <c r="O30" s="199">
        <v>52.4</v>
      </c>
      <c r="P30" s="219">
        <f t="shared" si="0"/>
        <v>628.7999999999998</v>
      </c>
    </row>
    <row r="31" spans="1:16" ht="24" customHeight="1">
      <c r="A31" s="314"/>
      <c r="B31" s="316"/>
      <c r="C31" s="316"/>
      <c r="D31" s="263">
        <f>B30*D30</f>
        <v>4324.048</v>
      </c>
      <c r="E31" s="263">
        <f>B30*E30</f>
        <v>4324.048</v>
      </c>
      <c r="F31" s="263">
        <f>F30*B30</f>
        <v>4324.048</v>
      </c>
      <c r="G31" s="263">
        <f>G30*B30</f>
        <v>4324.048</v>
      </c>
      <c r="H31" s="263">
        <f>H30*B30</f>
        <v>4324.048</v>
      </c>
      <c r="I31" s="263">
        <f>I30*B30</f>
        <v>4324.048</v>
      </c>
      <c r="J31" s="263">
        <f>J30*C30</f>
        <v>4976.952</v>
      </c>
      <c r="K31" s="263">
        <f>K30*C30</f>
        <v>4976.952</v>
      </c>
      <c r="L31" s="263">
        <f>L30*C30</f>
        <v>4976.952</v>
      </c>
      <c r="M31" s="263">
        <f>M30*C30</f>
        <v>4976.952</v>
      </c>
      <c r="N31" s="263">
        <f>N30*C30</f>
        <v>4976.952</v>
      </c>
      <c r="O31" s="263">
        <f>O30*C30</f>
        <v>4976.952</v>
      </c>
      <c r="P31" s="219">
        <f t="shared" si="0"/>
        <v>55805.999999999985</v>
      </c>
    </row>
    <row r="32" spans="1:16" ht="12.75" customHeight="1">
      <c r="A32" s="313" t="s">
        <v>256</v>
      </c>
      <c r="B32" s="473">
        <v>82.59</v>
      </c>
      <c r="C32" s="473">
        <v>94.98</v>
      </c>
      <c r="D32" s="199">
        <v>37.9</v>
      </c>
      <c r="E32" s="199">
        <v>37.9</v>
      </c>
      <c r="F32" s="199">
        <v>37.9</v>
      </c>
      <c r="G32" s="199">
        <v>37.9</v>
      </c>
      <c r="H32" s="199">
        <v>37.9</v>
      </c>
      <c r="I32" s="199">
        <v>37.9</v>
      </c>
      <c r="J32" s="199">
        <v>37.9</v>
      </c>
      <c r="K32" s="199">
        <v>37.9</v>
      </c>
      <c r="L32" s="199">
        <v>37.9</v>
      </c>
      <c r="M32" s="199">
        <v>37.9</v>
      </c>
      <c r="N32" s="199">
        <v>37.9</v>
      </c>
      <c r="O32" s="199">
        <v>37.9</v>
      </c>
      <c r="P32" s="219">
        <f t="shared" si="0"/>
        <v>454.7999999999999</v>
      </c>
    </row>
    <row r="33" spans="1:16" ht="22.5" customHeight="1">
      <c r="A33" s="314"/>
      <c r="B33" s="474"/>
      <c r="C33" s="474"/>
      <c r="D33" s="263">
        <f>B32*D32</f>
        <v>3130.161</v>
      </c>
      <c r="E33" s="263">
        <f>B32*E32</f>
        <v>3130.161</v>
      </c>
      <c r="F33" s="263">
        <f>F32*B32</f>
        <v>3130.161</v>
      </c>
      <c r="G33" s="263">
        <f>G32*B32</f>
        <v>3130.161</v>
      </c>
      <c r="H33" s="263">
        <f>H32*B32</f>
        <v>3130.161</v>
      </c>
      <c r="I33" s="263">
        <f>I32*B32</f>
        <v>3130.161</v>
      </c>
      <c r="J33" s="263">
        <f>J32*C32</f>
        <v>3599.742</v>
      </c>
      <c r="K33" s="263">
        <f>K32*C32</f>
        <v>3599.742</v>
      </c>
      <c r="L33" s="263">
        <f>L32*C32</f>
        <v>3599.742</v>
      </c>
      <c r="M33" s="263">
        <f>M32*C32</f>
        <v>3599.742</v>
      </c>
      <c r="N33" s="263">
        <f>N32*C32</f>
        <v>3599.742</v>
      </c>
      <c r="O33" s="263">
        <f>O32*C32</f>
        <v>3599.742</v>
      </c>
      <c r="P33" s="219">
        <f t="shared" si="0"/>
        <v>40379.41799999999</v>
      </c>
    </row>
    <row r="34" spans="1:16" ht="12.75" customHeight="1">
      <c r="A34" s="313" t="s">
        <v>257</v>
      </c>
      <c r="B34" s="473">
        <v>82.59</v>
      </c>
      <c r="C34" s="473">
        <v>94.98</v>
      </c>
      <c r="D34" s="134">
        <v>37.9</v>
      </c>
      <c r="E34" s="134">
        <v>37.9</v>
      </c>
      <c r="F34" s="134">
        <v>37.9</v>
      </c>
      <c r="G34" s="134">
        <v>37.9</v>
      </c>
      <c r="H34" s="134">
        <v>37.9</v>
      </c>
      <c r="I34" s="134">
        <v>37.9</v>
      </c>
      <c r="J34" s="134">
        <v>37.9</v>
      </c>
      <c r="K34" s="134">
        <v>37.9</v>
      </c>
      <c r="L34" s="134">
        <v>37.9</v>
      </c>
      <c r="M34" s="134">
        <v>37.9</v>
      </c>
      <c r="N34" s="134">
        <v>37.9</v>
      </c>
      <c r="O34" s="134">
        <v>37.9</v>
      </c>
      <c r="P34" s="261">
        <f t="shared" si="0"/>
        <v>454.7999999999999</v>
      </c>
    </row>
    <row r="35" spans="1:16" ht="27.75" customHeight="1">
      <c r="A35" s="314"/>
      <c r="B35" s="474"/>
      <c r="C35" s="474"/>
      <c r="D35" s="263">
        <f>B34*D34</f>
        <v>3130.161</v>
      </c>
      <c r="E35" s="263">
        <f>B34*E34</f>
        <v>3130.161</v>
      </c>
      <c r="F35" s="263">
        <f>F34*B34</f>
        <v>3130.161</v>
      </c>
      <c r="G35" s="263">
        <f>G34*B34</f>
        <v>3130.161</v>
      </c>
      <c r="H35" s="263">
        <f>H34*B34</f>
        <v>3130.161</v>
      </c>
      <c r="I35" s="263">
        <f>I34*B34</f>
        <v>3130.161</v>
      </c>
      <c r="J35" s="263">
        <f>J34*C34</f>
        <v>3599.742</v>
      </c>
      <c r="K35" s="263">
        <f>K34*C34</f>
        <v>3599.742</v>
      </c>
      <c r="L35" s="263">
        <f>L34*C34</f>
        <v>3599.742</v>
      </c>
      <c r="M35" s="263">
        <f>M34*C34</f>
        <v>3599.742</v>
      </c>
      <c r="N35" s="263">
        <f>N34*C34</f>
        <v>3599.742</v>
      </c>
      <c r="O35" s="263">
        <f>O34*C34</f>
        <v>3599.742</v>
      </c>
      <c r="P35" s="219">
        <f t="shared" si="0"/>
        <v>40379.41799999999</v>
      </c>
    </row>
    <row r="36" spans="1:16" ht="13.5" customHeight="1">
      <c r="A36" s="313" t="s">
        <v>258</v>
      </c>
      <c r="B36" s="315">
        <v>82.59</v>
      </c>
      <c r="C36" s="315">
        <v>94.98</v>
      </c>
      <c r="D36" s="134">
        <v>68.9</v>
      </c>
      <c r="E36" s="134">
        <v>68.9</v>
      </c>
      <c r="F36" s="134">
        <v>68.9</v>
      </c>
      <c r="G36" s="134">
        <v>68.9</v>
      </c>
      <c r="H36" s="134">
        <v>68.9</v>
      </c>
      <c r="I36" s="134">
        <v>68.9</v>
      </c>
      <c r="J36" s="134">
        <v>68.9</v>
      </c>
      <c r="K36" s="134">
        <v>68.9</v>
      </c>
      <c r="L36" s="134">
        <v>68.9</v>
      </c>
      <c r="M36" s="134">
        <v>68.9</v>
      </c>
      <c r="N36" s="134">
        <v>68.9</v>
      </c>
      <c r="O36" s="134">
        <v>68.9</v>
      </c>
      <c r="P36" s="207">
        <f t="shared" si="0"/>
        <v>826.7999999999998</v>
      </c>
    </row>
    <row r="37" spans="1:16" ht="23.25" customHeight="1">
      <c r="A37" s="314"/>
      <c r="B37" s="316"/>
      <c r="C37" s="316"/>
      <c r="D37" s="263">
        <f>B36*D36</f>
        <v>5690.451000000001</v>
      </c>
      <c r="E37" s="263">
        <f>B36*E36</f>
        <v>5690.451000000001</v>
      </c>
      <c r="F37" s="263">
        <f>F36*B36</f>
        <v>5690.451000000001</v>
      </c>
      <c r="G37" s="263">
        <f>G36*B36</f>
        <v>5690.451000000001</v>
      </c>
      <c r="H37" s="263">
        <f>H36*B36</f>
        <v>5690.451000000001</v>
      </c>
      <c r="I37" s="263">
        <f>I36*B36</f>
        <v>5690.451000000001</v>
      </c>
      <c r="J37" s="263">
        <f>J36*C36</f>
        <v>6544.122000000001</v>
      </c>
      <c r="K37" s="263">
        <f>K36*C36</f>
        <v>6544.122000000001</v>
      </c>
      <c r="L37" s="263">
        <f>L36*C36</f>
        <v>6544.122000000001</v>
      </c>
      <c r="M37" s="263">
        <f>M36*C36</f>
        <v>6544.122000000001</v>
      </c>
      <c r="N37" s="263">
        <f>N36*C36</f>
        <v>6544.122000000001</v>
      </c>
      <c r="O37" s="263">
        <f>O36*C36</f>
        <v>6544.122000000001</v>
      </c>
      <c r="P37" s="219">
        <f t="shared" si="0"/>
        <v>73407.43800000002</v>
      </c>
    </row>
    <row r="38" spans="1:16" ht="12.75">
      <c r="A38" s="313" t="s">
        <v>259</v>
      </c>
      <c r="B38" s="315">
        <v>82.59</v>
      </c>
      <c r="C38" s="315">
        <v>94.98</v>
      </c>
      <c r="D38" s="134">
        <v>37.9</v>
      </c>
      <c r="E38" s="134">
        <v>37.9</v>
      </c>
      <c r="F38" s="134">
        <v>37.9</v>
      </c>
      <c r="G38" s="134">
        <v>37.9</v>
      </c>
      <c r="H38" s="134">
        <v>37.9</v>
      </c>
      <c r="I38" s="134">
        <v>37.9</v>
      </c>
      <c r="J38" s="134">
        <v>37.9</v>
      </c>
      <c r="K38" s="134">
        <v>37.9</v>
      </c>
      <c r="L38" s="134">
        <v>37.9</v>
      </c>
      <c r="M38" s="134">
        <v>37.9</v>
      </c>
      <c r="N38" s="134">
        <v>37.9</v>
      </c>
      <c r="O38" s="134">
        <v>37.9</v>
      </c>
      <c r="P38" s="207">
        <f>D38+E38+F38+G38+H38+I38+J38+K38+L38+M38+N38+O38</f>
        <v>454.7999999999999</v>
      </c>
    </row>
    <row r="39" spans="1:16" ht="21.75" customHeight="1">
      <c r="A39" s="314"/>
      <c r="B39" s="316"/>
      <c r="C39" s="316"/>
      <c r="D39" s="263">
        <f>B38*D38</f>
        <v>3130.161</v>
      </c>
      <c r="E39" s="263">
        <f>B38*E38</f>
        <v>3130.161</v>
      </c>
      <c r="F39" s="263">
        <f>F38*B38</f>
        <v>3130.161</v>
      </c>
      <c r="G39" s="263">
        <f>G38*B38</f>
        <v>3130.161</v>
      </c>
      <c r="H39" s="263">
        <f>H38*B38</f>
        <v>3130.161</v>
      </c>
      <c r="I39" s="263">
        <f>I38*B38</f>
        <v>3130.161</v>
      </c>
      <c r="J39" s="263">
        <f>J38*C38</f>
        <v>3599.742</v>
      </c>
      <c r="K39" s="263">
        <f>K38*C38</f>
        <v>3599.742</v>
      </c>
      <c r="L39" s="263">
        <f>L38*C38</f>
        <v>3599.742</v>
      </c>
      <c r="M39" s="263">
        <f>M38*C38</f>
        <v>3599.742</v>
      </c>
      <c r="N39" s="263">
        <f>N38*C38</f>
        <v>3599.742</v>
      </c>
      <c r="O39" s="263">
        <f>O38*C38</f>
        <v>3599.742</v>
      </c>
      <c r="P39" s="219">
        <f>D39+E39+F39+G39+H39+I39+J39+K39+L39+M39+N39+O39</f>
        <v>40379.41799999999</v>
      </c>
    </row>
    <row r="40" spans="1:16" ht="13.5" customHeight="1">
      <c r="A40" s="313" t="s">
        <v>260</v>
      </c>
      <c r="B40" s="315">
        <v>82.59</v>
      </c>
      <c r="C40" s="315">
        <v>94.98</v>
      </c>
      <c r="D40" s="134">
        <v>52</v>
      </c>
      <c r="E40" s="134">
        <v>52</v>
      </c>
      <c r="F40" s="134">
        <v>52</v>
      </c>
      <c r="G40" s="134">
        <v>52</v>
      </c>
      <c r="H40" s="134">
        <v>52</v>
      </c>
      <c r="I40" s="134">
        <v>52</v>
      </c>
      <c r="J40" s="134">
        <v>52</v>
      </c>
      <c r="K40" s="134">
        <v>52</v>
      </c>
      <c r="L40" s="134">
        <v>52</v>
      </c>
      <c r="M40" s="134">
        <v>52</v>
      </c>
      <c r="N40" s="134">
        <v>52</v>
      </c>
      <c r="O40" s="134">
        <v>52</v>
      </c>
      <c r="P40" s="207">
        <f aca="true" t="shared" si="1" ref="P40:P59">D40+E40+F40+G40+H40+I40+J40+K40+L40+M40+N40+O40</f>
        <v>624</v>
      </c>
    </row>
    <row r="41" spans="1:16" ht="25.5" customHeight="1">
      <c r="A41" s="314"/>
      <c r="B41" s="316"/>
      <c r="C41" s="316"/>
      <c r="D41" s="263">
        <f>B40*D40</f>
        <v>4294.68</v>
      </c>
      <c r="E41" s="263">
        <f>B40*E40</f>
        <v>4294.68</v>
      </c>
      <c r="F41" s="263">
        <f>F40*B40</f>
        <v>4294.68</v>
      </c>
      <c r="G41" s="263">
        <f>G40*B40</f>
        <v>4294.68</v>
      </c>
      <c r="H41" s="263">
        <f>H40*B40</f>
        <v>4294.68</v>
      </c>
      <c r="I41" s="263">
        <f>I40*B40</f>
        <v>4294.68</v>
      </c>
      <c r="J41" s="263">
        <f>J40*C40</f>
        <v>4938.96</v>
      </c>
      <c r="K41" s="263">
        <f>K40*C40</f>
        <v>4938.96</v>
      </c>
      <c r="L41" s="263">
        <f>L40*C40</f>
        <v>4938.96</v>
      </c>
      <c r="M41" s="263">
        <f>M40*C40</f>
        <v>4938.96</v>
      </c>
      <c r="N41" s="263">
        <f>N40*C40</f>
        <v>4938.96</v>
      </c>
      <c r="O41" s="263">
        <f>O40*C40</f>
        <v>4938.96</v>
      </c>
      <c r="P41" s="219">
        <f t="shared" si="1"/>
        <v>55401.84</v>
      </c>
    </row>
    <row r="42" spans="1:16" ht="12.75" customHeight="1">
      <c r="A42" s="313" t="s">
        <v>261</v>
      </c>
      <c r="B42" s="315">
        <v>82.59</v>
      </c>
      <c r="C42" s="315">
        <v>94.98</v>
      </c>
      <c r="D42" s="134">
        <v>68.9</v>
      </c>
      <c r="E42" s="134">
        <v>68.9</v>
      </c>
      <c r="F42" s="134">
        <v>68.9</v>
      </c>
      <c r="G42" s="134">
        <v>68.9</v>
      </c>
      <c r="H42" s="134">
        <v>68.9</v>
      </c>
      <c r="I42" s="134">
        <v>68.9</v>
      </c>
      <c r="J42" s="134">
        <v>68.9</v>
      </c>
      <c r="K42" s="134">
        <v>68.9</v>
      </c>
      <c r="L42" s="134">
        <v>68.9</v>
      </c>
      <c r="M42" s="134">
        <v>68.9</v>
      </c>
      <c r="N42" s="134">
        <v>68.9</v>
      </c>
      <c r="O42" s="134">
        <v>68.9</v>
      </c>
      <c r="P42" s="207">
        <f t="shared" si="1"/>
        <v>826.7999999999998</v>
      </c>
    </row>
    <row r="43" spans="1:16" ht="24" customHeight="1">
      <c r="A43" s="314"/>
      <c r="B43" s="316"/>
      <c r="C43" s="316"/>
      <c r="D43" s="263">
        <f>B42*D42</f>
        <v>5690.451000000001</v>
      </c>
      <c r="E43" s="263">
        <f>B42*E42</f>
        <v>5690.451000000001</v>
      </c>
      <c r="F43" s="263">
        <f>F42*B42</f>
        <v>5690.451000000001</v>
      </c>
      <c r="G43" s="263">
        <f>G42*B42</f>
        <v>5690.451000000001</v>
      </c>
      <c r="H43" s="263">
        <f>H42*B42</f>
        <v>5690.451000000001</v>
      </c>
      <c r="I43" s="263">
        <f>I42*B42</f>
        <v>5690.451000000001</v>
      </c>
      <c r="J43" s="263">
        <f>J42*C42</f>
        <v>6544.122000000001</v>
      </c>
      <c r="K43" s="263">
        <f>K42*C42</f>
        <v>6544.122000000001</v>
      </c>
      <c r="L43" s="263">
        <f>L42*C42</f>
        <v>6544.122000000001</v>
      </c>
      <c r="M43" s="263">
        <f>M42*C42</f>
        <v>6544.122000000001</v>
      </c>
      <c r="N43" s="263">
        <f>N42*C42</f>
        <v>6544.122000000001</v>
      </c>
      <c r="O43" s="263">
        <f>O42*C42</f>
        <v>6544.122000000001</v>
      </c>
      <c r="P43" s="219">
        <f t="shared" si="1"/>
        <v>73407.43800000002</v>
      </c>
    </row>
    <row r="44" spans="1:16" ht="12.75" customHeight="1">
      <c r="A44" s="313" t="s">
        <v>262</v>
      </c>
      <c r="B44" s="315">
        <v>82.59</v>
      </c>
      <c r="C44" s="315">
        <v>94.98</v>
      </c>
      <c r="D44" s="134">
        <v>37.9</v>
      </c>
      <c r="E44" s="134">
        <v>37.9</v>
      </c>
      <c r="F44" s="134">
        <v>37.9</v>
      </c>
      <c r="G44" s="134">
        <v>37.9</v>
      </c>
      <c r="H44" s="134">
        <v>37.9</v>
      </c>
      <c r="I44" s="134">
        <v>37.9</v>
      </c>
      <c r="J44" s="134">
        <v>37.9</v>
      </c>
      <c r="K44" s="134">
        <v>37.9</v>
      </c>
      <c r="L44" s="134">
        <v>37.9</v>
      </c>
      <c r="M44" s="134">
        <v>37.9</v>
      </c>
      <c r="N44" s="134">
        <v>37.9</v>
      </c>
      <c r="O44" s="134">
        <v>37.9</v>
      </c>
      <c r="P44" s="207">
        <f t="shared" si="1"/>
        <v>454.7999999999999</v>
      </c>
    </row>
    <row r="45" spans="1:16" ht="24" customHeight="1">
      <c r="A45" s="314"/>
      <c r="B45" s="316"/>
      <c r="C45" s="316"/>
      <c r="D45" s="263">
        <f>B44*D44</f>
        <v>3130.161</v>
      </c>
      <c r="E45" s="263">
        <f>B44*E44</f>
        <v>3130.161</v>
      </c>
      <c r="F45" s="263">
        <f>F44*B44</f>
        <v>3130.161</v>
      </c>
      <c r="G45" s="263">
        <f>G44*B44</f>
        <v>3130.161</v>
      </c>
      <c r="H45" s="263">
        <f>H44*B44</f>
        <v>3130.161</v>
      </c>
      <c r="I45" s="263">
        <f>I44*B44</f>
        <v>3130.161</v>
      </c>
      <c r="J45" s="263">
        <f>J44*C44</f>
        <v>3599.742</v>
      </c>
      <c r="K45" s="263">
        <f>K44*C44</f>
        <v>3599.742</v>
      </c>
      <c r="L45" s="263">
        <f>L44*C44</f>
        <v>3599.742</v>
      </c>
      <c r="M45" s="263">
        <f>M44*C44</f>
        <v>3599.742</v>
      </c>
      <c r="N45" s="263">
        <f>N44*C44</f>
        <v>3599.742</v>
      </c>
      <c r="O45" s="263">
        <f>O44*C44</f>
        <v>3599.742</v>
      </c>
      <c r="P45" s="219">
        <f t="shared" si="1"/>
        <v>40379.41799999999</v>
      </c>
    </row>
    <row r="46" spans="1:16" ht="12.75" customHeight="1">
      <c r="A46" s="313" t="s">
        <v>263</v>
      </c>
      <c r="B46" s="315">
        <v>82.59</v>
      </c>
      <c r="C46" s="315">
        <v>94.98</v>
      </c>
      <c r="D46" s="134">
        <v>69.2</v>
      </c>
      <c r="E46" s="134">
        <v>69.2</v>
      </c>
      <c r="F46" s="134">
        <v>69.2</v>
      </c>
      <c r="G46" s="134">
        <v>69.2</v>
      </c>
      <c r="H46" s="134">
        <v>69.2</v>
      </c>
      <c r="I46" s="134">
        <v>69.2</v>
      </c>
      <c r="J46" s="134">
        <v>69.2</v>
      </c>
      <c r="K46" s="134">
        <v>69.2</v>
      </c>
      <c r="L46" s="134">
        <v>69.2</v>
      </c>
      <c r="M46" s="134">
        <v>69.2</v>
      </c>
      <c r="N46" s="134">
        <v>69.2</v>
      </c>
      <c r="O46" s="134">
        <v>69.2</v>
      </c>
      <c r="P46" s="207">
        <f t="shared" si="1"/>
        <v>830.4000000000002</v>
      </c>
    </row>
    <row r="47" spans="1:16" ht="23.25" customHeight="1">
      <c r="A47" s="314"/>
      <c r="B47" s="316"/>
      <c r="C47" s="316"/>
      <c r="D47" s="263">
        <f>B46*D46</f>
        <v>5715.228</v>
      </c>
      <c r="E47" s="263">
        <f>B46*E46</f>
        <v>5715.228</v>
      </c>
      <c r="F47" s="263">
        <f>F46*B46</f>
        <v>5715.228</v>
      </c>
      <c r="G47" s="263">
        <f>G46*B46</f>
        <v>5715.228</v>
      </c>
      <c r="H47" s="263">
        <f>H46*B46</f>
        <v>5715.228</v>
      </c>
      <c r="I47" s="263">
        <f>I46*B46</f>
        <v>5715.228</v>
      </c>
      <c r="J47" s="263">
        <f>J46*C46</f>
        <v>6572.616000000001</v>
      </c>
      <c r="K47" s="263">
        <f>K46*C46</f>
        <v>6572.616000000001</v>
      </c>
      <c r="L47" s="263">
        <f>L46*C46</f>
        <v>6572.616000000001</v>
      </c>
      <c r="M47" s="263">
        <f>M46*C46</f>
        <v>6572.616000000001</v>
      </c>
      <c r="N47" s="263">
        <f>N46*C46</f>
        <v>6572.616000000001</v>
      </c>
      <c r="O47" s="263">
        <f>O46*C46</f>
        <v>6572.616000000001</v>
      </c>
      <c r="P47" s="219">
        <f t="shared" si="1"/>
        <v>73727.064</v>
      </c>
    </row>
    <row r="48" spans="1:16" ht="12.75" customHeight="1">
      <c r="A48" s="313" t="s">
        <v>264</v>
      </c>
      <c r="B48" s="315">
        <v>82.59</v>
      </c>
      <c r="C48" s="315">
        <v>94.98</v>
      </c>
      <c r="D48" s="134">
        <v>52.4</v>
      </c>
      <c r="E48" s="134">
        <v>52.4</v>
      </c>
      <c r="F48" s="134">
        <v>52.4</v>
      </c>
      <c r="G48" s="134">
        <v>52.4</v>
      </c>
      <c r="H48" s="134">
        <v>52.4</v>
      </c>
      <c r="I48" s="134">
        <v>52.4</v>
      </c>
      <c r="J48" s="134">
        <v>52.4</v>
      </c>
      <c r="K48" s="134">
        <v>52.4</v>
      </c>
      <c r="L48" s="134">
        <v>52.4</v>
      </c>
      <c r="M48" s="134">
        <v>52.4</v>
      </c>
      <c r="N48" s="134">
        <v>52.4</v>
      </c>
      <c r="O48" s="134">
        <v>52.4</v>
      </c>
      <c r="P48" s="207">
        <f t="shared" si="1"/>
        <v>628.7999999999998</v>
      </c>
    </row>
    <row r="49" spans="1:16" ht="28.5" customHeight="1">
      <c r="A49" s="314"/>
      <c r="B49" s="316"/>
      <c r="C49" s="316"/>
      <c r="D49" s="263">
        <f>B48*D48</f>
        <v>4327.716</v>
      </c>
      <c r="E49" s="263">
        <f>B48*E48</f>
        <v>4327.716</v>
      </c>
      <c r="F49" s="263">
        <f>F48*B48</f>
        <v>4327.716</v>
      </c>
      <c r="G49" s="263">
        <f>G48*B48</f>
        <v>4327.716</v>
      </c>
      <c r="H49" s="263">
        <f>H48*B48</f>
        <v>4327.716</v>
      </c>
      <c r="I49" s="263">
        <f>I48*B48</f>
        <v>4327.716</v>
      </c>
      <c r="J49" s="263">
        <f>J48*C48</f>
        <v>4976.952</v>
      </c>
      <c r="K49" s="263">
        <f>K48*C48</f>
        <v>4976.952</v>
      </c>
      <c r="L49" s="263">
        <f>L48*C48</f>
        <v>4976.952</v>
      </c>
      <c r="M49" s="263">
        <f>M48*C48</f>
        <v>4976.952</v>
      </c>
      <c r="N49" s="263">
        <f>N48*C48</f>
        <v>4976.952</v>
      </c>
      <c r="O49" s="263">
        <f>O48*C48</f>
        <v>4976.952</v>
      </c>
      <c r="P49" s="219">
        <f t="shared" si="1"/>
        <v>55828.007999999994</v>
      </c>
    </row>
    <row r="50" spans="1:16" ht="12.75" customHeight="1">
      <c r="A50" s="313" t="s">
        <v>265</v>
      </c>
      <c r="B50" s="315">
        <v>82.59</v>
      </c>
      <c r="C50" s="315">
        <v>94.98</v>
      </c>
      <c r="D50" s="134">
        <v>37.9</v>
      </c>
      <c r="E50" s="134">
        <v>37.9</v>
      </c>
      <c r="F50" s="134">
        <v>37.9</v>
      </c>
      <c r="G50" s="134">
        <v>37.9</v>
      </c>
      <c r="H50" s="134">
        <v>37.9</v>
      </c>
      <c r="I50" s="134">
        <v>37.9</v>
      </c>
      <c r="J50" s="134">
        <v>37.9</v>
      </c>
      <c r="K50" s="134">
        <v>37.9</v>
      </c>
      <c r="L50" s="134">
        <v>37.9</v>
      </c>
      <c r="M50" s="134">
        <v>37.9</v>
      </c>
      <c r="N50" s="134">
        <v>37.9</v>
      </c>
      <c r="O50" s="134">
        <v>37.9</v>
      </c>
      <c r="P50" s="207">
        <f t="shared" si="1"/>
        <v>454.7999999999999</v>
      </c>
    </row>
    <row r="51" spans="1:16" ht="12.75" customHeight="1">
      <c r="A51" s="314"/>
      <c r="B51" s="316"/>
      <c r="C51" s="316"/>
      <c r="D51" s="263">
        <f>B50*D50</f>
        <v>3130.161</v>
      </c>
      <c r="E51" s="263">
        <f>B50*E50</f>
        <v>3130.161</v>
      </c>
      <c r="F51" s="263">
        <f>F50*B50</f>
        <v>3130.161</v>
      </c>
      <c r="G51" s="263">
        <f>G50*B50</f>
        <v>3130.161</v>
      </c>
      <c r="H51" s="263">
        <f>H50*B50</f>
        <v>3130.161</v>
      </c>
      <c r="I51" s="263">
        <f>I50*B50</f>
        <v>3130.161</v>
      </c>
      <c r="J51" s="263">
        <f>J50*C50</f>
        <v>3599.742</v>
      </c>
      <c r="K51" s="263">
        <f>K50*C50</f>
        <v>3599.742</v>
      </c>
      <c r="L51" s="263">
        <f>L50*C50</f>
        <v>3599.742</v>
      </c>
      <c r="M51" s="263">
        <f>M50*C50</f>
        <v>3599.742</v>
      </c>
      <c r="N51" s="263">
        <f>N50*C50</f>
        <v>3599.742</v>
      </c>
      <c r="O51" s="263">
        <f>O50*C50</f>
        <v>3599.742</v>
      </c>
      <c r="P51" s="207">
        <f t="shared" si="1"/>
        <v>40379.41799999999</v>
      </c>
    </row>
    <row r="52" spans="1:16" ht="12.75" customHeight="1">
      <c r="A52" s="313" t="s">
        <v>266</v>
      </c>
      <c r="B52" s="315">
        <v>82.59</v>
      </c>
      <c r="C52" s="315">
        <v>94.98</v>
      </c>
      <c r="D52" s="134">
        <v>37.9</v>
      </c>
      <c r="E52" s="134">
        <v>37.9</v>
      </c>
      <c r="F52" s="134">
        <v>37.9</v>
      </c>
      <c r="G52" s="134">
        <v>37.9</v>
      </c>
      <c r="H52" s="134">
        <v>37.9</v>
      </c>
      <c r="I52" s="134">
        <v>37.9</v>
      </c>
      <c r="J52" s="134">
        <v>37.9</v>
      </c>
      <c r="K52" s="134">
        <v>37.9</v>
      </c>
      <c r="L52" s="134">
        <v>37.9</v>
      </c>
      <c r="M52" s="134">
        <v>37.9</v>
      </c>
      <c r="N52" s="134">
        <v>37.9</v>
      </c>
      <c r="O52" s="134">
        <v>37.9</v>
      </c>
      <c r="P52" s="207">
        <f t="shared" si="1"/>
        <v>454.7999999999999</v>
      </c>
    </row>
    <row r="53" spans="1:16" ht="12.75" customHeight="1">
      <c r="A53" s="314"/>
      <c r="B53" s="316"/>
      <c r="C53" s="316"/>
      <c r="D53" s="263">
        <f>B52*D52</f>
        <v>3130.161</v>
      </c>
      <c r="E53" s="263">
        <f>B52*E52</f>
        <v>3130.161</v>
      </c>
      <c r="F53" s="263">
        <f>F52*B52</f>
        <v>3130.161</v>
      </c>
      <c r="G53" s="263">
        <f>G52*B52</f>
        <v>3130.161</v>
      </c>
      <c r="H53" s="263">
        <f>H52*B52</f>
        <v>3130.161</v>
      </c>
      <c r="I53" s="263">
        <f>I52*B52</f>
        <v>3130.161</v>
      </c>
      <c r="J53" s="263">
        <f>J52*C52</f>
        <v>3599.742</v>
      </c>
      <c r="K53" s="263">
        <f>K52*C52</f>
        <v>3599.742</v>
      </c>
      <c r="L53" s="263">
        <f>L52*C52</f>
        <v>3599.742</v>
      </c>
      <c r="M53" s="263">
        <f>M52*C52</f>
        <v>3599.742</v>
      </c>
      <c r="N53" s="263">
        <f>N52*C52</f>
        <v>3599.742</v>
      </c>
      <c r="O53" s="263">
        <f>O52*C52</f>
        <v>3599.742</v>
      </c>
      <c r="P53" s="219">
        <f t="shared" si="1"/>
        <v>40379.41799999999</v>
      </c>
    </row>
    <row r="54" spans="1:16" ht="12.75" customHeight="1">
      <c r="A54" s="313" t="s">
        <v>267</v>
      </c>
      <c r="B54" s="473">
        <v>80.97</v>
      </c>
      <c r="C54" s="473">
        <v>93.11</v>
      </c>
      <c r="D54" s="134">
        <v>47.9</v>
      </c>
      <c r="E54" s="134">
        <v>47.9</v>
      </c>
      <c r="F54" s="134">
        <v>47.9</v>
      </c>
      <c r="G54" s="134">
        <v>47.9</v>
      </c>
      <c r="H54" s="134">
        <v>47.9</v>
      </c>
      <c r="I54" s="134">
        <v>47.9</v>
      </c>
      <c r="J54" s="134">
        <v>47.9</v>
      </c>
      <c r="K54" s="134">
        <v>47.9</v>
      </c>
      <c r="L54" s="134">
        <v>47.9</v>
      </c>
      <c r="M54" s="134">
        <v>47.9</v>
      </c>
      <c r="N54" s="134">
        <v>94.9</v>
      </c>
      <c r="O54" s="134">
        <v>94.9</v>
      </c>
      <c r="P54" s="207">
        <f t="shared" si="1"/>
        <v>668.7999999999998</v>
      </c>
    </row>
    <row r="55" spans="1:16" ht="19.5" customHeight="1">
      <c r="A55" s="314"/>
      <c r="B55" s="474"/>
      <c r="C55" s="474"/>
      <c r="D55" s="263">
        <f>B54*D54</f>
        <v>3878.4629999999997</v>
      </c>
      <c r="E55" s="263">
        <f>B54*E54</f>
        <v>3878.4629999999997</v>
      </c>
      <c r="F55" s="263">
        <f>F54*B54</f>
        <v>3878.4629999999997</v>
      </c>
      <c r="G55" s="263">
        <f>G54*B54</f>
        <v>3878.4629999999997</v>
      </c>
      <c r="H55" s="263">
        <f>H54*B54</f>
        <v>3878.4629999999997</v>
      </c>
      <c r="I55" s="263">
        <f>I54*B54</f>
        <v>3878.4629999999997</v>
      </c>
      <c r="J55" s="263">
        <f>J54*C54</f>
        <v>4459.969</v>
      </c>
      <c r="K55" s="263">
        <f>K54*C54</f>
        <v>4459.969</v>
      </c>
      <c r="L55" s="263">
        <f>L54*C54</f>
        <v>4459.969</v>
      </c>
      <c r="M55" s="263">
        <f>M54*C54</f>
        <v>4459.969</v>
      </c>
      <c r="N55" s="263">
        <f>N54*C54</f>
        <v>8836.139000000001</v>
      </c>
      <c r="O55" s="263">
        <f>O54*C54</f>
        <v>8836.139000000001</v>
      </c>
      <c r="P55" s="219">
        <f t="shared" si="1"/>
        <v>58782.932</v>
      </c>
    </row>
    <row r="56" spans="1:16" ht="12.75" customHeight="1">
      <c r="A56" s="313" t="s">
        <v>268</v>
      </c>
      <c r="B56" s="473">
        <v>80.97</v>
      </c>
      <c r="C56" s="473">
        <v>93.11</v>
      </c>
      <c r="D56" s="134">
        <v>59.3</v>
      </c>
      <c r="E56" s="266"/>
      <c r="F56" s="134"/>
      <c r="G56" s="134"/>
      <c r="H56" s="134"/>
      <c r="I56" s="134"/>
      <c r="J56" s="134"/>
      <c r="K56" s="134"/>
      <c r="L56" s="134"/>
      <c r="M56" s="137"/>
      <c r="N56" s="137"/>
      <c r="O56" s="134"/>
      <c r="P56" s="207">
        <f t="shared" si="1"/>
        <v>59.3</v>
      </c>
    </row>
    <row r="57" spans="1:16" ht="25.5" customHeight="1">
      <c r="A57" s="314"/>
      <c r="B57" s="474"/>
      <c r="C57" s="474"/>
      <c r="D57" s="263">
        <f>B56*D56</f>
        <v>4801.521</v>
      </c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2">
        <f t="shared" si="1"/>
        <v>4801.521</v>
      </c>
    </row>
    <row r="58" spans="1:16" ht="12.75" customHeight="1">
      <c r="A58" s="313" t="s">
        <v>269</v>
      </c>
      <c r="B58" s="473">
        <v>80.97</v>
      </c>
      <c r="C58" s="473">
        <v>93.11</v>
      </c>
      <c r="D58" s="134">
        <v>59.3</v>
      </c>
      <c r="E58" s="134">
        <v>42.94</v>
      </c>
      <c r="F58" s="134"/>
      <c r="G58" s="134"/>
      <c r="H58" s="134"/>
      <c r="I58" s="134"/>
      <c r="J58" s="134"/>
      <c r="K58" s="134"/>
      <c r="L58" s="134"/>
      <c r="M58" s="137"/>
      <c r="N58" s="137"/>
      <c r="O58" s="134"/>
      <c r="P58" s="207">
        <f t="shared" si="1"/>
        <v>102.24</v>
      </c>
    </row>
    <row r="59" spans="1:16" ht="21.75" customHeight="1">
      <c r="A59" s="314"/>
      <c r="B59" s="474"/>
      <c r="C59" s="474"/>
      <c r="D59" s="263">
        <f>B58*D58</f>
        <v>4801.521</v>
      </c>
      <c r="E59" s="263">
        <f>B58*E58</f>
        <v>3476.8518</v>
      </c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219">
        <f t="shared" si="1"/>
        <v>8278.3728</v>
      </c>
    </row>
    <row r="60" spans="1:16" ht="12.75" customHeight="1">
      <c r="A60" s="313" t="s">
        <v>270</v>
      </c>
      <c r="B60" s="473">
        <v>80.97</v>
      </c>
      <c r="C60" s="473">
        <v>93.11</v>
      </c>
      <c r="D60" s="134">
        <v>56.2</v>
      </c>
      <c r="E60" s="134">
        <v>25.19</v>
      </c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261">
        <f aca="true" t="shared" si="2" ref="P60:P71">SUM(D60:O60)</f>
        <v>81.39</v>
      </c>
    </row>
    <row r="61" spans="1:16" ht="24.75" customHeight="1">
      <c r="A61" s="314"/>
      <c r="B61" s="474"/>
      <c r="C61" s="474"/>
      <c r="D61" s="263">
        <f>B60*D60</f>
        <v>4550.514</v>
      </c>
      <c r="E61" s="263">
        <f>B60*E60</f>
        <v>2039.6343000000002</v>
      </c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219">
        <f t="shared" si="2"/>
        <v>6590.148300000001</v>
      </c>
    </row>
    <row r="62" spans="1:16" ht="12.75" customHeight="1">
      <c r="A62" s="313" t="s">
        <v>271</v>
      </c>
      <c r="B62" s="473">
        <v>80.97</v>
      </c>
      <c r="C62" s="473">
        <v>93.11</v>
      </c>
      <c r="D62" s="134">
        <v>68.13</v>
      </c>
      <c r="E62" s="266"/>
      <c r="F62" s="134"/>
      <c r="G62" s="134"/>
      <c r="H62" s="134"/>
      <c r="I62" s="134"/>
      <c r="J62" s="134"/>
      <c r="K62" s="134"/>
      <c r="L62" s="134"/>
      <c r="M62" s="137"/>
      <c r="N62" s="137"/>
      <c r="O62" s="134"/>
      <c r="P62" s="219">
        <f t="shared" si="2"/>
        <v>68.13</v>
      </c>
    </row>
    <row r="63" spans="1:16" ht="26.25" customHeight="1">
      <c r="A63" s="314"/>
      <c r="B63" s="474"/>
      <c r="C63" s="474"/>
      <c r="D63" s="263">
        <f>B62*D62</f>
        <v>5516.486099999999</v>
      </c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219">
        <f t="shared" si="2"/>
        <v>5516.486099999999</v>
      </c>
    </row>
    <row r="64" spans="1:16" ht="12.75" customHeight="1">
      <c r="A64" s="313" t="s">
        <v>272</v>
      </c>
      <c r="B64" s="473">
        <v>80.97</v>
      </c>
      <c r="C64" s="473">
        <v>93.11</v>
      </c>
      <c r="D64" s="134">
        <v>58.3</v>
      </c>
      <c r="E64" s="134">
        <v>58.3</v>
      </c>
      <c r="F64" s="134">
        <v>58.3</v>
      </c>
      <c r="G64" s="134">
        <v>58.3</v>
      </c>
      <c r="H64" s="134">
        <v>58.3</v>
      </c>
      <c r="I64" s="134">
        <v>58.3</v>
      </c>
      <c r="J64" s="134">
        <v>58.3</v>
      </c>
      <c r="K64" s="134">
        <v>58.3</v>
      </c>
      <c r="L64" s="134">
        <v>58.3</v>
      </c>
      <c r="M64" s="134">
        <v>58.3</v>
      </c>
      <c r="N64" s="134">
        <v>58.3</v>
      </c>
      <c r="O64" s="134">
        <v>58.3</v>
      </c>
      <c r="P64" s="219">
        <f t="shared" si="2"/>
        <v>699.5999999999999</v>
      </c>
    </row>
    <row r="65" spans="1:16" ht="24.75" customHeight="1">
      <c r="A65" s="314"/>
      <c r="B65" s="474"/>
      <c r="C65" s="474"/>
      <c r="D65" s="263">
        <f>B64*D64</f>
        <v>4720.5509999999995</v>
      </c>
      <c r="E65" s="263">
        <f>B64*E64</f>
        <v>4720.5509999999995</v>
      </c>
      <c r="F65" s="263">
        <f>F64*B64</f>
        <v>4720.5509999999995</v>
      </c>
      <c r="G65" s="263">
        <f>G64*B64</f>
        <v>4720.5509999999995</v>
      </c>
      <c r="H65" s="263">
        <f>H64*B64</f>
        <v>4720.5509999999995</v>
      </c>
      <c r="I65" s="263">
        <f>I64*B64</f>
        <v>4720.5509999999995</v>
      </c>
      <c r="J65" s="263">
        <f>J64*C64</f>
        <v>5428.313</v>
      </c>
      <c r="K65" s="263">
        <f>K64*C64</f>
        <v>5428.313</v>
      </c>
      <c r="L65" s="263">
        <f>L64*C64</f>
        <v>5428.313</v>
      </c>
      <c r="M65" s="263">
        <f>M64*C64</f>
        <v>5428.313</v>
      </c>
      <c r="N65" s="263">
        <f>N64*C64</f>
        <v>5428.313</v>
      </c>
      <c r="O65" s="263">
        <f>O64*C64</f>
        <v>5428.313</v>
      </c>
      <c r="P65" s="219">
        <f t="shared" si="2"/>
        <v>60893.18400000001</v>
      </c>
    </row>
    <row r="66" spans="1:16" ht="12.75" customHeight="1">
      <c r="A66" s="313" t="s">
        <v>273</v>
      </c>
      <c r="B66" s="473">
        <v>80.97</v>
      </c>
      <c r="C66" s="473">
        <v>93.11</v>
      </c>
      <c r="D66" s="134">
        <v>65.2</v>
      </c>
      <c r="E66" s="134">
        <v>65.2</v>
      </c>
      <c r="F66" s="134">
        <v>65.2</v>
      </c>
      <c r="G66" s="134">
        <v>65.2</v>
      </c>
      <c r="H66" s="134">
        <v>65.2</v>
      </c>
      <c r="I66" s="134">
        <v>65.2</v>
      </c>
      <c r="J66" s="134">
        <v>65.2</v>
      </c>
      <c r="K66" s="134">
        <v>65.2</v>
      </c>
      <c r="L66" s="134">
        <v>65.2</v>
      </c>
      <c r="M66" s="134">
        <v>65.2</v>
      </c>
      <c r="N66" s="134">
        <v>65.2</v>
      </c>
      <c r="O66" s="134">
        <v>65.2</v>
      </c>
      <c r="P66" s="261">
        <f t="shared" si="2"/>
        <v>782.4000000000002</v>
      </c>
    </row>
    <row r="67" spans="1:16" ht="25.5" customHeight="1">
      <c r="A67" s="314"/>
      <c r="B67" s="474"/>
      <c r="C67" s="474"/>
      <c r="D67" s="263">
        <f>B66*D66</f>
        <v>5279.244000000001</v>
      </c>
      <c r="E67" s="263">
        <f>B66*E66</f>
        <v>5279.244000000001</v>
      </c>
      <c r="F67" s="263">
        <f>F66*B66</f>
        <v>5279.244000000001</v>
      </c>
      <c r="G67" s="263">
        <f>G66*B66</f>
        <v>5279.244000000001</v>
      </c>
      <c r="H67" s="263">
        <f>H66*B66</f>
        <v>5279.244000000001</v>
      </c>
      <c r="I67" s="263">
        <f>I66*B66</f>
        <v>5279.244000000001</v>
      </c>
      <c r="J67" s="263">
        <f>J66*C66</f>
        <v>6070.772</v>
      </c>
      <c r="K67" s="263">
        <f>K66*C66</f>
        <v>6070.772</v>
      </c>
      <c r="L67" s="263">
        <f>L66*C66</f>
        <v>6070.772</v>
      </c>
      <c r="M67" s="263">
        <f>M66*C66</f>
        <v>6070.772</v>
      </c>
      <c r="N67" s="263">
        <f>N66*C66</f>
        <v>6070.772</v>
      </c>
      <c r="O67" s="263">
        <f>O66*C66</f>
        <v>6070.772</v>
      </c>
      <c r="P67" s="219">
        <f t="shared" si="2"/>
        <v>68100.09599999999</v>
      </c>
    </row>
    <row r="68" spans="1:16" ht="12.75" customHeight="1">
      <c r="A68" s="313" t="s">
        <v>274</v>
      </c>
      <c r="B68" s="473">
        <v>80.97</v>
      </c>
      <c r="C68" s="473">
        <v>93.11</v>
      </c>
      <c r="D68" s="134"/>
      <c r="E68" s="134">
        <v>36.68</v>
      </c>
      <c r="F68" s="134">
        <v>39.4</v>
      </c>
      <c r="G68" s="134">
        <v>39.4</v>
      </c>
      <c r="H68" s="134">
        <v>39.4</v>
      </c>
      <c r="I68" s="134">
        <v>39.4</v>
      </c>
      <c r="J68" s="134">
        <v>39.4</v>
      </c>
      <c r="K68" s="134">
        <v>39.4</v>
      </c>
      <c r="L68" s="134">
        <v>39.4</v>
      </c>
      <c r="M68" s="134">
        <v>39.4</v>
      </c>
      <c r="N68" s="134">
        <v>39.4</v>
      </c>
      <c r="O68" s="134">
        <v>39.4</v>
      </c>
      <c r="P68" s="219">
        <f t="shared" si="2"/>
        <v>430.6799999999999</v>
      </c>
    </row>
    <row r="69" spans="1:16" ht="26.25" customHeight="1">
      <c r="A69" s="314"/>
      <c r="B69" s="474"/>
      <c r="C69" s="474"/>
      <c r="D69" s="263">
        <f>B68*D68</f>
        <v>0</v>
      </c>
      <c r="E69" s="263">
        <f>B68*E68</f>
        <v>2969.9796</v>
      </c>
      <c r="F69" s="263">
        <f>F68*B68</f>
        <v>3190.218</v>
      </c>
      <c r="G69" s="263">
        <f>G68*B68</f>
        <v>3190.218</v>
      </c>
      <c r="H69" s="263">
        <f>H68*B68</f>
        <v>3190.218</v>
      </c>
      <c r="I69" s="263">
        <f>I68*B68</f>
        <v>3190.218</v>
      </c>
      <c r="J69" s="263">
        <f>J68*C68</f>
        <v>3668.5339999999997</v>
      </c>
      <c r="K69" s="263">
        <f>K68*C68</f>
        <v>3668.5339999999997</v>
      </c>
      <c r="L69" s="263">
        <f>L68*C68</f>
        <v>3668.5339999999997</v>
      </c>
      <c r="M69" s="263">
        <f>M68*C68</f>
        <v>3668.5339999999997</v>
      </c>
      <c r="N69" s="263">
        <f>N68*C68</f>
        <v>3668.5339999999997</v>
      </c>
      <c r="O69" s="263">
        <f>O68*C68</f>
        <v>3668.5339999999997</v>
      </c>
      <c r="P69" s="219">
        <f t="shared" si="2"/>
        <v>37742.0556</v>
      </c>
    </row>
    <row r="70" spans="1:16" ht="12.75" customHeight="1">
      <c r="A70" s="313" t="s">
        <v>275</v>
      </c>
      <c r="B70" s="473">
        <v>80.97</v>
      </c>
      <c r="C70" s="473">
        <v>93.11</v>
      </c>
      <c r="D70" s="134">
        <v>36.7</v>
      </c>
      <c r="E70" s="134">
        <v>36.7</v>
      </c>
      <c r="F70" s="134">
        <v>36.7</v>
      </c>
      <c r="G70" s="134">
        <v>36.7</v>
      </c>
      <c r="H70" s="134">
        <v>36.7</v>
      </c>
      <c r="I70" s="134">
        <v>36.7</v>
      </c>
      <c r="J70" s="134">
        <v>36.7</v>
      </c>
      <c r="K70" s="134">
        <v>36.7</v>
      </c>
      <c r="L70" s="134">
        <v>36.7</v>
      </c>
      <c r="M70" s="134">
        <v>36.7</v>
      </c>
      <c r="N70" s="134">
        <v>36.7</v>
      </c>
      <c r="O70" s="134">
        <v>36.7</v>
      </c>
      <c r="P70" s="219">
        <f t="shared" si="2"/>
        <v>440.3999999999999</v>
      </c>
    </row>
    <row r="71" spans="1:16" ht="24.75" customHeight="1">
      <c r="A71" s="314"/>
      <c r="B71" s="474"/>
      <c r="C71" s="474"/>
      <c r="D71" s="263">
        <f>B70*D70</f>
        <v>2971.599</v>
      </c>
      <c r="E71" s="263">
        <f>B70*E70</f>
        <v>2971.599</v>
      </c>
      <c r="F71" s="263">
        <f>F70*B70</f>
        <v>2971.599</v>
      </c>
      <c r="G71" s="263">
        <f>G70*B70</f>
        <v>2971.599</v>
      </c>
      <c r="H71" s="263">
        <f>H70*B70</f>
        <v>2971.599</v>
      </c>
      <c r="I71" s="263">
        <f>I70*B70</f>
        <v>2971.599</v>
      </c>
      <c r="J71" s="263">
        <f>J70*C70</f>
        <v>3417.137</v>
      </c>
      <c r="K71" s="263">
        <f>K70*C70</f>
        <v>3417.137</v>
      </c>
      <c r="L71" s="263">
        <f>L70*C70</f>
        <v>3417.137</v>
      </c>
      <c r="M71" s="263">
        <f>M70*C70</f>
        <v>3417.137</v>
      </c>
      <c r="N71" s="263">
        <f>N70*C70</f>
        <v>3417.137</v>
      </c>
      <c r="O71" s="263">
        <f>O70*C70</f>
        <v>3417.137</v>
      </c>
      <c r="P71" s="219">
        <f t="shared" si="2"/>
        <v>38332.416</v>
      </c>
    </row>
    <row r="72" spans="1:16" ht="12.75">
      <c r="A72" s="492" t="s">
        <v>140</v>
      </c>
      <c r="B72" s="228"/>
      <c r="C72" s="228"/>
      <c r="D72" s="219">
        <f aca="true" t="shared" si="3" ref="D72:P72">D32+D50+D52+D54+D66</f>
        <v>226.8</v>
      </c>
      <c r="E72" s="219">
        <f t="shared" si="3"/>
        <v>226.8</v>
      </c>
      <c r="F72" s="219">
        <f t="shared" si="3"/>
        <v>226.8</v>
      </c>
      <c r="G72" s="219">
        <f t="shared" si="3"/>
        <v>226.8</v>
      </c>
      <c r="H72" s="219">
        <f t="shared" si="3"/>
        <v>226.8</v>
      </c>
      <c r="I72" s="219">
        <f t="shared" si="3"/>
        <v>226.8</v>
      </c>
      <c r="J72" s="219">
        <f t="shared" si="3"/>
        <v>226.8</v>
      </c>
      <c r="K72" s="219">
        <f t="shared" si="3"/>
        <v>226.8</v>
      </c>
      <c r="L72" s="219">
        <f t="shared" si="3"/>
        <v>226.8</v>
      </c>
      <c r="M72" s="219">
        <f t="shared" si="3"/>
        <v>226.8</v>
      </c>
      <c r="N72" s="219">
        <f t="shared" si="3"/>
        <v>273.8</v>
      </c>
      <c r="O72" s="219">
        <f t="shared" si="3"/>
        <v>273.8</v>
      </c>
      <c r="P72" s="219">
        <f t="shared" si="3"/>
        <v>2815.5999999999995</v>
      </c>
    </row>
    <row r="73" spans="1:16" ht="21.75" customHeight="1">
      <c r="A73" s="493"/>
      <c r="B73" s="228"/>
      <c r="C73" s="228"/>
      <c r="D73" s="219">
        <f aca="true" t="shared" si="4" ref="D73:O73">D33+D51+D53+D55+D67</f>
        <v>18548.190000000002</v>
      </c>
      <c r="E73" s="219">
        <f t="shared" si="4"/>
        <v>18548.190000000002</v>
      </c>
      <c r="F73" s="219">
        <f t="shared" si="4"/>
        <v>18548.190000000002</v>
      </c>
      <c r="G73" s="219">
        <f t="shared" si="4"/>
        <v>18548.190000000002</v>
      </c>
      <c r="H73" s="219">
        <f t="shared" si="4"/>
        <v>18548.190000000002</v>
      </c>
      <c r="I73" s="219">
        <f t="shared" si="4"/>
        <v>18548.190000000002</v>
      </c>
      <c r="J73" s="219">
        <f t="shared" si="4"/>
        <v>21329.967</v>
      </c>
      <c r="K73" s="219">
        <f t="shared" si="4"/>
        <v>21329.967</v>
      </c>
      <c r="L73" s="219">
        <f t="shared" si="4"/>
        <v>21329.967</v>
      </c>
      <c r="M73" s="219">
        <f t="shared" si="4"/>
        <v>21329.967</v>
      </c>
      <c r="N73" s="219">
        <f t="shared" si="4"/>
        <v>25706.137000000002</v>
      </c>
      <c r="O73" s="219">
        <f t="shared" si="4"/>
        <v>25706.137000000002</v>
      </c>
      <c r="P73" s="219">
        <f>P34+P51+P53+P55+P67</f>
        <v>208096.66399999996</v>
      </c>
    </row>
    <row r="74" spans="1:16" ht="12.75">
      <c r="A74" s="369" t="s">
        <v>175</v>
      </c>
      <c r="B74" s="510"/>
      <c r="C74" s="510"/>
      <c r="D74" s="510"/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1"/>
    </row>
    <row r="75" spans="1:16" ht="12.75">
      <c r="A75" s="512"/>
      <c r="B75" s="513"/>
      <c r="C75" s="513"/>
      <c r="D75" s="513"/>
      <c r="E75" s="513"/>
      <c r="F75" s="513"/>
      <c r="G75" s="513"/>
      <c r="H75" s="513"/>
      <c r="I75" s="513"/>
      <c r="J75" s="513"/>
      <c r="K75" s="513"/>
      <c r="L75" s="513"/>
      <c r="M75" s="513"/>
      <c r="N75" s="513"/>
      <c r="O75" s="513"/>
      <c r="P75" s="514"/>
    </row>
    <row r="76" spans="1:16" ht="12.75">
      <c r="A76" s="501" t="s">
        <v>282</v>
      </c>
      <c r="B76" s="483">
        <v>528.73</v>
      </c>
      <c r="C76" s="498">
        <v>608.03</v>
      </c>
      <c r="D76" s="199"/>
      <c r="E76" s="199">
        <v>0.93</v>
      </c>
      <c r="F76" s="199">
        <v>1</v>
      </c>
      <c r="G76" s="199">
        <v>1</v>
      </c>
      <c r="H76" s="199">
        <v>1</v>
      </c>
      <c r="I76" s="199">
        <v>1</v>
      </c>
      <c r="J76" s="199">
        <v>1</v>
      </c>
      <c r="K76" s="199">
        <v>1</v>
      </c>
      <c r="L76" s="199">
        <v>1</v>
      </c>
      <c r="M76" s="199">
        <v>1</v>
      </c>
      <c r="N76" s="199">
        <v>1</v>
      </c>
      <c r="O76" s="199">
        <v>1</v>
      </c>
      <c r="P76" s="207">
        <f aca="true" t="shared" si="5" ref="P76:P87">SUM(D76:O76)</f>
        <v>10.93</v>
      </c>
    </row>
    <row r="77" spans="1:16" ht="27.75" customHeight="1">
      <c r="A77" s="501"/>
      <c r="B77" s="483"/>
      <c r="C77" s="499"/>
      <c r="D77" s="263"/>
      <c r="E77" s="263">
        <f>E76*B76</f>
        <v>491.7189</v>
      </c>
      <c r="F77" s="263">
        <f>F76*B76</f>
        <v>528.73</v>
      </c>
      <c r="G77" s="263">
        <f>G76*B76</f>
        <v>528.73</v>
      </c>
      <c r="H77" s="263">
        <f>H76*B76</f>
        <v>528.73</v>
      </c>
      <c r="I77" s="263">
        <f>I76*B76</f>
        <v>528.73</v>
      </c>
      <c r="J77" s="263">
        <f>J76*C76</f>
        <v>608.03</v>
      </c>
      <c r="K77" s="263">
        <f>K76*C76</f>
        <v>608.03</v>
      </c>
      <c r="L77" s="263">
        <f>L76*C76</f>
        <v>608.03</v>
      </c>
      <c r="M77" s="263">
        <f>M76*C76</f>
        <v>608.03</v>
      </c>
      <c r="N77" s="263">
        <f>N76*C76</f>
        <v>608.03</v>
      </c>
      <c r="O77" s="263">
        <f>O76*C76</f>
        <v>608.03</v>
      </c>
      <c r="P77" s="219">
        <f t="shared" si="5"/>
        <v>6254.818899999999</v>
      </c>
    </row>
    <row r="78" spans="1:16" ht="12.75">
      <c r="A78" s="501" t="s">
        <v>275</v>
      </c>
      <c r="B78" s="483">
        <v>528.73</v>
      </c>
      <c r="C78" s="498">
        <v>608.03</v>
      </c>
      <c r="D78" s="199"/>
      <c r="E78" s="199">
        <v>1</v>
      </c>
      <c r="F78" s="199">
        <v>1</v>
      </c>
      <c r="G78" s="199">
        <v>1</v>
      </c>
      <c r="H78" s="199">
        <v>1</v>
      </c>
      <c r="I78" s="199">
        <v>1</v>
      </c>
      <c r="J78" s="199">
        <v>1</v>
      </c>
      <c r="K78" s="199">
        <v>1</v>
      </c>
      <c r="L78" s="199">
        <v>1</v>
      </c>
      <c r="M78" s="199">
        <v>1</v>
      </c>
      <c r="N78" s="199">
        <v>1</v>
      </c>
      <c r="O78" s="199">
        <v>1</v>
      </c>
      <c r="P78" s="207">
        <f t="shared" si="5"/>
        <v>11</v>
      </c>
    </row>
    <row r="79" spans="1:16" ht="21.75" customHeight="1">
      <c r="A79" s="501"/>
      <c r="B79" s="483"/>
      <c r="C79" s="499"/>
      <c r="D79" s="199"/>
      <c r="E79" s="199">
        <f>E78*B78</f>
        <v>528.73</v>
      </c>
      <c r="F79" s="199">
        <f>F78*B78</f>
        <v>528.73</v>
      </c>
      <c r="G79" s="199">
        <f>G78*B78</f>
        <v>528.73</v>
      </c>
      <c r="H79" s="199">
        <f>H78*B78</f>
        <v>528.73</v>
      </c>
      <c r="I79" s="199">
        <f>I78*B78</f>
        <v>528.73</v>
      </c>
      <c r="J79" s="199">
        <f>J78*C78</f>
        <v>608.03</v>
      </c>
      <c r="K79" s="199">
        <f>K78*C78</f>
        <v>608.03</v>
      </c>
      <c r="L79" s="199">
        <f>L78*C78</f>
        <v>608.03</v>
      </c>
      <c r="M79" s="199">
        <f>M78*C78</f>
        <v>608.03</v>
      </c>
      <c r="N79" s="199">
        <f>N78*C78</f>
        <v>608.03</v>
      </c>
      <c r="O79" s="199">
        <f>O78*C78</f>
        <v>608.03</v>
      </c>
      <c r="P79" s="207">
        <f t="shared" si="5"/>
        <v>6291.829999999999</v>
      </c>
    </row>
    <row r="80" spans="1:16" ht="12.75">
      <c r="A80" s="484" t="s">
        <v>289</v>
      </c>
      <c r="B80" s="483">
        <v>528.73</v>
      </c>
      <c r="C80" s="483">
        <v>608.03</v>
      </c>
      <c r="D80" s="199">
        <v>1</v>
      </c>
      <c r="E80" s="199">
        <v>1</v>
      </c>
      <c r="F80" s="199">
        <v>1</v>
      </c>
      <c r="G80" s="199">
        <v>1</v>
      </c>
      <c r="H80" s="199">
        <v>1</v>
      </c>
      <c r="I80" s="199">
        <v>1</v>
      </c>
      <c r="J80" s="199">
        <v>1</v>
      </c>
      <c r="K80" s="199">
        <v>1</v>
      </c>
      <c r="L80" s="199">
        <v>1</v>
      </c>
      <c r="M80" s="199">
        <v>1</v>
      </c>
      <c r="N80" s="199">
        <v>1</v>
      </c>
      <c r="O80" s="199">
        <v>1</v>
      </c>
      <c r="P80" s="207">
        <f t="shared" si="5"/>
        <v>12</v>
      </c>
    </row>
    <row r="81" spans="1:16" ht="25.5" customHeight="1">
      <c r="A81" s="480"/>
      <c r="B81" s="483"/>
      <c r="C81" s="483"/>
      <c r="D81" s="199">
        <f>D80*B80</f>
        <v>528.73</v>
      </c>
      <c r="E81" s="199">
        <f>E80*B80</f>
        <v>528.73</v>
      </c>
      <c r="F81" s="199">
        <f>F80*B80</f>
        <v>528.73</v>
      </c>
      <c r="G81" s="199">
        <f>G80*B80</f>
        <v>528.73</v>
      </c>
      <c r="H81" s="199">
        <f>H80*B80</f>
        <v>528.73</v>
      </c>
      <c r="I81" s="199">
        <f>I80*B80</f>
        <v>528.73</v>
      </c>
      <c r="J81" s="199">
        <f>J80*C80</f>
        <v>608.03</v>
      </c>
      <c r="K81" s="199">
        <f>K80*C80</f>
        <v>608.03</v>
      </c>
      <c r="L81" s="199">
        <f>L80*C80</f>
        <v>608.03</v>
      </c>
      <c r="M81" s="199">
        <f>M80*C80</f>
        <v>608.03</v>
      </c>
      <c r="N81" s="199">
        <f>N80*C80</f>
        <v>608.03</v>
      </c>
      <c r="O81" s="199">
        <f>O80*C80</f>
        <v>608.03</v>
      </c>
      <c r="P81" s="207">
        <f t="shared" si="5"/>
        <v>6820.559999999999</v>
      </c>
    </row>
    <row r="82" spans="1:16" ht="12.75">
      <c r="A82" s="501" t="s">
        <v>269</v>
      </c>
      <c r="B82" s="483">
        <v>528.73</v>
      </c>
      <c r="C82" s="483">
        <v>528.73</v>
      </c>
      <c r="D82" s="199">
        <v>1</v>
      </c>
      <c r="E82" s="199">
        <v>0.72</v>
      </c>
      <c r="F82" s="199">
        <v>0</v>
      </c>
      <c r="G82" s="199"/>
      <c r="H82" s="199"/>
      <c r="I82" s="199"/>
      <c r="J82" s="199"/>
      <c r="K82" s="199"/>
      <c r="L82" s="199"/>
      <c r="M82" s="199"/>
      <c r="N82" s="199"/>
      <c r="O82" s="199"/>
      <c r="P82" s="207">
        <f t="shared" si="5"/>
        <v>1.72</v>
      </c>
    </row>
    <row r="83" spans="1:16" ht="27.75" customHeight="1">
      <c r="A83" s="501"/>
      <c r="B83" s="483"/>
      <c r="C83" s="483"/>
      <c r="D83" s="199">
        <f>D82*B82</f>
        <v>528.73</v>
      </c>
      <c r="E83" s="199">
        <f>E82*B82</f>
        <v>380.6856</v>
      </c>
      <c r="F83" s="199">
        <f>F82*B82</f>
        <v>0</v>
      </c>
      <c r="G83" s="199"/>
      <c r="H83" s="199"/>
      <c r="I83" s="199"/>
      <c r="J83" s="199"/>
      <c r="K83" s="199"/>
      <c r="L83" s="199"/>
      <c r="M83" s="199"/>
      <c r="N83" s="199"/>
      <c r="O83" s="199"/>
      <c r="P83" s="207">
        <f t="shared" si="5"/>
        <v>909.4156</v>
      </c>
    </row>
    <row r="84" spans="1:16" ht="12.75">
      <c r="A84" s="501" t="s">
        <v>267</v>
      </c>
      <c r="B84" s="483">
        <v>528.73</v>
      </c>
      <c r="C84" s="483">
        <v>608.03</v>
      </c>
      <c r="D84" s="199">
        <v>1</v>
      </c>
      <c r="E84" s="199">
        <v>1</v>
      </c>
      <c r="F84" s="199">
        <v>1</v>
      </c>
      <c r="G84" s="199">
        <v>1</v>
      </c>
      <c r="H84" s="199">
        <v>1</v>
      </c>
      <c r="I84" s="199">
        <v>1</v>
      </c>
      <c r="J84" s="199">
        <v>1</v>
      </c>
      <c r="K84" s="199">
        <v>1</v>
      </c>
      <c r="L84" s="199">
        <v>1</v>
      </c>
      <c r="M84" s="199">
        <v>1</v>
      </c>
      <c r="N84" s="199">
        <v>2</v>
      </c>
      <c r="O84" s="199">
        <v>2</v>
      </c>
      <c r="P84" s="207">
        <f t="shared" si="5"/>
        <v>14</v>
      </c>
    </row>
    <row r="85" spans="1:16" ht="24" customHeight="1">
      <c r="A85" s="501"/>
      <c r="B85" s="483"/>
      <c r="C85" s="483"/>
      <c r="D85" s="199">
        <f>D84*B84</f>
        <v>528.73</v>
      </c>
      <c r="E85" s="199">
        <f>E84*B84</f>
        <v>528.73</v>
      </c>
      <c r="F85" s="199">
        <f>F84*B84</f>
        <v>528.73</v>
      </c>
      <c r="G85" s="199">
        <f>G84*B84</f>
        <v>528.73</v>
      </c>
      <c r="H85" s="199">
        <f>H84*B84</f>
        <v>528.73</v>
      </c>
      <c r="I85" s="199">
        <f>I84*B84</f>
        <v>528.73</v>
      </c>
      <c r="J85" s="199">
        <f>J84*C84</f>
        <v>608.03</v>
      </c>
      <c r="K85" s="199">
        <f>K84*C84</f>
        <v>608.03</v>
      </c>
      <c r="L85" s="199">
        <f>L84*C84</f>
        <v>608.03</v>
      </c>
      <c r="M85" s="199">
        <f>M84*C84</f>
        <v>608.03</v>
      </c>
      <c r="N85" s="199">
        <f>N84*C84</f>
        <v>1216.06</v>
      </c>
      <c r="O85" s="199">
        <f>O84*C84</f>
        <v>1216.06</v>
      </c>
      <c r="P85" s="207">
        <f t="shared" si="5"/>
        <v>8036.619999999999</v>
      </c>
    </row>
    <row r="86" spans="1:16" ht="12.75">
      <c r="A86" s="484" t="s">
        <v>253</v>
      </c>
      <c r="B86" s="483">
        <v>528.73</v>
      </c>
      <c r="C86" s="483">
        <v>528.73</v>
      </c>
      <c r="D86" s="199">
        <v>1</v>
      </c>
      <c r="E86" s="199">
        <v>1</v>
      </c>
      <c r="F86" s="199">
        <v>1</v>
      </c>
      <c r="G86" s="199">
        <v>1</v>
      </c>
      <c r="H86" s="199">
        <v>1</v>
      </c>
      <c r="I86" s="199">
        <v>1</v>
      </c>
      <c r="J86" s="199">
        <v>1</v>
      </c>
      <c r="K86" s="199">
        <v>1</v>
      </c>
      <c r="L86" s="199">
        <v>1</v>
      </c>
      <c r="M86" s="199">
        <v>1</v>
      </c>
      <c r="N86" s="199">
        <v>1.09</v>
      </c>
      <c r="O86" s="199">
        <v>1</v>
      </c>
      <c r="P86" s="207">
        <f t="shared" si="5"/>
        <v>12.09</v>
      </c>
    </row>
    <row r="87" spans="1:16" ht="22.5" customHeight="1">
      <c r="A87" s="480"/>
      <c r="B87" s="483"/>
      <c r="C87" s="483"/>
      <c r="D87" s="199">
        <f>D86*B86</f>
        <v>528.73</v>
      </c>
      <c r="E87" s="199">
        <f>E86*B86</f>
        <v>528.73</v>
      </c>
      <c r="F87" s="199">
        <f>F86*B86</f>
        <v>528.73</v>
      </c>
      <c r="G87" s="199">
        <f>G86*B86</f>
        <v>528.73</v>
      </c>
      <c r="H87" s="199">
        <f>H86*B86</f>
        <v>528.73</v>
      </c>
      <c r="I87" s="199">
        <f>I86*B86</f>
        <v>528.73</v>
      </c>
      <c r="J87" s="199">
        <f>J86*C86</f>
        <v>528.73</v>
      </c>
      <c r="K87" s="199">
        <f>K86*C86</f>
        <v>528.73</v>
      </c>
      <c r="L87" s="199">
        <f>L86*C86</f>
        <v>528.73</v>
      </c>
      <c r="M87" s="199">
        <f>M86*C86</f>
        <v>528.73</v>
      </c>
      <c r="N87" s="199">
        <f>N86*C86</f>
        <v>576.3157000000001</v>
      </c>
      <c r="O87" s="199">
        <f>O86*C86</f>
        <v>528.73</v>
      </c>
      <c r="P87" s="207">
        <f t="shared" si="5"/>
        <v>6392.3457</v>
      </c>
    </row>
    <row r="88" spans="1:16" ht="12.75">
      <c r="A88" s="369" t="s">
        <v>174</v>
      </c>
      <c r="B88" s="370"/>
      <c r="C88" s="370"/>
      <c r="D88" s="370"/>
      <c r="E88" s="370"/>
      <c r="F88" s="370"/>
      <c r="G88" s="370"/>
      <c r="H88" s="370"/>
      <c r="I88" s="370"/>
      <c r="J88" s="370"/>
      <c r="K88" s="370"/>
      <c r="L88" s="370"/>
      <c r="M88" s="370"/>
      <c r="N88" s="370"/>
      <c r="O88" s="370"/>
      <c r="P88" s="371"/>
    </row>
    <row r="89" spans="1:16" ht="12.75">
      <c r="A89" s="372"/>
      <c r="B89" s="373"/>
      <c r="C89" s="373"/>
      <c r="D89" s="373"/>
      <c r="E89" s="373"/>
      <c r="F89" s="373"/>
      <c r="G89" s="373"/>
      <c r="H89" s="373"/>
      <c r="I89" s="373"/>
      <c r="J89" s="373"/>
      <c r="K89" s="373"/>
      <c r="L89" s="373"/>
      <c r="M89" s="373"/>
      <c r="N89" s="373"/>
      <c r="O89" s="373"/>
      <c r="P89" s="374"/>
    </row>
    <row r="90" spans="1:16" ht="12.75">
      <c r="A90" s="484" t="s">
        <v>298</v>
      </c>
      <c r="B90" s="483">
        <v>66.33</v>
      </c>
      <c r="C90" s="483">
        <v>71.63</v>
      </c>
      <c r="D90" s="263">
        <v>155.392</v>
      </c>
      <c r="E90" s="263">
        <v>155.392</v>
      </c>
      <c r="F90" s="263">
        <v>155.392</v>
      </c>
      <c r="G90" s="263">
        <v>155.392</v>
      </c>
      <c r="H90" s="263">
        <v>155.392</v>
      </c>
      <c r="I90" s="263">
        <v>155.392</v>
      </c>
      <c r="J90" s="263">
        <v>155.392</v>
      </c>
      <c r="K90" s="263"/>
      <c r="L90" s="263"/>
      <c r="M90" s="263"/>
      <c r="N90" s="263"/>
      <c r="O90" s="263"/>
      <c r="P90" s="219">
        <f aca="true" t="shared" si="6" ref="P90:P103">SUM(D90:O90)</f>
        <v>1087.7440000000001</v>
      </c>
    </row>
    <row r="91" spans="1:16" ht="36" customHeight="1">
      <c r="A91" s="480"/>
      <c r="B91" s="483"/>
      <c r="C91" s="483"/>
      <c r="D91" s="263">
        <f>D90*B90</f>
        <v>10307.15136</v>
      </c>
      <c r="E91" s="263">
        <f>E90*B90</f>
        <v>10307.15136</v>
      </c>
      <c r="F91" s="263">
        <f>F90*B90</f>
        <v>10307.15136</v>
      </c>
      <c r="G91" s="263">
        <f>G90*B90</f>
        <v>10307.15136</v>
      </c>
      <c r="H91" s="263">
        <f>H90*B90</f>
        <v>10307.15136</v>
      </c>
      <c r="I91" s="263">
        <f>I90*B90</f>
        <v>10307.15136</v>
      </c>
      <c r="J91" s="263">
        <f>J90*C90</f>
        <v>11130.728959999999</v>
      </c>
      <c r="K91" s="263"/>
      <c r="L91" s="263"/>
      <c r="M91" s="263"/>
      <c r="N91" s="263"/>
      <c r="O91" s="263"/>
      <c r="P91" s="219">
        <f t="shared" si="6"/>
        <v>72973.63712</v>
      </c>
    </row>
    <row r="92" spans="1:16" ht="12.75">
      <c r="A92" s="484" t="s">
        <v>290</v>
      </c>
      <c r="B92" s="498">
        <v>66.33</v>
      </c>
      <c r="C92" s="498">
        <v>71.63</v>
      </c>
      <c r="D92" s="199">
        <v>2.945</v>
      </c>
      <c r="E92" s="199">
        <v>2.945</v>
      </c>
      <c r="F92" s="199">
        <v>2.945</v>
      </c>
      <c r="G92" s="199">
        <v>2.945</v>
      </c>
      <c r="H92" s="199">
        <v>2.945</v>
      </c>
      <c r="I92" s="199">
        <v>2.945</v>
      </c>
      <c r="J92" s="199">
        <v>2.945</v>
      </c>
      <c r="K92" s="199">
        <v>2.945</v>
      </c>
      <c r="L92" s="199">
        <v>2.945</v>
      </c>
      <c r="M92" s="199">
        <v>2.945</v>
      </c>
      <c r="N92" s="199">
        <v>2.945</v>
      </c>
      <c r="O92" s="199">
        <v>2.945</v>
      </c>
      <c r="P92" s="207">
        <f t="shared" si="6"/>
        <v>35.339999999999996</v>
      </c>
    </row>
    <row r="93" spans="1:16" ht="36.75" customHeight="1">
      <c r="A93" s="480"/>
      <c r="B93" s="499"/>
      <c r="C93" s="499"/>
      <c r="D93" s="263">
        <f>D92*B92</f>
        <v>195.34185</v>
      </c>
      <c r="E93" s="263">
        <f>E92*B92</f>
        <v>195.34185</v>
      </c>
      <c r="F93" s="263">
        <f>F92*B92</f>
        <v>195.34185</v>
      </c>
      <c r="G93" s="263">
        <f>G92*B92</f>
        <v>195.34185</v>
      </c>
      <c r="H93" s="263">
        <f>H92*B92</f>
        <v>195.34185</v>
      </c>
      <c r="I93" s="263">
        <f>I92*B92</f>
        <v>195.34185</v>
      </c>
      <c r="J93" s="263">
        <f>J92*C92</f>
        <v>210.95035</v>
      </c>
      <c r="K93" s="263">
        <f>K92*C92</f>
        <v>210.95035</v>
      </c>
      <c r="L93" s="263">
        <f>L92*C92</f>
        <v>210.95035</v>
      </c>
      <c r="M93" s="263">
        <f>M92*C92</f>
        <v>210.95035</v>
      </c>
      <c r="N93" s="263">
        <f>N92*C92</f>
        <v>210.95035</v>
      </c>
      <c r="O93" s="263">
        <f>O92*C92</f>
        <v>210.95035</v>
      </c>
      <c r="P93" s="219">
        <f t="shared" si="6"/>
        <v>2437.7532</v>
      </c>
    </row>
    <row r="94" spans="1:16" ht="12.75">
      <c r="A94" s="484" t="s">
        <v>238</v>
      </c>
      <c r="B94" s="498">
        <v>66.33</v>
      </c>
      <c r="C94" s="498">
        <v>71.63</v>
      </c>
      <c r="D94" s="199">
        <v>88.479</v>
      </c>
      <c r="E94" s="199">
        <v>88.479</v>
      </c>
      <c r="F94" s="199">
        <v>88.479</v>
      </c>
      <c r="G94" s="199">
        <v>88.479</v>
      </c>
      <c r="H94" s="199">
        <v>88.479</v>
      </c>
      <c r="I94" s="199">
        <v>88.479</v>
      </c>
      <c r="J94" s="199">
        <v>88.479</v>
      </c>
      <c r="K94" s="199">
        <v>88.479</v>
      </c>
      <c r="L94" s="199">
        <v>88.479</v>
      </c>
      <c r="M94" s="199">
        <v>88.479</v>
      </c>
      <c r="N94" s="199">
        <v>88.479</v>
      </c>
      <c r="O94" s="199">
        <v>88.479</v>
      </c>
      <c r="P94" s="207">
        <f t="shared" si="6"/>
        <v>1061.7480000000003</v>
      </c>
    </row>
    <row r="95" spans="1:16" ht="36" customHeight="1">
      <c r="A95" s="480"/>
      <c r="B95" s="499"/>
      <c r="C95" s="499"/>
      <c r="D95" s="263">
        <f>D94*B94</f>
        <v>5868.81207</v>
      </c>
      <c r="E95" s="263">
        <f>E94*B94</f>
        <v>5868.81207</v>
      </c>
      <c r="F95" s="263">
        <f>F94*B94</f>
        <v>5868.81207</v>
      </c>
      <c r="G95" s="263">
        <f>G94*B94</f>
        <v>5868.81207</v>
      </c>
      <c r="H95" s="263">
        <f>H94*B94</f>
        <v>5868.81207</v>
      </c>
      <c r="I95" s="263">
        <f>I94*B94</f>
        <v>5868.81207</v>
      </c>
      <c r="J95" s="263">
        <f>J94*C94</f>
        <v>6337.75077</v>
      </c>
      <c r="K95" s="263">
        <f>K94*C94</f>
        <v>6337.75077</v>
      </c>
      <c r="L95" s="263">
        <f>L94*C94</f>
        <v>6337.75077</v>
      </c>
      <c r="M95" s="263">
        <f>M94*C94</f>
        <v>6337.75077</v>
      </c>
      <c r="N95" s="263">
        <f>N94*C94</f>
        <v>6337.75077</v>
      </c>
      <c r="O95" s="263">
        <f>O94*C94</f>
        <v>6337.75077</v>
      </c>
      <c r="P95" s="219">
        <f t="shared" si="6"/>
        <v>73239.37703999999</v>
      </c>
    </row>
    <row r="96" spans="1:16" ht="12.75">
      <c r="A96" s="484" t="s">
        <v>237</v>
      </c>
      <c r="B96" s="483">
        <v>66.33</v>
      </c>
      <c r="C96" s="483">
        <v>71.63</v>
      </c>
      <c r="D96" s="199">
        <v>25.503</v>
      </c>
      <c r="E96" s="199">
        <v>25.503</v>
      </c>
      <c r="F96" s="199">
        <v>25.503</v>
      </c>
      <c r="G96" s="199">
        <v>25.503</v>
      </c>
      <c r="H96" s="199">
        <v>25.503</v>
      </c>
      <c r="I96" s="199">
        <v>25.503</v>
      </c>
      <c r="J96" s="199">
        <v>25.503</v>
      </c>
      <c r="K96" s="199">
        <v>25.503</v>
      </c>
      <c r="L96" s="199">
        <v>25.503</v>
      </c>
      <c r="M96" s="199">
        <v>25.503</v>
      </c>
      <c r="N96" s="199">
        <v>25.503</v>
      </c>
      <c r="O96" s="199">
        <v>25.503</v>
      </c>
      <c r="P96" s="207">
        <f t="shared" si="6"/>
        <v>306.03599999999994</v>
      </c>
    </row>
    <row r="97" spans="1:16" ht="56.25" customHeight="1">
      <c r="A97" s="480"/>
      <c r="B97" s="483"/>
      <c r="C97" s="483"/>
      <c r="D97" s="263">
        <f>D96*B96</f>
        <v>1691.61399</v>
      </c>
      <c r="E97" s="263">
        <f>E96*B96</f>
        <v>1691.61399</v>
      </c>
      <c r="F97" s="263">
        <f>F96*B96</f>
        <v>1691.61399</v>
      </c>
      <c r="G97" s="263">
        <f>G96*B96</f>
        <v>1691.61399</v>
      </c>
      <c r="H97" s="263">
        <f>B96*H96</f>
        <v>1691.61399</v>
      </c>
      <c r="I97" s="263">
        <f>I96*B96</f>
        <v>1691.61399</v>
      </c>
      <c r="J97" s="263">
        <f>J96*C96</f>
        <v>1826.7798899999998</v>
      </c>
      <c r="K97" s="263">
        <f>K96*C96</f>
        <v>1826.7798899999998</v>
      </c>
      <c r="L97" s="263">
        <f>L96*C96</f>
        <v>1826.7798899999998</v>
      </c>
      <c r="M97" s="263">
        <f>M96*C96</f>
        <v>1826.7798899999998</v>
      </c>
      <c r="N97" s="263">
        <f>N96*C96</f>
        <v>1826.7798899999998</v>
      </c>
      <c r="O97" s="263">
        <f>O96*C96</f>
        <v>1826.7798899999998</v>
      </c>
      <c r="P97" s="219">
        <f t="shared" si="6"/>
        <v>21110.363279999998</v>
      </c>
    </row>
    <row r="98" spans="1:16" ht="12.75">
      <c r="A98" s="393" t="s">
        <v>82</v>
      </c>
      <c r="B98" s="391">
        <v>66.33</v>
      </c>
      <c r="C98" s="391">
        <v>59.74</v>
      </c>
      <c r="D98" s="134">
        <v>25</v>
      </c>
      <c r="E98" s="134">
        <v>25</v>
      </c>
      <c r="F98" s="134">
        <v>25</v>
      </c>
      <c r="G98" s="134">
        <v>25</v>
      </c>
      <c r="H98" s="134">
        <v>25</v>
      </c>
      <c r="I98" s="134">
        <v>25</v>
      </c>
      <c r="J98" s="134">
        <v>25</v>
      </c>
      <c r="K98" s="134">
        <v>25</v>
      </c>
      <c r="L98" s="134">
        <v>25</v>
      </c>
      <c r="M98" s="134">
        <v>25</v>
      </c>
      <c r="N98" s="134">
        <v>25</v>
      </c>
      <c r="O98" s="134">
        <v>25</v>
      </c>
      <c r="P98" s="261">
        <f t="shared" si="6"/>
        <v>300</v>
      </c>
    </row>
    <row r="99" spans="1:16" ht="19.5" customHeight="1">
      <c r="A99" s="394"/>
      <c r="B99" s="392"/>
      <c r="C99" s="392"/>
      <c r="D99" s="134">
        <f>B98*D98*1.2</f>
        <v>1989.8999999999999</v>
      </c>
      <c r="E99" s="266">
        <f>E98*B98*1.2</f>
        <v>1989.8999999999999</v>
      </c>
      <c r="F99" s="134">
        <f>F98*B98*1.2</f>
        <v>1989.8999999999999</v>
      </c>
      <c r="G99" s="134">
        <f>G98*B98*1.2</f>
        <v>1989.8999999999999</v>
      </c>
      <c r="H99" s="134">
        <f>H98*B98*1.2</f>
        <v>1989.8999999999999</v>
      </c>
      <c r="I99" s="134">
        <f>I98*B98*1.2</f>
        <v>1989.8999999999999</v>
      </c>
      <c r="J99" s="134">
        <f>J98*C98*1.2</f>
        <v>1792.2</v>
      </c>
      <c r="K99" s="134">
        <f>K98*C98*1.2</f>
        <v>1792.2</v>
      </c>
      <c r="L99" s="134">
        <f>L98*C98*1.2</f>
        <v>1792.2</v>
      </c>
      <c r="M99" s="137">
        <f>M98*C98*1.2</f>
        <v>1792.2</v>
      </c>
      <c r="N99" s="137">
        <f>N98*C98*1.2</f>
        <v>1792.2</v>
      </c>
      <c r="O99" s="134">
        <f>O98*C98*1.2</f>
        <v>1792.2</v>
      </c>
      <c r="P99" s="207">
        <f t="shared" si="6"/>
        <v>22692.600000000002</v>
      </c>
    </row>
    <row r="100" spans="1:16" ht="12.75">
      <c r="A100" s="454" t="s">
        <v>246</v>
      </c>
      <c r="B100" s="489">
        <v>360.5</v>
      </c>
      <c r="C100" s="489">
        <v>432.62</v>
      </c>
      <c r="D100" s="199">
        <v>1</v>
      </c>
      <c r="E100" s="199">
        <v>1</v>
      </c>
      <c r="F100" s="199">
        <v>1</v>
      </c>
      <c r="G100" s="199">
        <v>1</v>
      </c>
      <c r="H100" s="199">
        <v>1</v>
      </c>
      <c r="I100" s="199">
        <v>1</v>
      </c>
      <c r="J100" s="199">
        <v>1</v>
      </c>
      <c r="K100" s="199">
        <v>1</v>
      </c>
      <c r="L100" s="199">
        <v>1</v>
      </c>
      <c r="M100" s="199">
        <v>1</v>
      </c>
      <c r="N100" s="199">
        <v>1.3</v>
      </c>
      <c r="O100" s="199">
        <v>2</v>
      </c>
      <c r="P100" s="207">
        <f t="shared" si="6"/>
        <v>13.3</v>
      </c>
    </row>
    <row r="101" spans="1:16" ht="22.5" customHeight="1">
      <c r="A101" s="456"/>
      <c r="B101" s="489"/>
      <c r="C101" s="489"/>
      <c r="D101" s="199">
        <f>B100*D100</f>
        <v>360.5</v>
      </c>
      <c r="E101" s="199">
        <f>B100*E100</f>
        <v>360.5</v>
      </c>
      <c r="F101" s="199">
        <f>F100*B100</f>
        <v>360.5</v>
      </c>
      <c r="G101" s="199">
        <f>G100*B100</f>
        <v>360.5</v>
      </c>
      <c r="H101" s="199">
        <f>H100*B100</f>
        <v>360.5</v>
      </c>
      <c r="I101" s="199">
        <f>I100*B100</f>
        <v>360.5</v>
      </c>
      <c r="J101" s="199">
        <f>J100*C100</f>
        <v>432.62</v>
      </c>
      <c r="K101" s="199">
        <f>K100*C100</f>
        <v>432.62</v>
      </c>
      <c r="L101" s="199">
        <f>L100*C100</f>
        <v>432.62</v>
      </c>
      <c r="M101" s="199">
        <f>M100*C100</f>
        <v>432.62</v>
      </c>
      <c r="N101" s="199">
        <f>N100*C100</f>
        <v>562.4060000000001</v>
      </c>
      <c r="O101" s="199">
        <f>O100*C100</f>
        <v>865.24</v>
      </c>
      <c r="P101" s="207">
        <f t="shared" si="6"/>
        <v>5321.125999999999</v>
      </c>
    </row>
    <row r="102" spans="1:16" ht="12.75">
      <c r="A102" s="497" t="s">
        <v>248</v>
      </c>
      <c r="B102" s="362">
        <v>253.81</v>
      </c>
      <c r="C102" s="362">
        <v>289.4</v>
      </c>
      <c r="D102" s="199">
        <v>1</v>
      </c>
      <c r="E102" s="199">
        <v>1</v>
      </c>
      <c r="F102" s="199">
        <v>1</v>
      </c>
      <c r="G102" s="199">
        <v>1</v>
      </c>
      <c r="H102" s="199">
        <v>1</v>
      </c>
      <c r="I102" s="199">
        <v>1</v>
      </c>
      <c r="J102" s="199">
        <v>1</v>
      </c>
      <c r="K102" s="199">
        <v>1</v>
      </c>
      <c r="L102" s="199">
        <v>1</v>
      </c>
      <c r="M102" s="199">
        <v>1</v>
      </c>
      <c r="N102" s="199">
        <v>1</v>
      </c>
      <c r="O102" s="199">
        <v>1</v>
      </c>
      <c r="P102" s="207">
        <f t="shared" si="6"/>
        <v>12</v>
      </c>
    </row>
    <row r="103" spans="1:16" ht="21.75" customHeight="1">
      <c r="A103" s="497"/>
      <c r="B103" s="363"/>
      <c r="C103" s="363"/>
      <c r="D103" s="199">
        <f>B102*D102</f>
        <v>253.81</v>
      </c>
      <c r="E103" s="199">
        <f>B102*E102</f>
        <v>253.81</v>
      </c>
      <c r="F103" s="199">
        <f>F102*B102</f>
        <v>253.81</v>
      </c>
      <c r="G103" s="199">
        <f>G102*B102</f>
        <v>253.81</v>
      </c>
      <c r="H103" s="199">
        <f>H102*B102</f>
        <v>253.81</v>
      </c>
      <c r="I103" s="199">
        <f>I102*B102</f>
        <v>253.81</v>
      </c>
      <c r="J103" s="199">
        <f>J102*C102</f>
        <v>289.4</v>
      </c>
      <c r="K103" s="199">
        <f>K102*C102</f>
        <v>289.4</v>
      </c>
      <c r="L103" s="199">
        <f>L102*C102</f>
        <v>289.4</v>
      </c>
      <c r="M103" s="199">
        <f>M102*C102</f>
        <v>289.4</v>
      </c>
      <c r="N103" s="199">
        <f>N102*C102</f>
        <v>289.4</v>
      </c>
      <c r="O103" s="199">
        <f>O102*C102</f>
        <v>289.4</v>
      </c>
      <c r="P103" s="207">
        <f t="shared" si="6"/>
        <v>3259.26</v>
      </c>
    </row>
    <row r="104" spans="1:16" ht="12.75">
      <c r="A104" s="313" t="s">
        <v>249</v>
      </c>
      <c r="B104" s="362">
        <v>253.81</v>
      </c>
      <c r="C104" s="362">
        <v>289.4</v>
      </c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>
        <v>1</v>
      </c>
      <c r="O104" s="199">
        <v>1</v>
      </c>
      <c r="P104" s="219">
        <f aca="true" t="shared" si="7" ref="P104:P135">SUM(D104:O104)</f>
        <v>2</v>
      </c>
    </row>
    <row r="105" spans="1:16" ht="26.25" customHeight="1">
      <c r="A105" s="314"/>
      <c r="B105" s="363"/>
      <c r="C105" s="363"/>
      <c r="D105" s="199">
        <f>B104*D104</f>
        <v>0</v>
      </c>
      <c r="E105" s="199">
        <f>B104*E104</f>
        <v>0</v>
      </c>
      <c r="F105" s="199">
        <f>F104*B104</f>
        <v>0</v>
      </c>
      <c r="G105" s="199">
        <f>G104*B104</f>
        <v>0</v>
      </c>
      <c r="H105" s="199">
        <f>H104*B104</f>
        <v>0</v>
      </c>
      <c r="I105" s="199">
        <f>I104*B104</f>
        <v>0</v>
      </c>
      <c r="J105" s="199">
        <f>J104*C104</f>
        <v>0</v>
      </c>
      <c r="K105" s="199">
        <f>K104*C104</f>
        <v>0</v>
      </c>
      <c r="L105" s="199">
        <f>L104*C104</f>
        <v>0</v>
      </c>
      <c r="M105" s="199">
        <f>M104*C104</f>
        <v>0</v>
      </c>
      <c r="N105" s="199">
        <f>N104*C104</f>
        <v>289.4</v>
      </c>
      <c r="O105" s="199">
        <f>O104*C104</f>
        <v>289.4</v>
      </c>
      <c r="P105" s="219">
        <f t="shared" si="7"/>
        <v>578.8</v>
      </c>
    </row>
    <row r="106" spans="1:16" ht="12.75">
      <c r="A106" s="313" t="s">
        <v>251</v>
      </c>
      <c r="B106" s="362">
        <v>253.81</v>
      </c>
      <c r="C106" s="362">
        <v>289.4</v>
      </c>
      <c r="D106" s="199">
        <v>1</v>
      </c>
      <c r="E106" s="199">
        <v>1</v>
      </c>
      <c r="F106" s="199">
        <v>1</v>
      </c>
      <c r="G106" s="199">
        <v>1</v>
      </c>
      <c r="H106" s="199">
        <v>1</v>
      </c>
      <c r="I106" s="199">
        <v>1</v>
      </c>
      <c r="J106" s="199">
        <v>1</v>
      </c>
      <c r="K106" s="199">
        <v>1</v>
      </c>
      <c r="L106" s="199">
        <v>1</v>
      </c>
      <c r="M106" s="199">
        <v>1</v>
      </c>
      <c r="N106" s="199">
        <v>1</v>
      </c>
      <c r="O106" s="199">
        <v>1</v>
      </c>
      <c r="P106" s="219">
        <f t="shared" si="7"/>
        <v>12</v>
      </c>
    </row>
    <row r="107" spans="1:16" ht="28.5" customHeight="1">
      <c r="A107" s="314"/>
      <c r="B107" s="363"/>
      <c r="C107" s="363"/>
      <c r="D107" s="199">
        <f>B106*D106</f>
        <v>253.81</v>
      </c>
      <c r="E107" s="199">
        <f>B106*E106</f>
        <v>253.81</v>
      </c>
      <c r="F107" s="199">
        <f>F106*B106</f>
        <v>253.81</v>
      </c>
      <c r="G107" s="199">
        <f>G106*B106</f>
        <v>253.81</v>
      </c>
      <c r="H107" s="199">
        <f>H106*B106</f>
        <v>253.81</v>
      </c>
      <c r="I107" s="199">
        <f>I106*B106</f>
        <v>253.81</v>
      </c>
      <c r="J107" s="199">
        <f>J106*C106</f>
        <v>289.4</v>
      </c>
      <c r="K107" s="199">
        <f>K106*C106</f>
        <v>289.4</v>
      </c>
      <c r="L107" s="199">
        <f>L106*C106</f>
        <v>289.4</v>
      </c>
      <c r="M107" s="199">
        <f>M106*C106</f>
        <v>289.4</v>
      </c>
      <c r="N107" s="199">
        <f>N106*C106</f>
        <v>289.4</v>
      </c>
      <c r="O107" s="199">
        <f>O106*C106</f>
        <v>289.4</v>
      </c>
      <c r="P107" s="219">
        <f t="shared" si="7"/>
        <v>3259.26</v>
      </c>
    </row>
    <row r="108" spans="1:16" ht="20.25" customHeight="1">
      <c r="A108" s="393" t="s">
        <v>250</v>
      </c>
      <c r="B108" s="391">
        <v>253.81</v>
      </c>
      <c r="C108" s="391">
        <v>289.4</v>
      </c>
      <c r="D108" s="199">
        <v>1</v>
      </c>
      <c r="E108" s="199">
        <v>1</v>
      </c>
      <c r="F108" s="199">
        <v>1</v>
      </c>
      <c r="G108" s="199">
        <v>1</v>
      </c>
      <c r="H108" s="199">
        <v>1</v>
      </c>
      <c r="I108" s="199">
        <v>1</v>
      </c>
      <c r="J108" s="199">
        <v>2</v>
      </c>
      <c r="K108" s="199">
        <v>2</v>
      </c>
      <c r="L108" s="199">
        <v>2</v>
      </c>
      <c r="M108" s="199">
        <v>2</v>
      </c>
      <c r="N108" s="199">
        <v>2</v>
      </c>
      <c r="O108" s="199">
        <v>2</v>
      </c>
      <c r="P108" s="219">
        <f t="shared" si="7"/>
        <v>18</v>
      </c>
    </row>
    <row r="109" spans="1:16" ht="32.25" customHeight="1">
      <c r="A109" s="394"/>
      <c r="B109" s="392"/>
      <c r="C109" s="392"/>
      <c r="D109" s="199">
        <f>B108*D108</f>
        <v>253.81</v>
      </c>
      <c r="E109" s="199">
        <f>B108*E108</f>
        <v>253.81</v>
      </c>
      <c r="F109" s="199">
        <f>F108*B108</f>
        <v>253.81</v>
      </c>
      <c r="G109" s="199">
        <f>G108*B108</f>
        <v>253.81</v>
      </c>
      <c r="H109" s="199">
        <f>H108*B108</f>
        <v>253.81</v>
      </c>
      <c r="I109" s="199">
        <f>I108*B108</f>
        <v>253.81</v>
      </c>
      <c r="J109" s="199">
        <f>J108*C108</f>
        <v>578.8</v>
      </c>
      <c r="K109" s="199">
        <f>K108*C108</f>
        <v>578.8</v>
      </c>
      <c r="L109" s="199">
        <f>L108*C108</f>
        <v>578.8</v>
      </c>
      <c r="M109" s="199">
        <f>M108*C108</f>
        <v>578.8</v>
      </c>
      <c r="N109" s="199">
        <f>N108*C108</f>
        <v>578.8</v>
      </c>
      <c r="O109" s="199">
        <f>O108*C108</f>
        <v>578.8</v>
      </c>
      <c r="P109" s="219">
        <f t="shared" si="7"/>
        <v>4995.660000000001</v>
      </c>
    </row>
    <row r="110" spans="1:16" ht="12.75">
      <c r="A110" s="393" t="s">
        <v>276</v>
      </c>
      <c r="B110" s="391">
        <v>253.81</v>
      </c>
      <c r="C110" s="391">
        <v>289.4</v>
      </c>
      <c r="D110" s="199">
        <v>1</v>
      </c>
      <c r="E110" s="199">
        <v>1</v>
      </c>
      <c r="F110" s="199">
        <v>1</v>
      </c>
      <c r="G110" s="199">
        <v>1</v>
      </c>
      <c r="H110" s="199">
        <v>1</v>
      </c>
      <c r="I110" s="199">
        <v>1</v>
      </c>
      <c r="J110" s="199">
        <v>1</v>
      </c>
      <c r="K110" s="199">
        <v>1</v>
      </c>
      <c r="L110" s="199">
        <v>1</v>
      </c>
      <c r="M110" s="199">
        <v>1</v>
      </c>
      <c r="N110" s="199">
        <v>1</v>
      </c>
      <c r="O110" s="199">
        <v>1</v>
      </c>
      <c r="P110" s="219">
        <f t="shared" si="7"/>
        <v>12</v>
      </c>
    </row>
    <row r="111" spans="1:16" ht="24.75" customHeight="1">
      <c r="A111" s="394"/>
      <c r="B111" s="392"/>
      <c r="C111" s="392"/>
      <c r="D111" s="199">
        <f>B110*D110</f>
        <v>253.81</v>
      </c>
      <c r="E111" s="199">
        <f>B110*E110</f>
        <v>253.81</v>
      </c>
      <c r="F111" s="199">
        <f>F110*B110</f>
        <v>253.81</v>
      </c>
      <c r="G111" s="199">
        <f>G110*B110</f>
        <v>253.81</v>
      </c>
      <c r="H111" s="199">
        <f>H110*B110</f>
        <v>253.81</v>
      </c>
      <c r="I111" s="199">
        <f>I110*B110</f>
        <v>253.81</v>
      </c>
      <c r="J111" s="199">
        <f>J110*C110</f>
        <v>289.4</v>
      </c>
      <c r="K111" s="199">
        <f>K110*C110</f>
        <v>289.4</v>
      </c>
      <c r="L111" s="199">
        <f>L110*C110</f>
        <v>289.4</v>
      </c>
      <c r="M111" s="199">
        <f>M110*C110</f>
        <v>289.4</v>
      </c>
      <c r="N111" s="199">
        <f>N110*C110</f>
        <v>289.4</v>
      </c>
      <c r="O111" s="199">
        <f>O110*C110</f>
        <v>289.4</v>
      </c>
      <c r="P111" s="219">
        <f t="shared" si="7"/>
        <v>3259.26</v>
      </c>
    </row>
    <row r="112" spans="1:16" ht="12.75">
      <c r="A112" s="393" t="s">
        <v>291</v>
      </c>
      <c r="B112" s="391">
        <v>511.4</v>
      </c>
      <c r="C112" s="391">
        <v>511.4</v>
      </c>
      <c r="D112" s="199">
        <v>1</v>
      </c>
      <c r="E112" s="199">
        <v>1</v>
      </c>
      <c r="F112" s="199">
        <v>1</v>
      </c>
      <c r="G112" s="199">
        <v>1</v>
      </c>
      <c r="H112" s="199">
        <v>1</v>
      </c>
      <c r="I112" s="199">
        <v>1</v>
      </c>
      <c r="J112" s="199">
        <v>1</v>
      </c>
      <c r="K112" s="199">
        <v>1</v>
      </c>
      <c r="L112" s="199">
        <v>1</v>
      </c>
      <c r="M112" s="199">
        <v>1</v>
      </c>
      <c r="N112" s="199">
        <v>1.09</v>
      </c>
      <c r="O112" s="199">
        <v>2</v>
      </c>
      <c r="P112" s="219">
        <f t="shared" si="7"/>
        <v>13.09</v>
      </c>
    </row>
    <row r="113" spans="1:16" ht="23.25" customHeight="1">
      <c r="A113" s="394"/>
      <c r="B113" s="392"/>
      <c r="C113" s="392"/>
      <c r="D113" s="199">
        <f>B112*D112</f>
        <v>511.4</v>
      </c>
      <c r="E113" s="199">
        <f>B112*E112</f>
        <v>511.4</v>
      </c>
      <c r="F113" s="199">
        <f>F112*B112</f>
        <v>511.4</v>
      </c>
      <c r="G113" s="199">
        <f>G112*B112</f>
        <v>511.4</v>
      </c>
      <c r="H113" s="199">
        <f>H112*B112</f>
        <v>511.4</v>
      </c>
      <c r="I113" s="199">
        <f>I112*B112</f>
        <v>511.4</v>
      </c>
      <c r="J113" s="199">
        <f>J112*C112</f>
        <v>511.4</v>
      </c>
      <c r="K113" s="199">
        <f>K112*C112</f>
        <v>511.4</v>
      </c>
      <c r="L113" s="199">
        <f>L112*C112</f>
        <v>511.4</v>
      </c>
      <c r="M113" s="199">
        <f>M112*C112</f>
        <v>511.4</v>
      </c>
      <c r="N113" s="199">
        <f>N112*C112</f>
        <v>557.426</v>
      </c>
      <c r="O113" s="199">
        <f>O112*C112</f>
        <v>1022.8</v>
      </c>
      <c r="P113" s="219">
        <f t="shared" si="7"/>
        <v>6694.226000000001</v>
      </c>
    </row>
    <row r="114" spans="1:16" ht="12.75">
      <c r="A114" s="393" t="s">
        <v>291</v>
      </c>
      <c r="B114" s="391">
        <v>253.81</v>
      </c>
      <c r="C114" s="391">
        <v>289.4</v>
      </c>
      <c r="D114" s="199">
        <v>0.19</v>
      </c>
      <c r="E114" s="199">
        <v>1</v>
      </c>
      <c r="F114" s="199">
        <v>1</v>
      </c>
      <c r="G114" s="199">
        <v>1</v>
      </c>
      <c r="H114" s="199">
        <v>1</v>
      </c>
      <c r="I114" s="199">
        <v>1</v>
      </c>
      <c r="J114" s="199">
        <v>1</v>
      </c>
      <c r="K114" s="199">
        <v>1</v>
      </c>
      <c r="L114" s="199">
        <v>1</v>
      </c>
      <c r="M114" s="199">
        <v>1</v>
      </c>
      <c r="N114" s="199">
        <v>1</v>
      </c>
      <c r="O114" s="199">
        <v>1</v>
      </c>
      <c r="P114" s="219">
        <f t="shared" si="7"/>
        <v>11.19</v>
      </c>
    </row>
    <row r="115" spans="1:16" ht="24" customHeight="1">
      <c r="A115" s="394"/>
      <c r="B115" s="392"/>
      <c r="C115" s="392"/>
      <c r="D115" s="263">
        <f>B114*D114</f>
        <v>48.2239</v>
      </c>
      <c r="E115" s="263">
        <f>B114*E114</f>
        <v>253.81</v>
      </c>
      <c r="F115" s="263">
        <f>F114*B114</f>
        <v>253.81</v>
      </c>
      <c r="G115" s="263">
        <f>G114*B114</f>
        <v>253.81</v>
      </c>
      <c r="H115" s="263">
        <f>H114*B114</f>
        <v>253.81</v>
      </c>
      <c r="I115" s="263">
        <f>I114*B114</f>
        <v>253.81</v>
      </c>
      <c r="J115" s="263">
        <f>J114*C114</f>
        <v>289.4</v>
      </c>
      <c r="K115" s="263">
        <f>K114*C114</f>
        <v>289.4</v>
      </c>
      <c r="L115" s="263">
        <f>L114*C114</f>
        <v>289.4</v>
      </c>
      <c r="M115" s="263">
        <f>M114*C114</f>
        <v>289.4</v>
      </c>
      <c r="N115" s="263">
        <f>N114*C114</f>
        <v>289.4</v>
      </c>
      <c r="O115" s="263">
        <f>O114*C114</f>
        <v>289.4</v>
      </c>
      <c r="P115" s="219">
        <f t="shared" si="7"/>
        <v>3053.6739000000002</v>
      </c>
    </row>
    <row r="116" spans="1:16" ht="12.75">
      <c r="A116" s="313" t="s">
        <v>255</v>
      </c>
      <c r="B116" s="391">
        <v>253.81</v>
      </c>
      <c r="C116" s="391">
        <v>289.4</v>
      </c>
      <c r="D116" s="199">
        <v>0.19</v>
      </c>
      <c r="E116" s="199">
        <v>1</v>
      </c>
      <c r="F116" s="199">
        <v>1</v>
      </c>
      <c r="G116" s="199">
        <v>1</v>
      </c>
      <c r="H116" s="199">
        <v>1</v>
      </c>
      <c r="I116" s="199">
        <v>1</v>
      </c>
      <c r="J116" s="199">
        <v>1</v>
      </c>
      <c r="K116" s="199">
        <v>1</v>
      </c>
      <c r="L116" s="199">
        <v>1</v>
      </c>
      <c r="M116" s="199">
        <v>1</v>
      </c>
      <c r="N116" s="199">
        <v>1</v>
      </c>
      <c r="O116" s="199">
        <v>1</v>
      </c>
      <c r="P116" s="219">
        <f t="shared" si="7"/>
        <v>11.19</v>
      </c>
    </row>
    <row r="117" spans="1:16" ht="12.75">
      <c r="A117" s="314"/>
      <c r="B117" s="392"/>
      <c r="C117" s="392"/>
      <c r="D117" s="263">
        <f>B116*D116</f>
        <v>48.2239</v>
      </c>
      <c r="E117" s="263">
        <f>B116*E116</f>
        <v>253.81</v>
      </c>
      <c r="F117" s="263">
        <f>F116*B116</f>
        <v>253.81</v>
      </c>
      <c r="G117" s="263">
        <f>G116*B116</f>
        <v>253.81</v>
      </c>
      <c r="H117" s="263">
        <f>H116*B116</f>
        <v>253.81</v>
      </c>
      <c r="I117" s="263">
        <f>I116*B116</f>
        <v>253.81</v>
      </c>
      <c r="J117" s="263">
        <f>J116*C116</f>
        <v>289.4</v>
      </c>
      <c r="K117" s="263">
        <f>K116*C116</f>
        <v>289.4</v>
      </c>
      <c r="L117" s="263">
        <f>L116*C116</f>
        <v>289.4</v>
      </c>
      <c r="M117" s="263">
        <f>M116*C116</f>
        <v>289.4</v>
      </c>
      <c r="N117" s="263">
        <f>N116*C116</f>
        <v>289.4</v>
      </c>
      <c r="O117" s="263">
        <f>O116*C116</f>
        <v>289.4</v>
      </c>
      <c r="P117" s="219">
        <f t="shared" si="7"/>
        <v>3053.6739000000002</v>
      </c>
    </row>
    <row r="118" spans="1:16" ht="12.75">
      <c r="A118" s="313" t="s">
        <v>256</v>
      </c>
      <c r="B118" s="391">
        <v>170.59</v>
      </c>
      <c r="C118" s="391">
        <v>170.59</v>
      </c>
      <c r="D118" s="199">
        <v>1</v>
      </c>
      <c r="E118" s="199">
        <v>1</v>
      </c>
      <c r="F118" s="199">
        <v>1</v>
      </c>
      <c r="G118" s="199">
        <v>1</v>
      </c>
      <c r="H118" s="199">
        <v>1</v>
      </c>
      <c r="I118" s="199">
        <v>1</v>
      </c>
      <c r="J118" s="199">
        <v>1</v>
      </c>
      <c r="K118" s="199">
        <v>1</v>
      </c>
      <c r="L118" s="199">
        <v>1</v>
      </c>
      <c r="M118" s="199">
        <v>1</v>
      </c>
      <c r="N118" s="199">
        <v>1</v>
      </c>
      <c r="O118" s="199">
        <v>1</v>
      </c>
      <c r="P118" s="219">
        <f t="shared" si="7"/>
        <v>12</v>
      </c>
    </row>
    <row r="119" spans="1:16" ht="30.75" customHeight="1">
      <c r="A119" s="314"/>
      <c r="B119" s="392"/>
      <c r="C119" s="392"/>
      <c r="D119" s="199">
        <f>B118*D118</f>
        <v>170.59</v>
      </c>
      <c r="E119" s="199">
        <f>B118*E118</f>
        <v>170.59</v>
      </c>
      <c r="F119" s="199">
        <f>F118*B118</f>
        <v>170.59</v>
      </c>
      <c r="G119" s="199">
        <f>G118*B118</f>
        <v>170.59</v>
      </c>
      <c r="H119" s="199">
        <f>H118*B118</f>
        <v>170.59</v>
      </c>
      <c r="I119" s="199">
        <f>I118*B118</f>
        <v>170.59</v>
      </c>
      <c r="J119" s="199">
        <f>J118*C118</f>
        <v>170.59</v>
      </c>
      <c r="K119" s="199">
        <f>K118*C118</f>
        <v>170.59</v>
      </c>
      <c r="L119" s="199">
        <f>L118*C118</f>
        <v>170.59</v>
      </c>
      <c r="M119" s="199">
        <f>M118*C118</f>
        <v>170.59</v>
      </c>
      <c r="N119" s="199">
        <f>N118*C118</f>
        <v>170.59</v>
      </c>
      <c r="O119" s="199">
        <f>O118*C118</f>
        <v>170.59</v>
      </c>
      <c r="P119" s="219">
        <f t="shared" si="7"/>
        <v>2047.0799999999997</v>
      </c>
    </row>
    <row r="120" spans="1:16" ht="12.75">
      <c r="A120" s="313" t="s">
        <v>257</v>
      </c>
      <c r="B120" s="391">
        <v>170.59</v>
      </c>
      <c r="C120" s="391">
        <v>170.59</v>
      </c>
      <c r="D120" s="199">
        <v>1</v>
      </c>
      <c r="E120" s="199">
        <v>1</v>
      </c>
      <c r="F120" s="199">
        <v>1</v>
      </c>
      <c r="G120" s="199">
        <v>1</v>
      </c>
      <c r="H120" s="199">
        <v>1</v>
      </c>
      <c r="I120" s="199">
        <v>1</v>
      </c>
      <c r="J120" s="199">
        <v>1</v>
      </c>
      <c r="K120" s="199">
        <v>1</v>
      </c>
      <c r="L120" s="199">
        <v>1</v>
      </c>
      <c r="M120" s="199">
        <v>1</v>
      </c>
      <c r="N120" s="199">
        <v>1</v>
      </c>
      <c r="O120" s="199">
        <v>1</v>
      </c>
      <c r="P120" s="219">
        <f t="shared" si="7"/>
        <v>12</v>
      </c>
    </row>
    <row r="121" spans="1:16" ht="27.75" customHeight="1">
      <c r="A121" s="314"/>
      <c r="B121" s="392"/>
      <c r="C121" s="392"/>
      <c r="D121" s="199">
        <f>B120*D120</f>
        <v>170.59</v>
      </c>
      <c r="E121" s="199">
        <f>B120*E120</f>
        <v>170.59</v>
      </c>
      <c r="F121" s="199">
        <f>F120*B120</f>
        <v>170.59</v>
      </c>
      <c r="G121" s="199">
        <f>G120*B120</f>
        <v>170.59</v>
      </c>
      <c r="H121" s="199">
        <f>H120*B120</f>
        <v>170.59</v>
      </c>
      <c r="I121" s="199">
        <f>I120*B120</f>
        <v>170.59</v>
      </c>
      <c r="J121" s="199">
        <f>J120*C120</f>
        <v>170.59</v>
      </c>
      <c r="K121" s="199">
        <f>K120*C120</f>
        <v>170.59</v>
      </c>
      <c r="L121" s="199">
        <f>L120*C120</f>
        <v>170.59</v>
      </c>
      <c r="M121" s="199">
        <f>M120*C120</f>
        <v>170.59</v>
      </c>
      <c r="N121" s="199">
        <f>N120*C120</f>
        <v>170.59</v>
      </c>
      <c r="O121" s="199">
        <f>O120*C120</f>
        <v>170.59</v>
      </c>
      <c r="P121" s="219">
        <f t="shared" si="7"/>
        <v>2047.0799999999997</v>
      </c>
    </row>
    <row r="122" spans="1:16" ht="12.75">
      <c r="A122" s="313" t="s">
        <v>258</v>
      </c>
      <c r="B122" s="391">
        <v>170.59</v>
      </c>
      <c r="C122" s="391">
        <v>170.59</v>
      </c>
      <c r="D122" s="199">
        <v>1</v>
      </c>
      <c r="E122" s="199">
        <v>1</v>
      </c>
      <c r="F122" s="199">
        <v>1</v>
      </c>
      <c r="G122" s="199">
        <v>1</v>
      </c>
      <c r="H122" s="199">
        <v>1</v>
      </c>
      <c r="I122" s="199">
        <v>1</v>
      </c>
      <c r="J122" s="199">
        <v>1</v>
      </c>
      <c r="K122" s="199">
        <v>1</v>
      </c>
      <c r="L122" s="199">
        <v>1</v>
      </c>
      <c r="M122" s="199">
        <v>1</v>
      </c>
      <c r="N122" s="199">
        <v>1</v>
      </c>
      <c r="O122" s="199">
        <v>1</v>
      </c>
      <c r="P122" s="219">
        <f t="shared" si="7"/>
        <v>12</v>
      </c>
    </row>
    <row r="123" spans="1:16" ht="27.75" customHeight="1">
      <c r="A123" s="314"/>
      <c r="B123" s="392"/>
      <c r="C123" s="392"/>
      <c r="D123" s="199">
        <f>B122*D122</f>
        <v>170.59</v>
      </c>
      <c r="E123" s="199">
        <f>B122*E122</f>
        <v>170.59</v>
      </c>
      <c r="F123" s="199">
        <f>F122*B122</f>
        <v>170.59</v>
      </c>
      <c r="G123" s="199">
        <f>G122*B122</f>
        <v>170.59</v>
      </c>
      <c r="H123" s="199">
        <f>H122*B122</f>
        <v>170.59</v>
      </c>
      <c r="I123" s="199">
        <f>I122*B122</f>
        <v>170.59</v>
      </c>
      <c r="J123" s="199">
        <f>J122*C122</f>
        <v>170.59</v>
      </c>
      <c r="K123" s="199">
        <f>K122*C122</f>
        <v>170.59</v>
      </c>
      <c r="L123" s="199">
        <f>L122*C122</f>
        <v>170.59</v>
      </c>
      <c r="M123" s="199">
        <f>M122*C122</f>
        <v>170.59</v>
      </c>
      <c r="N123" s="199">
        <f>N122*C122</f>
        <v>170.59</v>
      </c>
      <c r="O123" s="199">
        <f>O122*C122</f>
        <v>170.59</v>
      </c>
      <c r="P123" s="219">
        <f t="shared" si="7"/>
        <v>2047.0799999999997</v>
      </c>
    </row>
    <row r="124" spans="1:16" ht="12.75">
      <c r="A124" s="313" t="s">
        <v>259</v>
      </c>
      <c r="B124" s="391">
        <v>170.59</v>
      </c>
      <c r="C124" s="391">
        <v>170.59</v>
      </c>
      <c r="D124" s="199">
        <v>1</v>
      </c>
      <c r="E124" s="199">
        <v>1</v>
      </c>
      <c r="F124" s="199">
        <v>1</v>
      </c>
      <c r="G124" s="199">
        <v>1</v>
      </c>
      <c r="H124" s="199">
        <v>1</v>
      </c>
      <c r="I124" s="199">
        <v>1</v>
      </c>
      <c r="J124" s="199">
        <v>1</v>
      </c>
      <c r="K124" s="199">
        <v>1</v>
      </c>
      <c r="L124" s="199">
        <v>1</v>
      </c>
      <c r="M124" s="199">
        <v>1</v>
      </c>
      <c r="N124" s="199">
        <v>1</v>
      </c>
      <c r="O124" s="199">
        <v>1</v>
      </c>
      <c r="P124" s="219">
        <f t="shared" si="7"/>
        <v>12</v>
      </c>
    </row>
    <row r="125" spans="1:16" ht="27" customHeight="1">
      <c r="A125" s="314"/>
      <c r="B125" s="392"/>
      <c r="C125" s="392"/>
      <c r="D125" s="199">
        <f>B124*D124</f>
        <v>170.59</v>
      </c>
      <c r="E125" s="199">
        <f>B124*E124</f>
        <v>170.59</v>
      </c>
      <c r="F125" s="199">
        <f>F124*B124</f>
        <v>170.59</v>
      </c>
      <c r="G125" s="199">
        <f>G124*B124</f>
        <v>170.59</v>
      </c>
      <c r="H125" s="199">
        <f>H124*B124</f>
        <v>170.59</v>
      </c>
      <c r="I125" s="199">
        <f>I124*B124</f>
        <v>170.59</v>
      </c>
      <c r="J125" s="199">
        <f>J124*C124</f>
        <v>170.59</v>
      </c>
      <c r="K125" s="199">
        <f>K124*C124</f>
        <v>170.59</v>
      </c>
      <c r="L125" s="199">
        <f>L124*C124</f>
        <v>170.59</v>
      </c>
      <c r="M125" s="199">
        <f>M124*C124</f>
        <v>170.59</v>
      </c>
      <c r="N125" s="199">
        <f>N124*C124</f>
        <v>170.59</v>
      </c>
      <c r="O125" s="199">
        <f>O124*C124</f>
        <v>170.59</v>
      </c>
      <c r="P125" s="219">
        <f t="shared" si="7"/>
        <v>2047.0799999999997</v>
      </c>
    </row>
    <row r="126" spans="1:16" ht="12.75">
      <c r="A126" s="313" t="s">
        <v>277</v>
      </c>
      <c r="B126" s="391">
        <v>170.59</v>
      </c>
      <c r="C126" s="391">
        <v>170.59</v>
      </c>
      <c r="D126" s="199">
        <v>1</v>
      </c>
      <c r="E126" s="199">
        <v>1</v>
      </c>
      <c r="F126" s="199">
        <v>1</v>
      </c>
      <c r="G126" s="199">
        <v>1</v>
      </c>
      <c r="H126" s="199">
        <v>1</v>
      </c>
      <c r="I126" s="199">
        <v>1</v>
      </c>
      <c r="J126" s="199">
        <v>1</v>
      </c>
      <c r="K126" s="199">
        <v>1</v>
      </c>
      <c r="L126" s="199">
        <v>1</v>
      </c>
      <c r="M126" s="199">
        <v>1</v>
      </c>
      <c r="N126" s="199">
        <v>1</v>
      </c>
      <c r="O126" s="199">
        <v>1</v>
      </c>
      <c r="P126" s="219">
        <f t="shared" si="7"/>
        <v>12</v>
      </c>
    </row>
    <row r="127" spans="1:16" ht="26.25" customHeight="1">
      <c r="A127" s="314"/>
      <c r="B127" s="392"/>
      <c r="C127" s="392"/>
      <c r="D127" s="199">
        <f>B126*D126</f>
        <v>170.59</v>
      </c>
      <c r="E127" s="199">
        <f>B126*E126</f>
        <v>170.59</v>
      </c>
      <c r="F127" s="199">
        <f>F126*B126</f>
        <v>170.59</v>
      </c>
      <c r="G127" s="199">
        <f>G126*B126</f>
        <v>170.59</v>
      </c>
      <c r="H127" s="199">
        <f>H126*B126</f>
        <v>170.59</v>
      </c>
      <c r="I127" s="199">
        <f>I126*B126</f>
        <v>170.59</v>
      </c>
      <c r="J127" s="199">
        <f>J126*C126</f>
        <v>170.59</v>
      </c>
      <c r="K127" s="199">
        <f>K126*C126</f>
        <v>170.59</v>
      </c>
      <c r="L127" s="199">
        <f>L126*C126</f>
        <v>170.59</v>
      </c>
      <c r="M127" s="199">
        <f>M126*C126</f>
        <v>170.59</v>
      </c>
      <c r="N127" s="199">
        <f>N126*C126</f>
        <v>170.59</v>
      </c>
      <c r="O127" s="199">
        <f>O126*C126</f>
        <v>170.59</v>
      </c>
      <c r="P127" s="219">
        <f t="shared" si="7"/>
        <v>2047.0799999999997</v>
      </c>
    </row>
    <row r="128" spans="1:16" ht="12.75">
      <c r="A128" s="313" t="s">
        <v>260</v>
      </c>
      <c r="B128" s="391">
        <v>170.59</v>
      </c>
      <c r="C128" s="391">
        <v>170.59</v>
      </c>
      <c r="D128" s="199">
        <v>1</v>
      </c>
      <c r="E128" s="199">
        <v>1</v>
      </c>
      <c r="F128" s="199">
        <v>1</v>
      </c>
      <c r="G128" s="199">
        <v>1</v>
      </c>
      <c r="H128" s="199">
        <v>1</v>
      </c>
      <c r="I128" s="199">
        <v>1</v>
      </c>
      <c r="J128" s="199">
        <v>1</v>
      </c>
      <c r="K128" s="199">
        <v>1</v>
      </c>
      <c r="L128" s="199">
        <v>1</v>
      </c>
      <c r="M128" s="199">
        <v>1</v>
      </c>
      <c r="N128" s="199">
        <v>1</v>
      </c>
      <c r="O128" s="199">
        <v>1</v>
      </c>
      <c r="P128" s="219">
        <f t="shared" si="7"/>
        <v>12</v>
      </c>
    </row>
    <row r="129" spans="1:16" ht="24.75" customHeight="1">
      <c r="A129" s="314"/>
      <c r="B129" s="392"/>
      <c r="C129" s="392"/>
      <c r="D129" s="199">
        <f>B128*D128</f>
        <v>170.59</v>
      </c>
      <c r="E129" s="199">
        <f>B128*E128</f>
        <v>170.59</v>
      </c>
      <c r="F129" s="199">
        <f>F128*B128</f>
        <v>170.59</v>
      </c>
      <c r="G129" s="199">
        <f>G128*B128</f>
        <v>170.59</v>
      </c>
      <c r="H129" s="199">
        <f>H128*B128</f>
        <v>170.59</v>
      </c>
      <c r="I129" s="199">
        <f>I128*B128</f>
        <v>170.59</v>
      </c>
      <c r="J129" s="199">
        <f>J128*C128</f>
        <v>170.59</v>
      </c>
      <c r="K129" s="199">
        <f>K128*C128</f>
        <v>170.59</v>
      </c>
      <c r="L129" s="199">
        <f>L128*C128</f>
        <v>170.59</v>
      </c>
      <c r="M129" s="199">
        <f>M128*C128</f>
        <v>170.59</v>
      </c>
      <c r="N129" s="199">
        <f>N128*C128</f>
        <v>170.59</v>
      </c>
      <c r="O129" s="199">
        <f>O128*C128</f>
        <v>170.59</v>
      </c>
      <c r="P129" s="219">
        <f t="shared" si="7"/>
        <v>2047.0799999999997</v>
      </c>
    </row>
    <row r="130" spans="1:16" ht="12.75">
      <c r="A130" s="313" t="s">
        <v>278</v>
      </c>
      <c r="B130" s="391">
        <v>253.81</v>
      </c>
      <c r="C130" s="391">
        <v>289.4</v>
      </c>
      <c r="D130" s="199">
        <v>1</v>
      </c>
      <c r="E130" s="199">
        <v>1</v>
      </c>
      <c r="F130" s="199">
        <v>1</v>
      </c>
      <c r="G130" s="199">
        <v>1</v>
      </c>
      <c r="H130" s="199">
        <v>1</v>
      </c>
      <c r="I130" s="199">
        <v>1</v>
      </c>
      <c r="J130" s="199">
        <v>1</v>
      </c>
      <c r="K130" s="199">
        <v>1</v>
      </c>
      <c r="L130" s="199">
        <v>1</v>
      </c>
      <c r="M130" s="199">
        <v>1.71</v>
      </c>
      <c r="N130" s="199">
        <v>1</v>
      </c>
      <c r="O130" s="199">
        <v>1</v>
      </c>
      <c r="P130" s="219">
        <f t="shared" si="7"/>
        <v>12.71</v>
      </c>
    </row>
    <row r="131" spans="1:16" ht="23.25" customHeight="1">
      <c r="A131" s="314"/>
      <c r="B131" s="521"/>
      <c r="C131" s="521"/>
      <c r="D131" s="199">
        <f>B130*D130</f>
        <v>253.81</v>
      </c>
      <c r="E131" s="199">
        <f>B130*E130</f>
        <v>253.81</v>
      </c>
      <c r="F131" s="199">
        <f>F130*B130</f>
        <v>253.81</v>
      </c>
      <c r="G131" s="199">
        <f>G130*B130</f>
        <v>253.81</v>
      </c>
      <c r="H131" s="199">
        <f>H130*B130</f>
        <v>253.81</v>
      </c>
      <c r="I131" s="199">
        <f>I130*B130</f>
        <v>253.81</v>
      </c>
      <c r="J131" s="199">
        <f>J130*C130</f>
        <v>289.4</v>
      </c>
      <c r="K131" s="199">
        <f>K130*C130</f>
        <v>289.4</v>
      </c>
      <c r="L131" s="199">
        <f>L130*C130</f>
        <v>289.4</v>
      </c>
      <c r="M131" s="199">
        <f>M130*C130</f>
        <v>494.87399999999997</v>
      </c>
      <c r="N131" s="199">
        <f>N130*C130</f>
        <v>289.4</v>
      </c>
      <c r="O131" s="199">
        <f>O130*C130</f>
        <v>289.4</v>
      </c>
      <c r="P131" s="219">
        <f t="shared" si="7"/>
        <v>3464.734</v>
      </c>
    </row>
    <row r="132" spans="1:16" ht="12.75">
      <c r="A132" s="313" t="s">
        <v>279</v>
      </c>
      <c r="B132" s="391">
        <v>253.81</v>
      </c>
      <c r="C132" s="391">
        <v>289.4</v>
      </c>
      <c r="D132" s="199">
        <v>1.23</v>
      </c>
      <c r="E132" s="199">
        <v>0.55</v>
      </c>
      <c r="F132" s="199">
        <v>1</v>
      </c>
      <c r="G132" s="199">
        <v>1</v>
      </c>
      <c r="H132" s="199">
        <v>1</v>
      </c>
      <c r="I132" s="199">
        <v>1</v>
      </c>
      <c r="J132" s="199">
        <v>1</v>
      </c>
      <c r="K132" s="199">
        <v>1</v>
      </c>
      <c r="L132" s="199">
        <v>1</v>
      </c>
      <c r="M132" s="199">
        <v>1.71</v>
      </c>
      <c r="N132" s="199">
        <v>1</v>
      </c>
      <c r="O132" s="199">
        <v>1</v>
      </c>
      <c r="P132" s="219">
        <f t="shared" si="7"/>
        <v>12.490000000000002</v>
      </c>
    </row>
    <row r="133" spans="1:16" ht="27" customHeight="1">
      <c r="A133" s="314"/>
      <c r="B133" s="521"/>
      <c r="C133" s="521"/>
      <c r="D133" s="263">
        <f>B132*D132</f>
        <v>312.1863</v>
      </c>
      <c r="E133" s="263">
        <f>B132*E132</f>
        <v>139.59550000000002</v>
      </c>
      <c r="F133" s="263">
        <f>F132*B132</f>
        <v>253.81</v>
      </c>
      <c r="G133" s="263">
        <f>G132*B132</f>
        <v>253.81</v>
      </c>
      <c r="H133" s="263">
        <f>H132*B132</f>
        <v>253.81</v>
      </c>
      <c r="I133" s="263">
        <f>I132*B132</f>
        <v>253.81</v>
      </c>
      <c r="J133" s="263">
        <f>J132*C132</f>
        <v>289.4</v>
      </c>
      <c r="K133" s="263">
        <f>K132*C132</f>
        <v>289.4</v>
      </c>
      <c r="L133" s="263">
        <f>L132*C132</f>
        <v>289.4</v>
      </c>
      <c r="M133" s="263">
        <f>M132*C132</f>
        <v>494.87399999999997</v>
      </c>
      <c r="N133" s="263">
        <f>N132*C132</f>
        <v>289.4</v>
      </c>
      <c r="O133" s="263">
        <f>O132*C132</f>
        <v>289.4</v>
      </c>
      <c r="P133" s="219">
        <f t="shared" si="7"/>
        <v>3408.8958000000002</v>
      </c>
    </row>
    <row r="134" spans="1:16" ht="12.75">
      <c r="A134" s="313" t="s">
        <v>284</v>
      </c>
      <c r="B134" s="398">
        <v>253.81</v>
      </c>
      <c r="C134" s="398">
        <v>289.4</v>
      </c>
      <c r="D134" s="199">
        <v>0.31</v>
      </c>
      <c r="E134" s="199">
        <v>1</v>
      </c>
      <c r="F134" s="199">
        <v>1</v>
      </c>
      <c r="G134" s="199">
        <v>1</v>
      </c>
      <c r="H134" s="199">
        <v>1</v>
      </c>
      <c r="I134" s="199">
        <v>1</v>
      </c>
      <c r="J134" s="199">
        <v>1</v>
      </c>
      <c r="K134" s="199">
        <v>1</v>
      </c>
      <c r="L134" s="199">
        <v>1</v>
      </c>
      <c r="M134" s="199">
        <v>1.71</v>
      </c>
      <c r="N134" s="199">
        <v>1</v>
      </c>
      <c r="O134" s="199">
        <v>1</v>
      </c>
      <c r="P134" s="219">
        <f t="shared" si="7"/>
        <v>12.02</v>
      </c>
    </row>
    <row r="135" spans="1:16" ht="26.25" customHeight="1">
      <c r="A135" s="314"/>
      <c r="B135" s="398"/>
      <c r="C135" s="398"/>
      <c r="D135" s="263">
        <f>B134*D134</f>
        <v>78.6811</v>
      </c>
      <c r="E135" s="263">
        <f>B134*E134</f>
        <v>253.81</v>
      </c>
      <c r="F135" s="263">
        <f>F134*B134</f>
        <v>253.81</v>
      </c>
      <c r="G135" s="263">
        <f>G134*B134</f>
        <v>253.81</v>
      </c>
      <c r="H135" s="263">
        <f>H134*B134</f>
        <v>253.81</v>
      </c>
      <c r="I135" s="263">
        <f>I134*B134</f>
        <v>253.81</v>
      </c>
      <c r="J135" s="263">
        <f>J134*C134</f>
        <v>289.4</v>
      </c>
      <c r="K135" s="263">
        <f>K134*C134</f>
        <v>289.4</v>
      </c>
      <c r="L135" s="263">
        <f>L134*C134</f>
        <v>289.4</v>
      </c>
      <c r="M135" s="263">
        <f>M134*C134</f>
        <v>494.87399999999997</v>
      </c>
      <c r="N135" s="263">
        <f>N134*C134</f>
        <v>289.4</v>
      </c>
      <c r="O135" s="263">
        <f>O134*C134</f>
        <v>289.4</v>
      </c>
      <c r="P135" s="219">
        <f t="shared" si="7"/>
        <v>3289.6051</v>
      </c>
    </row>
    <row r="136" spans="1:16" ht="12.75">
      <c r="A136" s="313" t="s">
        <v>280</v>
      </c>
      <c r="B136" s="391">
        <v>253.81</v>
      </c>
      <c r="C136" s="391">
        <v>253.81</v>
      </c>
      <c r="D136" s="199">
        <v>1</v>
      </c>
      <c r="E136" s="199">
        <v>0.72</v>
      </c>
      <c r="F136" s="199">
        <v>0</v>
      </c>
      <c r="G136" s="199">
        <v>0</v>
      </c>
      <c r="H136" s="199">
        <v>0</v>
      </c>
      <c r="I136" s="199">
        <v>0</v>
      </c>
      <c r="J136" s="199">
        <v>0</v>
      </c>
      <c r="K136" s="199">
        <v>0</v>
      </c>
      <c r="L136" s="199">
        <v>0</v>
      </c>
      <c r="M136" s="199">
        <v>0</v>
      </c>
      <c r="N136" s="199">
        <v>0</v>
      </c>
      <c r="O136" s="199">
        <v>0.65</v>
      </c>
      <c r="P136" s="219">
        <f>SUM(D136:O136)</f>
        <v>2.37</v>
      </c>
    </row>
    <row r="137" spans="1:16" ht="22.5" customHeight="1">
      <c r="A137" s="314"/>
      <c r="B137" s="392"/>
      <c r="C137" s="392"/>
      <c r="D137" s="263">
        <f>B136*D136</f>
        <v>253.81</v>
      </c>
      <c r="E137" s="263">
        <f>B136*E136</f>
        <v>182.7432</v>
      </c>
      <c r="F137" s="263">
        <f>F136*B136</f>
        <v>0</v>
      </c>
      <c r="G137" s="263">
        <f>G136*B136</f>
        <v>0</v>
      </c>
      <c r="H137" s="263">
        <f>H136*B136</f>
        <v>0</v>
      </c>
      <c r="I137" s="263">
        <f>I136*B136</f>
        <v>0</v>
      </c>
      <c r="J137" s="263">
        <f>J136*C136</f>
        <v>0</v>
      </c>
      <c r="K137" s="263">
        <f>K136*C136</f>
        <v>0</v>
      </c>
      <c r="L137" s="263">
        <f>L136*C136</f>
        <v>0</v>
      </c>
      <c r="M137" s="263">
        <f>M136*C136</f>
        <v>0</v>
      </c>
      <c r="N137" s="263">
        <f>N136*C136</f>
        <v>0</v>
      </c>
      <c r="O137" s="263">
        <f>O136*C136</f>
        <v>164.97650000000002</v>
      </c>
      <c r="P137" s="219">
        <f>SUM(D137:O137)</f>
        <v>601.5297</v>
      </c>
    </row>
    <row r="138" spans="1:16" ht="12.75">
      <c r="A138" s="313" t="s">
        <v>281</v>
      </c>
      <c r="B138" s="391">
        <v>511.4</v>
      </c>
      <c r="C138" s="391">
        <v>583.1</v>
      </c>
      <c r="D138" s="199">
        <v>1</v>
      </c>
      <c r="E138" s="199">
        <v>1</v>
      </c>
      <c r="F138" s="199">
        <v>1</v>
      </c>
      <c r="G138" s="199">
        <v>1</v>
      </c>
      <c r="H138" s="199">
        <v>1</v>
      </c>
      <c r="I138" s="199">
        <v>1</v>
      </c>
      <c r="J138" s="199">
        <v>1</v>
      </c>
      <c r="K138" s="199">
        <v>1</v>
      </c>
      <c r="L138" s="199">
        <v>1</v>
      </c>
      <c r="M138" s="199">
        <v>1</v>
      </c>
      <c r="N138" s="199">
        <v>1</v>
      </c>
      <c r="O138" s="199">
        <v>1</v>
      </c>
      <c r="P138" s="219">
        <f aca="true" t="shared" si="8" ref="P138:P143">SUM(D138:O138)</f>
        <v>12</v>
      </c>
    </row>
    <row r="139" spans="1:16" ht="27.75" customHeight="1">
      <c r="A139" s="314"/>
      <c r="B139" s="392"/>
      <c r="C139" s="392"/>
      <c r="D139" s="263">
        <f>B138*D138</f>
        <v>511.4</v>
      </c>
      <c r="E139" s="263">
        <f>B138*E138</f>
        <v>511.4</v>
      </c>
      <c r="F139" s="263">
        <f>F138*B138</f>
        <v>511.4</v>
      </c>
      <c r="G139" s="263">
        <f>G138*B138</f>
        <v>511.4</v>
      </c>
      <c r="H139" s="263">
        <f>H138*B138</f>
        <v>511.4</v>
      </c>
      <c r="I139" s="263">
        <f>I138*B138</f>
        <v>511.4</v>
      </c>
      <c r="J139" s="263">
        <f>J138*C138</f>
        <v>583.1</v>
      </c>
      <c r="K139" s="263">
        <f>K138*C138</f>
        <v>583.1</v>
      </c>
      <c r="L139" s="263">
        <f>L138*C138</f>
        <v>583.1</v>
      </c>
      <c r="M139" s="263">
        <f>M138*C138</f>
        <v>583.1</v>
      </c>
      <c r="N139" s="263">
        <f>N138*C138</f>
        <v>583.1</v>
      </c>
      <c r="O139" s="263">
        <f>O138*C138</f>
        <v>583.1</v>
      </c>
      <c r="P139" s="219">
        <f t="shared" si="8"/>
        <v>6567.000000000002</v>
      </c>
    </row>
    <row r="140" spans="1:16" ht="12.75">
      <c r="A140" s="313" t="s">
        <v>282</v>
      </c>
      <c r="B140" s="391">
        <v>511.4</v>
      </c>
      <c r="C140" s="391">
        <v>583.1</v>
      </c>
      <c r="D140" s="199">
        <v>0.93</v>
      </c>
      <c r="E140" s="199">
        <v>1</v>
      </c>
      <c r="F140" s="199">
        <v>1</v>
      </c>
      <c r="G140" s="199">
        <v>1</v>
      </c>
      <c r="H140" s="199">
        <v>1</v>
      </c>
      <c r="I140" s="199">
        <v>1</v>
      </c>
      <c r="J140" s="199">
        <v>1</v>
      </c>
      <c r="K140" s="199">
        <v>1</v>
      </c>
      <c r="L140" s="199">
        <v>1</v>
      </c>
      <c r="M140" s="199">
        <v>1</v>
      </c>
      <c r="N140" s="199">
        <v>1</v>
      </c>
      <c r="O140" s="199">
        <v>1</v>
      </c>
      <c r="P140" s="219">
        <f t="shared" si="8"/>
        <v>11.93</v>
      </c>
    </row>
    <row r="141" spans="1:16" ht="29.25" customHeight="1">
      <c r="A141" s="314"/>
      <c r="B141" s="392"/>
      <c r="C141" s="392"/>
      <c r="D141" s="263">
        <f>B140*D140</f>
        <v>475.602</v>
      </c>
      <c r="E141" s="263">
        <f>B140*E140</f>
        <v>511.4</v>
      </c>
      <c r="F141" s="263">
        <f>F140*B140</f>
        <v>511.4</v>
      </c>
      <c r="G141" s="263">
        <f>G140*B140</f>
        <v>511.4</v>
      </c>
      <c r="H141" s="263">
        <f>H140*B140</f>
        <v>511.4</v>
      </c>
      <c r="I141" s="263">
        <f>I140*B140</f>
        <v>511.4</v>
      </c>
      <c r="J141" s="263">
        <f>J140*C140</f>
        <v>583.1</v>
      </c>
      <c r="K141" s="263">
        <f>K140*C140</f>
        <v>583.1</v>
      </c>
      <c r="L141" s="263">
        <f>L140*C140</f>
        <v>583.1</v>
      </c>
      <c r="M141" s="263">
        <f>M140*C140</f>
        <v>583.1</v>
      </c>
      <c r="N141" s="263">
        <f>N140*C140</f>
        <v>583.1</v>
      </c>
      <c r="O141" s="263">
        <f>O140*C140</f>
        <v>583.1</v>
      </c>
      <c r="P141" s="219">
        <f t="shared" si="8"/>
        <v>6531.202000000002</v>
      </c>
    </row>
    <row r="142" spans="1:16" ht="12.75">
      <c r="A142" s="497" t="s">
        <v>275</v>
      </c>
      <c r="B142" s="398">
        <v>511.4</v>
      </c>
      <c r="C142" s="398">
        <v>583.1</v>
      </c>
      <c r="D142" s="199">
        <v>1</v>
      </c>
      <c r="E142" s="199">
        <v>1</v>
      </c>
      <c r="F142" s="199">
        <v>1</v>
      </c>
      <c r="G142" s="199">
        <v>1</v>
      </c>
      <c r="H142" s="199">
        <v>1</v>
      </c>
      <c r="I142" s="199">
        <v>1</v>
      </c>
      <c r="J142" s="199">
        <v>1</v>
      </c>
      <c r="K142" s="199">
        <v>1</v>
      </c>
      <c r="L142" s="199">
        <v>1</v>
      </c>
      <c r="M142" s="199">
        <v>1</v>
      </c>
      <c r="N142" s="199">
        <v>1</v>
      </c>
      <c r="O142" s="199">
        <v>1</v>
      </c>
      <c r="P142" s="219">
        <f t="shared" si="8"/>
        <v>12</v>
      </c>
    </row>
    <row r="143" spans="1:16" ht="25.5" customHeight="1">
      <c r="A143" s="497"/>
      <c r="B143" s="398"/>
      <c r="C143" s="398"/>
      <c r="D143" s="263">
        <f>B142*D142</f>
        <v>511.4</v>
      </c>
      <c r="E143" s="263">
        <f>B142*E142</f>
        <v>511.4</v>
      </c>
      <c r="F143" s="263">
        <f>F142*B142</f>
        <v>511.4</v>
      </c>
      <c r="G143" s="263">
        <f>G142*B142</f>
        <v>511.4</v>
      </c>
      <c r="H143" s="263">
        <f>H142*B142</f>
        <v>511.4</v>
      </c>
      <c r="I143" s="263">
        <f>I142*B142</f>
        <v>511.4</v>
      </c>
      <c r="J143" s="263">
        <f>J142*C142</f>
        <v>583.1</v>
      </c>
      <c r="K143" s="263">
        <f>K142*C142</f>
        <v>583.1</v>
      </c>
      <c r="L143" s="263">
        <f>L142*C142</f>
        <v>583.1</v>
      </c>
      <c r="M143" s="263">
        <f>M142*C142</f>
        <v>583.1</v>
      </c>
      <c r="N143" s="263">
        <f>N142*C142</f>
        <v>583.1</v>
      </c>
      <c r="O143" s="263">
        <f>O142*C142</f>
        <v>583.1</v>
      </c>
      <c r="P143" s="219">
        <f t="shared" si="8"/>
        <v>6567.000000000002</v>
      </c>
    </row>
    <row r="144" spans="1:16" ht="12.75">
      <c r="A144" s="393" t="s">
        <v>218</v>
      </c>
      <c r="B144" s="391">
        <v>60.74</v>
      </c>
      <c r="C144" s="391">
        <v>62.73</v>
      </c>
      <c r="D144" s="134">
        <v>2.71</v>
      </c>
      <c r="E144" s="134">
        <v>2.71</v>
      </c>
      <c r="F144" s="266">
        <v>2.71</v>
      </c>
      <c r="G144" s="134">
        <v>2.71</v>
      </c>
      <c r="H144" s="134">
        <v>2.71</v>
      </c>
      <c r="I144" s="134">
        <v>2.71</v>
      </c>
      <c r="J144" s="134">
        <v>2.71</v>
      </c>
      <c r="K144" s="134">
        <v>2.71</v>
      </c>
      <c r="L144" s="134">
        <v>2.71</v>
      </c>
      <c r="M144" s="134">
        <v>2.71</v>
      </c>
      <c r="N144" s="134">
        <v>2.71</v>
      </c>
      <c r="O144" s="134">
        <v>2.71</v>
      </c>
      <c r="P144" s="219">
        <f>SUM(D144:O144)</f>
        <v>32.52</v>
      </c>
    </row>
    <row r="145" spans="1:16" ht="30.75" customHeight="1">
      <c r="A145" s="394"/>
      <c r="B145" s="392"/>
      <c r="C145" s="392"/>
      <c r="D145" s="137">
        <f>D144*B144</f>
        <v>164.6054</v>
      </c>
      <c r="E145" s="137">
        <f>B144*E144</f>
        <v>164.6054</v>
      </c>
      <c r="F145" s="137">
        <f>B144*F144</f>
        <v>164.6054</v>
      </c>
      <c r="G145" s="137">
        <f>G144*B144</f>
        <v>164.6054</v>
      </c>
      <c r="H145" s="137">
        <f>H144*B144</f>
        <v>164.6054</v>
      </c>
      <c r="I145" s="137">
        <f>B144*I144</f>
        <v>164.6054</v>
      </c>
      <c r="J145" s="137">
        <f>J144*C144</f>
        <v>169.9983</v>
      </c>
      <c r="K145" s="137">
        <f>K144*C144</f>
        <v>169.9983</v>
      </c>
      <c r="L145" s="137">
        <f>L144*C144</f>
        <v>169.9983</v>
      </c>
      <c r="M145" s="137">
        <f>M144*C144</f>
        <v>169.9983</v>
      </c>
      <c r="N145" s="137">
        <f>N144*C144</f>
        <v>169.9983</v>
      </c>
      <c r="O145" s="137">
        <f>O144*C144</f>
        <v>169.9983</v>
      </c>
      <c r="P145" s="207">
        <f>SUM(D99:O99)</f>
        <v>22692.600000000002</v>
      </c>
    </row>
    <row r="146" spans="1:16" ht="12.75">
      <c r="A146" s="454" t="s">
        <v>176</v>
      </c>
      <c r="B146" s="510"/>
      <c r="C146" s="510"/>
      <c r="D146" s="510"/>
      <c r="E146" s="510"/>
      <c r="F146" s="510"/>
      <c r="G146" s="510"/>
      <c r="H146" s="510"/>
      <c r="I146" s="510"/>
      <c r="J146" s="510"/>
      <c r="K146" s="510"/>
      <c r="L146" s="510"/>
      <c r="M146" s="510"/>
      <c r="N146" s="510"/>
      <c r="O146" s="510"/>
      <c r="P146" s="511"/>
    </row>
    <row r="147" spans="1:16" ht="12.75">
      <c r="A147" s="512"/>
      <c r="B147" s="513"/>
      <c r="C147" s="513"/>
      <c r="D147" s="513"/>
      <c r="E147" s="513"/>
      <c r="F147" s="513"/>
      <c r="G147" s="513"/>
      <c r="H147" s="513"/>
      <c r="I147" s="513"/>
      <c r="J147" s="513"/>
      <c r="K147" s="513"/>
      <c r="L147" s="513"/>
      <c r="M147" s="513"/>
      <c r="N147" s="513"/>
      <c r="O147" s="513"/>
      <c r="P147" s="514"/>
    </row>
    <row r="148" spans="1:16" ht="12.75">
      <c r="A148" s="484" t="s">
        <v>298</v>
      </c>
      <c r="B148" s="483">
        <v>47.8</v>
      </c>
      <c r="C148" s="483">
        <v>52.89</v>
      </c>
      <c r="D148" s="263">
        <v>155.392</v>
      </c>
      <c r="E148" s="263">
        <v>155.392</v>
      </c>
      <c r="F148" s="263">
        <v>155.392</v>
      </c>
      <c r="G148" s="263">
        <v>155.392</v>
      </c>
      <c r="H148" s="263">
        <v>155.392</v>
      </c>
      <c r="I148" s="263">
        <v>155.392</v>
      </c>
      <c r="J148" s="263">
        <v>155.392</v>
      </c>
      <c r="K148" s="263">
        <v>0</v>
      </c>
      <c r="L148" s="263">
        <v>0</v>
      </c>
      <c r="M148" s="263">
        <v>0</v>
      </c>
      <c r="N148" s="263">
        <v>0</v>
      </c>
      <c r="O148" s="263">
        <v>0</v>
      </c>
      <c r="P148" s="219">
        <f aca="true" t="shared" si="9" ref="P148:P154">SUM(D148:O148)</f>
        <v>1087.7440000000001</v>
      </c>
    </row>
    <row r="149" spans="1:16" ht="32.25" customHeight="1">
      <c r="A149" s="480"/>
      <c r="B149" s="483"/>
      <c r="C149" s="483"/>
      <c r="D149" s="263">
        <f>D148*B148</f>
        <v>7427.7375999999995</v>
      </c>
      <c r="E149" s="263">
        <f>E148*B148</f>
        <v>7427.7375999999995</v>
      </c>
      <c r="F149" s="263">
        <f>F148*B148</f>
        <v>7427.7375999999995</v>
      </c>
      <c r="G149" s="263">
        <f>G148*B148</f>
        <v>7427.7375999999995</v>
      </c>
      <c r="H149" s="263">
        <f>H148*B148</f>
        <v>7427.7375999999995</v>
      </c>
      <c r="I149" s="263">
        <f aca="true" t="shared" si="10" ref="I149:O149">I148*B148</f>
        <v>7427.7375999999995</v>
      </c>
      <c r="J149" s="263">
        <f t="shared" si="10"/>
        <v>8218.68288</v>
      </c>
      <c r="K149" s="263">
        <f t="shared" si="10"/>
        <v>0</v>
      </c>
      <c r="L149" s="263">
        <f t="shared" si="10"/>
        <v>0</v>
      </c>
      <c r="M149" s="263">
        <f t="shared" si="10"/>
        <v>0</v>
      </c>
      <c r="N149" s="263">
        <f t="shared" si="10"/>
        <v>0</v>
      </c>
      <c r="O149" s="263">
        <f t="shared" si="10"/>
        <v>0</v>
      </c>
      <c r="P149" s="219">
        <f t="shared" si="9"/>
        <v>52785.108479999995</v>
      </c>
    </row>
    <row r="150" spans="1:16" ht="12.75">
      <c r="A150" s="484" t="s">
        <v>290</v>
      </c>
      <c r="B150" s="483">
        <v>47.8</v>
      </c>
      <c r="C150" s="483">
        <v>52.89</v>
      </c>
      <c r="D150" s="263">
        <v>2.945</v>
      </c>
      <c r="E150" s="263">
        <v>2.945</v>
      </c>
      <c r="F150" s="263">
        <v>2.945</v>
      </c>
      <c r="G150" s="263">
        <v>2.945</v>
      </c>
      <c r="H150" s="263">
        <v>2.945</v>
      </c>
      <c r="I150" s="263">
        <v>2.945</v>
      </c>
      <c r="J150" s="263">
        <v>2.945</v>
      </c>
      <c r="K150" s="263">
        <v>2.945</v>
      </c>
      <c r="L150" s="263">
        <v>2.945</v>
      </c>
      <c r="M150" s="263">
        <v>2.945</v>
      </c>
      <c r="N150" s="263">
        <v>2.945</v>
      </c>
      <c r="O150" s="263">
        <v>2.945</v>
      </c>
      <c r="P150" s="219">
        <f t="shared" si="9"/>
        <v>35.339999999999996</v>
      </c>
    </row>
    <row r="151" spans="1:16" ht="44.25" customHeight="1">
      <c r="A151" s="480"/>
      <c r="B151" s="483"/>
      <c r="C151" s="483"/>
      <c r="D151" s="263">
        <f>D150*B150</f>
        <v>140.771</v>
      </c>
      <c r="E151" s="263">
        <f>E150*B150</f>
        <v>140.771</v>
      </c>
      <c r="F151" s="263">
        <f>F150*B150</f>
        <v>140.771</v>
      </c>
      <c r="G151" s="263">
        <f>G150*B150</f>
        <v>140.771</v>
      </c>
      <c r="H151" s="263">
        <f>H150*B150</f>
        <v>140.771</v>
      </c>
      <c r="I151" s="263">
        <f>I150*B150</f>
        <v>140.771</v>
      </c>
      <c r="J151" s="263">
        <f>J150*C150</f>
        <v>155.76104999999998</v>
      </c>
      <c r="K151" s="263">
        <f>K150*C150</f>
        <v>155.76104999999998</v>
      </c>
      <c r="L151" s="263">
        <f>L150*C150</f>
        <v>155.76104999999998</v>
      </c>
      <c r="M151" s="263">
        <f>M150*C150</f>
        <v>155.76104999999998</v>
      </c>
      <c r="N151" s="263">
        <f>N150*C150</f>
        <v>155.76104999999998</v>
      </c>
      <c r="O151" s="263">
        <f>O150*C150</f>
        <v>155.76104999999998</v>
      </c>
      <c r="P151" s="219">
        <f t="shared" si="9"/>
        <v>1779.1923000000002</v>
      </c>
    </row>
    <row r="152" spans="1:16" ht="12.75">
      <c r="A152" s="484" t="s">
        <v>238</v>
      </c>
      <c r="B152" s="483">
        <v>47.8</v>
      </c>
      <c r="C152" s="483">
        <v>52.89</v>
      </c>
      <c r="D152" s="263">
        <v>88.479</v>
      </c>
      <c r="E152" s="263">
        <v>88.479</v>
      </c>
      <c r="F152" s="263">
        <v>88.479</v>
      </c>
      <c r="G152" s="263">
        <v>88.479</v>
      </c>
      <c r="H152" s="263">
        <v>88.479</v>
      </c>
      <c r="I152" s="263">
        <v>88.479</v>
      </c>
      <c r="J152" s="263">
        <v>88.479</v>
      </c>
      <c r="K152" s="263">
        <v>88.479</v>
      </c>
      <c r="L152" s="263">
        <v>88.479</v>
      </c>
      <c r="M152" s="263">
        <v>88.479</v>
      </c>
      <c r="N152" s="263">
        <v>88.479</v>
      </c>
      <c r="O152" s="263">
        <v>88.479</v>
      </c>
      <c r="P152" s="219">
        <f t="shared" si="9"/>
        <v>1061.7480000000003</v>
      </c>
    </row>
    <row r="153" spans="1:16" ht="24.75" customHeight="1">
      <c r="A153" s="480"/>
      <c r="B153" s="483"/>
      <c r="C153" s="483"/>
      <c r="D153" s="263">
        <f>D152*B152</f>
        <v>4229.2962</v>
      </c>
      <c r="E153" s="263">
        <f>E152*B152</f>
        <v>4229.2962</v>
      </c>
      <c r="F153" s="263">
        <f>F152*B152</f>
        <v>4229.2962</v>
      </c>
      <c r="G153" s="263">
        <f>G152*B152</f>
        <v>4229.2962</v>
      </c>
      <c r="H153" s="263">
        <f>H152*B152</f>
        <v>4229.2962</v>
      </c>
      <c r="I153" s="263">
        <f>I152*B152</f>
        <v>4229.2962</v>
      </c>
      <c r="J153" s="263">
        <f>J152*C152</f>
        <v>4679.65431</v>
      </c>
      <c r="K153" s="263">
        <f>K152*C152</f>
        <v>4679.65431</v>
      </c>
      <c r="L153" s="263">
        <f>L152*C152</f>
        <v>4679.65431</v>
      </c>
      <c r="M153" s="263">
        <f>M152*C152</f>
        <v>4679.65431</v>
      </c>
      <c r="N153" s="263">
        <f>N152*C152</f>
        <v>4679.65431</v>
      </c>
      <c r="O153" s="263">
        <f>O152*C152</f>
        <v>4679.65431</v>
      </c>
      <c r="P153" s="219">
        <f t="shared" si="9"/>
        <v>53453.70305999999</v>
      </c>
    </row>
    <row r="154" spans="1:16" ht="27.75" customHeight="1">
      <c r="A154" s="484" t="s">
        <v>237</v>
      </c>
      <c r="B154" s="483">
        <v>47.8</v>
      </c>
      <c r="C154" s="483">
        <v>52.89</v>
      </c>
      <c r="D154" s="263">
        <v>25.503</v>
      </c>
      <c r="E154" s="263">
        <v>25.503</v>
      </c>
      <c r="F154" s="263">
        <v>25.503</v>
      </c>
      <c r="G154" s="263">
        <v>25.503</v>
      </c>
      <c r="H154" s="263">
        <v>25.503</v>
      </c>
      <c r="I154" s="263">
        <v>25.503</v>
      </c>
      <c r="J154" s="263">
        <v>25.503</v>
      </c>
      <c r="K154" s="263">
        <v>25.503</v>
      </c>
      <c r="L154" s="263">
        <v>25.503</v>
      </c>
      <c r="M154" s="263">
        <v>25.503</v>
      </c>
      <c r="N154" s="263">
        <v>25.503</v>
      </c>
      <c r="O154" s="263">
        <v>25.503</v>
      </c>
      <c r="P154" s="219">
        <f t="shared" si="9"/>
        <v>306.03599999999994</v>
      </c>
    </row>
    <row r="155" spans="1:16" ht="48" customHeight="1">
      <c r="A155" s="480"/>
      <c r="B155" s="483"/>
      <c r="C155" s="483"/>
      <c r="D155" s="263">
        <f>D154*B154</f>
        <v>1219.0434</v>
      </c>
      <c r="E155" s="263">
        <f>E154*B154</f>
        <v>1219.0434</v>
      </c>
      <c r="F155" s="263">
        <f>F154*B154</f>
        <v>1219.0434</v>
      </c>
      <c r="G155" s="263">
        <f>G154*B154</f>
        <v>1219.0434</v>
      </c>
      <c r="H155" s="263">
        <f>B154*H154</f>
        <v>1219.0434</v>
      </c>
      <c r="I155" s="263">
        <f>I154*B154</f>
        <v>1219.0434</v>
      </c>
      <c r="J155" s="263">
        <f>J154*C154</f>
        <v>1348.85367</v>
      </c>
      <c r="K155" s="263">
        <f>K154*C154</f>
        <v>1348.85367</v>
      </c>
      <c r="L155" s="263">
        <f>L154*C154</f>
        <v>1348.85367</v>
      </c>
      <c r="M155" s="263">
        <f>M154*C154</f>
        <v>1348.85367</v>
      </c>
      <c r="N155" s="263">
        <f>N154*C154</f>
        <v>1348.85367</v>
      </c>
      <c r="O155" s="263">
        <f>O154*C154</f>
        <v>1348.85367</v>
      </c>
      <c r="P155" s="219">
        <f aca="true" t="shared" si="11" ref="P155:P161">SUM(D155:O155)</f>
        <v>15407.382420000004</v>
      </c>
    </row>
    <row r="156" spans="1:16" ht="12.75">
      <c r="A156" s="497" t="s">
        <v>248</v>
      </c>
      <c r="B156" s="362">
        <v>193.1</v>
      </c>
      <c r="C156" s="362">
        <v>213.68</v>
      </c>
      <c r="D156" s="199">
        <v>1</v>
      </c>
      <c r="E156" s="199">
        <v>1</v>
      </c>
      <c r="F156" s="199">
        <v>1</v>
      </c>
      <c r="G156" s="199">
        <v>1</v>
      </c>
      <c r="H156" s="199">
        <v>1</v>
      </c>
      <c r="I156" s="199">
        <v>1</v>
      </c>
      <c r="J156" s="199">
        <v>1</v>
      </c>
      <c r="K156" s="199">
        <v>1</v>
      </c>
      <c r="L156" s="199">
        <v>1</v>
      </c>
      <c r="M156" s="199">
        <v>1</v>
      </c>
      <c r="N156" s="199">
        <v>1</v>
      </c>
      <c r="O156" s="199">
        <v>1</v>
      </c>
      <c r="P156" s="207">
        <f t="shared" si="11"/>
        <v>12</v>
      </c>
    </row>
    <row r="157" spans="1:16" ht="23.25" customHeight="1">
      <c r="A157" s="497"/>
      <c r="B157" s="363"/>
      <c r="C157" s="363"/>
      <c r="D157" s="199">
        <f>B156*D156</f>
        <v>193.1</v>
      </c>
      <c r="E157" s="199">
        <f>B156*E156</f>
        <v>193.1</v>
      </c>
      <c r="F157" s="199">
        <f>F156*B156</f>
        <v>193.1</v>
      </c>
      <c r="G157" s="199">
        <f>G156*B156</f>
        <v>193.1</v>
      </c>
      <c r="H157" s="199">
        <f>H156*B156</f>
        <v>193.1</v>
      </c>
      <c r="I157" s="199">
        <f>I156*B156</f>
        <v>193.1</v>
      </c>
      <c r="J157" s="199">
        <f>J156*C156</f>
        <v>213.68</v>
      </c>
      <c r="K157" s="199">
        <f>K156*C156</f>
        <v>213.68</v>
      </c>
      <c r="L157" s="199">
        <f>L156*C156</f>
        <v>213.68</v>
      </c>
      <c r="M157" s="199">
        <f>M156*C156</f>
        <v>213.68</v>
      </c>
      <c r="N157" s="199">
        <f>N156*C156</f>
        <v>213.68</v>
      </c>
      <c r="O157" s="199">
        <f>O156*C156</f>
        <v>213.68</v>
      </c>
      <c r="P157" s="207">
        <f t="shared" si="11"/>
        <v>2440.68</v>
      </c>
    </row>
    <row r="158" spans="1:16" ht="12.75">
      <c r="A158" s="313" t="s">
        <v>249</v>
      </c>
      <c r="B158" s="362">
        <v>193.11</v>
      </c>
      <c r="C158" s="362">
        <v>289.4</v>
      </c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199">
        <v>1</v>
      </c>
      <c r="O158" s="199">
        <v>1</v>
      </c>
      <c r="P158" s="207">
        <f t="shared" si="11"/>
        <v>2</v>
      </c>
    </row>
    <row r="159" spans="1:16" ht="22.5" customHeight="1">
      <c r="A159" s="314"/>
      <c r="B159" s="363"/>
      <c r="C159" s="363"/>
      <c r="D159" s="199">
        <f>B158*D158</f>
        <v>0</v>
      </c>
      <c r="E159" s="199">
        <f>B158*E158</f>
        <v>0</v>
      </c>
      <c r="F159" s="199">
        <f>F158*B158</f>
        <v>0</v>
      </c>
      <c r="G159" s="199">
        <f>G158*B158</f>
        <v>0</v>
      </c>
      <c r="H159" s="199">
        <f>H158*B158</f>
        <v>0</v>
      </c>
      <c r="I159" s="199">
        <f>I158*B158</f>
        <v>0</v>
      </c>
      <c r="J159" s="199">
        <f>J158*C158</f>
        <v>0</v>
      </c>
      <c r="K159" s="199">
        <f>K158*C158</f>
        <v>0</v>
      </c>
      <c r="L159" s="199">
        <f>L158*C158</f>
        <v>0</v>
      </c>
      <c r="M159" s="199">
        <f>M158*C158</f>
        <v>0</v>
      </c>
      <c r="N159" s="199">
        <f>N158*C158</f>
        <v>289.4</v>
      </c>
      <c r="O159" s="199">
        <f>O158*C158</f>
        <v>289.4</v>
      </c>
      <c r="P159" s="207">
        <f t="shared" si="11"/>
        <v>578.8</v>
      </c>
    </row>
    <row r="160" spans="1:16" ht="12.75">
      <c r="A160" s="313" t="s">
        <v>251</v>
      </c>
      <c r="B160" s="362">
        <v>193.11</v>
      </c>
      <c r="C160" s="362">
        <v>289.4</v>
      </c>
      <c r="D160" s="199">
        <v>1</v>
      </c>
      <c r="E160" s="199">
        <v>1</v>
      </c>
      <c r="F160" s="199">
        <v>1</v>
      </c>
      <c r="G160" s="199">
        <v>1</v>
      </c>
      <c r="H160" s="199">
        <v>1</v>
      </c>
      <c r="I160" s="199">
        <v>1</v>
      </c>
      <c r="J160" s="199">
        <v>1</v>
      </c>
      <c r="K160" s="199">
        <v>1</v>
      </c>
      <c r="L160" s="199">
        <v>1</v>
      </c>
      <c r="M160" s="199">
        <v>1</v>
      </c>
      <c r="N160" s="199">
        <v>1</v>
      </c>
      <c r="O160" s="199">
        <v>1</v>
      </c>
      <c r="P160" s="219">
        <f t="shared" si="11"/>
        <v>12</v>
      </c>
    </row>
    <row r="161" spans="1:16" ht="25.5" customHeight="1">
      <c r="A161" s="314"/>
      <c r="B161" s="363"/>
      <c r="C161" s="363"/>
      <c r="D161" s="199">
        <f>B160*D160</f>
        <v>193.11</v>
      </c>
      <c r="E161" s="199">
        <f>B160*E160</f>
        <v>193.11</v>
      </c>
      <c r="F161" s="199">
        <f>F160*B160</f>
        <v>193.11</v>
      </c>
      <c r="G161" s="199">
        <f>G160*B160</f>
        <v>193.11</v>
      </c>
      <c r="H161" s="199">
        <f>H160*B160</f>
        <v>193.11</v>
      </c>
      <c r="I161" s="199">
        <f>I160*B160</f>
        <v>193.11</v>
      </c>
      <c r="J161" s="199">
        <f>J160*C160</f>
        <v>289.4</v>
      </c>
      <c r="K161" s="199">
        <f>K160*C160</f>
        <v>289.4</v>
      </c>
      <c r="L161" s="199">
        <f>L160*C160</f>
        <v>289.4</v>
      </c>
      <c r="M161" s="199">
        <f>M160*C160</f>
        <v>289.4</v>
      </c>
      <c r="N161" s="199">
        <f>N160*C160</f>
        <v>289.4</v>
      </c>
      <c r="O161" s="199">
        <f>O160*C160</f>
        <v>289.4</v>
      </c>
      <c r="P161" s="219">
        <f t="shared" si="11"/>
        <v>2895.0600000000004</v>
      </c>
    </row>
    <row r="162" spans="1:16" ht="12.75">
      <c r="A162" s="313" t="s">
        <v>278</v>
      </c>
      <c r="B162" s="362">
        <v>193.11</v>
      </c>
      <c r="C162" s="362">
        <v>213.68</v>
      </c>
      <c r="D162" s="199">
        <v>1.71</v>
      </c>
      <c r="E162" s="199">
        <v>1</v>
      </c>
      <c r="F162" s="199">
        <v>1</v>
      </c>
      <c r="G162" s="199">
        <v>1</v>
      </c>
      <c r="H162" s="199">
        <v>1</v>
      </c>
      <c r="I162" s="199">
        <v>1</v>
      </c>
      <c r="J162" s="199">
        <v>1</v>
      </c>
      <c r="K162" s="199">
        <v>1</v>
      </c>
      <c r="L162" s="199">
        <v>1</v>
      </c>
      <c r="M162" s="199">
        <v>1</v>
      </c>
      <c r="N162" s="199">
        <v>1</v>
      </c>
      <c r="O162" s="199">
        <v>1</v>
      </c>
      <c r="P162" s="219">
        <f aca="true" t="shared" si="12" ref="P162:P169">SUM(D162:O162)</f>
        <v>12.71</v>
      </c>
    </row>
    <row r="163" spans="1:16" ht="28.5" customHeight="1">
      <c r="A163" s="314"/>
      <c r="B163" s="363"/>
      <c r="C163" s="363"/>
      <c r="D163" s="199">
        <f>B162*D162</f>
        <v>330.2181</v>
      </c>
      <c r="E163" s="199">
        <f>B162*E162</f>
        <v>193.11</v>
      </c>
      <c r="F163" s="199">
        <f>F162*B162</f>
        <v>193.11</v>
      </c>
      <c r="G163" s="199">
        <f>G162*B162</f>
        <v>193.11</v>
      </c>
      <c r="H163" s="199">
        <f>H162*B162</f>
        <v>193.11</v>
      </c>
      <c r="I163" s="199">
        <f>I162*B162</f>
        <v>193.11</v>
      </c>
      <c r="J163" s="199">
        <f>J162*C162</f>
        <v>213.68</v>
      </c>
      <c r="K163" s="199">
        <f>K162*C162</f>
        <v>213.68</v>
      </c>
      <c r="L163" s="199">
        <f>L162*C162</f>
        <v>213.68</v>
      </c>
      <c r="M163" s="199">
        <f>M162*C162</f>
        <v>213.68</v>
      </c>
      <c r="N163" s="199">
        <f>N162*C162</f>
        <v>213.68</v>
      </c>
      <c r="O163" s="199">
        <f>O162*C162</f>
        <v>213.68</v>
      </c>
      <c r="P163" s="219">
        <f t="shared" si="12"/>
        <v>2577.8481</v>
      </c>
    </row>
    <row r="164" spans="1:16" ht="12.75">
      <c r="A164" s="313" t="s">
        <v>283</v>
      </c>
      <c r="B164" s="362">
        <v>193.11</v>
      </c>
      <c r="C164" s="362">
        <v>213.68</v>
      </c>
      <c r="D164" s="199">
        <v>1</v>
      </c>
      <c r="E164" s="199">
        <v>1</v>
      </c>
      <c r="F164" s="199">
        <v>0</v>
      </c>
      <c r="G164" s="199">
        <v>0</v>
      </c>
      <c r="H164" s="199">
        <v>0</v>
      </c>
      <c r="I164" s="199">
        <v>0</v>
      </c>
      <c r="J164" s="199">
        <v>0</v>
      </c>
      <c r="K164" s="199">
        <v>0</v>
      </c>
      <c r="L164" s="199">
        <v>0</v>
      </c>
      <c r="M164" s="199">
        <v>0</v>
      </c>
      <c r="N164" s="199">
        <v>0</v>
      </c>
      <c r="O164" s="199">
        <v>0</v>
      </c>
      <c r="P164" s="219">
        <f t="shared" si="12"/>
        <v>2</v>
      </c>
    </row>
    <row r="165" spans="1:16" ht="23.25" customHeight="1">
      <c r="A165" s="314"/>
      <c r="B165" s="363"/>
      <c r="C165" s="363"/>
      <c r="D165" s="199">
        <f>B164*D164</f>
        <v>193.11</v>
      </c>
      <c r="E165" s="199">
        <f>B164*E164</f>
        <v>193.11</v>
      </c>
      <c r="F165" s="199">
        <f>F164*B164</f>
        <v>0</v>
      </c>
      <c r="G165" s="199">
        <f>G164*B164</f>
        <v>0</v>
      </c>
      <c r="H165" s="199">
        <f>H164*B164</f>
        <v>0</v>
      </c>
      <c r="I165" s="199">
        <f>I164*B164</f>
        <v>0</v>
      </c>
      <c r="J165" s="199">
        <f>J164*C164</f>
        <v>0</v>
      </c>
      <c r="K165" s="199">
        <f>K164*C164</f>
        <v>0</v>
      </c>
      <c r="L165" s="199">
        <f>L164*C164</f>
        <v>0</v>
      </c>
      <c r="M165" s="199">
        <f>M164*C164</f>
        <v>0</v>
      </c>
      <c r="N165" s="199">
        <f>N164*C164</f>
        <v>0</v>
      </c>
      <c r="O165" s="199">
        <f>O164*C164</f>
        <v>0</v>
      </c>
      <c r="P165" s="219">
        <f t="shared" si="12"/>
        <v>386.22</v>
      </c>
    </row>
    <row r="166" spans="1:16" ht="12.75">
      <c r="A166" s="313" t="s">
        <v>284</v>
      </c>
      <c r="B166" s="362">
        <v>193.11</v>
      </c>
      <c r="C166" s="362">
        <v>213.68</v>
      </c>
      <c r="D166" s="199">
        <v>1</v>
      </c>
      <c r="E166" s="199">
        <v>1</v>
      </c>
      <c r="F166" s="199">
        <v>1</v>
      </c>
      <c r="G166" s="199">
        <v>1</v>
      </c>
      <c r="H166" s="199">
        <v>1</v>
      </c>
      <c r="I166" s="199">
        <v>1</v>
      </c>
      <c r="J166" s="199">
        <v>1</v>
      </c>
      <c r="K166" s="199">
        <v>1</v>
      </c>
      <c r="L166" s="199">
        <v>1</v>
      </c>
      <c r="M166" s="199">
        <v>1</v>
      </c>
      <c r="N166" s="199">
        <v>1</v>
      </c>
      <c r="O166" s="199">
        <v>1</v>
      </c>
      <c r="P166" s="219">
        <f t="shared" si="12"/>
        <v>12</v>
      </c>
    </row>
    <row r="167" spans="1:16" ht="24.75" customHeight="1">
      <c r="A167" s="314"/>
      <c r="B167" s="363"/>
      <c r="C167" s="363"/>
      <c r="D167" s="199">
        <f>B166*D166</f>
        <v>193.11</v>
      </c>
      <c r="E167" s="199">
        <f>B166*E166</f>
        <v>193.11</v>
      </c>
      <c r="F167" s="199">
        <f>F166*B166</f>
        <v>193.11</v>
      </c>
      <c r="G167" s="199">
        <f>G166*B166</f>
        <v>193.11</v>
      </c>
      <c r="H167" s="199">
        <f>H166*B166</f>
        <v>193.11</v>
      </c>
      <c r="I167" s="199">
        <f>I166*B166</f>
        <v>193.11</v>
      </c>
      <c r="J167" s="199">
        <f>J166*C166</f>
        <v>213.68</v>
      </c>
      <c r="K167" s="199">
        <f>K166*C166</f>
        <v>213.68</v>
      </c>
      <c r="L167" s="199">
        <f>L166*C166</f>
        <v>213.68</v>
      </c>
      <c r="M167" s="199">
        <f>M166*C166</f>
        <v>213.68</v>
      </c>
      <c r="N167" s="199">
        <f>N166*C166</f>
        <v>213.68</v>
      </c>
      <c r="O167" s="199">
        <f>O166*C166</f>
        <v>213.68</v>
      </c>
      <c r="P167" s="219">
        <f t="shared" si="12"/>
        <v>2440.7400000000002</v>
      </c>
    </row>
    <row r="168" spans="1:16" ht="12.75">
      <c r="A168" s="313" t="s">
        <v>285</v>
      </c>
      <c r="B168" s="362">
        <v>193.11</v>
      </c>
      <c r="C168" s="362">
        <v>253.81</v>
      </c>
      <c r="D168" s="199">
        <v>1</v>
      </c>
      <c r="E168" s="199">
        <v>1</v>
      </c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219">
        <f t="shared" si="12"/>
        <v>2</v>
      </c>
    </row>
    <row r="169" spans="1:16" ht="21" customHeight="1">
      <c r="A169" s="314"/>
      <c r="B169" s="363"/>
      <c r="C169" s="363"/>
      <c r="D169" s="199">
        <v>193.11</v>
      </c>
      <c r="E169" s="199">
        <v>193.11</v>
      </c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219">
        <f t="shared" si="12"/>
        <v>386.22</v>
      </c>
    </row>
    <row r="170" spans="1:16" ht="12.75">
      <c r="A170" s="313" t="s">
        <v>286</v>
      </c>
      <c r="B170" s="362">
        <v>77.82</v>
      </c>
      <c r="C170" s="362">
        <v>86.11</v>
      </c>
      <c r="D170" s="199">
        <v>1</v>
      </c>
      <c r="E170" s="199">
        <v>1</v>
      </c>
      <c r="F170" s="199">
        <v>1</v>
      </c>
      <c r="G170" s="199">
        <v>1</v>
      </c>
      <c r="H170" s="199">
        <v>1</v>
      </c>
      <c r="I170" s="199">
        <v>1</v>
      </c>
      <c r="J170" s="199">
        <v>1</v>
      </c>
      <c r="K170" s="199">
        <v>1</v>
      </c>
      <c r="L170" s="199">
        <v>1</v>
      </c>
      <c r="M170" s="199">
        <v>1</v>
      </c>
      <c r="N170" s="199">
        <v>1</v>
      </c>
      <c r="O170" s="199">
        <v>1</v>
      </c>
      <c r="P170" s="219">
        <f>SUM(D170:O170)</f>
        <v>12</v>
      </c>
    </row>
    <row r="171" spans="1:16" ht="26.25" customHeight="1">
      <c r="A171" s="314"/>
      <c r="B171" s="363"/>
      <c r="C171" s="363"/>
      <c r="D171" s="199">
        <f>B170*D170</f>
        <v>77.82</v>
      </c>
      <c r="E171" s="199">
        <f>B170*E170</f>
        <v>77.82</v>
      </c>
      <c r="F171" s="199">
        <f>F170*B170</f>
        <v>77.82</v>
      </c>
      <c r="G171" s="199">
        <f>G170*B170</f>
        <v>77.82</v>
      </c>
      <c r="H171" s="199">
        <f>H170*B170</f>
        <v>77.82</v>
      </c>
      <c r="I171" s="199">
        <f>I170*B170</f>
        <v>77.82</v>
      </c>
      <c r="J171" s="199">
        <f>J170*C170</f>
        <v>86.11</v>
      </c>
      <c r="K171" s="199">
        <f>K170*C170</f>
        <v>86.11</v>
      </c>
      <c r="L171" s="199">
        <f>L170*C170</f>
        <v>86.11</v>
      </c>
      <c r="M171" s="199">
        <f>M170*C170</f>
        <v>86.11</v>
      </c>
      <c r="N171" s="199">
        <f>N170*C170</f>
        <v>86.11</v>
      </c>
      <c r="O171" s="199">
        <f>O170*C170</f>
        <v>86.11</v>
      </c>
      <c r="P171" s="219">
        <f>SUM(D171:O171)</f>
        <v>983.58</v>
      </c>
    </row>
    <row r="172" spans="1:16" ht="12.75">
      <c r="A172" s="313" t="s">
        <v>287</v>
      </c>
      <c r="B172" s="362">
        <v>72.37</v>
      </c>
      <c r="C172" s="362">
        <v>86.11</v>
      </c>
      <c r="D172" s="199">
        <v>1</v>
      </c>
      <c r="E172" s="199">
        <v>1</v>
      </c>
      <c r="F172" s="199">
        <v>1</v>
      </c>
      <c r="G172" s="199">
        <v>1</v>
      </c>
      <c r="H172" s="199">
        <v>1</v>
      </c>
      <c r="I172" s="199">
        <v>1</v>
      </c>
      <c r="J172" s="199">
        <v>1</v>
      </c>
      <c r="K172" s="199">
        <v>1</v>
      </c>
      <c r="L172" s="199">
        <v>1</v>
      </c>
      <c r="M172" s="199">
        <v>1</v>
      </c>
      <c r="N172" s="199">
        <v>1</v>
      </c>
      <c r="O172" s="199">
        <v>1</v>
      </c>
      <c r="P172" s="219">
        <f aca="true" t="shared" si="13" ref="P172:P177">SUM(D172:O172)</f>
        <v>12</v>
      </c>
    </row>
    <row r="173" spans="1:16" ht="24.75" customHeight="1">
      <c r="A173" s="314"/>
      <c r="B173" s="363"/>
      <c r="C173" s="363"/>
      <c r="D173" s="199">
        <f>B172*D172</f>
        <v>72.37</v>
      </c>
      <c r="E173" s="199">
        <f>B172*E172</f>
        <v>72.37</v>
      </c>
      <c r="F173" s="199">
        <f>F172*B172</f>
        <v>72.37</v>
      </c>
      <c r="G173" s="199">
        <f>G172*B172</f>
        <v>72.37</v>
      </c>
      <c r="H173" s="199">
        <f>H172*B172</f>
        <v>72.37</v>
      </c>
      <c r="I173" s="199">
        <f>I172*B172</f>
        <v>72.37</v>
      </c>
      <c r="J173" s="199">
        <f>J172*C172</f>
        <v>86.11</v>
      </c>
      <c r="K173" s="199">
        <f>K172*C172</f>
        <v>86.11</v>
      </c>
      <c r="L173" s="199">
        <f>L172*C172</f>
        <v>86.11</v>
      </c>
      <c r="M173" s="199">
        <f>M172*C172</f>
        <v>86.11</v>
      </c>
      <c r="N173" s="199">
        <f>N172*C172</f>
        <v>86.11</v>
      </c>
      <c r="O173" s="199">
        <f>O172*C172</f>
        <v>86.11</v>
      </c>
      <c r="P173" s="219">
        <f t="shared" si="13"/>
        <v>950.8800000000001</v>
      </c>
    </row>
    <row r="174" spans="1:16" ht="12.75">
      <c r="A174" s="313" t="s">
        <v>288</v>
      </c>
      <c r="B174" s="400">
        <v>77.82</v>
      </c>
      <c r="C174" s="400">
        <v>466.91</v>
      </c>
      <c r="D174" s="199">
        <v>1</v>
      </c>
      <c r="E174" s="199">
        <v>1</v>
      </c>
      <c r="F174" s="199">
        <v>1</v>
      </c>
      <c r="G174" s="199">
        <v>1</v>
      </c>
      <c r="H174" s="199">
        <v>1</v>
      </c>
      <c r="I174" s="199">
        <v>1</v>
      </c>
      <c r="J174" s="199">
        <v>1</v>
      </c>
      <c r="K174" s="199">
        <v>1</v>
      </c>
      <c r="L174" s="199">
        <v>1</v>
      </c>
      <c r="M174" s="199">
        <v>1</v>
      </c>
      <c r="N174" s="199">
        <v>1</v>
      </c>
      <c r="O174" s="199">
        <v>1</v>
      </c>
      <c r="P174" s="219">
        <f t="shared" si="13"/>
        <v>12</v>
      </c>
    </row>
    <row r="175" spans="1:16" ht="23.25" customHeight="1">
      <c r="A175" s="314"/>
      <c r="B175" s="400"/>
      <c r="C175" s="400"/>
      <c r="D175" s="199">
        <f>B174*D174</f>
        <v>77.82</v>
      </c>
      <c r="E175" s="199">
        <f>B174*E174</f>
        <v>77.82</v>
      </c>
      <c r="F175" s="199">
        <f>F174*B174</f>
        <v>77.82</v>
      </c>
      <c r="G175" s="199">
        <f>G174*B174</f>
        <v>77.82</v>
      </c>
      <c r="H175" s="199">
        <f>H174*B174</f>
        <v>77.82</v>
      </c>
      <c r="I175" s="199">
        <f>I174*B174</f>
        <v>77.82</v>
      </c>
      <c r="J175" s="199">
        <f>J174*C174</f>
        <v>466.91</v>
      </c>
      <c r="K175" s="199">
        <f>K174*C174</f>
        <v>466.91</v>
      </c>
      <c r="L175" s="199">
        <f>L174*C174</f>
        <v>466.91</v>
      </c>
      <c r="M175" s="199">
        <f>M174*C174</f>
        <v>466.91</v>
      </c>
      <c r="N175" s="199">
        <f>N174*C174</f>
        <v>466.91</v>
      </c>
      <c r="O175" s="199">
        <f>O174*C174</f>
        <v>466.91</v>
      </c>
      <c r="P175" s="219">
        <f>SUM(D175:O175)</f>
        <v>3268.3799999999997</v>
      </c>
    </row>
    <row r="176" spans="1:16" ht="12.75">
      <c r="A176" s="393" t="s">
        <v>83</v>
      </c>
      <c r="B176" s="391">
        <v>43.47</v>
      </c>
      <c r="C176" s="391">
        <v>43.47</v>
      </c>
      <c r="D176" s="134">
        <v>25</v>
      </c>
      <c r="E176" s="134">
        <v>25</v>
      </c>
      <c r="F176" s="134">
        <v>25</v>
      </c>
      <c r="G176" s="134">
        <v>25</v>
      </c>
      <c r="H176" s="134">
        <v>25</v>
      </c>
      <c r="I176" s="134">
        <v>25</v>
      </c>
      <c r="J176" s="134">
        <v>25</v>
      </c>
      <c r="K176" s="134">
        <v>25</v>
      </c>
      <c r="L176" s="134">
        <v>25</v>
      </c>
      <c r="M176" s="134">
        <v>25</v>
      </c>
      <c r="N176" s="134">
        <v>25</v>
      </c>
      <c r="O176" s="134">
        <v>25</v>
      </c>
      <c r="P176" s="219">
        <f t="shared" si="13"/>
        <v>300</v>
      </c>
    </row>
    <row r="177" spans="1:16" ht="12.75">
      <c r="A177" s="394"/>
      <c r="B177" s="392"/>
      <c r="C177" s="392"/>
      <c r="D177" s="134">
        <f>B176*D176*1.2</f>
        <v>1304.1</v>
      </c>
      <c r="E177" s="266">
        <f>E176*B176*1.2</f>
        <v>1304.1</v>
      </c>
      <c r="F177" s="134">
        <f>F176*B176*1.2</f>
        <v>1304.1</v>
      </c>
      <c r="G177" s="134">
        <f>G176*B176*1.2</f>
        <v>1304.1</v>
      </c>
      <c r="H177" s="134">
        <f>H176*B176*1.2</f>
        <v>1304.1</v>
      </c>
      <c r="I177" s="134">
        <f>I176*B176*1.2</f>
        <v>1304.1</v>
      </c>
      <c r="J177" s="134">
        <f>J176*C176*1.2</f>
        <v>1304.1</v>
      </c>
      <c r="K177" s="134">
        <f>K176*C176*1.2</f>
        <v>1304.1</v>
      </c>
      <c r="L177" s="134">
        <f>L176*C176*1.2</f>
        <v>1304.1</v>
      </c>
      <c r="M177" s="137">
        <f>M176*C176*1.2</f>
        <v>1304.1</v>
      </c>
      <c r="N177" s="137">
        <f>N176*C176*1.2</f>
        <v>1304.1</v>
      </c>
      <c r="O177" s="134">
        <f>O176*C176*1.2</f>
        <v>1304.1</v>
      </c>
      <c r="P177" s="219">
        <f t="shared" si="13"/>
        <v>15649.200000000003</v>
      </c>
    </row>
    <row r="178" spans="1:16" ht="12.75">
      <c r="A178" s="515" t="s">
        <v>210</v>
      </c>
      <c r="B178" s="516"/>
      <c r="C178" s="516"/>
      <c r="D178" s="516"/>
      <c r="E178" s="516"/>
      <c r="F178" s="516"/>
      <c r="G178" s="516"/>
      <c r="H178" s="516"/>
      <c r="I178" s="516"/>
      <c r="J178" s="516"/>
      <c r="K178" s="516"/>
      <c r="L178" s="516"/>
      <c r="M178" s="516"/>
      <c r="N178" s="516"/>
      <c r="O178" s="516"/>
      <c r="P178" s="517"/>
    </row>
    <row r="179" spans="1:16" ht="12.75">
      <c r="A179" s="518"/>
      <c r="B179" s="519"/>
      <c r="C179" s="519"/>
      <c r="D179" s="519"/>
      <c r="E179" s="519"/>
      <c r="F179" s="519"/>
      <c r="G179" s="519"/>
      <c r="H179" s="519"/>
      <c r="I179" s="519"/>
      <c r="J179" s="519"/>
      <c r="K179" s="519"/>
      <c r="L179" s="519"/>
      <c r="M179" s="519"/>
      <c r="N179" s="519"/>
      <c r="O179" s="519"/>
      <c r="P179" s="520"/>
    </row>
    <row r="180" spans="1:16" ht="12.75">
      <c r="A180" s="393" t="s">
        <v>84</v>
      </c>
      <c r="B180" s="490">
        <v>7.3</v>
      </c>
      <c r="C180" s="490">
        <v>7.3</v>
      </c>
      <c r="D180" s="273">
        <v>6500</v>
      </c>
      <c r="E180" s="273">
        <v>6400</v>
      </c>
      <c r="F180" s="273">
        <v>6400</v>
      </c>
      <c r="G180" s="273">
        <v>6300</v>
      </c>
      <c r="H180" s="273">
        <v>5000</v>
      </c>
      <c r="I180" s="273">
        <v>4500</v>
      </c>
      <c r="J180" s="273">
        <v>4500</v>
      </c>
      <c r="K180" s="273">
        <v>5000</v>
      </c>
      <c r="L180" s="273">
        <v>6000</v>
      </c>
      <c r="M180" s="273">
        <v>6300</v>
      </c>
      <c r="N180" s="273">
        <v>6500</v>
      </c>
      <c r="O180" s="273">
        <v>6500</v>
      </c>
      <c r="P180" s="227">
        <f>SUM(D180:O180)</f>
        <v>69900</v>
      </c>
    </row>
    <row r="181" spans="1:16" ht="12.75">
      <c r="A181" s="394"/>
      <c r="B181" s="491"/>
      <c r="C181" s="491"/>
      <c r="D181" s="134">
        <f>B180*D180</f>
        <v>47450</v>
      </c>
      <c r="E181" s="134">
        <f>C180*E180</f>
        <v>46720</v>
      </c>
      <c r="F181" s="134">
        <f>F180*B180</f>
        <v>46720</v>
      </c>
      <c r="G181" s="134">
        <f>G180*B180</f>
        <v>45990</v>
      </c>
      <c r="H181" s="134">
        <f>H180*B180</f>
        <v>36500</v>
      </c>
      <c r="I181" s="134">
        <f>I180*B180</f>
        <v>32850</v>
      </c>
      <c r="J181" s="134">
        <f>J180*C180</f>
        <v>32850</v>
      </c>
      <c r="K181" s="134">
        <f>K180*C180</f>
        <v>36500</v>
      </c>
      <c r="L181" s="134">
        <f>L180*C180</f>
        <v>43800</v>
      </c>
      <c r="M181" s="137">
        <f>M180*C180</f>
        <v>45990</v>
      </c>
      <c r="N181" s="137">
        <f>N180*C180</f>
        <v>47450</v>
      </c>
      <c r="O181" s="134">
        <f>O180*C180</f>
        <v>47450</v>
      </c>
      <c r="P181" s="261">
        <f>SUM(D181:O181)</f>
        <v>510270</v>
      </c>
    </row>
    <row r="182" spans="1:16" ht="12.75">
      <c r="A182" s="180" t="s">
        <v>37</v>
      </c>
      <c r="B182" s="225"/>
      <c r="C182" s="225"/>
      <c r="D182" s="225">
        <f aca="true" t="shared" si="14" ref="D182:O182">D73+D99+D177+D181</f>
        <v>69292.19</v>
      </c>
      <c r="E182" s="225">
        <f t="shared" si="14"/>
        <v>68562.19</v>
      </c>
      <c r="F182" s="225">
        <f t="shared" si="14"/>
        <v>68562.19</v>
      </c>
      <c r="G182" s="225">
        <f t="shared" si="14"/>
        <v>67832.19</v>
      </c>
      <c r="H182" s="225">
        <f t="shared" si="14"/>
        <v>58342.19</v>
      </c>
      <c r="I182" s="225">
        <f t="shared" si="14"/>
        <v>54692.19</v>
      </c>
      <c r="J182" s="225">
        <f t="shared" si="14"/>
        <v>57276.267</v>
      </c>
      <c r="K182" s="225">
        <f t="shared" si="14"/>
        <v>60926.267</v>
      </c>
      <c r="L182" s="225">
        <f t="shared" si="14"/>
        <v>68226.26699999999</v>
      </c>
      <c r="M182" s="225">
        <f t="shared" si="14"/>
        <v>70416.26699999999</v>
      </c>
      <c r="N182" s="225">
        <f t="shared" si="14"/>
        <v>76252.437</v>
      </c>
      <c r="O182" s="225">
        <f t="shared" si="14"/>
        <v>76252.437</v>
      </c>
      <c r="P182" s="225">
        <f>SUM(D182:O182)</f>
        <v>796633.082</v>
      </c>
    </row>
  </sheetData>
  <sheetProtection/>
  <mergeCells count="254">
    <mergeCell ref="A174:A175"/>
    <mergeCell ref="B174:B175"/>
    <mergeCell ref="C174:C175"/>
    <mergeCell ref="A86:A87"/>
    <mergeCell ref="B86:B87"/>
    <mergeCell ref="C86:C87"/>
    <mergeCell ref="A170:A171"/>
    <mergeCell ref="B170:B171"/>
    <mergeCell ref="C170:C171"/>
    <mergeCell ref="A172:A173"/>
    <mergeCell ref="C76:C77"/>
    <mergeCell ref="C78:C79"/>
    <mergeCell ref="A84:A85"/>
    <mergeCell ref="B84:B85"/>
    <mergeCell ref="C84:C85"/>
    <mergeCell ref="A82:A83"/>
    <mergeCell ref="B82:B83"/>
    <mergeCell ref="C82:C83"/>
    <mergeCell ref="B172:B173"/>
    <mergeCell ref="C172:C173"/>
    <mergeCell ref="A164:A165"/>
    <mergeCell ref="A166:A167"/>
    <mergeCell ref="A168:A169"/>
    <mergeCell ref="B164:B165"/>
    <mergeCell ref="C164:C165"/>
    <mergeCell ref="B166:B167"/>
    <mergeCell ref="C166:C167"/>
    <mergeCell ref="B168:B169"/>
    <mergeCell ref="C168:C169"/>
    <mergeCell ref="B136:B137"/>
    <mergeCell ref="C136:C137"/>
    <mergeCell ref="A138:A139"/>
    <mergeCell ref="B138:B139"/>
    <mergeCell ref="C138:C139"/>
    <mergeCell ref="A162:A163"/>
    <mergeCell ref="B162:B163"/>
    <mergeCell ref="C162:C163"/>
    <mergeCell ref="A140:A141"/>
    <mergeCell ref="A134:A135"/>
    <mergeCell ref="B134:B135"/>
    <mergeCell ref="C134:C135"/>
    <mergeCell ref="A142:A143"/>
    <mergeCell ref="B142:B143"/>
    <mergeCell ref="C142:C143"/>
    <mergeCell ref="B140:B141"/>
    <mergeCell ref="C140:C141"/>
    <mergeCell ref="A136:A137"/>
    <mergeCell ref="B124:B125"/>
    <mergeCell ref="C124:C125"/>
    <mergeCell ref="A130:A131"/>
    <mergeCell ref="B130:B131"/>
    <mergeCell ref="C130:C131"/>
    <mergeCell ref="A132:A133"/>
    <mergeCell ref="B132:B133"/>
    <mergeCell ref="C132:C133"/>
    <mergeCell ref="A122:A123"/>
    <mergeCell ref="B122:B123"/>
    <mergeCell ref="C122:C123"/>
    <mergeCell ref="A124:A125"/>
    <mergeCell ref="A126:A127"/>
    <mergeCell ref="A128:A129"/>
    <mergeCell ref="B126:B127"/>
    <mergeCell ref="B128:B129"/>
    <mergeCell ref="C126:C127"/>
    <mergeCell ref="C128:C129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1:P11"/>
    <mergeCell ref="B8:P8"/>
    <mergeCell ref="A12:A13"/>
    <mergeCell ref="B12:B13"/>
    <mergeCell ref="C12:C13"/>
    <mergeCell ref="A14:A15"/>
    <mergeCell ref="B14:B15"/>
    <mergeCell ref="C14:C15"/>
    <mergeCell ref="A20:A21"/>
    <mergeCell ref="B20:B21"/>
    <mergeCell ref="C20:C21"/>
    <mergeCell ref="A16:A17"/>
    <mergeCell ref="B16:B17"/>
    <mergeCell ref="C16:C17"/>
    <mergeCell ref="A18:A19"/>
    <mergeCell ref="B18:B19"/>
    <mergeCell ref="C18:C19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40:A41"/>
    <mergeCell ref="A36:A37"/>
    <mergeCell ref="A38:A39"/>
    <mergeCell ref="A32:A33"/>
    <mergeCell ref="B32:B33"/>
    <mergeCell ref="C32:C33"/>
    <mergeCell ref="A34:A35"/>
    <mergeCell ref="B34:B35"/>
    <mergeCell ref="C34:C35"/>
    <mergeCell ref="B36:B37"/>
    <mergeCell ref="L1:P1"/>
    <mergeCell ref="L2:P2"/>
    <mergeCell ref="L3:P3"/>
    <mergeCell ref="L4:P4"/>
    <mergeCell ref="L5:P5"/>
    <mergeCell ref="A7:P7"/>
    <mergeCell ref="A6:P6"/>
    <mergeCell ref="A42:A43"/>
    <mergeCell ref="B42:B43"/>
    <mergeCell ref="C42:C43"/>
    <mergeCell ref="A44:A45"/>
    <mergeCell ref="B44:B45"/>
    <mergeCell ref="C44:C45"/>
    <mergeCell ref="C46:C47"/>
    <mergeCell ref="A48:A49"/>
    <mergeCell ref="B48:B49"/>
    <mergeCell ref="C48:C49"/>
    <mergeCell ref="A50:A51"/>
    <mergeCell ref="B50:B51"/>
    <mergeCell ref="C50:C51"/>
    <mergeCell ref="A46:A47"/>
    <mergeCell ref="B46:B47"/>
    <mergeCell ref="A52:A53"/>
    <mergeCell ref="B52:B53"/>
    <mergeCell ref="C52:C53"/>
    <mergeCell ref="A54:A55"/>
    <mergeCell ref="B54:B55"/>
    <mergeCell ref="C54:C55"/>
    <mergeCell ref="A56:A57"/>
    <mergeCell ref="B56:B57"/>
    <mergeCell ref="C56:C57"/>
    <mergeCell ref="A58:A59"/>
    <mergeCell ref="B58:B59"/>
    <mergeCell ref="C58:C59"/>
    <mergeCell ref="A60:A61"/>
    <mergeCell ref="B60:B61"/>
    <mergeCell ref="C60:C61"/>
    <mergeCell ref="A62:A63"/>
    <mergeCell ref="B62:B63"/>
    <mergeCell ref="C62:C63"/>
    <mergeCell ref="A64:A65"/>
    <mergeCell ref="B64:B65"/>
    <mergeCell ref="C64:C65"/>
    <mergeCell ref="A66:A67"/>
    <mergeCell ref="B66:B67"/>
    <mergeCell ref="C66:C67"/>
    <mergeCell ref="A72:A73"/>
    <mergeCell ref="A74:P75"/>
    <mergeCell ref="A88:P89"/>
    <mergeCell ref="A80:A81"/>
    <mergeCell ref="B80:B81"/>
    <mergeCell ref="C80:C81"/>
    <mergeCell ref="A76:A77"/>
    <mergeCell ref="A78:A79"/>
    <mergeCell ref="B76:B77"/>
    <mergeCell ref="B78:B79"/>
    <mergeCell ref="B92:B93"/>
    <mergeCell ref="C92:C93"/>
    <mergeCell ref="A94:A95"/>
    <mergeCell ref="B94:B95"/>
    <mergeCell ref="C94:C95"/>
    <mergeCell ref="A90:A91"/>
    <mergeCell ref="B90:B91"/>
    <mergeCell ref="C90:C91"/>
    <mergeCell ref="B148:B149"/>
    <mergeCell ref="C148:C149"/>
    <mergeCell ref="A96:A97"/>
    <mergeCell ref="B96:B97"/>
    <mergeCell ref="C96:C97"/>
    <mergeCell ref="A98:A99"/>
    <mergeCell ref="B98:B99"/>
    <mergeCell ref="A108:A109"/>
    <mergeCell ref="B108:B109"/>
    <mergeCell ref="C108:C109"/>
    <mergeCell ref="A178:P179"/>
    <mergeCell ref="A180:A181"/>
    <mergeCell ref="B180:B181"/>
    <mergeCell ref="C180:C181"/>
    <mergeCell ref="A152:A153"/>
    <mergeCell ref="B152:B153"/>
    <mergeCell ref="C152:C153"/>
    <mergeCell ref="A154:A155"/>
    <mergeCell ref="B154:B155"/>
    <mergeCell ref="C154:C155"/>
    <mergeCell ref="C22:C23"/>
    <mergeCell ref="B22:B23"/>
    <mergeCell ref="A22:A23"/>
    <mergeCell ref="A176:A177"/>
    <mergeCell ref="B176:B177"/>
    <mergeCell ref="C176:C177"/>
    <mergeCell ref="A150:A151"/>
    <mergeCell ref="C144:C145"/>
    <mergeCell ref="A146:P147"/>
    <mergeCell ref="A148:A149"/>
    <mergeCell ref="C36:C37"/>
    <mergeCell ref="B38:B39"/>
    <mergeCell ref="C38:C39"/>
    <mergeCell ref="B40:B41"/>
    <mergeCell ref="C40:C41"/>
    <mergeCell ref="A100:A101"/>
    <mergeCell ref="B100:B101"/>
    <mergeCell ref="C100:C101"/>
    <mergeCell ref="C98:C99"/>
    <mergeCell ref="A92:A93"/>
    <mergeCell ref="A68:A69"/>
    <mergeCell ref="B68:B69"/>
    <mergeCell ref="C68:C69"/>
    <mergeCell ref="A70:A71"/>
    <mergeCell ref="B70:B71"/>
    <mergeCell ref="C70:C71"/>
    <mergeCell ref="A156:A157"/>
    <mergeCell ref="B156:B157"/>
    <mergeCell ref="C156:C157"/>
    <mergeCell ref="A104:A105"/>
    <mergeCell ref="B104:B105"/>
    <mergeCell ref="C104:C105"/>
    <mergeCell ref="B150:B151"/>
    <mergeCell ref="C150:C151"/>
    <mergeCell ref="A144:A145"/>
    <mergeCell ref="B144:B145"/>
    <mergeCell ref="A106:A107"/>
    <mergeCell ref="B106:B107"/>
    <mergeCell ref="C106:C107"/>
    <mergeCell ref="A102:A103"/>
    <mergeCell ref="B102:B103"/>
    <mergeCell ref="C102:C103"/>
    <mergeCell ref="A160:A161"/>
    <mergeCell ref="B160:B161"/>
    <mergeCell ref="C160:C161"/>
    <mergeCell ref="A158:A159"/>
    <mergeCell ref="B158:B159"/>
    <mergeCell ref="C158:C159"/>
  </mergeCells>
  <printOptions/>
  <pageMargins left="0.7" right="0.7" top="0.75" bottom="0.75" header="0.3" footer="0.3"/>
  <pageSetup orientation="landscape" paperSize="9" scale="76" r:id="rId1"/>
  <rowBreaks count="8" manualBreakCount="8">
    <brk id="27" max="255" man="1"/>
    <brk id="61" max="255" man="1"/>
    <brk id="73" max="255" man="1"/>
    <brk id="87" max="255" man="1"/>
    <brk id="119" max="255" man="1"/>
    <brk id="145" max="255" man="1"/>
    <brk id="155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Елена Алексеевна</cp:lastModifiedBy>
  <cp:lastPrinted>2024-04-10T05:45:36Z</cp:lastPrinted>
  <dcterms:created xsi:type="dcterms:W3CDTF">2003-08-06T04:08:16Z</dcterms:created>
  <dcterms:modified xsi:type="dcterms:W3CDTF">2024-04-10T05:47:44Z</dcterms:modified>
  <cp:category/>
  <cp:version/>
  <cp:contentType/>
  <cp:contentStatus/>
</cp:coreProperties>
</file>