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360" windowWidth="21075" windowHeight="9855" activeTab="3"/>
  </bookViews>
  <sheets>
    <sheet name="2018" sheetId="3" r:id="rId1"/>
    <sheet name="2019-2021" sheetId="4" r:id="rId2"/>
    <sheet name="2020" sheetId="5" r:id="rId3"/>
    <sheet name="2020-2021" sheetId="6" r:id="rId4"/>
  </sheets>
  <definedNames>
    <definedName name="_xlnm.Print_Area" localSheetId="0">'2018'!$A$1:$X$30</definedName>
    <definedName name="_xlnm.Print_Area" localSheetId="2">'2020'!$A$1:$D$30</definedName>
  </definedNames>
  <calcPr calcId="124519"/>
</workbook>
</file>

<file path=xl/calcChain.xml><?xml version="1.0" encoding="utf-8"?>
<calcChain xmlns="http://schemas.openxmlformats.org/spreadsheetml/2006/main">
  <c r="M13" i="6"/>
  <c r="L13"/>
  <c r="I7"/>
  <c r="H7"/>
  <c r="G5"/>
  <c r="D5"/>
  <c r="B5"/>
  <c r="L9" l="1"/>
  <c r="H8" i="4"/>
  <c r="C15" i="5"/>
  <c r="K13" i="6"/>
  <c r="J13"/>
  <c r="I13"/>
  <c r="H13"/>
  <c r="M12"/>
  <c r="L12"/>
  <c r="K12"/>
  <c r="J12"/>
  <c r="I12"/>
  <c r="H12"/>
  <c r="M10"/>
  <c r="L10"/>
  <c r="K10"/>
  <c r="J10"/>
  <c r="I10"/>
  <c r="H10"/>
  <c r="M9"/>
  <c r="K9"/>
  <c r="J9"/>
  <c r="I9"/>
  <c r="H9"/>
  <c r="M8"/>
  <c r="L8"/>
  <c r="K8"/>
  <c r="J8"/>
  <c r="I8"/>
  <c r="H8"/>
  <c r="L7"/>
  <c r="G7"/>
  <c r="M7" s="1"/>
  <c r="F7"/>
  <c r="F5" s="1"/>
  <c r="F14" s="1"/>
  <c r="E7"/>
  <c r="D7"/>
  <c r="K7" s="1"/>
  <c r="C7"/>
  <c r="C5" s="1"/>
  <c r="C14" s="1"/>
  <c r="B7"/>
  <c r="G14"/>
  <c r="E5"/>
  <c r="E14" s="1"/>
  <c r="H29" i="5"/>
  <c r="F29"/>
  <c r="E29"/>
  <c r="E28" s="1"/>
  <c r="H28"/>
  <c r="F28"/>
  <c r="H26"/>
  <c r="F26"/>
  <c r="E26"/>
  <c r="I25"/>
  <c r="G25"/>
  <c r="I23"/>
  <c r="G23"/>
  <c r="I22"/>
  <c r="G22"/>
  <c r="G21"/>
  <c r="I20"/>
  <c r="G20"/>
  <c r="I19"/>
  <c r="G19"/>
  <c r="I18"/>
  <c r="G18"/>
  <c r="D17"/>
  <c r="C17"/>
  <c r="B17"/>
  <c r="I16"/>
  <c r="G16"/>
  <c r="I15"/>
  <c r="G15"/>
  <c r="D15"/>
  <c r="B15"/>
  <c r="I9"/>
  <c r="G9"/>
  <c r="I8"/>
  <c r="G8"/>
  <c r="D6"/>
  <c r="I7"/>
  <c r="G7"/>
  <c r="C6"/>
  <c r="B6"/>
  <c r="I5"/>
  <c r="G5"/>
  <c r="H5" i="4"/>
  <c r="D14"/>
  <c r="H14"/>
  <c r="I14"/>
  <c r="I13"/>
  <c r="L5" i="6" l="1"/>
  <c r="D14"/>
  <c r="K14" s="1"/>
  <c r="J7"/>
  <c r="B14"/>
  <c r="I14" s="1"/>
  <c r="D5" i="5"/>
  <c r="D29" s="1"/>
  <c r="M5" i="6"/>
  <c r="B5" i="5"/>
  <c r="B29" s="1"/>
  <c r="C5"/>
  <c r="C29" s="1"/>
  <c r="J8" i="4"/>
  <c r="S8" i="3"/>
  <c r="S9"/>
  <c r="S10"/>
  <c r="S11"/>
  <c r="S12"/>
  <c r="S13"/>
  <c r="S14"/>
  <c r="S7"/>
  <c r="S6" s="1"/>
  <c r="L9" i="4"/>
  <c r="H9"/>
  <c r="I9"/>
  <c r="R6" i="3"/>
  <c r="S17"/>
  <c r="S29" s="1"/>
  <c r="R15"/>
  <c r="S15"/>
  <c r="Q15"/>
  <c r="R17"/>
  <c r="Q17"/>
  <c r="J5" i="6" l="1"/>
  <c r="J14"/>
  <c r="K5"/>
  <c r="I5"/>
  <c r="H14"/>
  <c r="H5"/>
  <c r="B14" i="4"/>
  <c r="M13"/>
  <c r="L13"/>
  <c r="K13"/>
  <c r="J13"/>
  <c r="H13"/>
  <c r="M12"/>
  <c r="L12"/>
  <c r="K12"/>
  <c r="J12"/>
  <c r="I12"/>
  <c r="H12"/>
  <c r="M10"/>
  <c r="L10"/>
  <c r="K10"/>
  <c r="J10"/>
  <c r="I10"/>
  <c r="H10"/>
  <c r="M9"/>
  <c r="K9"/>
  <c r="J9"/>
  <c r="M8"/>
  <c r="L8"/>
  <c r="K8"/>
  <c r="I8"/>
  <c r="G7"/>
  <c r="M7" s="1"/>
  <c r="F7"/>
  <c r="F5" s="1"/>
  <c r="F14" s="1"/>
  <c r="E7"/>
  <c r="D7"/>
  <c r="C7"/>
  <c r="C5" s="1"/>
  <c r="C14" s="1"/>
  <c r="B7"/>
  <c r="E5"/>
  <c r="W29" i="3"/>
  <c r="U29"/>
  <c r="T29"/>
  <c r="M29"/>
  <c r="L29"/>
  <c r="H29"/>
  <c r="G29"/>
  <c r="G28" s="1"/>
  <c r="W28"/>
  <c r="U28"/>
  <c r="T28"/>
  <c r="M28"/>
  <c r="C28" s="1"/>
  <c r="L28"/>
  <c r="H28"/>
  <c r="E28"/>
  <c r="W26"/>
  <c r="U26"/>
  <c r="T26"/>
  <c r="O26"/>
  <c r="M26"/>
  <c r="L26"/>
  <c r="B26" s="1"/>
  <c r="J26"/>
  <c r="H26"/>
  <c r="G26"/>
  <c r="E26"/>
  <c r="C26"/>
  <c r="X25"/>
  <c r="V25"/>
  <c r="P25"/>
  <c r="N25"/>
  <c r="K25"/>
  <c r="I25"/>
  <c r="E25"/>
  <c r="C25"/>
  <c r="B25"/>
  <c r="P24"/>
  <c r="N24"/>
  <c r="K24"/>
  <c r="I24"/>
  <c r="E24"/>
  <c r="C24"/>
  <c r="B24"/>
  <c r="X23"/>
  <c r="V23"/>
  <c r="E23"/>
  <c r="P23"/>
  <c r="N23"/>
  <c r="K23"/>
  <c r="I23"/>
  <c r="C23"/>
  <c r="B23"/>
  <c r="X22"/>
  <c r="V22"/>
  <c r="P22"/>
  <c r="N22"/>
  <c r="I22"/>
  <c r="K22" s="1"/>
  <c r="E22"/>
  <c r="C22"/>
  <c r="B22"/>
  <c r="V21"/>
  <c r="P21"/>
  <c r="N21"/>
  <c r="I21"/>
  <c r="K21" s="1"/>
  <c r="C21"/>
  <c r="B21"/>
  <c r="X20"/>
  <c r="V20"/>
  <c r="P20"/>
  <c r="N20"/>
  <c r="K20"/>
  <c r="I20"/>
  <c r="E20"/>
  <c r="C20"/>
  <c r="B20"/>
  <c r="X19"/>
  <c r="V19"/>
  <c r="P19"/>
  <c r="N19"/>
  <c r="I19"/>
  <c r="K19" s="1"/>
  <c r="E19"/>
  <c r="C19"/>
  <c r="F19" s="1"/>
  <c r="B19"/>
  <c r="X18"/>
  <c r="V18"/>
  <c r="P18"/>
  <c r="N18"/>
  <c r="K18"/>
  <c r="I18"/>
  <c r="E18"/>
  <c r="C18"/>
  <c r="B18"/>
  <c r="X16"/>
  <c r="V16"/>
  <c r="P16"/>
  <c r="N16"/>
  <c r="K16"/>
  <c r="I16"/>
  <c r="E16"/>
  <c r="C16"/>
  <c r="B16"/>
  <c r="X15"/>
  <c r="V15"/>
  <c r="P15"/>
  <c r="N15"/>
  <c r="K15"/>
  <c r="I15"/>
  <c r="E15"/>
  <c r="C15"/>
  <c r="B15"/>
  <c r="X9"/>
  <c r="V9"/>
  <c r="P9"/>
  <c r="N9"/>
  <c r="K9"/>
  <c r="I9"/>
  <c r="E9"/>
  <c r="C9"/>
  <c r="B9"/>
  <c r="X8"/>
  <c r="V8"/>
  <c r="P8"/>
  <c r="N8"/>
  <c r="K8"/>
  <c r="I8"/>
  <c r="E8"/>
  <c r="C8"/>
  <c r="B8"/>
  <c r="X7"/>
  <c r="V7"/>
  <c r="P7"/>
  <c r="N7"/>
  <c r="K7"/>
  <c r="I7"/>
  <c r="E7"/>
  <c r="C7"/>
  <c r="B7"/>
  <c r="S5"/>
  <c r="R5"/>
  <c r="C5" s="1"/>
  <c r="Q6"/>
  <c r="Q5" s="1"/>
  <c r="X5"/>
  <c r="V5"/>
  <c r="P5"/>
  <c r="N5"/>
  <c r="K5"/>
  <c r="I5"/>
  <c r="F7" l="1"/>
  <c r="F8"/>
  <c r="G5" i="4"/>
  <c r="G14" s="1"/>
  <c r="L5"/>
  <c r="L7"/>
  <c r="K7"/>
  <c r="H7"/>
  <c r="D5"/>
  <c r="J7"/>
  <c r="F16" i="3"/>
  <c r="F18"/>
  <c r="F20"/>
  <c r="D23"/>
  <c r="D25"/>
  <c r="F24"/>
  <c r="D24"/>
  <c r="F23"/>
  <c r="D22"/>
  <c r="D21"/>
  <c r="D20"/>
  <c r="D18"/>
  <c r="D15"/>
  <c r="B5" i="4"/>
  <c r="D16" i="3"/>
  <c r="D8"/>
  <c r="D9"/>
  <c r="I7" i="4"/>
  <c r="E14"/>
  <c r="E5" i="3"/>
  <c r="F5" s="1"/>
  <c r="B5"/>
  <c r="D5" s="1"/>
  <c r="Q29"/>
  <c r="B29" s="1"/>
  <c r="B28" s="1"/>
  <c r="D7"/>
  <c r="F9"/>
  <c r="F15"/>
  <c r="D19"/>
  <c r="F22"/>
  <c r="F25"/>
  <c r="R29"/>
  <c r="C29" s="1"/>
  <c r="J5" i="4" l="1"/>
  <c r="M5"/>
  <c r="K5"/>
  <c r="I5"/>
  <c r="J14"/>
  <c r="K14"/>
</calcChain>
</file>

<file path=xl/sharedStrings.xml><?xml version="1.0" encoding="utf-8"?>
<sst xmlns="http://schemas.openxmlformats.org/spreadsheetml/2006/main" count="115" uniqueCount="68">
  <si>
    <t>1.2 Безвозмездные поступления</t>
  </si>
  <si>
    <t>МР "Агинский район"</t>
  </si>
  <si>
    <t>МР "Дульдургинский район"</t>
  </si>
  <si>
    <t>МР "Могойтуйский район"</t>
  </si>
  <si>
    <t>ГО "Поселок Агинское"</t>
  </si>
  <si>
    <t>ВСЕГО по округу</t>
  </si>
  <si>
    <t>Налог на доходы физических лиц</t>
  </si>
  <si>
    <t>Акцизы</t>
  </si>
  <si>
    <t xml:space="preserve">       </t>
  </si>
  <si>
    <t>Наименование показателей</t>
  </si>
  <si>
    <t>Доходы всего, в т.ч.</t>
  </si>
  <si>
    <t>Налоговые и неналоговые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</si>
  <si>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</si>
  <si>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</si>
  <si>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с применением патентной системы налогообложения</t>
  </si>
  <si>
    <t>Налог на добычу полезных ископаемых</t>
  </si>
  <si>
    <t>Госпошлина</t>
  </si>
  <si>
    <t>Неналоговые доходы</t>
  </si>
  <si>
    <t>в т.ч. безвозмездные поступления от других бюджтов бюджетной системы</t>
  </si>
  <si>
    <t xml:space="preserve"> Расходы всего, в т.ч.</t>
  </si>
  <si>
    <t>Пррофицит(+), Дефицит (-)</t>
  </si>
  <si>
    <t>остаток прошлого года</t>
  </si>
  <si>
    <t xml:space="preserve">          Национальная безопасность и правоохранительная деятельность</t>
  </si>
  <si>
    <t xml:space="preserve">          Жилищно-коммунальное хозяйство</t>
  </si>
  <si>
    <t xml:space="preserve">          Образование</t>
  </si>
  <si>
    <t xml:space="preserve">          Культура, кинематография</t>
  </si>
  <si>
    <t xml:space="preserve">          Социальная политика</t>
  </si>
  <si>
    <t xml:space="preserve">         Физическая культура и спорт</t>
  </si>
  <si>
    <t xml:space="preserve">         обслуживание муниципального долга</t>
  </si>
  <si>
    <t xml:space="preserve">         Межбюджетные трансферты</t>
  </si>
  <si>
    <t xml:space="preserve">          Общегосударственные вопросы</t>
  </si>
  <si>
    <t xml:space="preserve">          Национальная оборона</t>
  </si>
  <si>
    <t xml:space="preserve">          Национальная экономика</t>
  </si>
  <si>
    <t>Бюджет 2018 года</t>
  </si>
  <si>
    <t>Бюджет 2019 года</t>
  </si>
  <si>
    <t>Бюджет 2020 года</t>
  </si>
  <si>
    <t>отклонение показателей 2018 года от бюджета 2017 года</t>
  </si>
  <si>
    <t>отклонение показателей 2018 года от оценки 2017 года</t>
  </si>
  <si>
    <t>Темп роста 2019 года к 2018 году</t>
  </si>
  <si>
    <t>Темп роста 2020 года к 2019 году</t>
  </si>
  <si>
    <t>Всего доходов</t>
  </si>
  <si>
    <t>в том числе</t>
  </si>
  <si>
    <t>налоговые и неналоговые доходы:</t>
  </si>
  <si>
    <t>налоговые доходы</t>
  </si>
  <si>
    <t>неналоговые доходы</t>
  </si>
  <si>
    <t>безвозмездные поступления</t>
  </si>
  <si>
    <t>из них:</t>
  </si>
  <si>
    <t>дотация на выравнивание уровня бюджетной обеспеченности</t>
  </si>
  <si>
    <t>Всего расходов</t>
  </si>
  <si>
    <t>Дефицит бюджета к объему доходов бюджета края без учета объема безвозмездных поступлений</t>
  </si>
  <si>
    <t>Уточненный план на 2018 год (по данным бухгалтерского отчета по состоянию на 01.11.2018)</t>
  </si>
  <si>
    <t>Оценка ожидаемого исполнения бюджета                                                                                                                                                      муниципального района "Могойтуйский район" в 2018 году</t>
  </si>
  <si>
    <t>Исполнение на 01.11.2018</t>
  </si>
  <si>
    <t>Ожидаемая оценка 2018 году</t>
  </si>
  <si>
    <t>Бюджет 2021 года</t>
  </si>
  <si>
    <t>Прогноз основных характеристик консолидированного бюджета муниципального района "Могойтуйский район" на 2019 год и плановый период 2020-2021 годов</t>
  </si>
  <si>
    <t>Оценка ожидаемого исполнения в 2018 году</t>
  </si>
  <si>
    <t>Профицит(+), Дефицит (-)</t>
  </si>
  <si>
    <t>Бюджет 2022 года</t>
  </si>
  <si>
    <t>Оценка ожидаемого исполнения бюджета                                                                                                                                                      муниципального района "Могойтуйский район" в 2020 году</t>
  </si>
  <si>
    <t>Исполнение на 01.11.2020</t>
  </si>
  <si>
    <t>Оценка ожидаемого исполнения в 2020 году</t>
  </si>
  <si>
    <t>Прогноз основных характеристик консолидированного бюджета муниципального района "Могойтуйский район" на 2021 год и плановый период 2022-2023 годов</t>
  </si>
  <si>
    <t>Уточненный план на 2020 год (по данным бухгалтерского отчета по состоянию на 01.11.2020)</t>
  </si>
  <si>
    <t xml:space="preserve">          Жилищно-коммунальное хозяйство и охрана окружающей среды</t>
  </si>
  <si>
    <t>Ожидаемая оценка 2020 году</t>
  </si>
  <si>
    <t>Бюджет 2023 года</t>
  </si>
  <si>
    <t>Темп роста 2021 года к 2020 году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</si>
</sst>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/>
    <xf numFmtId="0" fontId="8" fillId="4" borderId="1" xfId="1" applyNumberFormat="1" applyFont="1" applyFill="1" applyBorder="1" applyAlignment="1" applyProtection="1">
      <alignment horizontal="left" vertical="center" wrapText="1"/>
      <protection locked="0"/>
    </xf>
    <xf numFmtId="0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/>
    <xf numFmtId="0" fontId="10" fillId="3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8" fillId="4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NumberFormat="1" applyFont="1" applyFill="1" applyBorder="1" applyAlignment="1" applyProtection="1">
      <alignment horizontal="left" vertical="center" wrapText="1" indent="5"/>
      <protection locked="0"/>
    </xf>
    <xf numFmtId="164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16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6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12" fillId="2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vertical="center" wrapText="1"/>
      <protection locked="0"/>
    </xf>
    <xf numFmtId="0" fontId="1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8" xfId="0" applyBorder="1" applyAlignment="1"/>
    <xf numFmtId="0" fontId="0" fillId="0" borderId="2" xfId="0" applyBorder="1" applyAlignment="1">
      <alignment horizontal="center" vertical="center"/>
    </xf>
    <xf numFmtId="0" fontId="8" fillId="0" borderId="10" xfId="1" applyNumberFormat="1" applyFont="1" applyFill="1" applyBorder="1" applyAlignment="1" applyProtection="1">
      <alignment vertical="center" wrapText="1"/>
      <protection locked="0"/>
    </xf>
    <xf numFmtId="164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1" fillId="0" borderId="10" xfId="1" applyNumberFormat="1" applyFont="1" applyFill="1" applyBorder="1" applyAlignment="1" applyProtection="1">
      <alignment vertical="center" wrapText="1"/>
      <protection locked="0"/>
    </xf>
    <xf numFmtId="0" fontId="11" fillId="0" borderId="1" xfId="1" applyNumberFormat="1" applyFont="1" applyFill="1" applyBorder="1" applyAlignment="1" applyProtection="1">
      <alignment vertical="center" wrapText="1"/>
      <protection locked="0"/>
    </xf>
    <xf numFmtId="164" fontId="14" fillId="0" borderId="2" xfId="0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 applyProtection="1">
      <alignment vertical="center" wrapText="1"/>
      <protection locked="0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14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19" fillId="0" borderId="2" xfId="0" applyNumberFormat="1" applyFont="1" applyFill="1" applyBorder="1" applyAlignment="1">
      <alignment horizontal="center" vertical="center" wrapText="1"/>
    </xf>
    <xf numFmtId="0" fontId="21" fillId="0" borderId="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0" xfId="0" applyNumberFormat="1" applyFont="1" applyAlignment="1">
      <alignment horizontal="center"/>
    </xf>
    <xf numFmtId="4" fontId="12" fillId="5" borderId="2" xfId="0" applyNumberFormat="1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2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/>
    <xf numFmtId="0" fontId="0" fillId="0" borderId="7" xfId="0" applyBorder="1" applyAlignment="1"/>
    <xf numFmtId="0" fontId="10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" fontId="0" fillId="0" borderId="0" xfId="0" applyNumberFormat="1"/>
  </cellXfs>
  <cellStyles count="3">
    <cellStyle name="Normal_Regional Data for IGR" xfId="2"/>
    <cellStyle name="Денежный_Паспорт Забайкальского края 27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opLeftCell="A10" workbookViewId="0">
      <selection sqref="A1:XFD1048576"/>
    </sheetView>
  </sheetViews>
  <sheetFormatPr defaultRowHeight="15"/>
  <cols>
    <col min="1" max="1" width="50.42578125" customWidth="1"/>
    <col min="2" max="2" width="12" hidden="1" customWidth="1"/>
    <col min="3" max="3" width="11.140625" hidden="1" customWidth="1"/>
    <col min="4" max="4" width="10.85546875" hidden="1" customWidth="1"/>
    <col min="5" max="5" width="11.5703125" hidden="1" customWidth="1"/>
    <col min="6" max="6" width="9.42578125" hidden="1" customWidth="1"/>
    <col min="7" max="7" width="10.5703125" hidden="1" customWidth="1"/>
    <col min="8" max="8" width="10.7109375" hidden="1" customWidth="1"/>
    <col min="9" max="9" width="9.140625" hidden="1" customWidth="1"/>
    <col min="10" max="10" width="12.28515625" hidden="1" customWidth="1"/>
    <col min="11" max="11" width="9.140625" hidden="1" customWidth="1"/>
    <col min="12" max="12" width="10.5703125" hidden="1" customWidth="1"/>
    <col min="13" max="13" width="12.28515625" hidden="1" customWidth="1"/>
    <col min="14" max="14" width="9.140625" hidden="1" customWidth="1"/>
    <col min="15" max="15" width="10.85546875" hidden="1" customWidth="1"/>
    <col min="16" max="16" width="9.140625" hidden="1" customWidth="1"/>
    <col min="17" max="17" width="21.28515625" customWidth="1"/>
    <col min="18" max="18" width="17.140625" customWidth="1"/>
    <col min="19" max="19" width="18" customWidth="1"/>
    <col min="20" max="20" width="11.5703125" hidden="1" customWidth="1"/>
    <col min="21" max="21" width="10.42578125" hidden="1" customWidth="1"/>
    <col min="22" max="22" width="0" hidden="1" customWidth="1"/>
    <col min="23" max="23" width="10.7109375" hidden="1" customWidth="1"/>
    <col min="24" max="24" width="0" hidden="1" customWidth="1"/>
  </cols>
  <sheetData>
    <row r="1" spans="1:29" ht="34.5" customHeight="1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spans="1:29" ht="21" customHeight="1">
      <c r="A3" s="85" t="s">
        <v>9</v>
      </c>
      <c r="B3" s="87" t="s">
        <v>5</v>
      </c>
      <c r="C3" s="88"/>
      <c r="D3" s="88"/>
      <c r="E3" s="88"/>
      <c r="F3" s="89"/>
      <c r="G3" s="90" t="s">
        <v>1</v>
      </c>
      <c r="H3" s="90"/>
      <c r="I3" s="90"/>
      <c r="J3" s="90"/>
      <c r="K3" s="90"/>
      <c r="L3" s="91" t="s">
        <v>2</v>
      </c>
      <c r="M3" s="91"/>
      <c r="N3" s="91"/>
      <c r="O3" s="91"/>
      <c r="P3" s="91"/>
      <c r="Q3" s="92" t="s">
        <v>3</v>
      </c>
      <c r="R3" s="92"/>
      <c r="S3" s="92"/>
      <c r="T3" s="93" t="s">
        <v>4</v>
      </c>
      <c r="U3" s="93"/>
      <c r="V3" s="93"/>
      <c r="W3" s="93"/>
      <c r="X3" s="93"/>
    </row>
    <row r="4" spans="1:29" ht="99.75" customHeight="1">
      <c r="A4" s="86"/>
      <c r="B4" s="4"/>
      <c r="C4" s="4"/>
      <c r="D4" s="4"/>
      <c r="E4" s="4"/>
      <c r="F4" s="4"/>
      <c r="G4" s="5"/>
      <c r="H4" s="5"/>
      <c r="I4" s="5"/>
      <c r="J4" s="6"/>
      <c r="K4" s="6"/>
      <c r="L4" s="7"/>
      <c r="M4" s="7"/>
      <c r="N4" s="7"/>
      <c r="O4" s="7"/>
      <c r="P4" s="7"/>
      <c r="Q4" s="52" t="s">
        <v>50</v>
      </c>
      <c r="R4" s="52" t="s">
        <v>52</v>
      </c>
      <c r="S4" s="52" t="s">
        <v>56</v>
      </c>
      <c r="T4" s="8"/>
      <c r="U4" s="8"/>
      <c r="V4" s="8"/>
      <c r="W4" s="8"/>
      <c r="X4" s="8"/>
    </row>
    <row r="5" spans="1:29" ht="29.25" customHeight="1">
      <c r="A5" s="50" t="s">
        <v>10</v>
      </c>
      <c r="B5" s="10">
        <f>G5+L5+Q5+T5</f>
        <v>1424691.3</v>
      </c>
      <c r="C5" s="10">
        <f>H5+M5+R5+U5</f>
        <v>978722.1</v>
      </c>
      <c r="D5" s="10">
        <f>C5/B5*100</f>
        <v>68.697134600316573</v>
      </c>
      <c r="E5" s="10">
        <f>J5+O5+S5+W5</f>
        <v>1111569.2</v>
      </c>
      <c r="F5" s="10">
        <f>C5/E5*100</f>
        <v>88.048688286793123</v>
      </c>
      <c r="G5" s="11">
        <v>191215.4</v>
      </c>
      <c r="H5" s="11">
        <v>67779.899999999994</v>
      </c>
      <c r="I5" s="11">
        <f>H5/G5*100</f>
        <v>35.44688346231527</v>
      </c>
      <c r="J5" s="11">
        <v>55509</v>
      </c>
      <c r="K5" s="11">
        <f>H5/J5*100</f>
        <v>122.10614494946765</v>
      </c>
      <c r="L5" s="12">
        <v>109947.4</v>
      </c>
      <c r="M5" s="12">
        <v>31621.599999999999</v>
      </c>
      <c r="N5" s="12">
        <f>M5/L5*100</f>
        <v>28.760661916516444</v>
      </c>
      <c r="O5" s="12">
        <v>38170.199999999997</v>
      </c>
      <c r="P5" s="12">
        <f>M5/O5*100</f>
        <v>82.843684340139689</v>
      </c>
      <c r="Q5" s="53">
        <f t="shared" ref="Q5:R5" si="0">Q6+Q15</f>
        <v>980590.7</v>
      </c>
      <c r="R5" s="53">
        <f t="shared" si="0"/>
        <v>835758</v>
      </c>
      <c r="S5" s="53">
        <f>S6+S15</f>
        <v>977040.7</v>
      </c>
      <c r="T5" s="11">
        <v>142937.79999999999</v>
      </c>
      <c r="U5" s="11">
        <v>43562.6</v>
      </c>
      <c r="V5" s="11">
        <f>U5/T5*100</f>
        <v>30.476612904354205</v>
      </c>
      <c r="W5" s="11">
        <v>40849.300000000003</v>
      </c>
      <c r="X5" s="11">
        <f>U5/W5*100</f>
        <v>106.64221908331353</v>
      </c>
      <c r="Y5" s="1"/>
    </row>
    <row r="6" spans="1:29" ht="19.5" customHeight="1">
      <c r="A6" s="50" t="s">
        <v>11</v>
      </c>
      <c r="B6" s="14"/>
      <c r="C6" s="14"/>
      <c r="D6" s="14"/>
      <c r="E6" s="14"/>
      <c r="F6" s="14"/>
      <c r="G6" s="15"/>
      <c r="H6" s="15"/>
      <c r="I6" s="15"/>
      <c r="J6" s="15"/>
      <c r="K6" s="15"/>
      <c r="L6" s="16"/>
      <c r="M6" s="16"/>
      <c r="N6" s="17"/>
      <c r="O6" s="17"/>
      <c r="P6" s="17"/>
      <c r="Q6" s="54">
        <f t="shared" ref="Q6" si="1">Q7+Q8+Q9+Q10+Q11+Q12+Q13+Q14</f>
        <v>205306</v>
      </c>
      <c r="R6" s="54">
        <f>R7+R8+R9+R10+R11+R12+R13+R14</f>
        <v>168129.99999999997</v>
      </c>
      <c r="S6" s="54">
        <f>S7+S8+S9+S10+S11+S12+S13+S14</f>
        <v>201756</v>
      </c>
      <c r="T6" s="18"/>
      <c r="U6" s="18"/>
      <c r="V6" s="15"/>
      <c r="W6" s="15"/>
      <c r="X6" s="15"/>
      <c r="Y6" s="1"/>
    </row>
    <row r="7" spans="1:29" ht="15.75" customHeight="1">
      <c r="A7" s="13" t="s">
        <v>6</v>
      </c>
      <c r="B7" s="14">
        <f t="shared" ref="B7:C9" si="2">G7+L7+Q7+T7</f>
        <v>519937.80000000005</v>
      </c>
      <c r="C7" s="14">
        <f t="shared" si="2"/>
        <v>253197.89999999997</v>
      </c>
      <c r="D7" s="14">
        <f t="shared" ref="D7:D25" si="3">C7/B7*100</f>
        <v>48.697728843719375</v>
      </c>
      <c r="E7" s="14">
        <f>J7+O7+S7+W7</f>
        <v>272691.56</v>
      </c>
      <c r="F7" s="14">
        <f t="shared" ref="F7:F25" si="4">C7/E7*100</f>
        <v>92.851388579829887</v>
      </c>
      <c r="G7" s="15">
        <v>151120.1</v>
      </c>
      <c r="H7" s="15">
        <v>55208.7</v>
      </c>
      <c r="I7" s="15">
        <f t="shared" ref="I7:K25" si="5">H7/G7*100</f>
        <v>36.532995941638468</v>
      </c>
      <c r="J7" s="15">
        <v>44705.4</v>
      </c>
      <c r="K7" s="15">
        <f t="shared" ref="K7:K25" si="6">H7/J7*100</f>
        <v>123.49447717725374</v>
      </c>
      <c r="L7" s="16">
        <v>85395</v>
      </c>
      <c r="M7" s="16">
        <v>23496.1</v>
      </c>
      <c r="N7" s="17">
        <f t="shared" ref="N7:N25" si="7">M7/L7*100</f>
        <v>27.514608583640726</v>
      </c>
      <c r="O7" s="17">
        <v>24054.7</v>
      </c>
      <c r="P7" s="17">
        <f t="shared" ref="P7:P25" si="8">M7/O7*100</f>
        <v>97.677792697476988</v>
      </c>
      <c r="Q7" s="55">
        <v>181699.6</v>
      </c>
      <c r="R7" s="55">
        <v>147257.29999999999</v>
      </c>
      <c r="S7" s="81">
        <f>'2018'!R7/10*12</f>
        <v>176708.76</v>
      </c>
      <c r="T7" s="18">
        <v>101723.1</v>
      </c>
      <c r="U7" s="18">
        <v>27235.8</v>
      </c>
      <c r="V7" s="15">
        <f t="shared" ref="V7:V25" si="9">U7/T7*100</f>
        <v>26.774449461331791</v>
      </c>
      <c r="W7" s="15">
        <v>27222.7</v>
      </c>
      <c r="X7" s="15">
        <f t="shared" ref="X7:X25" si="10">U7/W7*100</f>
        <v>100.04812160439633</v>
      </c>
      <c r="Y7" s="1"/>
    </row>
    <row r="8" spans="1:29" ht="14.25" customHeight="1">
      <c r="A8" s="13" t="s">
        <v>7</v>
      </c>
      <c r="B8" s="14">
        <f t="shared" si="2"/>
        <v>39496.799999999996</v>
      </c>
      <c r="C8" s="14">
        <f t="shared" si="2"/>
        <v>19057.7</v>
      </c>
      <c r="D8" s="14">
        <f t="shared" si="3"/>
        <v>48.251250734236706</v>
      </c>
      <c r="E8" s="14">
        <f>J8+O8+S8+W8</f>
        <v>22887.120000000003</v>
      </c>
      <c r="F8" s="14">
        <f t="shared" si="4"/>
        <v>83.26823121476184</v>
      </c>
      <c r="G8" s="15">
        <v>12543.8</v>
      </c>
      <c r="H8" s="15">
        <v>4225.8</v>
      </c>
      <c r="I8" s="15">
        <f t="shared" si="5"/>
        <v>33.688356000573997</v>
      </c>
      <c r="J8" s="15">
        <v>5079.7</v>
      </c>
      <c r="K8" s="15">
        <f t="shared" si="6"/>
        <v>83.189952162529295</v>
      </c>
      <c r="L8" s="16">
        <v>10360.4</v>
      </c>
      <c r="M8" s="16">
        <v>3482.6</v>
      </c>
      <c r="N8" s="17">
        <f t="shared" si="7"/>
        <v>33.614532257441795</v>
      </c>
      <c r="O8" s="17">
        <v>4184.6000000000004</v>
      </c>
      <c r="P8" s="17">
        <f t="shared" si="8"/>
        <v>83.224203030158193</v>
      </c>
      <c r="Q8" s="55">
        <v>10471.6</v>
      </c>
      <c r="R8" s="55">
        <v>9291.6</v>
      </c>
      <c r="S8" s="81">
        <f>'2018'!R8/10*12</f>
        <v>11149.920000000002</v>
      </c>
      <c r="T8" s="18">
        <v>6121</v>
      </c>
      <c r="U8" s="18">
        <v>2057.6999999999998</v>
      </c>
      <c r="V8" s="15">
        <f t="shared" si="9"/>
        <v>33.617056036595322</v>
      </c>
      <c r="W8" s="15">
        <v>2472.9</v>
      </c>
      <c r="X8" s="15">
        <f t="shared" si="10"/>
        <v>83.209996360548331</v>
      </c>
      <c r="Y8" s="59"/>
      <c r="AC8" t="s">
        <v>8</v>
      </c>
    </row>
    <row r="9" spans="1:29" ht="15" customHeight="1">
      <c r="A9" s="13" t="s">
        <v>12</v>
      </c>
      <c r="B9" s="14">
        <f t="shared" si="2"/>
        <v>22005.5</v>
      </c>
      <c r="C9" s="14">
        <f t="shared" si="2"/>
        <v>13267</v>
      </c>
      <c r="D9" s="14">
        <f t="shared" si="3"/>
        <v>60.28947308627388</v>
      </c>
      <c r="E9" s="14">
        <f>J9+O9+S9+W9</f>
        <v>8653.1600000000017</v>
      </c>
      <c r="F9" s="14">
        <f t="shared" si="4"/>
        <v>153.3197121051731</v>
      </c>
      <c r="G9" s="15">
        <v>5823.5</v>
      </c>
      <c r="H9" s="15">
        <v>2822.3</v>
      </c>
      <c r="I9" s="15">
        <f t="shared" si="5"/>
        <v>48.463982141323946</v>
      </c>
      <c r="J9" s="15">
        <v>1350</v>
      </c>
      <c r="K9" s="15">
        <f t="shared" si="6"/>
        <v>209.05925925925928</v>
      </c>
      <c r="L9" s="16">
        <v>3027</v>
      </c>
      <c r="M9" s="16">
        <v>720.2</v>
      </c>
      <c r="N9" s="17">
        <f t="shared" si="7"/>
        <v>23.792533861909483</v>
      </c>
      <c r="O9" s="17">
        <v>363.3</v>
      </c>
      <c r="P9" s="17">
        <f t="shared" si="8"/>
        <v>198.23837049270577</v>
      </c>
      <c r="Q9" s="55">
        <v>5605</v>
      </c>
      <c r="R9" s="55">
        <v>4945.8</v>
      </c>
      <c r="S9" s="81">
        <f>'2018'!R9/10*12</f>
        <v>5934.9600000000009</v>
      </c>
      <c r="T9" s="18">
        <v>7550</v>
      </c>
      <c r="U9" s="18">
        <v>4778.7</v>
      </c>
      <c r="V9" s="15">
        <f t="shared" si="9"/>
        <v>63.294039735099339</v>
      </c>
      <c r="W9" s="15">
        <v>1004.9</v>
      </c>
      <c r="X9" s="15">
        <f t="shared" si="10"/>
        <v>475.53985471191169</v>
      </c>
      <c r="Y9" s="1"/>
    </row>
    <row r="10" spans="1:29" ht="15" customHeight="1">
      <c r="A10" s="13" t="s">
        <v>13</v>
      </c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6"/>
      <c r="M10" s="16"/>
      <c r="N10" s="17"/>
      <c r="O10" s="17"/>
      <c r="P10" s="17"/>
      <c r="Q10" s="55">
        <v>202</v>
      </c>
      <c r="R10" s="55">
        <v>371.1</v>
      </c>
      <c r="S10" s="81">
        <f>'2018'!R10/10*12</f>
        <v>445.32</v>
      </c>
      <c r="T10" s="18"/>
      <c r="U10" s="18"/>
      <c r="V10" s="15"/>
      <c r="W10" s="15"/>
      <c r="X10" s="15"/>
      <c r="Y10" s="1"/>
    </row>
    <row r="11" spans="1:29" ht="30.75" customHeight="1">
      <c r="A11" s="13" t="s">
        <v>14</v>
      </c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6"/>
      <c r="M11" s="16"/>
      <c r="N11" s="17"/>
      <c r="O11" s="17"/>
      <c r="P11" s="17"/>
      <c r="Q11" s="55">
        <v>385</v>
      </c>
      <c r="R11" s="55">
        <v>176</v>
      </c>
      <c r="S11" s="81">
        <f>'2018'!R11/10*12</f>
        <v>211.20000000000002</v>
      </c>
      <c r="T11" s="18"/>
      <c r="U11" s="18"/>
      <c r="V11" s="15"/>
      <c r="W11" s="15"/>
      <c r="X11" s="15"/>
      <c r="Y11" s="1"/>
    </row>
    <row r="12" spans="1:29" ht="17.25" customHeight="1">
      <c r="A12" s="13" t="s">
        <v>15</v>
      </c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6"/>
      <c r="M12" s="16"/>
      <c r="N12" s="17"/>
      <c r="O12" s="17"/>
      <c r="P12" s="17"/>
      <c r="Q12" s="55">
        <v>0</v>
      </c>
      <c r="R12" s="55">
        <v>374.6</v>
      </c>
      <c r="S12" s="81">
        <f>'2018'!R12/10*12</f>
        <v>449.52</v>
      </c>
      <c r="T12" s="18"/>
      <c r="U12" s="18"/>
      <c r="V12" s="15"/>
      <c r="W12" s="15"/>
      <c r="X12" s="15"/>
      <c r="Y12" s="1"/>
    </row>
    <row r="13" spans="1:29" ht="16.5" customHeight="1">
      <c r="A13" s="13" t="s">
        <v>16</v>
      </c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6"/>
      <c r="M13" s="16"/>
      <c r="N13" s="17"/>
      <c r="O13" s="17"/>
      <c r="P13" s="17"/>
      <c r="Q13" s="55">
        <v>3067</v>
      </c>
      <c r="R13" s="55">
        <v>2555.8000000000002</v>
      </c>
      <c r="S13" s="81">
        <f>'2018'!R13/10*12</f>
        <v>3066.96</v>
      </c>
      <c r="T13" s="18"/>
      <c r="U13" s="18"/>
      <c r="V13" s="15"/>
      <c r="W13" s="15"/>
      <c r="X13" s="15"/>
      <c r="Y13" s="1"/>
    </row>
    <row r="14" spans="1:29" ht="15.75" customHeight="1">
      <c r="A14" s="13" t="s">
        <v>17</v>
      </c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6"/>
      <c r="M14" s="16"/>
      <c r="N14" s="17"/>
      <c r="O14" s="17"/>
      <c r="P14" s="17"/>
      <c r="Q14" s="55">
        <v>3875.8</v>
      </c>
      <c r="R14" s="55">
        <v>3157.8</v>
      </c>
      <c r="S14" s="81">
        <f>'2018'!R14/10*12</f>
        <v>3789.3600000000006</v>
      </c>
      <c r="T14" s="18"/>
      <c r="U14" s="18"/>
      <c r="V14" s="15"/>
      <c r="W14" s="15"/>
      <c r="X14" s="15"/>
      <c r="Y14" s="1"/>
    </row>
    <row r="15" spans="1:29" ht="23.25" customHeight="1">
      <c r="A15" s="9" t="s">
        <v>0</v>
      </c>
      <c r="B15" s="19">
        <f>G15+L15+Q15+T15</f>
        <v>1898327.5</v>
      </c>
      <c r="C15" s="19">
        <f>H15+M15+R15+U15</f>
        <v>1158133.3</v>
      </c>
      <c r="D15" s="19">
        <f t="shared" si="3"/>
        <v>61.008087382182474</v>
      </c>
      <c r="E15" s="19">
        <f>J15+O15+S15+W15</f>
        <v>1221697.5</v>
      </c>
      <c r="F15" s="19">
        <f t="shared" si="4"/>
        <v>94.79705901010685</v>
      </c>
      <c r="G15" s="11">
        <v>447129.2</v>
      </c>
      <c r="H15" s="11">
        <v>195947.3</v>
      </c>
      <c r="I15" s="11">
        <f t="shared" si="5"/>
        <v>43.823418376612395</v>
      </c>
      <c r="J15" s="11">
        <v>183323.9</v>
      </c>
      <c r="K15" s="11">
        <f t="shared" si="6"/>
        <v>106.88584521712663</v>
      </c>
      <c r="L15" s="20">
        <v>375191.9</v>
      </c>
      <c r="M15" s="20">
        <v>163879.1</v>
      </c>
      <c r="N15" s="12">
        <f t="shared" si="7"/>
        <v>43.678741465367452</v>
      </c>
      <c r="O15" s="12">
        <v>147369.29999999999</v>
      </c>
      <c r="P15" s="12">
        <f t="shared" si="8"/>
        <v>111.20301175346563</v>
      </c>
      <c r="Q15" s="57">
        <f>Q16</f>
        <v>775284.7</v>
      </c>
      <c r="R15" s="57">
        <f t="shared" ref="R15:S15" si="11">R16</f>
        <v>667628</v>
      </c>
      <c r="S15" s="57">
        <f t="shared" si="11"/>
        <v>775284.7</v>
      </c>
      <c r="T15" s="21">
        <v>300721.7</v>
      </c>
      <c r="U15" s="21">
        <v>130678.9</v>
      </c>
      <c r="V15" s="11">
        <f t="shared" si="9"/>
        <v>43.455094860131474</v>
      </c>
      <c r="W15" s="11">
        <v>115719.6</v>
      </c>
      <c r="X15" s="11">
        <f t="shared" si="10"/>
        <v>112.92719642999111</v>
      </c>
      <c r="Y15" s="2"/>
    </row>
    <row r="16" spans="1:29" ht="32.25" customHeight="1">
      <c r="A16" s="22" t="s">
        <v>18</v>
      </c>
      <c r="B16" s="14">
        <f>G16+L16+Q16+T16</f>
        <v>1129783.7</v>
      </c>
      <c r="C16" s="14">
        <f>H16+M16+R16+U16</f>
        <v>805848.60000000009</v>
      </c>
      <c r="D16" s="14">
        <f t="shared" si="3"/>
        <v>71.327688654031746</v>
      </c>
      <c r="E16" s="14">
        <f>J16+O16+S16+W16</f>
        <v>925456.79999999993</v>
      </c>
      <c r="F16" s="14">
        <f t="shared" si="4"/>
        <v>87.075766259429955</v>
      </c>
      <c r="G16" s="15">
        <v>183130</v>
      </c>
      <c r="H16" s="15">
        <v>77194.399999999994</v>
      </c>
      <c r="I16" s="15">
        <f t="shared" si="5"/>
        <v>42.152787637197612</v>
      </c>
      <c r="J16" s="15">
        <v>76002.8</v>
      </c>
      <c r="K16" s="15">
        <f t="shared" si="6"/>
        <v>101.56783697442724</v>
      </c>
      <c r="L16" s="16">
        <v>120697</v>
      </c>
      <c r="M16" s="16">
        <v>40232.400000000001</v>
      </c>
      <c r="N16" s="17">
        <f t="shared" si="7"/>
        <v>33.333388568067143</v>
      </c>
      <c r="O16" s="17">
        <v>52056.2</v>
      </c>
      <c r="P16" s="17">
        <f t="shared" si="8"/>
        <v>77.286471160015523</v>
      </c>
      <c r="Q16" s="55">
        <v>775284.7</v>
      </c>
      <c r="R16" s="55">
        <v>667628</v>
      </c>
      <c r="S16" s="56">
        <v>775284.7</v>
      </c>
      <c r="T16" s="18">
        <v>50672</v>
      </c>
      <c r="U16" s="18">
        <v>20793.8</v>
      </c>
      <c r="V16" s="15">
        <f t="shared" si="9"/>
        <v>41.036075149984207</v>
      </c>
      <c r="W16" s="15">
        <v>22113.1</v>
      </c>
      <c r="X16" s="15">
        <f t="shared" si="10"/>
        <v>94.033853236316929</v>
      </c>
      <c r="Y16" s="1"/>
      <c r="Z16" s="3"/>
    </row>
    <row r="17" spans="1:25" ht="15.75">
      <c r="A17" s="28" t="s">
        <v>19</v>
      </c>
      <c r="B17" s="10"/>
      <c r="C17" s="10"/>
      <c r="D17" s="10"/>
      <c r="E17" s="10"/>
      <c r="F17" s="10"/>
      <c r="G17" s="27"/>
      <c r="H17" s="27"/>
      <c r="I17" s="15"/>
      <c r="J17" s="27"/>
      <c r="K17" s="11"/>
      <c r="L17" s="16"/>
      <c r="M17" s="16"/>
      <c r="N17" s="12"/>
      <c r="O17" s="16"/>
      <c r="P17" s="12"/>
      <c r="Q17" s="56">
        <f>Q18+Q19+Q20+Q21+Q22+Q23+Q24+Q25+Q26+Q28+Q27</f>
        <v>985885.30000000016</v>
      </c>
      <c r="R17" s="56">
        <f>R18+R19+R20+R21+R22+R23+R24+R25+R26+R28+R27</f>
        <v>830116.3</v>
      </c>
      <c r="S17" s="56">
        <f>S18+S19+S20+S21+S22+S23+S24+S25+S26+S28+S27</f>
        <v>982335.30000000016</v>
      </c>
      <c r="T17" s="18"/>
      <c r="U17" s="18"/>
      <c r="V17" s="11"/>
      <c r="W17" s="18"/>
      <c r="X17" s="11"/>
      <c r="Y17" s="1"/>
    </row>
    <row r="18" spans="1:25" ht="15.75">
      <c r="A18" s="29" t="s">
        <v>30</v>
      </c>
      <c r="B18" s="30">
        <f t="shared" ref="B18:C23" si="12">G18+L18+Q18+T18</f>
        <v>46493.4</v>
      </c>
      <c r="C18" s="30">
        <f t="shared" si="12"/>
        <v>36092.300000000003</v>
      </c>
      <c r="D18" s="30">
        <f t="shared" si="3"/>
        <v>77.628867753272516</v>
      </c>
      <c r="E18" s="30">
        <f>J18+O18+S18+W18</f>
        <v>46493.4</v>
      </c>
      <c r="F18" s="30">
        <f t="shared" si="4"/>
        <v>77.628867753272516</v>
      </c>
      <c r="G18" s="44"/>
      <c r="H18" s="44"/>
      <c r="I18" s="15" t="e">
        <f t="shared" si="5"/>
        <v>#DIV/0!</v>
      </c>
      <c r="J18" s="44"/>
      <c r="K18" s="15" t="e">
        <f t="shared" si="5"/>
        <v>#DIV/0!</v>
      </c>
      <c r="L18" s="32"/>
      <c r="M18" s="32"/>
      <c r="N18" s="31" t="e">
        <f t="shared" ref="N18:N23" si="13">M18/L18*100</f>
        <v>#DIV/0!</v>
      </c>
      <c r="O18" s="45"/>
      <c r="P18" s="31" t="e">
        <f t="shared" si="8"/>
        <v>#DIV/0!</v>
      </c>
      <c r="Q18" s="56">
        <v>46493.4</v>
      </c>
      <c r="R18" s="56">
        <v>36092.300000000003</v>
      </c>
      <c r="S18" s="56">
        <v>46493.4</v>
      </c>
      <c r="T18" s="18"/>
      <c r="U18" s="18"/>
      <c r="V18" s="15" t="e">
        <f t="shared" si="9"/>
        <v>#DIV/0!</v>
      </c>
      <c r="W18" s="18"/>
      <c r="X18" s="15" t="e">
        <f>U18/W18*100</f>
        <v>#DIV/0!</v>
      </c>
      <c r="Y18" s="1"/>
    </row>
    <row r="19" spans="1:25" ht="15.75">
      <c r="A19" s="29" t="s">
        <v>31</v>
      </c>
      <c r="B19" s="30">
        <f t="shared" si="12"/>
        <v>1692</v>
      </c>
      <c r="C19" s="30">
        <f t="shared" si="12"/>
        <v>1692</v>
      </c>
      <c r="D19" s="30">
        <f t="shared" si="3"/>
        <v>100</v>
      </c>
      <c r="E19" s="30">
        <f>J19+O19+S19+W19</f>
        <v>1692</v>
      </c>
      <c r="F19" s="30">
        <f t="shared" si="4"/>
        <v>100</v>
      </c>
      <c r="G19" s="44"/>
      <c r="H19" s="44"/>
      <c r="I19" s="15" t="e">
        <f t="shared" si="5"/>
        <v>#DIV/0!</v>
      </c>
      <c r="J19" s="44"/>
      <c r="K19" s="15" t="e">
        <f t="shared" si="5"/>
        <v>#DIV/0!</v>
      </c>
      <c r="L19" s="32"/>
      <c r="M19" s="32"/>
      <c r="N19" s="31" t="e">
        <f t="shared" si="13"/>
        <v>#DIV/0!</v>
      </c>
      <c r="O19" s="45"/>
      <c r="P19" s="31" t="e">
        <f t="shared" si="8"/>
        <v>#DIV/0!</v>
      </c>
      <c r="Q19" s="56">
        <v>1692</v>
      </c>
      <c r="R19" s="56">
        <v>1692</v>
      </c>
      <c r="S19" s="56">
        <v>1692</v>
      </c>
      <c r="T19" s="18"/>
      <c r="U19" s="18"/>
      <c r="V19" s="15" t="e">
        <f t="shared" si="9"/>
        <v>#DIV/0!</v>
      </c>
      <c r="W19" s="18"/>
      <c r="X19" s="15" t="e">
        <f t="shared" ref="X19:X23" si="14">U19/W19*100</f>
        <v>#DIV/0!</v>
      </c>
      <c r="Y19" s="1"/>
    </row>
    <row r="20" spans="1:25" ht="31.5">
      <c r="A20" s="29" t="s">
        <v>22</v>
      </c>
      <c r="B20" s="30">
        <f t="shared" si="12"/>
        <v>1338.2</v>
      </c>
      <c r="C20" s="30">
        <f t="shared" si="12"/>
        <v>1322.8</v>
      </c>
      <c r="D20" s="30">
        <f t="shared" si="3"/>
        <v>98.849200418472577</v>
      </c>
      <c r="E20" s="30">
        <f>J20+O20+S20+W20</f>
        <v>1338.2</v>
      </c>
      <c r="F20" s="30">
        <f t="shared" si="4"/>
        <v>98.849200418472577</v>
      </c>
      <c r="G20" s="44"/>
      <c r="H20" s="44"/>
      <c r="I20" s="15" t="e">
        <f t="shared" si="5"/>
        <v>#DIV/0!</v>
      </c>
      <c r="J20" s="44"/>
      <c r="K20" s="15" t="e">
        <f t="shared" si="5"/>
        <v>#DIV/0!</v>
      </c>
      <c r="L20" s="32"/>
      <c r="M20" s="32"/>
      <c r="N20" s="31" t="e">
        <f t="shared" si="13"/>
        <v>#DIV/0!</v>
      </c>
      <c r="O20" s="45"/>
      <c r="P20" s="31" t="e">
        <f t="shared" si="8"/>
        <v>#DIV/0!</v>
      </c>
      <c r="Q20" s="56">
        <v>1338.2</v>
      </c>
      <c r="R20" s="56">
        <v>1322.8</v>
      </c>
      <c r="S20" s="56">
        <v>1338.2</v>
      </c>
      <c r="T20" s="18"/>
      <c r="U20" s="46"/>
      <c r="V20" s="15" t="e">
        <f t="shared" si="9"/>
        <v>#DIV/0!</v>
      </c>
      <c r="W20" s="18"/>
      <c r="X20" s="15" t="e">
        <f t="shared" si="14"/>
        <v>#DIV/0!</v>
      </c>
      <c r="Y20" s="1"/>
    </row>
    <row r="21" spans="1:25" ht="15.75">
      <c r="A21" s="29" t="s">
        <v>32</v>
      </c>
      <c r="B21" s="30">
        <f t="shared" si="12"/>
        <v>22400.1</v>
      </c>
      <c r="C21" s="30">
        <f t="shared" si="12"/>
        <v>19208.599999999999</v>
      </c>
      <c r="D21" s="30">
        <f t="shared" si="3"/>
        <v>85.7522957486797</v>
      </c>
      <c r="E21" s="30"/>
      <c r="F21" s="30"/>
      <c r="G21" s="33"/>
      <c r="H21" s="33"/>
      <c r="I21" s="15" t="e">
        <f t="shared" si="5"/>
        <v>#DIV/0!</v>
      </c>
      <c r="J21" s="44"/>
      <c r="K21" s="15" t="e">
        <f t="shared" si="5"/>
        <v>#DIV/0!</v>
      </c>
      <c r="L21" s="32"/>
      <c r="M21" s="32"/>
      <c r="N21" s="31" t="e">
        <f t="shared" si="13"/>
        <v>#DIV/0!</v>
      </c>
      <c r="O21" s="45"/>
      <c r="P21" s="31" t="e">
        <f t="shared" si="8"/>
        <v>#DIV/0!</v>
      </c>
      <c r="Q21" s="56">
        <v>22400.1</v>
      </c>
      <c r="R21" s="56">
        <v>19208.599999999999</v>
      </c>
      <c r="S21" s="56">
        <v>22400.1</v>
      </c>
      <c r="T21" s="18"/>
      <c r="U21" s="18"/>
      <c r="V21" s="15" t="e">
        <f t="shared" si="9"/>
        <v>#DIV/0!</v>
      </c>
      <c r="W21" s="18"/>
      <c r="X21" s="15"/>
      <c r="Y21" s="1"/>
    </row>
    <row r="22" spans="1:25" ht="15.75">
      <c r="A22" s="29" t="s">
        <v>23</v>
      </c>
      <c r="B22" s="30">
        <f t="shared" si="12"/>
        <v>73942</v>
      </c>
      <c r="C22" s="30">
        <f t="shared" si="12"/>
        <v>72274.3</v>
      </c>
      <c r="D22" s="30">
        <f t="shared" si="3"/>
        <v>97.74458359254551</v>
      </c>
      <c r="E22" s="30">
        <f>J22+O22+S22+W22</f>
        <v>73942</v>
      </c>
      <c r="F22" s="30">
        <f t="shared" si="4"/>
        <v>97.74458359254551</v>
      </c>
      <c r="G22" s="44"/>
      <c r="H22" s="44"/>
      <c r="I22" s="15" t="e">
        <f t="shared" si="5"/>
        <v>#DIV/0!</v>
      </c>
      <c r="J22" s="44"/>
      <c r="K22" s="15" t="e">
        <f t="shared" si="5"/>
        <v>#DIV/0!</v>
      </c>
      <c r="L22" s="32"/>
      <c r="M22" s="32"/>
      <c r="N22" s="31" t="e">
        <f t="shared" si="13"/>
        <v>#DIV/0!</v>
      </c>
      <c r="O22" s="45"/>
      <c r="P22" s="31" t="e">
        <f t="shared" si="8"/>
        <v>#DIV/0!</v>
      </c>
      <c r="Q22" s="56">
        <v>73942</v>
      </c>
      <c r="R22" s="56">
        <v>72274.3</v>
      </c>
      <c r="S22" s="56">
        <v>73942</v>
      </c>
      <c r="T22" s="18"/>
      <c r="U22" s="18"/>
      <c r="V22" s="15" t="e">
        <f t="shared" si="9"/>
        <v>#DIV/0!</v>
      </c>
      <c r="W22" s="18"/>
      <c r="X22" s="15" t="e">
        <f t="shared" si="14"/>
        <v>#DIV/0!</v>
      </c>
      <c r="Y22" s="1"/>
    </row>
    <row r="23" spans="1:25" ht="15.75">
      <c r="A23" s="29" t="s">
        <v>24</v>
      </c>
      <c r="B23" s="30">
        <f t="shared" si="12"/>
        <v>694522.4</v>
      </c>
      <c r="C23" s="30">
        <f t="shared" si="12"/>
        <v>579720.30000000005</v>
      </c>
      <c r="D23" s="30">
        <f t="shared" si="3"/>
        <v>83.470353152036566</v>
      </c>
      <c r="E23" s="30">
        <f>J23+O23+S23+W23</f>
        <v>690972.4</v>
      </c>
      <c r="F23" s="30">
        <f t="shared" si="4"/>
        <v>83.899197710357171</v>
      </c>
      <c r="G23" s="44"/>
      <c r="H23" s="44"/>
      <c r="I23" s="15" t="e">
        <f t="shared" si="5"/>
        <v>#DIV/0!</v>
      </c>
      <c r="J23" s="44"/>
      <c r="K23" s="15" t="e">
        <f t="shared" si="5"/>
        <v>#DIV/0!</v>
      </c>
      <c r="L23" s="32"/>
      <c r="M23" s="32"/>
      <c r="N23" s="31" t="e">
        <f t="shared" si="13"/>
        <v>#DIV/0!</v>
      </c>
      <c r="O23" s="45"/>
      <c r="P23" s="31" t="e">
        <f t="shared" si="8"/>
        <v>#DIV/0!</v>
      </c>
      <c r="Q23" s="56">
        <v>694522.4</v>
      </c>
      <c r="R23" s="56">
        <v>579720.30000000005</v>
      </c>
      <c r="S23" s="56">
        <v>690972.4</v>
      </c>
      <c r="T23" s="18"/>
      <c r="U23" s="18"/>
      <c r="V23" s="15" t="e">
        <f t="shared" si="9"/>
        <v>#DIV/0!</v>
      </c>
      <c r="W23" s="18"/>
      <c r="X23" s="15" t="e">
        <f t="shared" si="14"/>
        <v>#DIV/0!</v>
      </c>
      <c r="Y23" s="1"/>
    </row>
    <row r="24" spans="1:25" ht="15.75">
      <c r="A24" s="29" t="s">
        <v>25</v>
      </c>
      <c r="B24" s="14">
        <f>G24+L24+Q24</f>
        <v>35920.199999999997</v>
      </c>
      <c r="C24" s="14">
        <f>H24+M24+R24</f>
        <v>32266</v>
      </c>
      <c r="D24" s="14">
        <f t="shared" si="3"/>
        <v>89.826894059609913</v>
      </c>
      <c r="E24" s="14">
        <f>J24+O24+S24</f>
        <v>35920.199999999997</v>
      </c>
      <c r="F24" s="14">
        <f t="shared" si="4"/>
        <v>89.826894059609913</v>
      </c>
      <c r="G24" s="44"/>
      <c r="H24" s="44"/>
      <c r="I24" s="15" t="e">
        <f t="shared" si="5"/>
        <v>#DIV/0!</v>
      </c>
      <c r="J24" s="44"/>
      <c r="K24" s="15" t="e">
        <f t="shared" si="5"/>
        <v>#DIV/0!</v>
      </c>
      <c r="L24" s="32"/>
      <c r="M24" s="32"/>
      <c r="N24" s="31" t="e">
        <f t="shared" si="7"/>
        <v>#DIV/0!</v>
      </c>
      <c r="O24" s="32"/>
      <c r="P24" s="31" t="e">
        <f t="shared" si="8"/>
        <v>#DIV/0!</v>
      </c>
      <c r="Q24" s="56">
        <v>35920.199999999997</v>
      </c>
      <c r="R24" s="56">
        <v>32266</v>
      </c>
      <c r="S24" s="56">
        <v>35920.199999999997</v>
      </c>
      <c r="T24" s="33"/>
      <c r="U24" s="33"/>
      <c r="V24" s="34"/>
      <c r="W24" s="33"/>
      <c r="X24" s="34"/>
      <c r="Y24" s="1"/>
    </row>
    <row r="25" spans="1:25" ht="15.75">
      <c r="A25" s="51" t="s">
        <v>26</v>
      </c>
      <c r="B25" s="23">
        <f>G25+L25+Q25+T25</f>
        <v>1592758</v>
      </c>
      <c r="C25" s="23">
        <f>H25+M25+R25+U25</f>
        <v>635227.19999999995</v>
      </c>
      <c r="D25" s="23">
        <f t="shared" si="3"/>
        <v>39.882216884171982</v>
      </c>
      <c r="E25" s="23">
        <f>J25+O25+S25+W25</f>
        <v>591569.5</v>
      </c>
      <c r="F25" s="23">
        <f t="shared" si="4"/>
        <v>107.37997817669773</v>
      </c>
      <c r="G25" s="47">
        <v>650069.80000000005</v>
      </c>
      <c r="H25" s="47">
        <v>251373.1</v>
      </c>
      <c r="I25" s="24">
        <f t="shared" si="5"/>
        <v>38.668632199188451</v>
      </c>
      <c r="J25" s="48">
        <v>231263.3</v>
      </c>
      <c r="K25" s="24">
        <f t="shared" si="6"/>
        <v>108.69562961351846</v>
      </c>
      <c r="L25" s="35">
        <v>482528.8</v>
      </c>
      <c r="M25" s="35">
        <v>191818.8</v>
      </c>
      <c r="N25" s="25">
        <f t="shared" si="7"/>
        <v>39.752818899099907</v>
      </c>
      <c r="O25" s="35">
        <v>184865.9</v>
      </c>
      <c r="P25" s="25">
        <f t="shared" si="8"/>
        <v>103.76105057774309</v>
      </c>
      <c r="Q25" s="56">
        <v>29520.400000000001</v>
      </c>
      <c r="R25" s="56">
        <v>25136.5</v>
      </c>
      <c r="S25" s="56">
        <v>29520.400000000001</v>
      </c>
      <c r="T25" s="26">
        <v>430639</v>
      </c>
      <c r="U25" s="36">
        <v>166898.79999999999</v>
      </c>
      <c r="V25" s="24">
        <f t="shared" si="9"/>
        <v>38.756081079512072</v>
      </c>
      <c r="W25" s="26">
        <v>145919.9</v>
      </c>
      <c r="X25" s="24">
        <f t="shared" si="10"/>
        <v>114.37699724300798</v>
      </c>
      <c r="Y25" s="1"/>
    </row>
    <row r="26" spans="1:25" ht="15.75">
      <c r="A26" s="51" t="s">
        <v>27</v>
      </c>
      <c r="B26" s="23" t="e">
        <f>G26+L26+Q26+T26</f>
        <v>#REF!</v>
      </c>
      <c r="C26" s="23" t="e">
        <f>H26+M26+R26+U26</f>
        <v>#REF!</v>
      </c>
      <c r="D26" s="23"/>
      <c r="E26" s="23" t="e">
        <f>J26+O26+S26+W26</f>
        <v>#REF!</v>
      </c>
      <c r="F26" s="23"/>
      <c r="G26" s="47" t="e">
        <f>#REF!-G25</f>
        <v>#REF!</v>
      </c>
      <c r="H26" s="47" t="e">
        <f>#REF!-H25</f>
        <v>#REF!</v>
      </c>
      <c r="I26" s="24"/>
      <c r="J26" s="47" t="e">
        <f>#REF!-J25</f>
        <v>#REF!</v>
      </c>
      <c r="K26" s="24"/>
      <c r="L26" s="37" t="e">
        <f>#REF!-L25</f>
        <v>#REF!</v>
      </c>
      <c r="M26" s="37" t="e">
        <f>#REF!-M25</f>
        <v>#REF!</v>
      </c>
      <c r="N26" s="25"/>
      <c r="O26" s="37" t="e">
        <f>#REF!-O25</f>
        <v>#REF!</v>
      </c>
      <c r="P26" s="25"/>
      <c r="Q26" s="56">
        <v>11887.8</v>
      </c>
      <c r="R26" s="56">
        <v>8018.8</v>
      </c>
      <c r="S26" s="56">
        <v>11887.8</v>
      </c>
      <c r="T26" s="26" t="e">
        <f>#REF!-T25</f>
        <v>#REF!</v>
      </c>
      <c r="U26" s="26" t="e">
        <f>#REF!-U25</f>
        <v>#REF!</v>
      </c>
      <c r="V26" s="26"/>
      <c r="W26" s="26" t="e">
        <f>#REF!-W25</f>
        <v>#REF!</v>
      </c>
      <c r="X26" s="26"/>
      <c r="Y26" s="1"/>
    </row>
    <row r="27" spans="1:25" ht="15.75">
      <c r="A27" s="51" t="s">
        <v>28</v>
      </c>
      <c r="B27" s="23"/>
      <c r="C27" s="23"/>
      <c r="D27" s="23"/>
      <c r="E27" s="23"/>
      <c r="F27" s="23"/>
      <c r="G27" s="49"/>
      <c r="H27" s="49"/>
      <c r="I27" s="38"/>
      <c r="J27" s="49"/>
      <c r="K27" s="24"/>
      <c r="L27" s="39"/>
      <c r="M27" s="39"/>
      <c r="N27" s="39"/>
      <c r="O27" s="39"/>
      <c r="P27" s="39"/>
      <c r="Q27" s="56"/>
      <c r="R27" s="56"/>
      <c r="S27" s="56">
        <v>0</v>
      </c>
      <c r="T27" s="18"/>
      <c r="U27" s="18"/>
      <c r="V27" s="18"/>
      <c r="W27" s="18"/>
      <c r="X27" s="18"/>
      <c r="Y27" s="1"/>
    </row>
    <row r="28" spans="1:25" ht="15.75">
      <c r="A28" s="51" t="s">
        <v>29</v>
      </c>
      <c r="B28" s="23" t="e">
        <f>B29+#REF!</f>
        <v>#REF!</v>
      </c>
      <c r="C28" s="23" t="e">
        <f>H28+M28+R28+U28</f>
        <v>#REF!</v>
      </c>
      <c r="D28" s="23"/>
      <c r="E28" s="23" t="e">
        <f>#REF!</f>
        <v>#REF!</v>
      </c>
      <c r="F28" s="23"/>
      <c r="G28" s="48" t="e">
        <f>G29+#REF!</f>
        <v>#REF!</v>
      </c>
      <c r="H28" s="48" t="e">
        <f>H29+#REF!</f>
        <v>#REF!</v>
      </c>
      <c r="I28" s="24"/>
      <c r="J28" s="48"/>
      <c r="K28" s="24"/>
      <c r="L28" s="37" t="e">
        <f>L29+#REF!</f>
        <v>#REF!</v>
      </c>
      <c r="M28" s="35" t="e">
        <f>M29+#REF!</f>
        <v>#REF!</v>
      </c>
      <c r="N28" s="35"/>
      <c r="O28" s="35"/>
      <c r="P28" s="35"/>
      <c r="Q28" s="56">
        <v>68168.800000000003</v>
      </c>
      <c r="R28" s="56">
        <v>54384.7</v>
      </c>
      <c r="S28" s="56">
        <v>68168.800000000003</v>
      </c>
      <c r="T28" s="40" t="e">
        <f>T29+#REF!</f>
        <v>#REF!</v>
      </c>
      <c r="U28" s="40" t="e">
        <f>U29+#REF!</f>
        <v>#REF!</v>
      </c>
      <c r="V28" s="40"/>
      <c r="W28" s="40" t="e">
        <f>W29+#REF!</f>
        <v>#REF!</v>
      </c>
      <c r="X28" s="40"/>
      <c r="Y28" s="1"/>
    </row>
    <row r="29" spans="1:25" ht="15.75">
      <c r="A29" s="51" t="s">
        <v>57</v>
      </c>
      <c r="B29" s="14" t="e">
        <f>G29+L29+Q29+T29</f>
        <v>#REF!</v>
      </c>
      <c r="C29" s="14" t="e">
        <f>H29+M29+R29+U29</f>
        <v>#REF!</v>
      </c>
      <c r="D29" s="14"/>
      <c r="E29" s="14"/>
      <c r="F29" s="14"/>
      <c r="G29" s="8" t="e">
        <f>#REF!</f>
        <v>#REF!</v>
      </c>
      <c r="H29" s="8" t="e">
        <f>#REF!</f>
        <v>#REF!</v>
      </c>
      <c r="I29" s="15"/>
      <c r="J29" s="8"/>
      <c r="K29" s="15"/>
      <c r="L29" s="16" t="e">
        <f>#REF!</f>
        <v>#REF!</v>
      </c>
      <c r="M29" s="16" t="e">
        <f>#REF!</f>
        <v>#REF!</v>
      </c>
      <c r="N29" s="16"/>
      <c r="O29" s="16"/>
      <c r="P29" s="16"/>
      <c r="Q29" s="58">
        <f>Q5-Q17</f>
        <v>-5294.6000000002095</v>
      </c>
      <c r="R29" s="58">
        <f>R5-R17</f>
        <v>5641.6999999999534</v>
      </c>
      <c r="S29" s="58">
        <f>S5-S17</f>
        <v>-5294.6000000002095</v>
      </c>
      <c r="T29" s="18">
        <f>SUM(T30:T30)</f>
        <v>0</v>
      </c>
      <c r="U29" s="18" t="e">
        <f>#REF!</f>
        <v>#REF!</v>
      </c>
      <c r="V29" s="18"/>
      <c r="W29" s="18" t="e">
        <f>#REF!</f>
        <v>#REF!</v>
      </c>
      <c r="X29" s="18"/>
      <c r="Y29" s="1"/>
    </row>
    <row r="30" spans="1:25" ht="15.75">
      <c r="A30" s="29" t="s">
        <v>21</v>
      </c>
      <c r="B30" s="14"/>
      <c r="C30" s="14"/>
      <c r="D30" s="14"/>
      <c r="E30" s="14"/>
      <c r="F30" s="14"/>
      <c r="G30" s="27"/>
      <c r="H30" s="27"/>
      <c r="I30" s="15"/>
      <c r="J30" s="27"/>
      <c r="K30" s="15"/>
      <c r="L30" s="16"/>
      <c r="M30" s="16"/>
      <c r="N30" s="16"/>
      <c r="O30" s="16"/>
      <c r="P30" s="16"/>
      <c r="Q30" s="56"/>
      <c r="R30" s="56"/>
      <c r="S30" s="56"/>
      <c r="T30" s="18"/>
      <c r="U30" s="18"/>
      <c r="V30" s="18"/>
      <c r="W30" s="18"/>
      <c r="X30" s="18"/>
      <c r="Y30" s="1"/>
    </row>
    <row r="31" spans="1:25" ht="15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P31" s="42"/>
      <c r="Q31" s="42"/>
      <c r="R31" s="42"/>
      <c r="S31" s="80"/>
      <c r="T31" s="42"/>
      <c r="U31" s="42"/>
      <c r="V31" s="42"/>
      <c r="W31" s="42"/>
      <c r="X31" s="42"/>
      <c r="Y31" s="1"/>
    </row>
    <row r="32" spans="1:25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1"/>
    </row>
    <row r="33" spans="1:25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"/>
    </row>
    <row r="34" spans="1:25" ht="15.75">
      <c r="A34" s="41"/>
      <c r="B34" s="43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"/>
    </row>
    <row r="35" spans="1:25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D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mergeCells count="7">
    <mergeCell ref="A1:X1"/>
    <mergeCell ref="A3:A4"/>
    <mergeCell ref="B3:F3"/>
    <mergeCell ref="G3:K3"/>
    <mergeCell ref="L3:P3"/>
    <mergeCell ref="Q3:S3"/>
    <mergeCell ref="T3:X3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>
      <selection activeCell="D13" sqref="D13"/>
    </sheetView>
  </sheetViews>
  <sheetFormatPr defaultRowHeight="15"/>
  <cols>
    <col min="1" max="1" width="17.140625" customWidth="1"/>
    <col min="2" max="2" width="13.7109375" customWidth="1"/>
    <col min="3" max="3" width="15.42578125" customWidth="1"/>
    <col min="4" max="4" width="14.5703125" customWidth="1"/>
    <col min="5" max="5" width="12.5703125" customWidth="1"/>
    <col min="6" max="6" width="13.140625" customWidth="1"/>
    <col min="7" max="7" width="12.28515625" customWidth="1"/>
    <col min="8" max="8" width="11.140625" bestFit="1" customWidth="1"/>
    <col min="9" max="9" width="9.28515625" bestFit="1" customWidth="1"/>
    <col min="10" max="10" width="11.140625" bestFit="1" customWidth="1"/>
    <col min="11" max="13" width="9.28515625" bestFit="1" customWidth="1"/>
  </cols>
  <sheetData>
    <row r="1" spans="1:16" ht="36.75" customHeight="1">
      <c r="B1" s="96" t="s">
        <v>55</v>
      </c>
      <c r="C1" s="96"/>
      <c r="D1" s="96"/>
      <c r="E1" s="96"/>
      <c r="F1" s="96"/>
      <c r="G1" s="96"/>
      <c r="H1" s="96"/>
      <c r="I1" s="96"/>
      <c r="J1" s="96"/>
      <c r="K1" s="96"/>
    </row>
    <row r="2" spans="1:16">
      <c r="A2" s="60"/>
      <c r="B2" s="60"/>
      <c r="C2" s="60"/>
      <c r="D2" s="60"/>
      <c r="E2" s="61"/>
      <c r="F2" s="61"/>
      <c r="G2" s="61"/>
      <c r="H2" s="62"/>
      <c r="I2" s="62"/>
      <c r="J2" s="62"/>
      <c r="K2" s="62"/>
      <c r="L2" s="61"/>
      <c r="M2" s="61"/>
    </row>
    <row r="3" spans="1:16">
      <c r="A3" s="97"/>
      <c r="B3" s="99" t="s">
        <v>33</v>
      </c>
      <c r="C3" s="99" t="s">
        <v>52</v>
      </c>
      <c r="D3" s="99" t="s">
        <v>53</v>
      </c>
      <c r="E3" s="99" t="s">
        <v>34</v>
      </c>
      <c r="F3" s="99" t="s">
        <v>35</v>
      </c>
      <c r="G3" s="99" t="s">
        <v>54</v>
      </c>
      <c r="H3" s="101" t="s">
        <v>36</v>
      </c>
      <c r="I3" s="102"/>
      <c r="J3" s="101" t="s">
        <v>37</v>
      </c>
      <c r="K3" s="102"/>
      <c r="L3" s="94" t="s">
        <v>38</v>
      </c>
      <c r="M3" s="94" t="s">
        <v>39</v>
      </c>
    </row>
    <row r="4" spans="1:16">
      <c r="A4" s="98"/>
      <c r="B4" s="100"/>
      <c r="C4" s="100"/>
      <c r="D4" s="100"/>
      <c r="E4" s="100"/>
      <c r="F4" s="100"/>
      <c r="G4" s="100"/>
      <c r="H4" s="63"/>
      <c r="I4" s="63"/>
      <c r="J4" s="63"/>
      <c r="K4" s="63"/>
      <c r="L4" s="95"/>
      <c r="M4" s="95"/>
    </row>
    <row r="5" spans="1:16" ht="15.75">
      <c r="A5" s="64" t="s">
        <v>40</v>
      </c>
      <c r="B5" s="65">
        <f>B7+B10</f>
        <v>1100448.7</v>
      </c>
      <c r="C5" s="65">
        <f>C7+C10</f>
        <v>930741.5</v>
      </c>
      <c r="D5" s="65">
        <f>D7+D10</f>
        <v>1094083.8</v>
      </c>
      <c r="E5" s="65">
        <f t="shared" ref="E5:G5" si="0">E7+E10</f>
        <v>855581.4</v>
      </c>
      <c r="F5" s="65">
        <f t="shared" si="0"/>
        <v>732474.26</v>
      </c>
      <c r="G5" s="65">
        <f t="shared" si="0"/>
        <v>731084.32000000007</v>
      </c>
      <c r="H5" s="66">
        <f>E5-B5</f>
        <v>-244867.29999999993</v>
      </c>
      <c r="I5" s="67">
        <f>E5/B5</f>
        <v>0.77748412988265614</v>
      </c>
      <c r="J5" s="66">
        <f>E5-D5</f>
        <v>-238502.40000000002</v>
      </c>
      <c r="K5" s="67">
        <f>E5/D5</f>
        <v>0.78200719177086797</v>
      </c>
      <c r="L5" s="67">
        <f>F5/E5</f>
        <v>0.85611288417443387</v>
      </c>
      <c r="M5" s="67">
        <f>G5/F5</f>
        <v>0.99810240430837804</v>
      </c>
    </row>
    <row r="6" spans="1:16" ht="15" customHeight="1">
      <c r="A6" s="68" t="s">
        <v>41</v>
      </c>
      <c r="B6" s="65"/>
      <c r="C6" s="65"/>
      <c r="D6" s="65"/>
      <c r="E6" s="65"/>
      <c r="F6" s="65"/>
      <c r="G6" s="65"/>
      <c r="H6" s="66"/>
      <c r="I6" s="66"/>
      <c r="J6" s="66"/>
      <c r="K6" s="66"/>
      <c r="L6" s="67"/>
      <c r="M6" s="67"/>
    </row>
    <row r="7" spans="1:16" ht="54" customHeight="1">
      <c r="A7" s="69" t="s">
        <v>42</v>
      </c>
      <c r="B7" s="70">
        <f>B8+B9</f>
        <v>236399.5</v>
      </c>
      <c r="C7" s="70">
        <f t="shared" ref="C7:G7" si="1">C8+C9</f>
        <v>192649.30000000002</v>
      </c>
      <c r="D7" s="70">
        <f t="shared" si="1"/>
        <v>230034.6</v>
      </c>
      <c r="E7" s="70">
        <f t="shared" si="1"/>
        <v>234969.1</v>
      </c>
      <c r="F7" s="70">
        <f t="shared" si="1"/>
        <v>243517.06</v>
      </c>
      <c r="G7" s="70">
        <f t="shared" si="1"/>
        <v>252475.32</v>
      </c>
      <c r="H7" s="66">
        <f t="shared" ref="H7:H10" si="2">E7-B7</f>
        <v>-1430.3999999999942</v>
      </c>
      <c r="I7" s="67">
        <f t="shared" ref="I7:I10" si="3">E7/B7</f>
        <v>0.99394922578093436</v>
      </c>
      <c r="J7" s="66">
        <f t="shared" ref="J7:J10" si="4">E7-D7</f>
        <v>4934.5</v>
      </c>
      <c r="K7" s="67">
        <f t="shared" ref="K7:M10" si="5">E7/D7</f>
        <v>1.0214511208313879</v>
      </c>
      <c r="L7" s="67">
        <f t="shared" si="5"/>
        <v>1.0363790813345244</v>
      </c>
      <c r="M7" s="67">
        <f t="shared" si="5"/>
        <v>1.0367869914329617</v>
      </c>
      <c r="P7" s="3"/>
    </row>
    <row r="8" spans="1:16" ht="18" customHeight="1">
      <c r="A8" s="71" t="s">
        <v>43</v>
      </c>
      <c r="B8" s="72">
        <v>228132.7</v>
      </c>
      <c r="C8" s="72">
        <v>185648.7</v>
      </c>
      <c r="D8" s="73">
        <v>222778.4</v>
      </c>
      <c r="E8" s="66">
        <v>228442.1</v>
      </c>
      <c r="F8" s="83">
        <v>236990.06</v>
      </c>
      <c r="G8" s="83">
        <v>245948.32</v>
      </c>
      <c r="H8" s="66">
        <f>E8-B8</f>
        <v>309.39999999999418</v>
      </c>
      <c r="I8" s="67">
        <f t="shared" si="3"/>
        <v>1.0013562281952566</v>
      </c>
      <c r="J8" s="66">
        <f>E8-D8</f>
        <v>5663.7000000000116</v>
      </c>
      <c r="K8" s="67">
        <f t="shared" si="5"/>
        <v>1.0254230212623845</v>
      </c>
      <c r="L8" s="67">
        <f t="shared" si="5"/>
        <v>1.0374184968532507</v>
      </c>
      <c r="M8" s="67">
        <f t="shared" si="5"/>
        <v>1.0378001507742562</v>
      </c>
    </row>
    <row r="9" spans="1:16" ht="24" customHeight="1">
      <c r="A9" s="71" t="s">
        <v>44</v>
      </c>
      <c r="B9" s="72">
        <v>8266.7999999999993</v>
      </c>
      <c r="C9" s="72">
        <v>7000.6</v>
      </c>
      <c r="D9" s="74">
        <v>7256.2</v>
      </c>
      <c r="E9" s="66">
        <v>6527</v>
      </c>
      <c r="F9" s="66">
        <v>6527</v>
      </c>
      <c r="G9" s="66">
        <v>6527</v>
      </c>
      <c r="H9" s="66">
        <f>E9-B9</f>
        <v>-1739.7999999999993</v>
      </c>
      <c r="I9" s="67">
        <f>E9/B9</f>
        <v>0.78954371703682202</v>
      </c>
      <c r="J9" s="66">
        <f t="shared" si="4"/>
        <v>-729.19999999999982</v>
      </c>
      <c r="K9" s="67">
        <f t="shared" si="5"/>
        <v>0.8995066288139798</v>
      </c>
      <c r="L9" s="67">
        <f>F9/E9</f>
        <v>1</v>
      </c>
      <c r="M9" s="67">
        <f t="shared" si="5"/>
        <v>1</v>
      </c>
    </row>
    <row r="10" spans="1:16" ht="39.75" customHeight="1">
      <c r="A10" s="71" t="s">
        <v>45</v>
      </c>
      <c r="B10" s="75">
        <v>864049.2</v>
      </c>
      <c r="C10" s="75">
        <v>738092.2</v>
      </c>
      <c r="D10" s="75">
        <v>864049.2</v>
      </c>
      <c r="E10" s="76">
        <v>620612.30000000005</v>
      </c>
      <c r="F10" s="76">
        <v>488957.2</v>
      </c>
      <c r="G10" s="76">
        <v>478609</v>
      </c>
      <c r="H10" s="66">
        <f t="shared" si="2"/>
        <v>-243436.89999999991</v>
      </c>
      <c r="I10" s="67">
        <f t="shared" si="3"/>
        <v>0.71826037221028627</v>
      </c>
      <c r="J10" s="66">
        <f t="shared" si="4"/>
        <v>-243436.89999999991</v>
      </c>
      <c r="K10" s="67">
        <f t="shared" si="5"/>
        <v>0.71826037221028627</v>
      </c>
      <c r="L10" s="67">
        <f t="shared" si="5"/>
        <v>0.78786256733873949</v>
      </c>
      <c r="M10" s="67">
        <f t="shared" si="5"/>
        <v>0.97883618443495668</v>
      </c>
    </row>
    <row r="11" spans="1:16" ht="15.75">
      <c r="A11" s="22" t="s">
        <v>46</v>
      </c>
      <c r="B11" s="72"/>
      <c r="C11" s="72"/>
      <c r="D11" s="73"/>
      <c r="E11" s="66"/>
      <c r="F11" s="66"/>
      <c r="G11" s="66"/>
      <c r="H11" s="66"/>
      <c r="I11" s="66"/>
      <c r="J11" s="66"/>
      <c r="K11" s="67"/>
      <c r="L11" s="67"/>
      <c r="M11" s="67"/>
    </row>
    <row r="12" spans="1:16" ht="77.25" customHeight="1">
      <c r="A12" s="22" t="s">
        <v>47</v>
      </c>
      <c r="B12" s="72">
        <v>183250.8</v>
      </c>
      <c r="C12" s="72">
        <v>157377.9</v>
      </c>
      <c r="D12" s="72">
        <v>183250.8</v>
      </c>
      <c r="E12" s="66">
        <v>209400</v>
      </c>
      <c r="F12" s="66">
        <v>162637</v>
      </c>
      <c r="G12" s="66">
        <v>156676</v>
      </c>
      <c r="H12" s="66">
        <f t="shared" ref="H12:H13" si="6">E12-B12</f>
        <v>26149.200000000012</v>
      </c>
      <c r="I12" s="67">
        <f t="shared" ref="I12" si="7">E12/B12</f>
        <v>1.1426962392524345</v>
      </c>
      <c r="J12" s="66">
        <f t="shared" ref="J12:J14" si="8">E12-D12</f>
        <v>26149.200000000012</v>
      </c>
      <c r="K12" s="67">
        <f t="shared" ref="K12:M14" si="9">E12/D12</f>
        <v>1.1426962392524345</v>
      </c>
      <c r="L12" s="67">
        <f t="shared" si="9"/>
        <v>0.77668099331423113</v>
      </c>
      <c r="M12" s="67">
        <f t="shared" si="9"/>
        <v>0.96334782368095817</v>
      </c>
      <c r="O12" s="3"/>
    </row>
    <row r="13" spans="1:16" ht="24" customHeight="1">
      <c r="A13" s="28" t="s">
        <v>48</v>
      </c>
      <c r="B13" s="73">
        <v>1116462.5</v>
      </c>
      <c r="C13" s="73">
        <v>923206.8</v>
      </c>
      <c r="D13" s="82">
        <v>1111382.5</v>
      </c>
      <c r="E13" s="83">
        <v>855581.4</v>
      </c>
      <c r="F13" s="83">
        <v>732474.3</v>
      </c>
      <c r="G13" s="83">
        <v>731084.3</v>
      </c>
      <c r="H13" s="66">
        <f t="shared" si="6"/>
        <v>-260881.09999999998</v>
      </c>
      <c r="I13" s="67">
        <f>E13/B13</f>
        <v>0.76633241152300235</v>
      </c>
      <c r="J13" s="66">
        <f t="shared" si="8"/>
        <v>-255801.09999999998</v>
      </c>
      <c r="K13" s="67">
        <f t="shared" si="9"/>
        <v>0.76983522774562319</v>
      </c>
      <c r="L13" s="67">
        <f t="shared" si="9"/>
        <v>0.85611293092626839</v>
      </c>
      <c r="M13" s="67">
        <f t="shared" si="9"/>
        <v>0.99810232249786779</v>
      </c>
    </row>
    <row r="14" spans="1:16" ht="40.5" customHeight="1">
      <c r="A14" s="77" t="s">
        <v>20</v>
      </c>
      <c r="B14" s="78">
        <f>B5-B13</f>
        <v>-16013.800000000047</v>
      </c>
      <c r="C14" s="78">
        <f>C5-C13</f>
        <v>7534.6999999999534</v>
      </c>
      <c r="D14" s="78">
        <f>D5-D13</f>
        <v>-17298.699999999953</v>
      </c>
      <c r="E14" s="78">
        <f t="shared" ref="E14:G14" si="10">E5-E13</f>
        <v>0</v>
      </c>
      <c r="F14" s="78">
        <f t="shared" si="10"/>
        <v>-4.0000000037252903E-2</v>
      </c>
      <c r="G14" s="78">
        <f t="shared" si="10"/>
        <v>2.0000000018626451E-2</v>
      </c>
      <c r="H14" s="66">
        <f>E14-B14</f>
        <v>16013.800000000047</v>
      </c>
      <c r="I14" s="67">
        <f>E14/B14</f>
        <v>0</v>
      </c>
      <c r="J14" s="66">
        <f t="shared" si="8"/>
        <v>17298.699999999953</v>
      </c>
      <c r="K14" s="67">
        <f t="shared" si="9"/>
        <v>0</v>
      </c>
      <c r="L14" s="67"/>
      <c r="M14" s="67"/>
    </row>
    <row r="15" spans="1:16" ht="60.75" customHeight="1">
      <c r="A15" s="79" t="s">
        <v>49</v>
      </c>
      <c r="B15" s="73"/>
      <c r="C15" s="73"/>
      <c r="D15" s="73"/>
      <c r="E15" s="66"/>
      <c r="F15" s="66"/>
      <c r="G15" s="66"/>
      <c r="H15" s="66"/>
      <c r="I15" s="66"/>
      <c r="J15" s="66"/>
      <c r="K15" s="66"/>
      <c r="L15" s="66"/>
      <c r="M15" s="66"/>
    </row>
    <row r="16" spans="1:16" ht="15.75">
      <c r="A16" s="41"/>
      <c r="B16" s="42"/>
      <c r="C16" s="42"/>
      <c r="D16" s="42"/>
      <c r="E16" s="1"/>
    </row>
  </sheetData>
  <mergeCells count="12">
    <mergeCell ref="L3:L4"/>
    <mergeCell ref="M3:M4"/>
    <mergeCell ref="B1:K1"/>
    <mergeCell ref="A3:A4"/>
    <mergeCell ref="B3:B4"/>
    <mergeCell ref="C3:C4"/>
    <mergeCell ref="D3:D4"/>
    <mergeCell ref="E3:E4"/>
    <mergeCell ref="F3:F4"/>
    <mergeCell ref="G3:G4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opLeftCell="A4" workbookViewId="0">
      <selection activeCell="L12" sqref="L12"/>
    </sheetView>
  </sheetViews>
  <sheetFormatPr defaultRowHeight="15"/>
  <cols>
    <col min="1" max="1" width="50.42578125" customWidth="1"/>
    <col min="2" max="2" width="21.28515625" customWidth="1"/>
    <col min="3" max="3" width="17.140625" customWidth="1"/>
    <col min="4" max="4" width="18" customWidth="1"/>
    <col min="5" max="5" width="11.5703125" hidden="1" customWidth="1"/>
    <col min="6" max="6" width="10.42578125" hidden="1" customWidth="1"/>
    <col min="7" max="7" width="0" hidden="1" customWidth="1"/>
    <col min="8" max="8" width="10.7109375" hidden="1" customWidth="1"/>
    <col min="9" max="9" width="0" hidden="1" customWidth="1"/>
  </cols>
  <sheetData>
    <row r="1" spans="1:14" ht="34.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</row>
    <row r="3" spans="1:14" ht="21" customHeight="1">
      <c r="A3" s="85" t="s">
        <v>9</v>
      </c>
      <c r="B3" s="92" t="s">
        <v>3</v>
      </c>
      <c r="C3" s="92"/>
      <c r="D3" s="92"/>
      <c r="E3" s="93" t="s">
        <v>4</v>
      </c>
      <c r="F3" s="93"/>
      <c r="G3" s="93"/>
      <c r="H3" s="93"/>
      <c r="I3" s="93"/>
    </row>
    <row r="4" spans="1:14" ht="99.75" customHeight="1">
      <c r="A4" s="86"/>
      <c r="B4" s="52" t="s">
        <v>63</v>
      </c>
      <c r="C4" s="52" t="s">
        <v>60</v>
      </c>
      <c r="D4" s="52" t="s">
        <v>61</v>
      </c>
      <c r="E4" s="8"/>
      <c r="F4" s="8"/>
      <c r="G4" s="8"/>
      <c r="H4" s="8"/>
      <c r="I4" s="8"/>
    </row>
    <row r="5" spans="1:14" ht="29.25" customHeight="1">
      <c r="A5" s="50" t="s">
        <v>10</v>
      </c>
      <c r="B5" s="53">
        <f t="shared" ref="B5:C5" si="0">B6+B15</f>
        <v>1069786.2</v>
      </c>
      <c r="C5" s="53">
        <f t="shared" si="0"/>
        <v>820582.7</v>
      </c>
      <c r="D5" s="53">
        <f>D6+D15</f>
        <v>1063414.8700000001</v>
      </c>
      <c r="E5" s="11">
        <v>142937.79999999999</v>
      </c>
      <c r="F5" s="11">
        <v>43562.6</v>
      </c>
      <c r="G5" s="11">
        <f>F5/E5*100</f>
        <v>30.476612904354205</v>
      </c>
      <c r="H5" s="11">
        <v>40849.300000000003</v>
      </c>
      <c r="I5" s="11">
        <f>F5/H5*100</f>
        <v>106.64221908331353</v>
      </c>
      <c r="J5" s="1"/>
    </row>
    <row r="6" spans="1:14" ht="19.5" customHeight="1">
      <c r="A6" s="50" t="s">
        <v>11</v>
      </c>
      <c r="B6" s="54">
        <f t="shared" ref="B6" si="1">B7+B8+B9+B10+B11+B12+B13+B14</f>
        <v>215731.8</v>
      </c>
      <c r="C6" s="54">
        <f>C7+C8+C9+C10+C11+C12+C13+C14</f>
        <v>165819.09999999998</v>
      </c>
      <c r="D6" s="54">
        <f>D7+D8+D9+D10+D11+D12+D13+D14</f>
        <v>209360.46999999997</v>
      </c>
      <c r="E6" s="18"/>
      <c r="F6" s="18"/>
      <c r="G6" s="15"/>
      <c r="H6" s="15"/>
      <c r="I6" s="15"/>
      <c r="J6" s="1"/>
      <c r="K6" s="104"/>
    </row>
    <row r="7" spans="1:14" ht="15.75" customHeight="1">
      <c r="A7" s="13" t="s">
        <v>6</v>
      </c>
      <c r="B7" s="55">
        <v>188229.9</v>
      </c>
      <c r="C7" s="55">
        <v>143848.29999999999</v>
      </c>
      <c r="D7" s="81">
        <v>184229.9</v>
      </c>
      <c r="E7" s="18">
        <v>101723.1</v>
      </c>
      <c r="F7" s="18">
        <v>27235.8</v>
      </c>
      <c r="G7" s="15">
        <f t="shared" ref="G7:G25" si="2">F7/E7*100</f>
        <v>26.774449461331791</v>
      </c>
      <c r="H7" s="15">
        <v>27222.7</v>
      </c>
      <c r="I7" s="15">
        <f t="shared" ref="I7:I25" si="3">F7/H7*100</f>
        <v>100.04812160439633</v>
      </c>
      <c r="J7" s="1"/>
    </row>
    <row r="8" spans="1:14" ht="14.25" customHeight="1">
      <c r="A8" s="13" t="s">
        <v>7</v>
      </c>
      <c r="B8" s="55">
        <v>14654</v>
      </c>
      <c r="C8" s="55">
        <v>10901.4</v>
      </c>
      <c r="D8" s="81">
        <v>13330.37</v>
      </c>
      <c r="E8" s="18">
        <v>6121</v>
      </c>
      <c r="F8" s="18">
        <v>2057.6999999999998</v>
      </c>
      <c r="G8" s="15">
        <f t="shared" si="2"/>
        <v>33.617056036595322</v>
      </c>
      <c r="H8" s="15">
        <v>2472.9</v>
      </c>
      <c r="I8" s="15">
        <f t="shared" si="3"/>
        <v>83.209996360548331</v>
      </c>
      <c r="J8" s="59"/>
      <c r="N8" t="s">
        <v>8</v>
      </c>
    </row>
    <row r="9" spans="1:14" ht="15" customHeight="1">
      <c r="A9" s="13" t="s">
        <v>12</v>
      </c>
      <c r="B9" s="55">
        <v>5400</v>
      </c>
      <c r="C9" s="55">
        <v>4003</v>
      </c>
      <c r="D9" s="81">
        <v>4500</v>
      </c>
      <c r="E9" s="18">
        <v>7550</v>
      </c>
      <c r="F9" s="18">
        <v>4778.7</v>
      </c>
      <c r="G9" s="15">
        <f t="shared" si="2"/>
        <v>63.294039735099339</v>
      </c>
      <c r="H9" s="15">
        <v>1004.9</v>
      </c>
      <c r="I9" s="15">
        <f t="shared" si="3"/>
        <v>475.53985471191169</v>
      </c>
      <c r="J9" s="1"/>
    </row>
    <row r="10" spans="1:14" ht="15" customHeight="1">
      <c r="A10" s="13" t="s">
        <v>13</v>
      </c>
      <c r="B10" s="55">
        <v>215.3</v>
      </c>
      <c r="C10" s="55">
        <v>252.8</v>
      </c>
      <c r="D10" s="81">
        <v>252.8</v>
      </c>
      <c r="E10" s="18"/>
      <c r="F10" s="18"/>
      <c r="G10" s="15"/>
      <c r="H10" s="15"/>
      <c r="I10" s="15"/>
      <c r="J10" s="1"/>
    </row>
    <row r="11" spans="1:14" ht="30.75" customHeight="1">
      <c r="A11" s="13" t="s">
        <v>14</v>
      </c>
      <c r="B11" s="55">
        <v>280</v>
      </c>
      <c r="C11" s="55">
        <v>124.3</v>
      </c>
      <c r="D11" s="81">
        <v>200</v>
      </c>
      <c r="E11" s="18"/>
      <c r="F11" s="18"/>
      <c r="G11" s="15"/>
      <c r="H11" s="15"/>
      <c r="I11" s="15"/>
      <c r="J11" s="1"/>
    </row>
    <row r="12" spans="1:14" ht="17.25" customHeight="1">
      <c r="A12" s="13" t="s">
        <v>15</v>
      </c>
      <c r="B12" s="55">
        <v>1847.4</v>
      </c>
      <c r="C12" s="55">
        <v>1847.4</v>
      </c>
      <c r="D12" s="81">
        <v>1847.4</v>
      </c>
      <c r="E12" s="18"/>
      <c r="F12" s="18"/>
      <c r="G12" s="15"/>
      <c r="H12" s="15"/>
      <c r="I12" s="15"/>
      <c r="J12" s="1"/>
    </row>
    <row r="13" spans="1:14" ht="16.5" customHeight="1">
      <c r="A13" s="13" t="s">
        <v>16</v>
      </c>
      <c r="B13" s="55">
        <v>3175</v>
      </c>
      <c r="C13" s="55">
        <v>2320.1999999999998</v>
      </c>
      <c r="D13" s="81">
        <v>2400</v>
      </c>
      <c r="E13" s="18"/>
      <c r="F13" s="18"/>
      <c r="G13" s="15"/>
      <c r="H13" s="15"/>
      <c r="I13" s="15"/>
      <c r="J13" s="1"/>
    </row>
    <row r="14" spans="1:14" ht="15.75" customHeight="1">
      <c r="A14" s="13" t="s">
        <v>17</v>
      </c>
      <c r="B14" s="55">
        <v>1930.2</v>
      </c>
      <c r="C14" s="55">
        <v>2521.6999999999998</v>
      </c>
      <c r="D14" s="81">
        <v>2600</v>
      </c>
      <c r="E14" s="18"/>
      <c r="F14" s="18"/>
      <c r="G14" s="15"/>
      <c r="H14" s="15"/>
      <c r="I14" s="15"/>
      <c r="J14" s="1"/>
    </row>
    <row r="15" spans="1:14" ht="23.25" customHeight="1">
      <c r="A15" s="9" t="s">
        <v>0</v>
      </c>
      <c r="B15" s="57">
        <f>B16</f>
        <v>854054.40000000002</v>
      </c>
      <c r="C15" s="57">
        <f t="shared" ref="C15:D15" si="4">C16</f>
        <v>654763.6</v>
      </c>
      <c r="D15" s="57">
        <f t="shared" si="4"/>
        <v>854054.40000000002</v>
      </c>
      <c r="E15" s="21">
        <v>300721.7</v>
      </c>
      <c r="F15" s="21">
        <v>130678.9</v>
      </c>
      <c r="G15" s="11">
        <f t="shared" si="2"/>
        <v>43.455094860131474</v>
      </c>
      <c r="H15" s="11">
        <v>115719.6</v>
      </c>
      <c r="I15" s="11">
        <f t="shared" si="3"/>
        <v>112.92719642999111</v>
      </c>
      <c r="J15" s="2"/>
    </row>
    <row r="16" spans="1:14" ht="32.25" customHeight="1">
      <c r="A16" s="22" t="s">
        <v>18</v>
      </c>
      <c r="B16" s="55">
        <v>854054.40000000002</v>
      </c>
      <c r="C16" s="55">
        <v>654763.6</v>
      </c>
      <c r="D16" s="56">
        <v>854054.40000000002</v>
      </c>
      <c r="E16" s="18">
        <v>50672</v>
      </c>
      <c r="F16" s="18">
        <v>20793.8</v>
      </c>
      <c r="G16" s="15">
        <f t="shared" si="2"/>
        <v>41.036075149984207</v>
      </c>
      <c r="H16" s="15">
        <v>22113.1</v>
      </c>
      <c r="I16" s="15">
        <f t="shared" si="3"/>
        <v>94.033853236316929</v>
      </c>
      <c r="J16" s="1"/>
      <c r="K16" s="3"/>
    </row>
    <row r="17" spans="1:10" ht="15.75">
      <c r="A17" s="28" t="s">
        <v>19</v>
      </c>
      <c r="B17" s="56">
        <f>B18+B19+B20+B21+B22+B23+B24+B25+B26+B28+B27</f>
        <v>1075792.8999999999</v>
      </c>
      <c r="C17" s="56">
        <f>C18+C19+C20+C21+C22+C23+C24+C25+C26+C28+C27</f>
        <v>804903.30000000016</v>
      </c>
      <c r="D17" s="56">
        <f>D18+D19+D20+D21+D22+D23+D24+D25+D26+D28+D27</f>
        <v>1069421.57</v>
      </c>
      <c r="E17" s="18"/>
      <c r="F17" s="18"/>
      <c r="G17" s="11"/>
      <c r="H17" s="18"/>
      <c r="I17" s="11"/>
      <c r="J17" s="1"/>
    </row>
    <row r="18" spans="1:10" ht="15.75">
      <c r="A18" s="29" t="s">
        <v>30</v>
      </c>
      <c r="B18" s="56">
        <v>53881.9</v>
      </c>
      <c r="C18" s="56">
        <v>35941.300000000003</v>
      </c>
      <c r="D18" s="56">
        <v>51881.9</v>
      </c>
      <c r="E18" s="18"/>
      <c r="F18" s="18"/>
      <c r="G18" s="15" t="e">
        <f t="shared" si="2"/>
        <v>#DIV/0!</v>
      </c>
      <c r="H18" s="18"/>
      <c r="I18" s="15" t="e">
        <f>F18/H18*100</f>
        <v>#DIV/0!</v>
      </c>
      <c r="J18" s="1"/>
    </row>
    <row r="19" spans="1:10" ht="15.75">
      <c r="A19" s="29" t="s">
        <v>31</v>
      </c>
      <c r="B19" s="56">
        <v>0</v>
      </c>
      <c r="C19" s="56">
        <v>0</v>
      </c>
      <c r="D19" s="56">
        <v>0</v>
      </c>
      <c r="E19" s="18"/>
      <c r="F19" s="18"/>
      <c r="G19" s="15" t="e">
        <f t="shared" si="2"/>
        <v>#DIV/0!</v>
      </c>
      <c r="H19" s="18"/>
      <c r="I19" s="15" t="e">
        <f t="shared" ref="I19:I23" si="5">F19/H19*100</f>
        <v>#DIV/0!</v>
      </c>
      <c r="J19" s="1"/>
    </row>
    <row r="20" spans="1:10" ht="31.5">
      <c r="A20" s="29" t="s">
        <v>22</v>
      </c>
      <c r="B20" s="56">
        <v>3373.7</v>
      </c>
      <c r="C20" s="56">
        <v>2650.3</v>
      </c>
      <c r="D20" s="56">
        <v>3373.7</v>
      </c>
      <c r="E20" s="18"/>
      <c r="F20" s="46"/>
      <c r="G20" s="15" t="e">
        <f t="shared" si="2"/>
        <v>#DIV/0!</v>
      </c>
      <c r="H20" s="18"/>
      <c r="I20" s="15" t="e">
        <f t="shared" si="5"/>
        <v>#DIV/0!</v>
      </c>
      <c r="J20" s="1"/>
    </row>
    <row r="21" spans="1:10" ht="15.75">
      <c r="A21" s="29" t="s">
        <v>32</v>
      </c>
      <c r="B21" s="56">
        <v>38232.9</v>
      </c>
      <c r="C21" s="56">
        <v>19088.7</v>
      </c>
      <c r="D21" s="56">
        <v>38232.9</v>
      </c>
      <c r="E21" s="18"/>
      <c r="F21" s="18"/>
      <c r="G21" s="15" t="e">
        <f t="shared" si="2"/>
        <v>#DIV/0!</v>
      </c>
      <c r="H21" s="18"/>
      <c r="I21" s="15"/>
      <c r="J21" s="1"/>
    </row>
    <row r="22" spans="1:10" ht="31.5">
      <c r="A22" s="29" t="s">
        <v>64</v>
      </c>
      <c r="B22" s="56">
        <v>32313.200000000001</v>
      </c>
      <c r="C22" s="56">
        <v>16613.599999999999</v>
      </c>
      <c r="D22" s="56">
        <v>32313.200000000001</v>
      </c>
      <c r="E22" s="18"/>
      <c r="F22" s="18"/>
      <c r="G22" s="15" t="e">
        <f t="shared" si="2"/>
        <v>#DIV/0!</v>
      </c>
      <c r="H22" s="18"/>
      <c r="I22" s="15" t="e">
        <f t="shared" si="5"/>
        <v>#DIV/0!</v>
      </c>
      <c r="J22" s="1"/>
    </row>
    <row r="23" spans="1:10" ht="15.75">
      <c r="A23" s="29" t="s">
        <v>24</v>
      </c>
      <c r="B23" s="56">
        <v>771207.7</v>
      </c>
      <c r="C23" s="56">
        <v>587398.30000000005</v>
      </c>
      <c r="D23" s="56">
        <v>766836.37</v>
      </c>
      <c r="E23" s="18"/>
      <c r="F23" s="18"/>
      <c r="G23" s="15" t="e">
        <f t="shared" si="2"/>
        <v>#DIV/0!</v>
      </c>
      <c r="H23" s="18"/>
      <c r="I23" s="15" t="e">
        <f t="shared" si="5"/>
        <v>#DIV/0!</v>
      </c>
      <c r="J23" s="1"/>
    </row>
    <row r="24" spans="1:10" ht="15.75">
      <c r="A24" s="29" t="s">
        <v>25</v>
      </c>
      <c r="B24" s="56">
        <v>69984.800000000003</v>
      </c>
      <c r="C24" s="56">
        <v>58626.8</v>
      </c>
      <c r="D24" s="56">
        <v>69984.800000000003</v>
      </c>
      <c r="E24" s="33"/>
      <c r="F24" s="33"/>
      <c r="G24" s="34"/>
      <c r="H24" s="33"/>
      <c r="I24" s="34"/>
      <c r="J24" s="1"/>
    </row>
    <row r="25" spans="1:10" ht="15.75">
      <c r="A25" s="51" t="s">
        <v>26</v>
      </c>
      <c r="B25" s="56">
        <v>24362.799999999999</v>
      </c>
      <c r="C25" s="56">
        <v>16487.900000000001</v>
      </c>
      <c r="D25" s="56">
        <v>24362.799999999999</v>
      </c>
      <c r="E25" s="26">
        <v>430639</v>
      </c>
      <c r="F25" s="36">
        <v>166898.79999999999</v>
      </c>
      <c r="G25" s="24">
        <f t="shared" si="2"/>
        <v>38.756081079512072</v>
      </c>
      <c r="H25" s="26">
        <v>145919.9</v>
      </c>
      <c r="I25" s="24">
        <f t="shared" si="3"/>
        <v>114.37699724300798</v>
      </c>
      <c r="J25" s="1"/>
    </row>
    <row r="26" spans="1:10" ht="15.75">
      <c r="A26" s="51" t="s">
        <v>27</v>
      </c>
      <c r="B26" s="56">
        <v>16839</v>
      </c>
      <c r="C26" s="56">
        <v>15079.1</v>
      </c>
      <c r="D26" s="56">
        <v>16839</v>
      </c>
      <c r="E26" s="26" t="e">
        <f>#REF!-E25</f>
        <v>#REF!</v>
      </c>
      <c r="F26" s="26" t="e">
        <f>#REF!-F25</f>
        <v>#REF!</v>
      </c>
      <c r="G26" s="26"/>
      <c r="H26" s="26" t="e">
        <f>#REF!-H25</f>
        <v>#REF!</v>
      </c>
      <c r="I26" s="26"/>
      <c r="J26" s="1"/>
    </row>
    <row r="27" spans="1:10" ht="15.75">
      <c r="A27" s="51" t="s">
        <v>28</v>
      </c>
      <c r="B27" s="56">
        <v>0</v>
      </c>
      <c r="C27" s="56">
        <v>0</v>
      </c>
      <c r="D27" s="56">
        <v>0</v>
      </c>
      <c r="E27" s="18"/>
      <c r="F27" s="18"/>
      <c r="G27" s="18"/>
      <c r="H27" s="18"/>
      <c r="I27" s="18"/>
      <c r="J27" s="1"/>
    </row>
    <row r="28" spans="1:10" ht="15.75">
      <c r="A28" s="51" t="s">
        <v>29</v>
      </c>
      <c r="B28" s="56">
        <v>65596.899999999994</v>
      </c>
      <c r="C28" s="56">
        <v>53017.3</v>
      </c>
      <c r="D28" s="56">
        <v>65596.899999999994</v>
      </c>
      <c r="E28" s="40" t="e">
        <f>E29+#REF!</f>
        <v>#REF!</v>
      </c>
      <c r="F28" s="40" t="e">
        <f>F29+#REF!</f>
        <v>#REF!</v>
      </c>
      <c r="G28" s="40"/>
      <c r="H28" s="40" t="e">
        <f>H29+#REF!</f>
        <v>#REF!</v>
      </c>
      <c r="I28" s="40"/>
      <c r="J28" s="1"/>
    </row>
    <row r="29" spans="1:10" ht="15.75">
      <c r="A29" s="51" t="s">
        <v>57</v>
      </c>
      <c r="B29" s="58">
        <f>B5-B17</f>
        <v>-6006.6999999999534</v>
      </c>
      <c r="C29" s="58">
        <f>C5-C17</f>
        <v>15679.39999999979</v>
      </c>
      <c r="D29" s="58">
        <f>D5-D17</f>
        <v>-6006.6999999999534</v>
      </c>
      <c r="E29" s="18">
        <f>SUM(E30:E30)</f>
        <v>0</v>
      </c>
      <c r="F29" s="18" t="e">
        <f>#REF!</f>
        <v>#REF!</v>
      </c>
      <c r="G29" s="18"/>
      <c r="H29" s="18" t="e">
        <f>#REF!</f>
        <v>#REF!</v>
      </c>
      <c r="I29" s="18"/>
      <c r="J29" s="1"/>
    </row>
    <row r="30" spans="1:10" ht="15.75">
      <c r="A30" s="29" t="s">
        <v>21</v>
      </c>
      <c r="B30" s="56"/>
      <c r="C30" s="56"/>
      <c r="D30" s="56"/>
      <c r="E30" s="18"/>
      <c r="F30" s="18"/>
      <c r="G30" s="18"/>
      <c r="H30" s="18"/>
      <c r="I30" s="18"/>
      <c r="J30" s="1"/>
    </row>
    <row r="31" spans="1:10" ht="15.75">
      <c r="A31" s="41"/>
      <c r="B31" s="42"/>
      <c r="C31" s="42"/>
      <c r="D31" s="80"/>
      <c r="E31" s="42"/>
      <c r="F31" s="42"/>
      <c r="G31" s="42"/>
      <c r="H31" s="42"/>
      <c r="I31" s="42"/>
      <c r="J31" s="1"/>
    </row>
    <row r="32" spans="1:10" ht="15.75">
      <c r="A32" s="41"/>
      <c r="B32" s="42"/>
      <c r="C32" s="42"/>
      <c r="D32" s="42"/>
      <c r="E32" s="42"/>
      <c r="F32" s="42"/>
      <c r="G32" s="42"/>
      <c r="H32" s="42"/>
      <c r="I32" s="42"/>
      <c r="J32" s="1"/>
    </row>
    <row r="33" spans="1:10" ht="15.75">
      <c r="A33" s="41"/>
      <c r="B33" s="42"/>
      <c r="C33" s="42"/>
      <c r="D33" s="42"/>
      <c r="E33" s="42"/>
      <c r="F33" s="42"/>
      <c r="G33" s="42"/>
      <c r="H33" s="42"/>
      <c r="I33" s="42"/>
      <c r="J33" s="1"/>
    </row>
    <row r="34" spans="1:10" ht="15.75">
      <c r="A34" s="41"/>
      <c r="B34" s="42"/>
      <c r="C34" s="42"/>
      <c r="D34" s="42"/>
      <c r="E34" s="42"/>
      <c r="F34" s="42"/>
      <c r="G34" s="42"/>
      <c r="H34" s="42"/>
      <c r="I34" s="42"/>
      <c r="J34" s="1"/>
    </row>
    <row r="35" spans="1:10"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B45" s="1"/>
      <c r="C45" s="1"/>
      <c r="D45" s="1"/>
      <c r="E45" s="1"/>
      <c r="F45" s="1"/>
      <c r="G45" s="1"/>
      <c r="H45" s="1"/>
      <c r="I45" s="1"/>
      <c r="J45" s="1"/>
    </row>
  </sheetData>
  <mergeCells count="4">
    <mergeCell ref="A1:I1"/>
    <mergeCell ref="A3:A4"/>
    <mergeCell ref="B3:D3"/>
    <mergeCell ref="E3:I3"/>
  </mergeCells>
  <pageMargins left="0.7" right="0.7" top="0.75" bottom="0.75" header="0.3" footer="0.3"/>
  <pageSetup paperSize="9" scale="8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M14" sqref="M14"/>
    </sheetView>
  </sheetViews>
  <sheetFormatPr defaultRowHeight="15"/>
  <cols>
    <col min="1" max="1" width="17.140625" customWidth="1"/>
    <col min="2" max="2" width="13.7109375" customWidth="1"/>
    <col min="3" max="3" width="15.42578125" customWidth="1"/>
    <col min="4" max="4" width="14.5703125" customWidth="1"/>
    <col min="5" max="5" width="12.5703125" customWidth="1"/>
    <col min="6" max="6" width="13.140625" customWidth="1"/>
    <col min="7" max="7" width="12.28515625" customWidth="1"/>
    <col min="8" max="8" width="11.140625" bestFit="1" customWidth="1"/>
    <col min="9" max="9" width="9.28515625" bestFit="1" customWidth="1"/>
    <col min="10" max="10" width="11.140625" bestFit="1" customWidth="1"/>
    <col min="11" max="11" width="9.28515625" bestFit="1" customWidth="1"/>
    <col min="12" max="12" width="10.7109375" customWidth="1"/>
    <col min="13" max="13" width="10.28515625" customWidth="1"/>
  </cols>
  <sheetData>
    <row r="1" spans="1:16" ht="36.75" customHeight="1">
      <c r="B1" s="103" t="s">
        <v>62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6">
      <c r="A2" s="60"/>
      <c r="B2" s="60"/>
      <c r="C2" s="60"/>
      <c r="D2" s="60"/>
      <c r="E2" s="61"/>
      <c r="F2" s="61"/>
      <c r="G2" s="61"/>
      <c r="H2" s="62"/>
      <c r="I2" s="62"/>
      <c r="J2" s="62"/>
      <c r="K2" s="62"/>
      <c r="L2" s="61"/>
      <c r="M2" s="61"/>
    </row>
    <row r="3" spans="1:16">
      <c r="A3" s="97"/>
      <c r="B3" s="99" t="s">
        <v>35</v>
      </c>
      <c r="C3" s="99" t="s">
        <v>60</v>
      </c>
      <c r="D3" s="99" t="s">
        <v>65</v>
      </c>
      <c r="E3" s="99" t="s">
        <v>54</v>
      </c>
      <c r="F3" s="99" t="s">
        <v>58</v>
      </c>
      <c r="G3" s="99" t="s">
        <v>66</v>
      </c>
      <c r="H3" s="101" t="s">
        <v>36</v>
      </c>
      <c r="I3" s="102"/>
      <c r="J3" s="101" t="s">
        <v>37</v>
      </c>
      <c r="K3" s="102"/>
      <c r="L3" s="94" t="s">
        <v>39</v>
      </c>
      <c r="M3" s="94" t="s">
        <v>67</v>
      </c>
    </row>
    <row r="4" spans="1:16" ht="54.75" customHeight="1">
      <c r="A4" s="98"/>
      <c r="B4" s="100"/>
      <c r="C4" s="100"/>
      <c r="D4" s="100"/>
      <c r="E4" s="100"/>
      <c r="F4" s="100"/>
      <c r="G4" s="100"/>
      <c r="H4" s="63"/>
      <c r="I4" s="63"/>
      <c r="J4" s="63"/>
      <c r="K4" s="63"/>
      <c r="L4" s="95"/>
      <c r="M4" s="95"/>
    </row>
    <row r="5" spans="1:16" ht="15.75">
      <c r="A5" s="64" t="s">
        <v>40</v>
      </c>
      <c r="B5" s="65">
        <f>B7+B10</f>
        <v>1208923.8</v>
      </c>
      <c r="C5" s="65">
        <f>C7+C10</f>
        <v>928193.5</v>
      </c>
      <c r="D5" s="65">
        <f>D7+D10</f>
        <v>1202869.8</v>
      </c>
      <c r="E5" s="65">
        <f t="shared" ref="E5:G5" si="0">E7+E10</f>
        <v>851998.7</v>
      </c>
      <c r="F5" s="65">
        <f t="shared" si="0"/>
        <v>698369.36</v>
      </c>
      <c r="G5" s="65">
        <f t="shared" si="0"/>
        <v>696979.42</v>
      </c>
      <c r="H5" s="66">
        <f>E5-B5</f>
        <v>-356925.10000000009</v>
      </c>
      <c r="I5" s="67">
        <f>E5/B5</f>
        <v>0.70475798391925104</v>
      </c>
      <c r="J5" s="66">
        <f>E5-D5</f>
        <v>-350871.10000000009</v>
      </c>
      <c r="K5" s="67">
        <f>E5/D5</f>
        <v>0.70830500524661932</v>
      </c>
      <c r="L5" s="67">
        <f>F5/E5</f>
        <v>0.81968359810877645</v>
      </c>
      <c r="M5" s="67">
        <f>G5/F5</f>
        <v>0.9980097351350008</v>
      </c>
    </row>
    <row r="6" spans="1:16" ht="15" customHeight="1">
      <c r="A6" s="68" t="s">
        <v>41</v>
      </c>
      <c r="B6" s="65"/>
      <c r="C6" s="65"/>
      <c r="D6" s="65"/>
      <c r="E6" s="65"/>
      <c r="F6" s="65"/>
      <c r="G6" s="65"/>
      <c r="H6" s="66"/>
      <c r="I6" s="66"/>
      <c r="J6" s="66"/>
      <c r="K6" s="66"/>
      <c r="L6" s="67"/>
      <c r="M6" s="67"/>
    </row>
    <row r="7" spans="1:16" ht="54" customHeight="1">
      <c r="A7" s="69" t="s">
        <v>42</v>
      </c>
      <c r="B7" s="70">
        <f>B8+B9</f>
        <v>252621.3</v>
      </c>
      <c r="C7" s="70">
        <f t="shared" ref="C7:G7" si="1">C8+C9</f>
        <v>190736.19999999998</v>
      </c>
      <c r="D7" s="70">
        <f t="shared" si="1"/>
        <v>246567.3</v>
      </c>
      <c r="E7" s="70">
        <f t="shared" si="1"/>
        <v>212115.20000000001</v>
      </c>
      <c r="F7" s="70">
        <f t="shared" si="1"/>
        <v>211624.66</v>
      </c>
      <c r="G7" s="70">
        <f t="shared" si="1"/>
        <v>220582.92</v>
      </c>
      <c r="H7" s="66">
        <f>E7-B7</f>
        <v>-40506.099999999977</v>
      </c>
      <c r="I7" s="67">
        <f>E7/B7</f>
        <v>0.83965683020394566</v>
      </c>
      <c r="J7" s="66">
        <f t="shared" ref="J7:J10" si="2">E7-D7</f>
        <v>-34452.099999999977</v>
      </c>
      <c r="K7" s="67">
        <f t="shared" ref="K7:M10" si="3">E7/D7</f>
        <v>0.86027303701666857</v>
      </c>
      <c r="L7" s="67">
        <f t="shared" si="3"/>
        <v>0.99768738873970364</v>
      </c>
      <c r="M7" s="67">
        <f t="shared" si="3"/>
        <v>1.0423308890372229</v>
      </c>
      <c r="P7" s="3"/>
    </row>
    <row r="8" spans="1:16" ht="18" customHeight="1">
      <c r="A8" s="71" t="s">
        <v>43</v>
      </c>
      <c r="B8" s="72">
        <v>247267.5</v>
      </c>
      <c r="C8" s="72">
        <v>185350.8</v>
      </c>
      <c r="D8" s="73">
        <v>240513.5</v>
      </c>
      <c r="E8" s="66">
        <v>210455.2</v>
      </c>
      <c r="F8" s="83">
        <v>208201.46</v>
      </c>
      <c r="G8" s="83">
        <v>217159.72</v>
      </c>
      <c r="H8" s="66">
        <f>E8-B8</f>
        <v>-36812.299999999988</v>
      </c>
      <c r="I8" s="67">
        <f t="shared" ref="I7:I10" si="4">E8/B8</f>
        <v>0.85112358073746053</v>
      </c>
      <c r="J8" s="66">
        <f>E8-D8</f>
        <v>-30058.299999999988</v>
      </c>
      <c r="K8" s="67">
        <f t="shared" si="3"/>
        <v>0.87502447887540624</v>
      </c>
      <c r="L8" s="67">
        <f t="shared" si="3"/>
        <v>0.98929111753950472</v>
      </c>
      <c r="M8" s="67">
        <f t="shared" si="3"/>
        <v>1.04302688367315</v>
      </c>
    </row>
    <row r="9" spans="1:16" ht="24" customHeight="1">
      <c r="A9" s="71" t="s">
        <v>44</v>
      </c>
      <c r="B9" s="72">
        <v>5353.8</v>
      </c>
      <c r="C9" s="72">
        <v>5385.4</v>
      </c>
      <c r="D9" s="74">
        <v>6053.8</v>
      </c>
      <c r="E9" s="66">
        <v>1660</v>
      </c>
      <c r="F9" s="66">
        <v>3423.2</v>
      </c>
      <c r="G9" s="66">
        <v>3423.2</v>
      </c>
      <c r="H9" s="66">
        <f>E9-B9</f>
        <v>-3693.8</v>
      </c>
      <c r="I9" s="67">
        <f>E9/B9</f>
        <v>0.31006014419664535</v>
      </c>
      <c r="J9" s="66">
        <f t="shared" si="2"/>
        <v>-4393.8</v>
      </c>
      <c r="K9" s="67">
        <f t="shared" si="3"/>
        <v>0.27420793551157951</v>
      </c>
      <c r="L9" s="67">
        <f>F9/E9</f>
        <v>2.0621686746987953</v>
      </c>
      <c r="M9" s="67">
        <f t="shared" si="3"/>
        <v>1</v>
      </c>
    </row>
    <row r="10" spans="1:16" ht="39.75" customHeight="1">
      <c r="A10" s="71" t="s">
        <v>45</v>
      </c>
      <c r="B10" s="75">
        <v>956302.5</v>
      </c>
      <c r="C10" s="75">
        <v>737457.3</v>
      </c>
      <c r="D10" s="75">
        <v>956302.5</v>
      </c>
      <c r="E10" s="76">
        <v>639883.5</v>
      </c>
      <c r="F10" s="76">
        <v>486744.7</v>
      </c>
      <c r="G10" s="76">
        <v>476396.5</v>
      </c>
      <c r="H10" s="66">
        <f t="shared" ref="H7:H10" si="5">E10-B10</f>
        <v>-316419</v>
      </c>
      <c r="I10" s="67">
        <f t="shared" si="4"/>
        <v>0.66912247955014237</v>
      </c>
      <c r="J10" s="66">
        <f t="shared" si="2"/>
        <v>-316419</v>
      </c>
      <c r="K10" s="67">
        <f t="shared" si="3"/>
        <v>0.66912247955014237</v>
      </c>
      <c r="L10" s="67">
        <f t="shared" si="3"/>
        <v>0.760677060746214</v>
      </c>
      <c r="M10" s="67">
        <f t="shared" si="3"/>
        <v>0.97873998422581687</v>
      </c>
    </row>
    <row r="11" spans="1:16" ht="15.75">
      <c r="A11" s="22" t="s">
        <v>46</v>
      </c>
      <c r="B11" s="72"/>
      <c r="C11" s="72"/>
      <c r="D11" s="73"/>
      <c r="E11" s="66"/>
      <c r="F11" s="66"/>
      <c r="G11" s="66"/>
      <c r="H11" s="66"/>
      <c r="I11" s="66"/>
      <c r="J11" s="66"/>
      <c r="K11" s="67"/>
      <c r="L11" s="67"/>
      <c r="M11" s="67"/>
    </row>
    <row r="12" spans="1:16" ht="77.25" customHeight="1">
      <c r="A12" s="22" t="s">
        <v>47</v>
      </c>
      <c r="B12" s="72">
        <v>188296</v>
      </c>
      <c r="C12" s="72">
        <v>179858.2</v>
      </c>
      <c r="D12" s="72">
        <v>188296</v>
      </c>
      <c r="E12" s="66">
        <v>188296</v>
      </c>
      <c r="F12" s="66">
        <v>162637</v>
      </c>
      <c r="G12" s="66">
        <v>156676</v>
      </c>
      <c r="H12" s="66">
        <f t="shared" ref="H12:H13" si="6">E12-B12</f>
        <v>0</v>
      </c>
      <c r="I12" s="67">
        <f t="shared" ref="I12" si="7">E12/B12</f>
        <v>1</v>
      </c>
      <c r="J12" s="66">
        <f t="shared" ref="J12:J14" si="8">E12-D12</f>
        <v>0</v>
      </c>
      <c r="K12" s="67">
        <f t="shared" ref="K12:M14" si="9">E12/D12</f>
        <v>1</v>
      </c>
      <c r="L12" s="67">
        <f t="shared" si="9"/>
        <v>0.86373050941071505</v>
      </c>
      <c r="M12" s="67">
        <f t="shared" si="9"/>
        <v>0.96334782368095817</v>
      </c>
      <c r="O12" s="3"/>
    </row>
    <row r="13" spans="1:16" ht="24" customHeight="1">
      <c r="A13" s="28" t="s">
        <v>48</v>
      </c>
      <c r="B13" s="73">
        <v>1226743</v>
      </c>
      <c r="C13" s="73">
        <v>919825.3</v>
      </c>
      <c r="D13" s="82">
        <v>1220973.7</v>
      </c>
      <c r="E13" s="83">
        <v>851998.7</v>
      </c>
      <c r="F13" s="83">
        <v>698369.36</v>
      </c>
      <c r="G13" s="83">
        <v>696979.42</v>
      </c>
      <c r="H13" s="66">
        <f t="shared" si="6"/>
        <v>-374744.30000000005</v>
      </c>
      <c r="I13" s="67">
        <f>E13/B13</f>
        <v>0.69452093877853793</v>
      </c>
      <c r="J13" s="66">
        <f t="shared" si="8"/>
        <v>-368975</v>
      </c>
      <c r="K13" s="67">
        <f t="shared" si="9"/>
        <v>0.69780266356269594</v>
      </c>
      <c r="L13" s="67">
        <f>F13/E13</f>
        <v>0.81968359810877645</v>
      </c>
      <c r="M13" s="67">
        <f>G13/F13</f>
        <v>0.9980097351350008</v>
      </c>
    </row>
    <row r="14" spans="1:16" ht="40.5" customHeight="1">
      <c r="A14" s="77" t="s">
        <v>20</v>
      </c>
      <c r="B14" s="78">
        <f>B5-B13</f>
        <v>-17819.199999999953</v>
      </c>
      <c r="C14" s="78">
        <f>C5-C13</f>
        <v>8368.1999999999534</v>
      </c>
      <c r="D14" s="78">
        <f>D5-D13</f>
        <v>-18103.899999999907</v>
      </c>
      <c r="E14" s="78">
        <f t="shared" ref="E14:G14" si="10">E5-E13</f>
        <v>0</v>
      </c>
      <c r="F14" s="78">
        <f t="shared" si="10"/>
        <v>0</v>
      </c>
      <c r="G14" s="78">
        <f t="shared" si="10"/>
        <v>0</v>
      </c>
      <c r="H14" s="66">
        <f>E14-B14</f>
        <v>17819.199999999953</v>
      </c>
      <c r="I14" s="67">
        <f>E14/B14</f>
        <v>0</v>
      </c>
      <c r="J14" s="66">
        <f t="shared" si="8"/>
        <v>18103.899999999907</v>
      </c>
      <c r="K14" s="67">
        <f t="shared" si="9"/>
        <v>0</v>
      </c>
      <c r="L14" s="67"/>
      <c r="M14" s="67"/>
    </row>
    <row r="15" spans="1:16" ht="60.75" customHeight="1">
      <c r="A15" s="79" t="s">
        <v>49</v>
      </c>
      <c r="B15" s="73"/>
      <c r="C15" s="73"/>
      <c r="D15" s="73"/>
      <c r="E15" s="66"/>
      <c r="F15" s="66"/>
      <c r="G15" s="66"/>
      <c r="H15" s="66"/>
      <c r="I15" s="66"/>
      <c r="J15" s="66"/>
      <c r="K15" s="66"/>
      <c r="L15" s="66"/>
      <c r="M15" s="66"/>
    </row>
    <row r="16" spans="1:16" ht="15.75">
      <c r="A16" s="41"/>
      <c r="B16" s="42"/>
      <c r="C16" s="42"/>
      <c r="D16" s="42"/>
      <c r="E16" s="1"/>
    </row>
  </sheetData>
  <mergeCells count="12">
    <mergeCell ref="L3:L4"/>
    <mergeCell ref="M3:M4"/>
    <mergeCell ref="B1:K1"/>
    <mergeCell ref="A3:A4"/>
    <mergeCell ref="B3:B4"/>
    <mergeCell ref="C3:C4"/>
    <mergeCell ref="D3:D4"/>
    <mergeCell ref="E3:E4"/>
    <mergeCell ref="F3:F4"/>
    <mergeCell ref="G3:G4"/>
    <mergeCell ref="H3:I3"/>
    <mergeCell ref="J3:K3"/>
  </mergeCells>
  <pageMargins left="0.39370078740157483" right="0.39370078740157483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2018</vt:lpstr>
      <vt:lpstr>2019-2021</vt:lpstr>
      <vt:lpstr>2020</vt:lpstr>
      <vt:lpstr>2020-2021</vt:lpstr>
      <vt:lpstr>'2018'!Область_печати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dashina</dc:creator>
  <cp:lastModifiedBy>upr-fin</cp:lastModifiedBy>
  <cp:lastPrinted>2020-11-17T10:21:51Z</cp:lastPrinted>
  <dcterms:created xsi:type="dcterms:W3CDTF">2016-02-08T06:01:59Z</dcterms:created>
  <dcterms:modified xsi:type="dcterms:W3CDTF">2020-11-17T10:23:07Z</dcterms:modified>
</cp:coreProperties>
</file>