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1"/>
  <c r="G18"/>
  <c r="G19"/>
  <c r="D136"/>
  <c r="C136"/>
  <c r="D181"/>
  <c r="J95"/>
  <c r="J96"/>
  <c r="J97"/>
  <c r="E98"/>
  <c r="E58"/>
  <c r="C21"/>
  <c r="L223"/>
  <c r="P223"/>
  <c r="O206"/>
  <c r="P206"/>
  <c r="L202"/>
  <c r="O202"/>
  <c r="P202"/>
  <c r="L187"/>
  <c r="P187"/>
  <c r="L181"/>
  <c r="P181"/>
  <c r="L151"/>
  <c r="O151"/>
  <c r="P151"/>
  <c r="P146"/>
  <c r="P113"/>
  <c r="L109"/>
  <c r="P105"/>
  <c r="O98"/>
  <c r="P98"/>
  <c r="L92"/>
  <c r="L82"/>
  <c r="P82"/>
  <c r="O69"/>
  <c r="L58"/>
  <c r="O58"/>
  <c r="P58"/>
  <c r="O40"/>
  <c r="O33"/>
  <c r="O27"/>
  <c r="P27"/>
  <c r="P21"/>
  <c r="L94"/>
  <c r="E223"/>
  <c r="E218"/>
  <c r="E213"/>
  <c r="E202"/>
  <c r="E187"/>
  <c r="E181"/>
  <c r="C181"/>
  <c r="E146"/>
  <c r="F29"/>
  <c r="E131"/>
  <c r="E113"/>
  <c r="C113"/>
  <c r="E109"/>
  <c r="E105"/>
  <c r="E69"/>
  <c r="J31"/>
  <c r="E27"/>
  <c r="C27"/>
  <c r="E21"/>
  <c r="D21"/>
  <c r="G31"/>
  <c r="G91" l="1"/>
  <c r="G15" l="1"/>
  <c r="G16"/>
  <c r="G20"/>
  <c r="F15"/>
  <c r="F16"/>
  <c r="F17"/>
  <c r="F18"/>
  <c r="F19"/>
  <c r="F20"/>
  <c r="L158" l="1"/>
  <c r="P158"/>
  <c r="L163"/>
  <c r="G160"/>
  <c r="G161"/>
  <c r="P162"/>
  <c r="G149"/>
  <c r="G150"/>
  <c r="F149"/>
  <c r="F150"/>
  <c r="L144"/>
  <c r="L146" s="1"/>
  <c r="G145"/>
  <c r="G144"/>
  <c r="L165" l="1"/>
  <c r="O144"/>
  <c r="P129"/>
  <c r="G127"/>
  <c r="G128"/>
  <c r="G129"/>
  <c r="G130"/>
  <c r="P130"/>
  <c r="G101"/>
  <c r="G102"/>
  <c r="F101"/>
  <c r="L95"/>
  <c r="L98" s="1"/>
  <c r="L227" s="1"/>
  <c r="F91"/>
  <c r="F90"/>
  <c r="G90"/>
  <c r="P87"/>
  <c r="J86"/>
  <c r="J87"/>
  <c r="P85"/>
  <c r="J78"/>
  <c r="J79"/>
  <c r="J80"/>
  <c r="J81"/>
  <c r="P68"/>
  <c r="P69" s="1"/>
  <c r="P43"/>
  <c r="P39"/>
  <c r="P40" s="1"/>
  <c r="P32"/>
  <c r="P33" s="1"/>
  <c r="P92" l="1"/>
  <c r="J16"/>
  <c r="J17"/>
  <c r="J18"/>
  <c r="J19"/>
  <c r="J24"/>
  <c r="J25"/>
  <c r="J23"/>
  <c r="F23"/>
  <c r="F24"/>
  <c r="J20"/>
  <c r="G85"/>
  <c r="G86"/>
  <c r="G87"/>
  <c r="G88"/>
  <c r="G89"/>
  <c r="F85"/>
  <c r="F86"/>
  <c r="F87"/>
  <c r="F88"/>
  <c r="F89"/>
  <c r="G61"/>
  <c r="G62"/>
  <c r="G63"/>
  <c r="G64"/>
  <c r="G65"/>
  <c r="G66"/>
  <c r="G67"/>
  <c r="G68"/>
  <c r="F61"/>
  <c r="F62"/>
  <c r="F63"/>
  <c r="F64"/>
  <c r="F65"/>
  <c r="F66"/>
  <c r="F67"/>
  <c r="F68"/>
  <c r="J159" l="1"/>
  <c r="J160"/>
  <c r="J161"/>
  <c r="J162"/>
  <c r="J163"/>
  <c r="J164"/>
  <c r="J158"/>
  <c r="I165"/>
  <c r="G164"/>
  <c r="F157"/>
  <c r="F158"/>
  <c r="F159"/>
  <c r="F160"/>
  <c r="F161"/>
  <c r="F162"/>
  <c r="F163"/>
  <c r="F164"/>
  <c r="E165"/>
  <c r="D165"/>
  <c r="C165"/>
  <c r="F167"/>
  <c r="I151"/>
  <c r="E151"/>
  <c r="D151"/>
  <c r="C151"/>
  <c r="F139"/>
  <c r="F140"/>
  <c r="F141"/>
  <c r="F142"/>
  <c r="F143"/>
  <c r="F144"/>
  <c r="F145"/>
  <c r="G139"/>
  <c r="G140"/>
  <c r="G141"/>
  <c r="G142"/>
  <c r="G143"/>
  <c r="F111"/>
  <c r="G53"/>
  <c r="G52"/>
  <c r="F53"/>
  <c r="F44"/>
  <c r="F45"/>
  <c r="F102" l="1"/>
  <c r="F103"/>
  <c r="F104"/>
  <c r="F100"/>
  <c r="G79"/>
  <c r="J56"/>
  <c r="J57"/>
  <c r="J61"/>
  <c r="J220"/>
  <c r="J221"/>
  <c r="G30"/>
  <c r="G32"/>
  <c r="F105" l="1"/>
  <c r="G171"/>
  <c r="G172"/>
  <c r="G125" l="1"/>
  <c r="G126"/>
  <c r="G120"/>
  <c r="G121"/>
  <c r="G122"/>
  <c r="G123"/>
  <c r="F125"/>
  <c r="F126"/>
  <c r="F127"/>
  <c r="F128"/>
  <c r="F129"/>
  <c r="F130"/>
  <c r="F120"/>
  <c r="F121"/>
  <c r="F122"/>
  <c r="F123"/>
  <c r="G170"/>
  <c r="J84" l="1"/>
  <c r="J65"/>
  <c r="J43"/>
  <c r="J39"/>
  <c r="J90"/>
  <c r="J89"/>
  <c r="G84"/>
  <c r="J32"/>
  <c r="F96" l="1"/>
  <c r="F43" l="1"/>
  <c r="C226" l="1"/>
  <c r="I225"/>
  <c r="G225"/>
  <c r="D223"/>
  <c r="C223"/>
  <c r="I222"/>
  <c r="G222"/>
  <c r="F222"/>
  <c r="G221"/>
  <c r="F221"/>
  <c r="O220"/>
  <c r="G220"/>
  <c r="F220"/>
  <c r="C218"/>
  <c r="I217"/>
  <c r="G217"/>
  <c r="F217"/>
  <c r="I216"/>
  <c r="G216"/>
  <c r="F216"/>
  <c r="I215"/>
  <c r="G215"/>
  <c r="F215"/>
  <c r="D213"/>
  <c r="C213"/>
  <c r="J212"/>
  <c r="G212"/>
  <c r="F212"/>
  <c r="I211"/>
  <c r="G211"/>
  <c r="F211"/>
  <c r="J210"/>
  <c r="G210"/>
  <c r="F210"/>
  <c r="I209"/>
  <c r="G209"/>
  <c r="I208"/>
  <c r="G208"/>
  <c r="G206"/>
  <c r="D206"/>
  <c r="C206"/>
  <c r="F206" s="1"/>
  <c r="J205"/>
  <c r="G205"/>
  <c r="F205"/>
  <c r="I204"/>
  <c r="G204"/>
  <c r="D202"/>
  <c r="C202"/>
  <c r="J201"/>
  <c r="G201"/>
  <c r="F201"/>
  <c r="J200"/>
  <c r="G200"/>
  <c r="F200"/>
  <c r="J199"/>
  <c r="G199"/>
  <c r="F199"/>
  <c r="J198"/>
  <c r="G198"/>
  <c r="F198"/>
  <c r="J197"/>
  <c r="G197"/>
  <c r="F197"/>
  <c r="J196"/>
  <c r="G196"/>
  <c r="F196"/>
  <c r="G195"/>
  <c r="F195"/>
  <c r="G194"/>
  <c r="F194"/>
  <c r="J193"/>
  <c r="G193"/>
  <c r="F193"/>
  <c r="G192"/>
  <c r="F192"/>
  <c r="I191"/>
  <c r="G191"/>
  <c r="F191"/>
  <c r="J190"/>
  <c r="G190"/>
  <c r="F190"/>
  <c r="J189"/>
  <c r="G189"/>
  <c r="F189"/>
  <c r="D187"/>
  <c r="C187"/>
  <c r="J186"/>
  <c r="G186"/>
  <c r="F186"/>
  <c r="I185"/>
  <c r="G185"/>
  <c r="F185"/>
  <c r="J184"/>
  <c r="G184"/>
  <c r="F184"/>
  <c r="O183"/>
  <c r="O187" s="1"/>
  <c r="J183"/>
  <c r="G183"/>
  <c r="F183"/>
  <c r="I181"/>
  <c r="J180"/>
  <c r="G180"/>
  <c r="F180"/>
  <c r="J179"/>
  <c r="G179"/>
  <c r="F179"/>
  <c r="J178"/>
  <c r="G178"/>
  <c r="F178"/>
  <c r="J177"/>
  <c r="G177"/>
  <c r="F177"/>
  <c r="J176"/>
  <c r="G176"/>
  <c r="F176"/>
  <c r="J175"/>
  <c r="G175"/>
  <c r="F175"/>
  <c r="J174"/>
  <c r="G174"/>
  <c r="F174"/>
  <c r="J173"/>
  <c r="G173"/>
  <c r="F173"/>
  <c r="J172"/>
  <c r="F172"/>
  <c r="J170"/>
  <c r="F170"/>
  <c r="J169"/>
  <c r="G169"/>
  <c r="F169"/>
  <c r="O167"/>
  <c r="O181" s="1"/>
  <c r="J167"/>
  <c r="G167"/>
  <c r="G163"/>
  <c r="G162"/>
  <c r="G159"/>
  <c r="G158"/>
  <c r="J157"/>
  <c r="G157"/>
  <c r="O156"/>
  <c r="J156"/>
  <c r="G156"/>
  <c r="F156"/>
  <c r="F165" s="1"/>
  <c r="I154"/>
  <c r="D154"/>
  <c r="C154"/>
  <c r="F154" s="1"/>
  <c r="J153"/>
  <c r="G153"/>
  <c r="F153"/>
  <c r="J150"/>
  <c r="J149"/>
  <c r="J148"/>
  <c r="G148"/>
  <c r="F148"/>
  <c r="I146"/>
  <c r="D146"/>
  <c r="C146"/>
  <c r="J145"/>
  <c r="J144"/>
  <c r="J143"/>
  <c r="J142"/>
  <c r="J141"/>
  <c r="J140"/>
  <c r="J139"/>
  <c r="O138"/>
  <c r="O146" s="1"/>
  <c r="J138"/>
  <c r="G138"/>
  <c r="F138"/>
  <c r="F136"/>
  <c r="I134"/>
  <c r="G134"/>
  <c r="I133"/>
  <c r="G133"/>
  <c r="I131"/>
  <c r="D131"/>
  <c r="C131"/>
  <c r="J130"/>
  <c r="J129"/>
  <c r="J128"/>
  <c r="J127"/>
  <c r="J125"/>
  <c r="J124"/>
  <c r="G124"/>
  <c r="F124"/>
  <c r="J123"/>
  <c r="J122"/>
  <c r="J121"/>
  <c r="O120"/>
  <c r="J120"/>
  <c r="C118"/>
  <c r="I117"/>
  <c r="G117"/>
  <c r="I116"/>
  <c r="G116"/>
  <c r="I115"/>
  <c r="G115"/>
  <c r="I113"/>
  <c r="D113"/>
  <c r="J112"/>
  <c r="G112"/>
  <c r="F112"/>
  <c r="F113" s="1"/>
  <c r="J111"/>
  <c r="G111"/>
  <c r="I109"/>
  <c r="D109"/>
  <c r="C109"/>
  <c r="J108"/>
  <c r="G108"/>
  <c r="F108"/>
  <c r="P107"/>
  <c r="P109" s="1"/>
  <c r="P227" s="1"/>
  <c r="J107"/>
  <c r="G107"/>
  <c r="F107"/>
  <c r="F109" s="1"/>
  <c r="D105"/>
  <c r="C105"/>
  <c r="I104"/>
  <c r="G104"/>
  <c r="I103"/>
  <c r="G103"/>
  <c r="J102"/>
  <c r="J101"/>
  <c r="I100"/>
  <c r="G100"/>
  <c r="I98"/>
  <c r="D98"/>
  <c r="C98"/>
  <c r="G97"/>
  <c r="F97"/>
  <c r="G96"/>
  <c r="G95"/>
  <c r="F95"/>
  <c r="J94"/>
  <c r="G94"/>
  <c r="F94"/>
  <c r="E92"/>
  <c r="D92"/>
  <c r="C92"/>
  <c r="J91"/>
  <c r="I88"/>
  <c r="J85"/>
  <c r="O84"/>
  <c r="O92" s="1"/>
  <c r="F84"/>
  <c r="I82"/>
  <c r="E82"/>
  <c r="D82"/>
  <c r="C82"/>
  <c r="G81"/>
  <c r="F81"/>
  <c r="G80"/>
  <c r="F80"/>
  <c r="F79"/>
  <c r="G78"/>
  <c r="F78"/>
  <c r="O76"/>
  <c r="O82" s="1"/>
  <c r="J76"/>
  <c r="G76"/>
  <c r="F76"/>
  <c r="C74"/>
  <c r="I73"/>
  <c r="G73"/>
  <c r="F73"/>
  <c r="I72"/>
  <c r="G72"/>
  <c r="F72"/>
  <c r="I71"/>
  <c r="G71"/>
  <c r="F71"/>
  <c r="D69"/>
  <c r="C69"/>
  <c r="J68"/>
  <c r="J67"/>
  <c r="J66"/>
  <c r="J64"/>
  <c r="J63"/>
  <c r="J62"/>
  <c r="I60"/>
  <c r="G60"/>
  <c r="F60"/>
  <c r="I58"/>
  <c r="D58"/>
  <c r="C58"/>
  <c r="G57"/>
  <c r="F57"/>
  <c r="G56"/>
  <c r="F56"/>
  <c r="E54"/>
  <c r="D54"/>
  <c r="C54"/>
  <c r="I54"/>
  <c r="F52"/>
  <c r="F54" s="1"/>
  <c r="F50"/>
  <c r="C50"/>
  <c r="I49"/>
  <c r="G49"/>
  <c r="I48"/>
  <c r="G48"/>
  <c r="I46"/>
  <c r="E46"/>
  <c r="D46"/>
  <c r="C46"/>
  <c r="J45"/>
  <c r="G45"/>
  <c r="J44"/>
  <c r="G44"/>
  <c r="G43"/>
  <c r="O42"/>
  <c r="J42"/>
  <c r="G42"/>
  <c r="F42"/>
  <c r="E40"/>
  <c r="D40"/>
  <c r="C40"/>
  <c r="G39"/>
  <c r="F39"/>
  <c r="I38"/>
  <c r="G38"/>
  <c r="F38"/>
  <c r="I37"/>
  <c r="G37"/>
  <c r="F37"/>
  <c r="I36"/>
  <c r="G36"/>
  <c r="F36"/>
  <c r="I35"/>
  <c r="G35"/>
  <c r="F35"/>
  <c r="I33"/>
  <c r="E33"/>
  <c r="D33"/>
  <c r="C33"/>
  <c r="F32"/>
  <c r="F31"/>
  <c r="J30"/>
  <c r="F30"/>
  <c r="J29"/>
  <c r="G29"/>
  <c r="I27"/>
  <c r="D27"/>
  <c r="G25"/>
  <c r="F25"/>
  <c r="F27" s="1"/>
  <c r="G24"/>
  <c r="G23"/>
  <c r="I15"/>
  <c r="J15" s="1"/>
  <c r="O21"/>
  <c r="G14"/>
  <c r="F14"/>
  <c r="F21" s="1"/>
  <c r="F213" l="1"/>
  <c r="F33"/>
  <c r="J216"/>
  <c r="I92"/>
  <c r="G113"/>
  <c r="I187"/>
  <c r="I202"/>
  <c r="I223"/>
  <c r="O107"/>
  <c r="O109" s="1"/>
  <c r="O227" s="1"/>
  <c r="F181"/>
  <c r="F58"/>
  <c r="G46"/>
  <c r="G136"/>
  <c r="G165"/>
  <c r="G218"/>
  <c r="F223"/>
  <c r="I69"/>
  <c r="I40"/>
  <c r="I74"/>
  <c r="G82"/>
  <c r="G109"/>
  <c r="F92"/>
  <c r="I136"/>
  <c r="F187"/>
  <c r="I213"/>
  <c r="G213"/>
  <c r="I226"/>
  <c r="G40"/>
  <c r="I50"/>
  <c r="F218"/>
  <c r="G223"/>
  <c r="F82"/>
  <c r="I21"/>
  <c r="F40"/>
  <c r="F74"/>
  <c r="G105"/>
  <c r="I206"/>
  <c r="G27"/>
  <c r="F131"/>
  <c r="G131"/>
  <c r="G187"/>
  <c r="G202"/>
  <c r="F202"/>
  <c r="G181"/>
  <c r="F151"/>
  <c r="G151"/>
  <c r="G146"/>
  <c r="F146"/>
  <c r="G98"/>
  <c r="F98"/>
  <c r="G92"/>
  <c r="G69"/>
  <c r="F69"/>
  <c r="G58"/>
  <c r="F46"/>
  <c r="E227"/>
  <c r="G33"/>
  <c r="G21"/>
  <c r="D227"/>
  <c r="C227"/>
  <c r="I218"/>
  <c r="I105"/>
  <c r="I118"/>
  <c r="I227" l="1"/>
  <c r="F227"/>
  <c r="G227"/>
</calcChain>
</file>

<file path=xl/sharedStrings.xml><?xml version="1.0" encoding="utf-8"?>
<sst xmlns="http://schemas.openxmlformats.org/spreadsheetml/2006/main" count="391" uniqueCount="327">
  <si>
    <t xml:space="preserve">Проект квот добычи </t>
  </si>
  <si>
    <r>
      <rPr>
        <b/>
        <u/>
        <sz val="14"/>
        <rFont val="Calibri"/>
        <family val="2"/>
        <charset val="204"/>
        <scheme val="minor"/>
      </rPr>
      <t>Лося</t>
    </r>
    <r>
      <rPr>
        <b/>
        <sz val="14"/>
        <rFont val="Calibri"/>
        <family val="2"/>
        <charset val="204"/>
        <scheme val="minor"/>
      </rPr>
      <t xml:space="preserve"> на территории охотничьих угодий</t>
    </r>
  </si>
  <si>
    <t>Забайкальского края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</si>
  <si>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</si>
  <si>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</si>
  <si>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</si>
  <si>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</si>
  <si>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</si>
  <si>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>Предстоящий год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</si>
  <si>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</si>
  <si>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</si>
  <si>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</si>
  <si>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</si>
  <si>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в том числе для КМНС, особей</t>
  </si>
  <si>
    <t>в том числе:</t>
  </si>
  <si>
    <t>до 1 года</t>
  </si>
  <si>
    <t>2021 -2022 гг</t>
  </si>
  <si>
    <t>2022 -2023 гг</t>
  </si>
  <si>
    <t>Без разделения по половому признаку</t>
  </si>
  <si>
    <r>
      <t>Самцы во время гона</t>
    </r>
    <r>
      <rPr>
        <i/>
        <sz val="10"/>
        <rFont val="Calibri"/>
        <family val="2"/>
        <charset val="204"/>
        <scheme val="minor"/>
      </rPr>
      <t xml:space="preserve"> - 15%</t>
    </r>
  </si>
  <si>
    <t>2. Акшинский район</t>
  </si>
  <si>
    <t>1.1</t>
  </si>
  <si>
    <t xml:space="preserve"> ООУ</t>
  </si>
  <si>
    <t>1.2</t>
  </si>
  <si>
    <t>Охотхозяйство «Онкоекское» ЗабКОООиР</t>
  </si>
  <si>
    <t>1.3</t>
  </si>
  <si>
    <t>ИП Логинов А.В.</t>
  </si>
  <si>
    <t>1.4</t>
  </si>
  <si>
    <t>ИП Глушков В.Л.</t>
  </si>
  <si>
    <t>1.5</t>
  </si>
  <si>
    <t>ИП Щеглов В.А.</t>
  </si>
  <si>
    <t>ООО "Барс"</t>
  </si>
  <si>
    <t>Итого:</t>
  </si>
  <si>
    <t>2. Александрово-Заводский район</t>
  </si>
  <si>
    <t>2.1</t>
  </si>
  <si>
    <t>2.2</t>
  </si>
  <si>
    <t>Охотхозяйство «Каменск-Боровское» ЗабКОООиР</t>
  </si>
  <si>
    <t>2.3</t>
  </si>
  <si>
    <t>ИП Ревягин Р.В.</t>
  </si>
  <si>
    <t>3. Балейский район</t>
  </si>
  <si>
    <t>ООУ</t>
  </si>
  <si>
    <t>3.2</t>
  </si>
  <si>
    <t>Охотхозяйство «Балейское» ЗабКОООиР</t>
  </si>
  <si>
    <t>3.3</t>
  </si>
  <si>
    <t>ООО «Сибцветметэнерго»</t>
  </si>
  <si>
    <t>4. Борзинский район</t>
  </si>
  <si>
    <t>4.1</t>
  </si>
  <si>
    <t>4.2</t>
  </si>
  <si>
    <t>Охотхозяйство «Ключевское» ЗабКОООиР</t>
  </si>
  <si>
    <t>4.3</t>
  </si>
  <si>
    <t>Хозяйство «Борзинское» ВОО Забайкалья (участок 1)</t>
  </si>
  <si>
    <t>4.4</t>
  </si>
  <si>
    <t>ИП Русинов А.И.</t>
  </si>
  <si>
    <t>5. Газимуро-Заводский район</t>
  </si>
  <si>
    <t>5.1</t>
  </si>
  <si>
    <t>5.2</t>
  </si>
  <si>
    <t>ООО "Алдан"</t>
  </si>
  <si>
    <t>ООО "Забохотсервис"</t>
  </si>
  <si>
    <t>5.5</t>
  </si>
  <si>
    <t>Охотхозяйство "Газимуро-Заводское" ЗабКОООиР</t>
  </si>
  <si>
    <t>6. Забайкальский район</t>
  </si>
  <si>
    <t>6.1</t>
  </si>
  <si>
    <t>6.2</t>
  </si>
  <si>
    <t>ООО "Орион"</t>
  </si>
  <si>
    <t>7. Калганский район</t>
  </si>
  <si>
    <t>7.1</t>
  </si>
  <si>
    <t>7.2</t>
  </si>
  <si>
    <t>Охотхозяйство "Калганское" ЗабКОООиР</t>
  </si>
  <si>
    <t>8. Каларский район</t>
  </si>
  <si>
    <t>8.1</t>
  </si>
  <si>
    <t>8.2</t>
  </si>
  <si>
    <t>ООО Эрен-плюс</t>
  </si>
  <si>
    <t>9. Карымский район</t>
  </si>
  <si>
    <t>9.1</t>
  </si>
  <si>
    <t>9.2</t>
  </si>
  <si>
    <t>Охотхозяйство «Карымское» ЗабКОООиР</t>
  </si>
  <si>
    <t>9.3</t>
  </si>
  <si>
    <t>ЗабКООРиО "Динамо" - ОХ "Зинкуй"</t>
  </si>
  <si>
    <t>9.4</t>
  </si>
  <si>
    <t>ООО «Телекомремстройсервис»</t>
  </si>
  <si>
    <t>9.5</t>
  </si>
  <si>
    <t>ООО «Лось»</t>
  </si>
  <si>
    <t>9.6</t>
  </si>
  <si>
    <t xml:space="preserve">ООО «Ургуй» </t>
  </si>
  <si>
    <t>9.7</t>
  </si>
  <si>
    <t>ООО «Талчер»</t>
  </si>
  <si>
    <t>9.8</t>
  </si>
  <si>
    <t>ООО "Транссиб"</t>
  </si>
  <si>
    <t>9.9</t>
  </si>
  <si>
    <t>ООО "Север"</t>
  </si>
  <si>
    <t>10. Краснокаменский район</t>
  </si>
  <si>
    <t>10.1</t>
  </si>
  <si>
    <t xml:space="preserve">ООУ </t>
  </si>
  <si>
    <t>10.2</t>
  </si>
  <si>
    <t>Охотхозяйство «Краснокаменское» ЗабКОООиР</t>
  </si>
  <si>
    <t>10.3</t>
  </si>
  <si>
    <t>ООО "Лайт"</t>
  </si>
  <si>
    <t>11. Красночикойский район</t>
  </si>
  <si>
    <t>11.1</t>
  </si>
  <si>
    <t>11.2</t>
  </si>
  <si>
    <t xml:space="preserve">СПК «Черемхово» </t>
  </si>
  <si>
    <t>11.3</t>
  </si>
  <si>
    <t>ООО «Таежная компания»</t>
  </si>
  <si>
    <t>11.4</t>
  </si>
  <si>
    <t>11.5</t>
  </si>
  <si>
    <t>ООО «Охотник»</t>
  </si>
  <si>
    <t>12. Кыринский район</t>
  </si>
  <si>
    <t>12.1</t>
  </si>
  <si>
    <t>12.2</t>
  </si>
  <si>
    <t>МУП «Кыринское ОПХ»</t>
  </si>
  <si>
    <t>12.3</t>
  </si>
  <si>
    <t>ООО "Край"</t>
  </si>
  <si>
    <t>12.4</t>
  </si>
  <si>
    <t>ООО "Прометей"</t>
  </si>
  <si>
    <t>12.5</t>
  </si>
  <si>
    <t>ООО "Заказник"</t>
  </si>
  <si>
    <t>12.6</t>
  </si>
  <si>
    <t>ООО «Становик»</t>
  </si>
  <si>
    <t>12.7</t>
  </si>
  <si>
    <t>ИП Колесников С.Б.</t>
  </si>
  <si>
    <t>13. Могочинский район</t>
  </si>
  <si>
    <t>13.1</t>
  </si>
  <si>
    <t>13.2</t>
  </si>
  <si>
    <t>ООО МПЗХ «Охотник»</t>
  </si>
  <si>
    <t>13.3</t>
  </si>
  <si>
    <t>ИП Мельник М.В.</t>
  </si>
  <si>
    <t>13.4</t>
  </si>
  <si>
    <t>ИП Рыжих О.В.</t>
  </si>
  <si>
    <t>14. Нерчинский район</t>
  </si>
  <si>
    <t>14.1</t>
  </si>
  <si>
    <t>14.2</t>
  </si>
  <si>
    <t>Охотхозяйство «Калининское» ЗабКОООиР</t>
  </si>
  <si>
    <t>14.3</t>
  </si>
  <si>
    <t>Охотхозяйство «Карповское» ЗабКОООиР</t>
  </si>
  <si>
    <t>14.4</t>
  </si>
  <si>
    <t>ИП Дрёмов П.М.</t>
  </si>
  <si>
    <t>14.5</t>
  </si>
  <si>
    <t>ИП Кладова З.Н.</t>
  </si>
  <si>
    <t>15. Нерчинско-Заводский район</t>
  </si>
  <si>
    <t>15.1</t>
  </si>
  <si>
    <t>15.3</t>
  </si>
  <si>
    <t>ООО «Талакан»</t>
  </si>
  <si>
    <t>16. Оловяннинский район</t>
  </si>
  <si>
    <t>16.1</t>
  </si>
  <si>
    <t>16.2</t>
  </si>
  <si>
    <t>Охотхозяйство «Оловяннинское» ЗабКОООиР</t>
  </si>
  <si>
    <t>17.  Ононский район</t>
  </si>
  <si>
    <t>17.1</t>
  </si>
  <si>
    <t>17.2</t>
  </si>
  <si>
    <t>ИП Черепицина Е.Ю. (участок 1)</t>
  </si>
  <si>
    <t>17.3</t>
  </si>
  <si>
    <t>ИП Черепицина Е.Ю. (участок 2)</t>
  </si>
  <si>
    <t>18. Петровск-Забайкальский район</t>
  </si>
  <si>
    <t>18.1</t>
  </si>
  <si>
    <t>18.2</t>
  </si>
  <si>
    <t xml:space="preserve">Охотхозяйство «Балягинское»  ЗабКОООиР </t>
  </si>
  <si>
    <t>18.3</t>
  </si>
  <si>
    <t xml:space="preserve">Охотхозяйство «Катангарское»  ЗабКОООиР </t>
  </si>
  <si>
    <t>18.4</t>
  </si>
  <si>
    <t>Охотхозяйство «Новопавловское» ЗабКОООиР</t>
  </si>
  <si>
    <t>18.5</t>
  </si>
  <si>
    <t>ИП Федотов С.А.</t>
  </si>
  <si>
    <t>18.6</t>
  </si>
  <si>
    <t>ООО "Петровский"</t>
  </si>
  <si>
    <t>18.7</t>
  </si>
  <si>
    <t>ООО "Мегастрой+"</t>
  </si>
  <si>
    <t>18.8</t>
  </si>
  <si>
    <t>ИП Беломестнов А.П.</t>
  </si>
  <si>
    <t>18.9</t>
  </si>
  <si>
    <t>ООО «Дальсо-природа»</t>
  </si>
  <si>
    <t>18.10</t>
  </si>
  <si>
    <t>ИП Самсонов В.Ф.</t>
  </si>
  <si>
    <t>18.11</t>
  </si>
  <si>
    <t>19. Приаргунский район</t>
  </si>
  <si>
    <t>19.1</t>
  </si>
  <si>
    <t>19.2</t>
  </si>
  <si>
    <t>Охотхозяйство «Быркинское» ЗабКОООиР</t>
  </si>
  <si>
    <t>20. Сретенский район</t>
  </si>
  <si>
    <t>20.1</t>
  </si>
  <si>
    <t>20.2</t>
  </si>
  <si>
    <t>Охотхозяйство «Сретенское» ЗабКОООиР</t>
  </si>
  <si>
    <t>20.3</t>
  </si>
  <si>
    <t>Охотхозяйство «Кокуйское» ЗабКОООиР</t>
  </si>
  <si>
    <t>20.4</t>
  </si>
  <si>
    <t>Охотхозяйство «Усть-Карское» ЗабКОООиР</t>
  </si>
  <si>
    <t>20.5</t>
  </si>
  <si>
    <t>ИП Ефимов В.А.</t>
  </si>
  <si>
    <t>20.6</t>
  </si>
  <si>
    <t>АО «Рудник-Александровский»</t>
  </si>
  <si>
    <t>20.7</t>
  </si>
  <si>
    <t>ИП Забелин Е.А.</t>
  </si>
  <si>
    <t>20.8</t>
  </si>
  <si>
    <t>ООО "Светлый Альянс"</t>
  </si>
  <si>
    <t>21. Тунгокоченский район</t>
  </si>
  <si>
    <t>21.1</t>
  </si>
  <si>
    <t>21.2</t>
  </si>
  <si>
    <t>Охотхозяйство «Ульдургинское» ЗабКОООиР</t>
  </si>
  <si>
    <t>21.3</t>
  </si>
  <si>
    <t>ООО «Каренга»</t>
  </si>
  <si>
    <t>22. Тунгиро-Олёкминский район</t>
  </si>
  <si>
    <t>22.1</t>
  </si>
  <si>
    <t>23. Улётовский район</t>
  </si>
  <si>
    <t>23.1</t>
  </si>
  <si>
    <t>23.2</t>
  </si>
  <si>
    <t>Охотхозяйство «Улётовское» ЗабКОООиР</t>
  </si>
  <si>
    <t>23.3</t>
  </si>
  <si>
    <t>ИП Шолохов А.Н.</t>
  </si>
  <si>
    <t>23.4</t>
  </si>
  <si>
    <t>ООО "Недра"</t>
  </si>
  <si>
    <t>23.6</t>
  </si>
  <si>
    <t>ООО «Улётовский КЗПХ»</t>
  </si>
  <si>
    <t>23.7</t>
  </si>
  <si>
    <t>ООО "Егерь"</t>
  </si>
  <si>
    <t>23.8</t>
  </si>
  <si>
    <t>ООО "Кедр"</t>
  </si>
  <si>
    <t>23.9</t>
  </si>
  <si>
    <t>ООО "Охотник"</t>
  </si>
  <si>
    <t>24. Хилокский район</t>
  </si>
  <si>
    <t>24.3</t>
  </si>
  <si>
    <t>ВОО Забайкалья - Хилокское ОХ</t>
  </si>
  <si>
    <t>24.4</t>
  </si>
  <si>
    <t>ИП Торопшин В.А.</t>
  </si>
  <si>
    <t>24.5</t>
  </si>
  <si>
    <t>ООО "Охотник плюс"</t>
  </si>
  <si>
    <t>24.6</t>
  </si>
  <si>
    <t>ИП Голубцов А.Г.</t>
  </si>
  <si>
    <t>24.7</t>
  </si>
  <si>
    <t>ИП Макаров А.А.</t>
  </si>
  <si>
    <t>24.8</t>
  </si>
  <si>
    <t>ИП Калинина А.К.</t>
  </si>
  <si>
    <t>24.9</t>
  </si>
  <si>
    <t>ИП Галданова Т.Н.</t>
  </si>
  <si>
    <t>24.10</t>
  </si>
  <si>
    <t>ИП Глебушкин П.В.</t>
  </si>
  <si>
    <t>24.11</t>
  </si>
  <si>
    <t>ИП Малютин В.А.</t>
  </si>
  <si>
    <t>24.12</t>
  </si>
  <si>
    <t>ИП Степочкин А.Г.</t>
  </si>
  <si>
    <t>24.13</t>
  </si>
  <si>
    <t>ООО"Дунфан"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</si>
  <si>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</si>
  <si>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</si>
  <si>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</si>
  <si>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</si>
  <si>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</si>
  <si>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</si>
  <si>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</si>
  <si>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26. Читинский район</t>
  </si>
  <si>
    <t>26.1</t>
  </si>
  <si>
    <t>26.2</t>
  </si>
  <si>
    <t>Охотхозяйство «Кручининское» ЗабКОООиР</t>
  </si>
  <si>
    <t>26.3</t>
  </si>
  <si>
    <t>Охотхозяйство «Маккавеевское» ЗабКОООиР</t>
  </si>
  <si>
    <t>26.4</t>
  </si>
  <si>
    <t>Охотхозяйство «Оленгуйское» ЗабКОООиР</t>
  </si>
  <si>
    <t>26.5</t>
  </si>
  <si>
    <t>Охотхозяйство «Яблоновское» ЗабКОООиР</t>
  </si>
  <si>
    <t>26.6</t>
  </si>
  <si>
    <t>Охотхозяйство «Читинское» ЗабКОООиР</t>
  </si>
  <si>
    <t>26.7</t>
  </si>
  <si>
    <t>ООО «Лесгеоконсалтинг»</t>
  </si>
  <si>
    <t>26.8</t>
  </si>
  <si>
    <t xml:space="preserve">Хозяйство «Новотроицкое» ВОО Забабайкалья </t>
  </si>
  <si>
    <t>26.9</t>
  </si>
  <si>
    <t>ООО «Читинское охотничье хозяйство»</t>
  </si>
  <si>
    <t>26.10</t>
  </si>
  <si>
    <t>ООО «Герум»</t>
  </si>
  <si>
    <t>26.11</t>
  </si>
  <si>
    <t>ИП Иванов Э.Ю.</t>
  </si>
  <si>
    <t>26.12</t>
  </si>
  <si>
    <t>ИП Лиханов Д.И.</t>
  </si>
  <si>
    <t>26.13</t>
  </si>
  <si>
    <t>ООО «Чита-Охота»</t>
  </si>
  <si>
    <t>27. Шелопугинский район</t>
  </si>
  <si>
    <t>27.1</t>
  </si>
  <si>
    <t>27.2</t>
  </si>
  <si>
    <t>Охотхозяйство «Шелопугинское» ЗабКОООиР</t>
  </si>
  <si>
    <t>28. Шилкинский район</t>
  </si>
  <si>
    <t>28.1</t>
  </si>
  <si>
    <t>28.2</t>
  </si>
  <si>
    <t>Охотхозяйство «Первомайское» ЗабКОООиР</t>
  </si>
  <si>
    <t>28.3</t>
  </si>
  <si>
    <t>Охотхозяйство «Шилкинское» ЗабКОООиР</t>
  </si>
  <si>
    <t>28.4</t>
  </si>
  <si>
    <t>ИП Еремин С.А.</t>
  </si>
  <si>
    <t>28.5</t>
  </si>
  <si>
    <t>ИП Леонова Л.В.</t>
  </si>
  <si>
    <t>29. Агинский район</t>
  </si>
  <si>
    <t>29.1</t>
  </si>
  <si>
    <t>29.2</t>
  </si>
  <si>
    <t>Охотхозяйство «Агинское» ЗабКОООиР</t>
  </si>
  <si>
    <t>29.3</t>
  </si>
  <si>
    <t>ИП Федорова И.А.</t>
  </si>
  <si>
    <t>30. Дульдургинский район</t>
  </si>
  <si>
    <t>30.1</t>
  </si>
  <si>
    <t>30.2</t>
  </si>
  <si>
    <t>Охотхозяйство «Дульдургинское» ЗабКОООиР</t>
  </si>
  <si>
    <t>30.3</t>
  </si>
  <si>
    <t>ООО Гуран</t>
  </si>
  <si>
    <t>31. Могойтуйский район</t>
  </si>
  <si>
    <t>31.1</t>
  </si>
  <si>
    <t>Итого по краю:</t>
  </si>
  <si>
    <t>на  период:  с  1  августа  2022 г.  до  1  августа  2023 г.</t>
  </si>
  <si>
    <t>ООО "Артемида"</t>
  </si>
  <si>
    <t>ООО "Каренга"</t>
  </si>
  <si>
    <t>ИП Мартюшов</t>
  </si>
  <si>
    <t>ИП Забелин В.А.</t>
  </si>
  <si>
    <t>СПК Маяк</t>
  </si>
  <si>
    <t>стационар "Менза"</t>
  </si>
  <si>
    <t>В целях научно-исследовательской деятельности НИИВ Восточной Сибири-филиал СФНЦА РАН</t>
  </si>
  <si>
    <t>самцы с неокостеневшими рогами (пантами)</t>
  </si>
  <si>
    <t>самцы</t>
  </si>
  <si>
    <t>ИП Бродягин А.В.</t>
  </si>
  <si>
    <t>Хозяйство «Борзинское» ВОО Забайкалья (участок 2)</t>
  </si>
  <si>
    <t>1.8</t>
  </si>
  <si>
    <t>2.4</t>
  </si>
  <si>
    <t>3.1</t>
  </si>
  <si>
    <t>3.4</t>
  </si>
  <si>
    <t>4.5</t>
  </si>
  <si>
    <t>11.6</t>
  </si>
  <si>
    <t>12.8</t>
  </si>
  <si>
    <t>23.5</t>
  </si>
  <si>
    <t>24.1</t>
  </si>
  <si>
    <t>24.2</t>
  </si>
  <si>
    <t>24.14</t>
  </si>
  <si>
    <t>1.9</t>
  </si>
  <si>
    <t>19.3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</si>
</sst>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4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i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1" fontId="1" fillId="2" borderId="0" xfId="0" applyNumberFormat="1" applyFont="1" applyFill="1"/>
    <xf numFmtId="0" fontId="21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19" xfId="0" applyFont="1" applyFill="1" applyBorder="1" applyAlignment="1">
      <alignment horizontal="center" vertical="center" wrapText="1"/>
    </xf>
    <xf numFmtId="1" fontId="16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 vertical="center" wrapText="1"/>
    </xf>
    <xf numFmtId="164" fontId="10" fillId="2" borderId="19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2" fontId="10" fillId="2" borderId="19" xfId="0" applyNumberFormat="1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2" fontId="17" fillId="2" borderId="19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vertical="center" wrapText="1"/>
    </xf>
    <xf numFmtId="2" fontId="15" fillId="2" borderId="19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vertical="center" wrapText="1"/>
    </xf>
    <xf numFmtId="0" fontId="19" fillId="2" borderId="19" xfId="0" applyFont="1" applyFill="1" applyBorder="1" applyAlignment="1">
      <alignment horizontal="center" vertical="center" wrapText="1"/>
    </xf>
    <xf numFmtId="2" fontId="19" fillId="2" borderId="19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vertical="center" wrapText="1"/>
    </xf>
    <xf numFmtId="0" fontId="17" fillId="2" borderId="1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3" fillId="2" borderId="19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49" fontId="16" fillId="2" borderId="19" xfId="0" applyNumberFormat="1" applyFont="1" applyFill="1" applyBorder="1" applyAlignment="1">
      <alignment horizontal="right" vertical="center" wrapText="1"/>
    </xf>
    <xf numFmtId="0" fontId="19" fillId="2" borderId="19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165" fontId="15" fillId="2" borderId="19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/>
    </xf>
    <xf numFmtId="2" fontId="15" fillId="2" borderId="12" xfId="0" applyNumberFormat="1" applyFont="1" applyFill="1" applyBorder="1" applyAlignment="1">
      <alignment horizontal="center" vertical="center" wrapText="1"/>
    </xf>
    <xf numFmtId="1" fontId="16" fillId="2" borderId="12" xfId="0" applyNumberFormat="1" applyFont="1" applyFill="1" applyBorder="1" applyAlignment="1">
      <alignment horizontal="center" vertical="center" wrapText="1"/>
    </xf>
    <xf numFmtId="2" fontId="16" fillId="2" borderId="19" xfId="0" applyNumberFormat="1" applyFont="1" applyFill="1" applyBorder="1" applyAlignment="1">
      <alignment horizontal="center"/>
    </xf>
    <xf numFmtId="2" fontId="19" fillId="2" borderId="6" xfId="0" applyNumberFormat="1" applyFont="1" applyFill="1" applyBorder="1" applyAlignment="1">
      <alignment horizontal="center" vertical="center" wrapText="1"/>
    </xf>
    <xf numFmtId="1" fontId="19" fillId="2" borderId="19" xfId="0" applyNumberFormat="1" applyFont="1" applyFill="1" applyBorder="1" applyAlignment="1">
      <alignment horizontal="center" vertical="center" wrapText="1"/>
    </xf>
    <xf numFmtId="2" fontId="17" fillId="2" borderId="19" xfId="0" applyNumberFormat="1" applyFont="1" applyFill="1" applyBorder="1" applyAlignment="1">
      <alignment horizontal="center"/>
    </xf>
    <xf numFmtId="1" fontId="18" fillId="2" borderId="19" xfId="0" applyNumberFormat="1" applyFont="1" applyFill="1" applyBorder="1" applyAlignment="1">
      <alignment vertical="center" wrapText="1"/>
    </xf>
    <xf numFmtId="2" fontId="20" fillId="2" borderId="19" xfId="0" applyNumberFormat="1" applyFont="1" applyFill="1" applyBorder="1" applyAlignment="1">
      <alignment horizontal="center" vertical="center" wrapText="1"/>
    </xf>
    <xf numFmtId="1" fontId="16" fillId="2" borderId="19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0" fontId="16" fillId="2" borderId="19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/>
    <xf numFmtId="0" fontId="16" fillId="2" borderId="19" xfId="0" applyFont="1" applyFill="1" applyBorder="1" applyAlignment="1"/>
    <xf numFmtId="2" fontId="17" fillId="2" borderId="12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/>
    <xf numFmtId="0" fontId="18" fillId="2" borderId="6" xfId="0" applyFont="1" applyFill="1" applyBorder="1" applyAlignment="1">
      <alignment vertical="center" wrapText="1"/>
    </xf>
    <xf numFmtId="49" fontId="16" fillId="2" borderId="19" xfId="0" applyNumberFormat="1" applyFont="1" applyFill="1" applyBorder="1" applyAlignment="1">
      <alignment horizontal="center" vertical="center" wrapText="1"/>
    </xf>
    <xf numFmtId="1" fontId="16" fillId="2" borderId="19" xfId="0" applyNumberFormat="1" applyFont="1" applyFill="1" applyBorder="1" applyAlignment="1">
      <alignment vertical="center" wrapText="1"/>
    </xf>
    <xf numFmtId="1" fontId="16" fillId="2" borderId="19" xfId="0" applyNumberFormat="1" applyFont="1" applyFill="1" applyBorder="1" applyAlignment="1"/>
    <xf numFmtId="0" fontId="16" fillId="2" borderId="19" xfId="0" applyFont="1" applyFill="1" applyBorder="1" applyAlignment="1">
      <alignment horizontal="right" vertical="center" wrapText="1"/>
    </xf>
    <xf numFmtId="2" fontId="3" fillId="2" borderId="19" xfId="0" applyNumberFormat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0" fontId="23" fillId="0" borderId="0" xfId="0" applyFont="1"/>
    <xf numFmtId="2" fontId="10" fillId="2" borderId="7" xfId="0" applyNumberFormat="1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19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/>
    </xf>
    <xf numFmtId="0" fontId="18" fillId="2" borderId="18" xfId="0" applyFont="1" applyFill="1" applyBorder="1" applyAlignment="1">
      <alignment vertical="center" wrapText="1"/>
    </xf>
    <xf numFmtId="2" fontId="17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2" fontId="10" fillId="2" borderId="17" xfId="0" applyNumberFormat="1" applyFont="1" applyFill="1" applyBorder="1" applyAlignment="1">
      <alignment horizontal="center" vertical="center"/>
    </xf>
    <xf numFmtId="164" fontId="10" fillId="2" borderId="18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1" fontId="10" fillId="2" borderId="18" xfId="0" applyNumberFormat="1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9" fillId="2" borderId="6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/>
    <xf numFmtId="0" fontId="1" fillId="2" borderId="17" xfId="0" applyFont="1" applyFill="1" applyBorder="1" applyAlignment="1"/>
    <xf numFmtId="0" fontId="19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9" fillId="2" borderId="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/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top" wrapText="1"/>
    </xf>
    <xf numFmtId="0" fontId="8" fillId="2" borderId="14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1" fontId="8" fillId="2" borderId="19" xfId="0" applyNumberFormat="1" applyFont="1" applyFill="1" applyBorder="1" applyAlignment="1">
      <alignment horizontal="center" vertical="center" textRotation="90" wrapText="1"/>
    </xf>
    <xf numFmtId="1" fontId="8" fillId="2" borderId="18" xfId="0" applyNumberFormat="1" applyFont="1" applyFill="1" applyBorder="1" applyAlignment="1">
      <alignment horizontal="center" vertical="center" textRotation="90"/>
    </xf>
    <xf numFmtId="0" fontId="24" fillId="2" borderId="19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vertical="center"/>
    </xf>
    <xf numFmtId="0" fontId="23" fillId="2" borderId="0" xfId="0" applyFont="1" applyFill="1"/>
    <xf numFmtId="0" fontId="1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14" fillId="2" borderId="19" xfId="0" applyNumberFormat="1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vertical="center" wrapText="1"/>
    </xf>
    <xf numFmtId="49" fontId="14" fillId="2" borderId="18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2" fontId="17" fillId="2" borderId="6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center"/>
    </xf>
    <xf numFmtId="1" fontId="21" fillId="2" borderId="0" xfId="0" applyNumberFormat="1" applyFont="1" applyFill="1"/>
    <xf numFmtId="0" fontId="26" fillId="2" borderId="1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K230"/>
  <sheetViews>
    <sheetView tabSelected="1" zoomScale="80" zoomScaleNormal="80" workbookViewId="0">
      <pane xSplit="6" ySplit="14" topLeftCell="G153" activePane="bottomRight" state="frozen"/>
      <selection pane="topRight" activeCell="L1" sqref="L1"/>
      <selection pane="bottomLeft" activeCell="A15" sqref="A15"/>
      <selection pane="bottomRight" activeCell="B7" sqref="B7:B11"/>
    </sheetView>
  </sheetViews>
  <sheetFormatPr defaultRowHeight="15.75"/>
  <cols>
    <col min="1" max="1" width="7.5703125" style="104" customWidth="1"/>
    <col min="2" max="2" width="48" style="105" customWidth="1"/>
    <col min="3" max="3" width="15.5703125" style="3" customWidth="1"/>
    <col min="4" max="4" width="10.5703125" style="3" customWidth="1"/>
    <col min="5" max="5" width="10.85546875" style="4" customWidth="1"/>
    <col min="6" max="6" width="19.7109375" style="5" customWidth="1"/>
    <col min="7" max="7" width="9.140625" style="6"/>
    <col min="8" max="8" width="9.140625" style="3"/>
    <col min="9" max="9" width="9.140625" style="7"/>
    <col min="10" max="10" width="13" style="3" bestFit="1" customWidth="1"/>
    <col min="11" max="11" width="9.140625" style="3"/>
    <col min="12" max="14" width="8.85546875" style="1" customWidth="1"/>
    <col min="15" max="16" width="10.5703125" style="1" bestFit="1" customWidth="1"/>
    <col min="17" max="89" width="9.140625" style="104"/>
  </cols>
  <sheetData>
    <row r="2" spans="1:89" ht="18.75">
      <c r="E2" s="106" t="s">
        <v>0</v>
      </c>
      <c r="F2" s="107"/>
    </row>
    <row r="3" spans="1:89" ht="18.75">
      <c r="F3" s="108" t="s">
        <v>1</v>
      </c>
    </row>
    <row r="4" spans="1:89" ht="18.75">
      <c r="F4" s="108" t="s">
        <v>2</v>
      </c>
    </row>
    <row r="5" spans="1:89" ht="18.75">
      <c r="F5" s="108" t="s">
        <v>302</v>
      </c>
    </row>
    <row r="6" spans="1:89" ht="16.5" thickBot="1"/>
    <row r="7" spans="1:89" ht="15">
      <c r="A7" s="109" t="s">
        <v>3</v>
      </c>
      <c r="B7" s="163" t="s">
        <v>4</v>
      </c>
      <c r="C7" s="110" t="s">
        <v>5</v>
      </c>
      <c r="D7" s="111" t="s">
        <v>6</v>
      </c>
      <c r="E7" s="112"/>
      <c r="F7" s="113" t="s">
        <v>7</v>
      </c>
      <c r="G7" s="114" t="s">
        <v>8</v>
      </c>
      <c r="H7" s="115"/>
      <c r="I7" s="115"/>
      <c r="J7" s="115"/>
      <c r="K7" s="115"/>
      <c r="L7" s="115"/>
      <c r="M7" s="115"/>
      <c r="N7" s="115"/>
      <c r="O7" s="115"/>
      <c r="P7" s="116"/>
    </row>
    <row r="8" spans="1:89" ht="14.45" customHeight="1">
      <c r="A8" s="117"/>
      <c r="B8" s="164"/>
      <c r="C8" s="118"/>
      <c r="D8" s="119"/>
      <c r="E8" s="120"/>
      <c r="F8" s="121"/>
      <c r="G8" s="122" t="s">
        <v>9</v>
      </c>
      <c r="H8" s="123"/>
      <c r="I8" s="122" t="s">
        <v>10</v>
      </c>
      <c r="J8" s="124"/>
      <c r="K8" s="124"/>
      <c r="L8" s="124"/>
      <c r="M8" s="124"/>
      <c r="N8" s="124"/>
      <c r="O8" s="124"/>
      <c r="P8" s="123"/>
    </row>
    <row r="9" spans="1:89" ht="14.45" customHeight="1">
      <c r="A9" s="117"/>
      <c r="B9" s="164"/>
      <c r="C9" s="118"/>
      <c r="D9" s="119"/>
      <c r="E9" s="120"/>
      <c r="F9" s="121"/>
      <c r="G9" s="125"/>
      <c r="H9" s="126"/>
      <c r="I9" s="125"/>
      <c r="J9" s="127"/>
      <c r="K9" s="127"/>
      <c r="L9" s="128"/>
      <c r="M9" s="128"/>
      <c r="N9" s="128"/>
      <c r="O9" s="128"/>
      <c r="P9" s="129"/>
    </row>
    <row r="10" spans="1:89" ht="15" customHeight="1" thickBot="1">
      <c r="A10" s="117"/>
      <c r="B10" s="164"/>
      <c r="C10" s="118"/>
      <c r="D10" s="119"/>
      <c r="E10" s="120"/>
      <c r="F10" s="121"/>
      <c r="G10" s="130" t="s">
        <v>11</v>
      </c>
      <c r="H10" s="131" t="s">
        <v>12</v>
      </c>
      <c r="I10" s="132" t="s">
        <v>11</v>
      </c>
      <c r="J10" s="131" t="s">
        <v>12</v>
      </c>
      <c r="K10" s="133" t="s">
        <v>13</v>
      </c>
      <c r="L10" s="134" t="s">
        <v>14</v>
      </c>
      <c r="M10" s="135"/>
      <c r="N10" s="135"/>
      <c r="O10" s="135"/>
      <c r="P10" s="136"/>
    </row>
    <row r="11" spans="1:89" ht="156.75" customHeight="1" thickBot="1">
      <c r="A11" s="137"/>
      <c r="B11" s="165"/>
      <c r="C11" s="138"/>
      <c r="D11" s="139" t="s">
        <v>16</v>
      </c>
      <c r="E11" s="140" t="s">
        <v>17</v>
      </c>
      <c r="F11" s="141"/>
      <c r="G11" s="142"/>
      <c r="H11" s="143"/>
      <c r="I11" s="144"/>
      <c r="J11" s="143"/>
      <c r="K11" s="145"/>
      <c r="L11" s="146" t="s">
        <v>19</v>
      </c>
      <c r="M11" s="146" t="s">
        <v>310</v>
      </c>
      <c r="N11" s="146" t="s">
        <v>311</v>
      </c>
      <c r="O11" s="146" t="s">
        <v>18</v>
      </c>
      <c r="P11" s="147" t="s">
        <v>15</v>
      </c>
    </row>
    <row r="12" spans="1:89" s="74" customFormat="1">
      <c r="A12" s="148">
        <v>1</v>
      </c>
      <c r="B12" s="149">
        <v>2</v>
      </c>
      <c r="C12" s="72">
        <v>3</v>
      </c>
      <c r="D12" s="72">
        <v>4</v>
      </c>
      <c r="E12" s="72">
        <v>5</v>
      </c>
      <c r="F12" s="72">
        <v>6</v>
      </c>
      <c r="G12" s="73">
        <v>7</v>
      </c>
      <c r="H12" s="72">
        <v>8</v>
      </c>
      <c r="I12" s="21">
        <v>9</v>
      </c>
      <c r="J12" s="72">
        <v>10</v>
      </c>
      <c r="K12" s="72">
        <v>12</v>
      </c>
      <c r="L12" s="73">
        <v>13</v>
      </c>
      <c r="M12" s="73">
        <v>14</v>
      </c>
      <c r="N12" s="73">
        <v>15</v>
      </c>
      <c r="O12" s="73">
        <v>16</v>
      </c>
      <c r="P12" s="73">
        <v>17</v>
      </c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</row>
    <row r="13" spans="1:89">
      <c r="A13" s="151" t="s">
        <v>20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3"/>
    </row>
    <row r="14" spans="1:89">
      <c r="A14" s="154" t="s">
        <v>21</v>
      </c>
      <c r="B14" s="155" t="s">
        <v>22</v>
      </c>
      <c r="C14" s="26">
        <v>380.35</v>
      </c>
      <c r="D14" s="39">
        <v>46</v>
      </c>
      <c r="E14" s="10">
        <v>0</v>
      </c>
      <c r="F14" s="77">
        <f>E14/C14</f>
        <v>0</v>
      </c>
      <c r="G14" s="15">
        <f t="shared" ref="G14:G20" si="0">E14*H14%</f>
        <v>0</v>
      </c>
      <c r="H14" s="12">
        <v>3</v>
      </c>
      <c r="I14" s="17">
        <v>2</v>
      </c>
      <c r="J14" s="15">
        <v>0</v>
      </c>
      <c r="K14" s="12"/>
      <c r="L14" s="19"/>
      <c r="M14" s="19"/>
      <c r="N14" s="19"/>
      <c r="O14" s="19"/>
      <c r="P14" s="19"/>
    </row>
    <row r="15" spans="1:89" s="3" customFormat="1">
      <c r="A15" s="154" t="s">
        <v>23</v>
      </c>
      <c r="B15" s="33" t="s">
        <v>24</v>
      </c>
      <c r="C15" s="23">
        <v>76.88</v>
      </c>
      <c r="D15" s="24">
        <v>0</v>
      </c>
      <c r="E15" s="10">
        <v>10</v>
      </c>
      <c r="F15" s="75">
        <f t="shared" ref="F15:F18" si="1">E15/C15</f>
        <v>0.13007284079084289</v>
      </c>
      <c r="G15" s="15">
        <f t="shared" si="0"/>
        <v>0.3</v>
      </c>
      <c r="H15" s="12">
        <v>3</v>
      </c>
      <c r="I15" s="17">
        <f>E15*H15%</f>
        <v>0.3</v>
      </c>
      <c r="J15" s="15">
        <f t="shared" ref="J15:J20" si="2">I15/E15%</f>
        <v>2.9999999999999996</v>
      </c>
      <c r="K15" s="12"/>
      <c r="L15" s="19"/>
      <c r="M15" s="19"/>
      <c r="N15" s="19"/>
      <c r="O15" s="19"/>
      <c r="P15" s="19"/>
    </row>
    <row r="16" spans="1:89" s="3" customFormat="1">
      <c r="A16" s="154" t="s">
        <v>25</v>
      </c>
      <c r="B16" s="25" t="s">
        <v>26</v>
      </c>
      <c r="C16" s="26">
        <v>24.2</v>
      </c>
      <c r="D16" s="27">
        <v>7</v>
      </c>
      <c r="E16" s="10">
        <v>3</v>
      </c>
      <c r="F16" s="75">
        <f t="shared" si="1"/>
        <v>0.12396694214876033</v>
      </c>
      <c r="G16" s="15">
        <f t="shared" si="0"/>
        <v>0.09</v>
      </c>
      <c r="H16" s="12">
        <v>3</v>
      </c>
      <c r="I16" s="17">
        <v>0</v>
      </c>
      <c r="J16" s="15">
        <f t="shared" si="2"/>
        <v>0</v>
      </c>
      <c r="K16" s="12"/>
      <c r="L16" s="19"/>
      <c r="M16" s="19"/>
      <c r="N16" s="19"/>
      <c r="O16" s="19"/>
      <c r="P16" s="19"/>
    </row>
    <row r="17" spans="1:89" s="3" customFormat="1">
      <c r="A17" s="154" t="s">
        <v>27</v>
      </c>
      <c r="B17" s="33" t="s">
        <v>28</v>
      </c>
      <c r="C17" s="23">
        <v>38.39</v>
      </c>
      <c r="D17" s="39">
        <v>2</v>
      </c>
      <c r="E17" s="10">
        <v>5</v>
      </c>
      <c r="F17" s="75">
        <f t="shared" si="1"/>
        <v>0.13024225058609012</v>
      </c>
      <c r="G17" s="15">
        <f t="shared" si="0"/>
        <v>0.15</v>
      </c>
      <c r="H17" s="12">
        <v>3</v>
      </c>
      <c r="I17" s="17">
        <v>0</v>
      </c>
      <c r="J17" s="15">
        <f t="shared" si="2"/>
        <v>0</v>
      </c>
      <c r="K17" s="12"/>
      <c r="L17" s="19"/>
      <c r="M17" s="19"/>
      <c r="N17" s="19"/>
      <c r="O17" s="19"/>
      <c r="P17" s="19"/>
    </row>
    <row r="18" spans="1:89" s="3" customFormat="1">
      <c r="A18" s="154" t="s">
        <v>29</v>
      </c>
      <c r="B18" s="33" t="s">
        <v>30</v>
      </c>
      <c r="C18" s="23">
        <v>21.94</v>
      </c>
      <c r="D18" s="39">
        <v>5</v>
      </c>
      <c r="E18" s="10">
        <v>11</v>
      </c>
      <c r="F18" s="75">
        <f t="shared" si="1"/>
        <v>0.50136736554238825</v>
      </c>
      <c r="G18" s="15">
        <f t="shared" si="0"/>
        <v>0.32999999999999996</v>
      </c>
      <c r="H18" s="12">
        <v>3</v>
      </c>
      <c r="I18" s="17">
        <v>0</v>
      </c>
      <c r="J18" s="15">
        <f t="shared" si="2"/>
        <v>0</v>
      </c>
      <c r="K18" s="12"/>
      <c r="L18" s="19"/>
      <c r="M18" s="19"/>
      <c r="N18" s="19"/>
      <c r="O18" s="19"/>
      <c r="P18" s="19"/>
    </row>
    <row r="19" spans="1:89" s="3" customFormat="1">
      <c r="A19" s="156" t="s">
        <v>314</v>
      </c>
      <c r="B19" s="82" t="s">
        <v>303</v>
      </c>
      <c r="C19" s="83">
        <v>33.630000000000003</v>
      </c>
      <c r="D19" s="13">
        <v>0</v>
      </c>
      <c r="E19" s="84">
        <v>35</v>
      </c>
      <c r="F19" s="85">
        <f>E19/C19</f>
        <v>1.0407374368123699</v>
      </c>
      <c r="G19" s="15">
        <f t="shared" si="0"/>
        <v>1.75</v>
      </c>
      <c r="H19" s="87">
        <v>5</v>
      </c>
      <c r="I19" s="88">
        <v>1</v>
      </c>
      <c r="J19" s="86">
        <f t="shared" si="2"/>
        <v>2.8571428571428572</v>
      </c>
      <c r="K19" s="87"/>
      <c r="L19" s="89"/>
      <c r="M19" s="89"/>
      <c r="N19" s="89"/>
      <c r="O19" s="89"/>
      <c r="P19" s="89">
        <v>1</v>
      </c>
    </row>
    <row r="20" spans="1:89" s="3" customFormat="1">
      <c r="A20" s="154" t="s">
        <v>325</v>
      </c>
      <c r="B20" s="33" t="s">
        <v>31</v>
      </c>
      <c r="C20" s="23">
        <v>36.840000000000003</v>
      </c>
      <c r="D20" s="37">
        <v>68</v>
      </c>
      <c r="E20" s="10">
        <v>72</v>
      </c>
      <c r="F20" s="75">
        <f t="shared" ref="F20" si="3">E20/C20</f>
        <v>1.9543973941368076</v>
      </c>
      <c r="G20" s="15">
        <f t="shared" si="0"/>
        <v>3.6</v>
      </c>
      <c r="H20" s="12">
        <v>5</v>
      </c>
      <c r="I20" s="17">
        <v>3</v>
      </c>
      <c r="J20" s="15">
        <f t="shared" si="2"/>
        <v>4.166666666666667</v>
      </c>
      <c r="K20" s="12"/>
      <c r="L20" s="19"/>
      <c r="M20" s="19"/>
      <c r="N20" s="19"/>
      <c r="O20" s="19">
        <v>2</v>
      </c>
      <c r="P20" s="19">
        <v>1</v>
      </c>
    </row>
    <row r="21" spans="1:89" s="3" customFormat="1">
      <c r="A21" s="57"/>
      <c r="B21" s="28" t="s">
        <v>32</v>
      </c>
      <c r="C21" s="48">
        <f>SUM(C14:C20)</f>
        <v>612.23000000000013</v>
      </c>
      <c r="D21" s="29">
        <f>SUM(D14:D20)</f>
        <v>128</v>
      </c>
      <c r="E21" s="29">
        <f>SUM(E14:E20)</f>
        <v>136</v>
      </c>
      <c r="F21" s="30">
        <f>SUM(F14:F20)</f>
        <v>3.8807842300172588</v>
      </c>
      <c r="G21" s="16">
        <f>SUM(G14:G20)</f>
        <v>6.2200000000000006</v>
      </c>
      <c r="H21" s="12"/>
      <c r="I21" s="31">
        <f>SUM(I14:I20)</f>
        <v>6.3</v>
      </c>
      <c r="J21" s="15"/>
      <c r="K21" s="12"/>
      <c r="L21" s="76"/>
      <c r="M21" s="76"/>
      <c r="N21" s="76"/>
      <c r="O21" s="76">
        <f>SUM(O14:O20)</f>
        <v>2</v>
      </c>
      <c r="P21" s="76">
        <f>SUM(P14:P20)</f>
        <v>2</v>
      </c>
    </row>
    <row r="22" spans="1:89" s="3" customFormat="1" ht="15">
      <c r="A22" s="97" t="s">
        <v>33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</row>
    <row r="23" spans="1:89" s="92" customFormat="1">
      <c r="A23" s="62" t="s">
        <v>34</v>
      </c>
      <c r="B23" s="33" t="s">
        <v>22</v>
      </c>
      <c r="C23" s="23">
        <v>425.29</v>
      </c>
      <c r="D23" s="13">
        <v>21</v>
      </c>
      <c r="E23" s="10">
        <v>64</v>
      </c>
      <c r="F23" s="75">
        <f t="shared" ref="F23:F24" si="4">E23/C23</f>
        <v>0.15048555103576383</v>
      </c>
      <c r="G23" s="15">
        <f>E23*H23%</f>
        <v>1.92</v>
      </c>
      <c r="H23" s="12">
        <v>3</v>
      </c>
      <c r="I23" s="17">
        <v>1</v>
      </c>
      <c r="J23" s="15">
        <f>I23/E23%</f>
        <v>1.5625</v>
      </c>
      <c r="K23" s="12"/>
      <c r="L23" s="19"/>
      <c r="M23" s="19"/>
      <c r="N23" s="19"/>
      <c r="O23" s="19"/>
      <c r="P23" s="19">
        <v>1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</row>
    <row r="24" spans="1:89" s="3" customFormat="1" ht="30">
      <c r="A24" s="62" t="s">
        <v>35</v>
      </c>
      <c r="B24" s="33" t="s">
        <v>36</v>
      </c>
      <c r="C24" s="23">
        <v>60.46</v>
      </c>
      <c r="D24" s="13">
        <v>35</v>
      </c>
      <c r="E24" s="10">
        <v>44</v>
      </c>
      <c r="F24" s="75">
        <f t="shared" si="4"/>
        <v>0.72775388686735032</v>
      </c>
      <c r="G24" s="15">
        <f>E24*H24%</f>
        <v>1.3199999999999998</v>
      </c>
      <c r="H24" s="12">
        <v>3</v>
      </c>
      <c r="I24" s="17">
        <v>1</v>
      </c>
      <c r="J24" s="15">
        <f>I24/E24%</f>
        <v>2.2727272727272729</v>
      </c>
      <c r="K24" s="12"/>
      <c r="L24" s="19"/>
      <c r="M24" s="19"/>
      <c r="N24" s="19"/>
      <c r="O24" s="19"/>
      <c r="P24" s="19">
        <v>1</v>
      </c>
    </row>
    <row r="25" spans="1:89" s="3" customFormat="1">
      <c r="A25" s="62" t="s">
        <v>37</v>
      </c>
      <c r="B25" s="33" t="s">
        <v>38</v>
      </c>
      <c r="C25" s="23">
        <v>79.2</v>
      </c>
      <c r="D25" s="13">
        <v>71</v>
      </c>
      <c r="E25" s="10">
        <v>83</v>
      </c>
      <c r="F25" s="75">
        <f>E25/C25</f>
        <v>1.047979797979798</v>
      </c>
      <c r="G25" s="15">
        <f>E25*H25%</f>
        <v>4.1500000000000004</v>
      </c>
      <c r="H25" s="12">
        <v>5</v>
      </c>
      <c r="I25" s="17">
        <v>4</v>
      </c>
      <c r="J25" s="15">
        <f>I25/E25%</f>
        <v>4.8192771084337354</v>
      </c>
      <c r="K25" s="12"/>
      <c r="L25" s="19"/>
      <c r="M25" s="19"/>
      <c r="N25" s="19"/>
      <c r="O25" s="19">
        <v>2</v>
      </c>
      <c r="P25" s="19">
        <v>2</v>
      </c>
    </row>
    <row r="26" spans="1:89" s="92" customFormat="1">
      <c r="A26" s="62" t="s">
        <v>315</v>
      </c>
      <c r="B26" s="157" t="s">
        <v>312</v>
      </c>
      <c r="C26" s="158">
        <v>80.822999999999993</v>
      </c>
      <c r="D26" s="13">
        <v>0</v>
      </c>
      <c r="E26" s="10">
        <v>15</v>
      </c>
      <c r="F26" s="75">
        <v>0.19</v>
      </c>
      <c r="G26" s="15">
        <v>0</v>
      </c>
      <c r="H26" s="12">
        <v>0</v>
      </c>
      <c r="I26" s="17">
        <v>0</v>
      </c>
      <c r="J26" s="15">
        <v>0</v>
      </c>
      <c r="K26" s="12"/>
      <c r="L26" s="19"/>
      <c r="M26" s="19"/>
      <c r="N26" s="19"/>
      <c r="O26" s="19"/>
      <c r="P26" s="19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</row>
    <row r="27" spans="1:89" s="3" customFormat="1">
      <c r="A27" s="57"/>
      <c r="B27" s="28" t="s">
        <v>32</v>
      </c>
      <c r="C27" s="48">
        <f>SUM(C23:C26)</f>
        <v>645.77300000000002</v>
      </c>
      <c r="D27" s="29">
        <f>SUM(D23:D25)</f>
        <v>127</v>
      </c>
      <c r="E27" s="29">
        <f>SUM(E23:E26)</f>
        <v>206</v>
      </c>
      <c r="F27" s="30">
        <f>SUM(F23:F26)</f>
        <v>2.1162192358829124</v>
      </c>
      <c r="G27" s="16">
        <f>SUM(G23:G25)</f>
        <v>7.3900000000000006</v>
      </c>
      <c r="H27" s="12"/>
      <c r="I27" s="31">
        <f>SUM(I23:I25)</f>
        <v>6</v>
      </c>
      <c r="J27" s="18"/>
      <c r="K27" s="12"/>
      <c r="L27" s="19"/>
      <c r="M27" s="19"/>
      <c r="N27" s="19"/>
      <c r="O27" s="76">
        <f>SUM(O23:O26)</f>
        <v>2</v>
      </c>
      <c r="P27" s="76">
        <f>SUM(P23:P26)</f>
        <v>4</v>
      </c>
    </row>
    <row r="28" spans="1:89" s="3" customFormat="1" ht="15">
      <c r="A28" s="97" t="s">
        <v>39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</row>
    <row r="29" spans="1:89" s="3" customFormat="1">
      <c r="A29" s="62" t="s">
        <v>316</v>
      </c>
      <c r="B29" s="33" t="s">
        <v>40</v>
      </c>
      <c r="C29" s="23">
        <v>222.18</v>
      </c>
      <c r="D29" s="13">
        <v>153</v>
      </c>
      <c r="E29" s="10">
        <v>114</v>
      </c>
      <c r="F29" s="75">
        <f>E29/C29</f>
        <v>0.51309748852281933</v>
      </c>
      <c r="G29" s="15">
        <f>E29*H29%</f>
        <v>3.42</v>
      </c>
      <c r="H29" s="12">
        <v>3</v>
      </c>
      <c r="I29" s="17">
        <v>0</v>
      </c>
      <c r="J29" s="15">
        <f>I29/E29%</f>
        <v>0</v>
      </c>
      <c r="K29" s="12"/>
      <c r="L29" s="19"/>
      <c r="M29" s="19"/>
      <c r="N29" s="19"/>
      <c r="O29" s="19"/>
      <c r="P29" s="19"/>
    </row>
    <row r="30" spans="1:89" s="3" customFormat="1">
      <c r="A30" s="62" t="s">
        <v>41</v>
      </c>
      <c r="B30" s="33" t="s">
        <v>42</v>
      </c>
      <c r="C30" s="23">
        <v>141.53</v>
      </c>
      <c r="D30" s="13">
        <v>32</v>
      </c>
      <c r="E30" s="10">
        <v>45</v>
      </c>
      <c r="F30" s="77">
        <f>E30/C30</f>
        <v>0.31795379071574931</v>
      </c>
      <c r="G30" s="15">
        <f>E30*H30%</f>
        <v>1.3499999999999999</v>
      </c>
      <c r="H30" s="12">
        <v>3</v>
      </c>
      <c r="I30" s="17">
        <v>1</v>
      </c>
      <c r="J30" s="15">
        <f>I30/E30%</f>
        <v>2.2222222222222223</v>
      </c>
      <c r="K30" s="12"/>
      <c r="L30" s="19"/>
      <c r="M30" s="19"/>
      <c r="N30" s="19"/>
      <c r="O30" s="19"/>
      <c r="P30" s="19">
        <v>1</v>
      </c>
    </row>
    <row r="31" spans="1:89" s="3" customFormat="1">
      <c r="A31" s="62" t="s">
        <v>43</v>
      </c>
      <c r="B31" s="33" t="s">
        <v>44</v>
      </c>
      <c r="C31" s="23">
        <v>12.04</v>
      </c>
      <c r="D31" s="13">
        <v>3</v>
      </c>
      <c r="E31" s="10">
        <v>1</v>
      </c>
      <c r="F31" s="77">
        <f>E31/C31</f>
        <v>8.3056478405315617E-2</v>
      </c>
      <c r="G31" s="15">
        <f>E31*H31%</f>
        <v>0.03</v>
      </c>
      <c r="H31" s="12">
        <v>3</v>
      </c>
      <c r="I31" s="17">
        <v>0</v>
      </c>
      <c r="J31" s="15">
        <f>I31/E31%</f>
        <v>0</v>
      </c>
      <c r="K31" s="12"/>
      <c r="L31" s="19"/>
      <c r="M31" s="19"/>
      <c r="N31" s="19"/>
      <c r="O31" s="19"/>
      <c r="P31" s="19"/>
    </row>
    <row r="32" spans="1:89" s="3" customFormat="1">
      <c r="A32" s="62" t="s">
        <v>317</v>
      </c>
      <c r="B32" s="58" t="s">
        <v>306</v>
      </c>
      <c r="C32" s="50">
        <v>51.01</v>
      </c>
      <c r="D32" s="13">
        <v>43</v>
      </c>
      <c r="E32" s="10">
        <v>84</v>
      </c>
      <c r="F32" s="77">
        <f>E32/C32</f>
        <v>1.6467359341305627</v>
      </c>
      <c r="G32" s="15">
        <f>E32*H32%</f>
        <v>4.2</v>
      </c>
      <c r="H32" s="12">
        <v>5</v>
      </c>
      <c r="I32" s="17">
        <v>4</v>
      </c>
      <c r="J32" s="15">
        <f>I32/E32%</f>
        <v>4.7619047619047619</v>
      </c>
      <c r="K32" s="12"/>
      <c r="L32" s="15"/>
      <c r="M32" s="15"/>
      <c r="N32" s="15"/>
      <c r="O32" s="19">
        <v>3</v>
      </c>
      <c r="P32" s="19">
        <f>I32*20%</f>
        <v>0.8</v>
      </c>
    </row>
    <row r="33" spans="1:16" s="3" customFormat="1">
      <c r="A33" s="57"/>
      <c r="B33" s="28" t="s">
        <v>32</v>
      </c>
      <c r="C33" s="93">
        <f t="shared" ref="C33:E33" si="5">SUM(C29:C32)</f>
        <v>426.76000000000005</v>
      </c>
      <c r="D33" s="29">
        <f t="shared" si="5"/>
        <v>231</v>
      </c>
      <c r="E33" s="29">
        <f t="shared" si="5"/>
        <v>244</v>
      </c>
      <c r="F33" s="30">
        <f>SUM(F29:F32)</f>
        <v>2.5608436917744468</v>
      </c>
      <c r="G33" s="16">
        <f>SUM(G29:G32)</f>
        <v>9</v>
      </c>
      <c r="H33" s="12"/>
      <c r="I33" s="31">
        <f>SUM(I29:I32)</f>
        <v>5</v>
      </c>
      <c r="J33" s="18"/>
      <c r="K33" s="12"/>
      <c r="L33" s="19"/>
      <c r="M33" s="19"/>
      <c r="N33" s="19"/>
      <c r="O33" s="76">
        <f>SUM(O30:O32)</f>
        <v>3</v>
      </c>
      <c r="P33" s="76">
        <f>SUM(P30:P32)</f>
        <v>1.8</v>
      </c>
    </row>
    <row r="34" spans="1:16" s="3" customFormat="1" ht="15">
      <c r="A34" s="97" t="s">
        <v>45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  <row r="35" spans="1:16" s="3" customFormat="1">
      <c r="A35" s="62" t="s">
        <v>46</v>
      </c>
      <c r="B35" s="33" t="s">
        <v>40</v>
      </c>
      <c r="C35" s="8">
        <v>163.21</v>
      </c>
      <c r="D35" s="81">
        <v>0</v>
      </c>
      <c r="E35" s="81">
        <v>0</v>
      </c>
      <c r="F35" s="22">
        <f>E35/C35</f>
        <v>0</v>
      </c>
      <c r="G35" s="15">
        <f>E35*H35%</f>
        <v>0</v>
      </c>
      <c r="H35" s="12">
        <v>3</v>
      </c>
      <c r="I35" s="17">
        <f>E35*H35%</f>
        <v>0</v>
      </c>
      <c r="J35" s="15">
        <v>0</v>
      </c>
      <c r="K35" s="12"/>
      <c r="L35" s="19"/>
      <c r="M35" s="19"/>
      <c r="N35" s="19"/>
      <c r="O35" s="19"/>
      <c r="P35" s="19"/>
    </row>
    <row r="36" spans="1:16" s="3" customFormat="1">
      <c r="A36" s="62" t="s">
        <v>47</v>
      </c>
      <c r="B36" s="33" t="s">
        <v>48</v>
      </c>
      <c r="C36" s="8">
        <v>275.52999999999997</v>
      </c>
      <c r="D36" s="81">
        <v>0</v>
      </c>
      <c r="E36" s="81">
        <v>0</v>
      </c>
      <c r="F36" s="22">
        <f t="shared" ref="F36:F39" si="6">E36/C36</f>
        <v>0</v>
      </c>
      <c r="G36" s="15">
        <f>E36*H36%</f>
        <v>0</v>
      </c>
      <c r="H36" s="12">
        <v>3</v>
      </c>
      <c r="I36" s="17">
        <f>E36*H36%</f>
        <v>0</v>
      </c>
      <c r="J36" s="15">
        <v>0</v>
      </c>
      <c r="K36" s="12"/>
      <c r="L36" s="19"/>
      <c r="M36" s="19"/>
      <c r="N36" s="19"/>
      <c r="O36" s="19"/>
      <c r="P36" s="19"/>
    </row>
    <row r="37" spans="1:16" s="3" customFormat="1" ht="30">
      <c r="A37" s="62" t="s">
        <v>49</v>
      </c>
      <c r="B37" s="33" t="s">
        <v>50</v>
      </c>
      <c r="C37" s="8">
        <v>65.400000000000006</v>
      </c>
      <c r="D37" s="81">
        <v>0</v>
      </c>
      <c r="E37" s="81">
        <v>0</v>
      </c>
      <c r="F37" s="22">
        <f t="shared" si="6"/>
        <v>0</v>
      </c>
      <c r="G37" s="15">
        <f>E37*H37%</f>
        <v>0</v>
      </c>
      <c r="H37" s="12">
        <v>3</v>
      </c>
      <c r="I37" s="17">
        <f>E37*H37%</f>
        <v>0</v>
      </c>
      <c r="J37" s="15">
        <v>0</v>
      </c>
      <c r="K37" s="12"/>
      <c r="L37" s="19"/>
      <c r="M37" s="19"/>
      <c r="N37" s="19"/>
      <c r="O37" s="19"/>
      <c r="P37" s="19"/>
    </row>
    <row r="38" spans="1:16" s="3" customFormat="1" ht="30">
      <c r="A38" s="62" t="s">
        <v>51</v>
      </c>
      <c r="B38" s="33" t="s">
        <v>313</v>
      </c>
      <c r="C38" s="23">
        <v>33.369999999999997</v>
      </c>
      <c r="D38" s="81">
        <v>0</v>
      </c>
      <c r="E38" s="81">
        <v>0</v>
      </c>
      <c r="F38" s="22">
        <f t="shared" si="6"/>
        <v>0</v>
      </c>
      <c r="G38" s="15">
        <f>E38*H38%</f>
        <v>0</v>
      </c>
      <c r="H38" s="12">
        <v>3</v>
      </c>
      <c r="I38" s="17">
        <f>E38*H38%</f>
        <v>0</v>
      </c>
      <c r="J38" s="15">
        <v>0</v>
      </c>
      <c r="K38" s="12"/>
      <c r="L38" s="19"/>
      <c r="M38" s="19"/>
      <c r="N38" s="19"/>
      <c r="O38" s="19"/>
      <c r="P38" s="19"/>
    </row>
    <row r="39" spans="1:16" s="3" customFormat="1">
      <c r="A39" s="62" t="s">
        <v>318</v>
      </c>
      <c r="B39" s="33" t="s">
        <v>52</v>
      </c>
      <c r="C39" s="23">
        <v>64</v>
      </c>
      <c r="D39" s="81">
        <v>68</v>
      </c>
      <c r="E39" s="81">
        <v>69</v>
      </c>
      <c r="F39" s="22">
        <f t="shared" si="6"/>
        <v>1.078125</v>
      </c>
      <c r="G39" s="15">
        <f>E39*H39%</f>
        <v>3.45</v>
      </c>
      <c r="H39" s="12">
        <v>5</v>
      </c>
      <c r="I39" s="17">
        <v>3</v>
      </c>
      <c r="J39" s="15">
        <f>I39/E39%</f>
        <v>4.3478260869565224</v>
      </c>
      <c r="K39" s="12"/>
      <c r="L39" s="19"/>
      <c r="M39" s="19"/>
      <c r="N39" s="19"/>
      <c r="O39" s="19">
        <v>2</v>
      </c>
      <c r="P39" s="19">
        <f>I39*20%</f>
        <v>0.60000000000000009</v>
      </c>
    </row>
    <row r="40" spans="1:16" s="3" customFormat="1">
      <c r="A40" s="57"/>
      <c r="B40" s="28" t="s">
        <v>32</v>
      </c>
      <c r="C40" s="93">
        <f>SUM(C35:C39)</f>
        <v>601.51</v>
      </c>
      <c r="D40" s="91">
        <f>SUM(D35:D39)</f>
        <v>68</v>
      </c>
      <c r="E40" s="91">
        <f>SUM(E35:E39)</f>
        <v>69</v>
      </c>
      <c r="F40" s="30">
        <f>SUM(F35:F39)</f>
        <v>1.078125</v>
      </c>
      <c r="G40" s="16">
        <f>SUM(G35:G39)</f>
        <v>3.45</v>
      </c>
      <c r="H40" s="12"/>
      <c r="I40" s="31">
        <f>SUM(I35:I39)</f>
        <v>3</v>
      </c>
      <c r="J40" s="18"/>
      <c r="K40" s="12"/>
      <c r="L40" s="19"/>
      <c r="M40" s="19"/>
      <c r="N40" s="19"/>
      <c r="O40" s="76">
        <f>SUM(O39)</f>
        <v>2</v>
      </c>
      <c r="P40" s="76">
        <f>SUM(P39)</f>
        <v>0.60000000000000009</v>
      </c>
    </row>
    <row r="41" spans="1:16" s="3" customFormat="1" ht="15">
      <c r="A41" s="100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</row>
    <row r="42" spans="1:16" s="3" customFormat="1">
      <c r="A42" s="62" t="s">
        <v>54</v>
      </c>
      <c r="B42" s="25" t="s">
        <v>22</v>
      </c>
      <c r="C42" s="32">
        <v>817.7</v>
      </c>
      <c r="D42" s="13">
        <v>415</v>
      </c>
      <c r="E42" s="10">
        <v>680</v>
      </c>
      <c r="F42" s="77">
        <f t="shared" ref="F42" si="7">E42/C42</f>
        <v>0.83160083160083154</v>
      </c>
      <c r="G42" s="15">
        <f>E42*H42%</f>
        <v>20.399999999999999</v>
      </c>
      <c r="H42" s="12">
        <v>3</v>
      </c>
      <c r="I42" s="17">
        <v>12</v>
      </c>
      <c r="J42" s="15">
        <f>I42/E42%</f>
        <v>1.7647058823529411</v>
      </c>
      <c r="K42" s="12"/>
      <c r="L42" s="19">
        <v>1</v>
      </c>
      <c r="M42" s="19"/>
      <c r="N42" s="19"/>
      <c r="O42" s="19">
        <f>I42-L42-P42</f>
        <v>8</v>
      </c>
      <c r="P42" s="19">
        <v>3</v>
      </c>
    </row>
    <row r="43" spans="1:16" s="3" customFormat="1">
      <c r="A43" s="62" t="s">
        <v>55</v>
      </c>
      <c r="B43" s="25" t="s">
        <v>56</v>
      </c>
      <c r="C43" s="32">
        <v>120.7</v>
      </c>
      <c r="D43" s="13">
        <v>146</v>
      </c>
      <c r="E43" s="10">
        <v>138</v>
      </c>
      <c r="F43" s="77">
        <f>E43/C43</f>
        <v>1.1433305716652857</v>
      </c>
      <c r="G43" s="15">
        <f>E43*H43%</f>
        <v>6.9</v>
      </c>
      <c r="H43" s="12">
        <v>5</v>
      </c>
      <c r="I43" s="17">
        <v>4</v>
      </c>
      <c r="J43" s="15">
        <f>I43/E43%</f>
        <v>2.8985507246376816</v>
      </c>
      <c r="K43" s="12"/>
      <c r="L43" s="15"/>
      <c r="M43" s="15"/>
      <c r="N43" s="15"/>
      <c r="O43" s="19">
        <v>3</v>
      </c>
      <c r="P43" s="19">
        <f>I43*20%</f>
        <v>0.8</v>
      </c>
    </row>
    <row r="44" spans="1:16" s="3" customFormat="1">
      <c r="A44" s="13">
        <v>5.4</v>
      </c>
      <c r="B44" s="58" t="s">
        <v>57</v>
      </c>
      <c r="C44" s="34">
        <v>152.26</v>
      </c>
      <c r="D44" s="13">
        <v>51</v>
      </c>
      <c r="E44" s="10">
        <v>102</v>
      </c>
      <c r="F44" s="77">
        <f t="shared" ref="F44:F45" si="8">E44/C44</f>
        <v>0.66990673847366355</v>
      </c>
      <c r="G44" s="15">
        <f>E44*H44%</f>
        <v>3.06</v>
      </c>
      <c r="H44" s="12">
        <v>3</v>
      </c>
      <c r="I44" s="17">
        <v>3</v>
      </c>
      <c r="J44" s="15">
        <f>I44/E44%</f>
        <v>2.9411764705882351</v>
      </c>
      <c r="K44" s="12"/>
      <c r="L44" s="19"/>
      <c r="M44" s="19"/>
      <c r="N44" s="19"/>
      <c r="O44" s="19">
        <v>2</v>
      </c>
      <c r="P44" s="19">
        <v>1</v>
      </c>
    </row>
    <row r="45" spans="1:16" s="71" customFormat="1" ht="30">
      <c r="A45" s="62" t="s">
        <v>58</v>
      </c>
      <c r="B45" s="33" t="s">
        <v>59</v>
      </c>
      <c r="C45" s="67">
        <v>260.12</v>
      </c>
      <c r="D45" s="68">
        <v>24</v>
      </c>
      <c r="E45" s="20">
        <v>76</v>
      </c>
      <c r="F45" s="77">
        <f t="shared" si="8"/>
        <v>0.2921728433030909</v>
      </c>
      <c r="G45" s="78">
        <f>E45*H45%</f>
        <v>2.2799999999999998</v>
      </c>
      <c r="H45" s="69">
        <v>3</v>
      </c>
      <c r="I45" s="21">
        <v>0</v>
      </c>
      <c r="J45" s="78">
        <f>I45/E45%</f>
        <v>0</v>
      </c>
      <c r="K45" s="69"/>
      <c r="L45" s="70"/>
      <c r="M45" s="70"/>
      <c r="N45" s="70"/>
      <c r="O45" s="70"/>
      <c r="P45" s="70"/>
    </row>
    <row r="46" spans="1:16" s="3" customFormat="1">
      <c r="A46" s="57"/>
      <c r="B46" s="28" t="s">
        <v>32</v>
      </c>
      <c r="C46" s="93">
        <f t="shared" ref="C46:F46" si="9">SUM(C42:C45)</f>
        <v>1350.7800000000002</v>
      </c>
      <c r="D46" s="29">
        <f t="shared" si="9"/>
        <v>636</v>
      </c>
      <c r="E46" s="29">
        <f t="shared" si="9"/>
        <v>996</v>
      </c>
      <c r="F46" s="30">
        <f t="shared" si="9"/>
        <v>2.9370109850428716</v>
      </c>
      <c r="G46" s="16">
        <f>SUM(G42:G45)</f>
        <v>32.639999999999993</v>
      </c>
      <c r="H46" s="12"/>
      <c r="I46" s="17">
        <f>SUM(I42:I45)</f>
        <v>19</v>
      </c>
      <c r="J46" s="18"/>
      <c r="K46" s="12"/>
      <c r="L46" s="76">
        <v>1</v>
      </c>
      <c r="M46" s="76"/>
      <c r="N46" s="76"/>
      <c r="O46" s="76">
        <v>13</v>
      </c>
      <c r="P46" s="76">
        <v>5</v>
      </c>
    </row>
    <row r="47" spans="1:16" s="3" customFormat="1" ht="15">
      <c r="A47" s="94" t="s">
        <v>60</v>
      </c>
      <c r="B47" s="95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2"/>
    </row>
    <row r="48" spans="1:16" s="3" customFormat="1">
      <c r="A48" s="79" t="s">
        <v>61</v>
      </c>
      <c r="B48" s="42" t="s">
        <v>22</v>
      </c>
      <c r="C48" s="36">
        <v>189.9</v>
      </c>
      <c r="D48" s="13">
        <v>0</v>
      </c>
      <c r="E48" s="80">
        <v>0</v>
      </c>
      <c r="F48" s="5">
        <v>0</v>
      </c>
      <c r="G48" s="16">
        <f>E48*H48%</f>
        <v>0</v>
      </c>
      <c r="H48" s="12">
        <v>3</v>
      </c>
      <c r="I48" s="17">
        <f>E48*H48%</f>
        <v>0</v>
      </c>
      <c r="J48" s="15">
        <v>0</v>
      </c>
      <c r="K48" s="12"/>
      <c r="L48" s="19"/>
      <c r="M48" s="19"/>
      <c r="N48" s="19"/>
      <c r="O48" s="19"/>
      <c r="P48" s="19"/>
    </row>
    <row r="49" spans="1:16" s="3" customFormat="1">
      <c r="A49" s="62" t="s">
        <v>62</v>
      </c>
      <c r="B49" s="33" t="s">
        <v>63</v>
      </c>
      <c r="C49" s="8">
        <v>203.81</v>
      </c>
      <c r="D49" s="12">
        <v>0</v>
      </c>
      <c r="E49" s="14">
        <v>0</v>
      </c>
      <c r="F49" s="29">
        <v>0</v>
      </c>
      <c r="G49" s="16">
        <f>E49*H49%</f>
        <v>0</v>
      </c>
      <c r="H49" s="12">
        <v>3</v>
      </c>
      <c r="I49" s="17">
        <f>E49*H49%</f>
        <v>0</v>
      </c>
      <c r="J49" s="15">
        <v>0</v>
      </c>
      <c r="K49" s="12"/>
      <c r="L49" s="19"/>
      <c r="M49" s="19"/>
      <c r="N49" s="19"/>
      <c r="O49" s="19"/>
      <c r="P49" s="19"/>
    </row>
    <row r="50" spans="1:16" s="3" customFormat="1">
      <c r="A50" s="57"/>
      <c r="B50" s="28" t="s">
        <v>32</v>
      </c>
      <c r="C50" s="93">
        <f>SUM(C48:C49)</f>
        <v>393.71000000000004</v>
      </c>
      <c r="D50" s="29">
        <v>0</v>
      </c>
      <c r="E50" s="29">
        <v>0</v>
      </c>
      <c r="F50" s="29">
        <f>SUM(F48:F49)</f>
        <v>0</v>
      </c>
      <c r="G50" s="16">
        <v>0</v>
      </c>
      <c r="H50" s="12"/>
      <c r="I50" s="17">
        <f>SUM(I48:I49)</f>
        <v>0</v>
      </c>
      <c r="J50" s="12"/>
      <c r="K50" s="12"/>
      <c r="L50" s="19"/>
      <c r="M50" s="19"/>
      <c r="N50" s="19"/>
      <c r="O50" s="19"/>
      <c r="P50" s="19"/>
    </row>
    <row r="51" spans="1:16" s="3" customFormat="1" ht="15">
      <c r="A51" s="94" t="s">
        <v>64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6"/>
    </row>
    <row r="52" spans="1:16" s="3" customFormat="1">
      <c r="A52" s="62" t="s">
        <v>65</v>
      </c>
      <c r="B52" s="33" t="s">
        <v>22</v>
      </c>
      <c r="C52" s="8">
        <v>233.84</v>
      </c>
      <c r="D52" s="13">
        <v>0</v>
      </c>
      <c r="E52" s="10">
        <v>0</v>
      </c>
      <c r="F52" s="22">
        <f t="shared" ref="F52:F53" si="10">E52/C52</f>
        <v>0</v>
      </c>
      <c r="G52" s="16">
        <f>E52*H52%</f>
        <v>0</v>
      </c>
      <c r="H52" s="12">
        <v>3</v>
      </c>
      <c r="I52" s="17">
        <v>0</v>
      </c>
      <c r="J52" s="15">
        <v>0</v>
      </c>
      <c r="K52" s="12"/>
      <c r="L52" s="19"/>
      <c r="M52" s="19"/>
      <c r="N52" s="19"/>
      <c r="O52" s="19"/>
      <c r="P52" s="19"/>
    </row>
    <row r="53" spans="1:16" s="3" customFormat="1">
      <c r="A53" s="62" t="s">
        <v>66</v>
      </c>
      <c r="B53" s="33" t="s">
        <v>67</v>
      </c>
      <c r="C53" s="8">
        <v>79.319999999999993</v>
      </c>
      <c r="D53" s="20">
        <v>0</v>
      </c>
      <c r="E53" s="10">
        <v>17</v>
      </c>
      <c r="F53" s="22">
        <f t="shared" si="10"/>
        <v>0.21432173474533536</v>
      </c>
      <c r="G53" s="16">
        <f>E53*H53%</f>
        <v>0.51</v>
      </c>
      <c r="H53" s="12">
        <v>3</v>
      </c>
      <c r="I53" s="17">
        <v>0</v>
      </c>
      <c r="J53" s="15">
        <v>0</v>
      </c>
      <c r="K53" s="12"/>
      <c r="L53" s="19"/>
      <c r="M53" s="19"/>
      <c r="N53" s="19"/>
      <c r="O53" s="19"/>
      <c r="P53" s="19"/>
    </row>
    <row r="54" spans="1:16" s="3" customFormat="1">
      <c r="A54" s="57"/>
      <c r="B54" s="28" t="s">
        <v>32</v>
      </c>
      <c r="C54" s="93">
        <f>SUM(C52:C53)</f>
        <v>313.15999999999997</v>
      </c>
      <c r="D54" s="29">
        <f>SUM(D52:D53)</f>
        <v>0</v>
      </c>
      <c r="E54" s="29">
        <f>SUM(E52:E53)</f>
        <v>17</v>
      </c>
      <c r="F54" s="30">
        <f>SUM(F52:F53)</f>
        <v>0.21432173474533536</v>
      </c>
      <c r="G54" s="16">
        <v>0</v>
      </c>
      <c r="H54" s="12"/>
      <c r="I54" s="17">
        <f>SUM(I52:I53)</f>
        <v>0</v>
      </c>
      <c r="J54" s="12"/>
      <c r="K54" s="12"/>
      <c r="L54" s="19"/>
      <c r="M54" s="19"/>
      <c r="N54" s="19"/>
      <c r="O54" s="19"/>
      <c r="P54" s="19"/>
    </row>
    <row r="55" spans="1:16" s="3" customFormat="1" ht="15">
      <c r="A55" s="94" t="s">
        <v>68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6"/>
    </row>
    <row r="56" spans="1:16" s="3" customFormat="1">
      <c r="A56" s="62" t="s">
        <v>69</v>
      </c>
      <c r="B56" s="33" t="s">
        <v>40</v>
      </c>
      <c r="C56" s="8">
        <v>4100.01</v>
      </c>
      <c r="D56" s="12">
        <v>1720</v>
      </c>
      <c r="E56" s="14">
        <v>1155</v>
      </c>
      <c r="F56" s="22">
        <f t="shared" ref="F56:F57" si="11">E56/C56</f>
        <v>0.28170662998382928</v>
      </c>
      <c r="G56" s="15">
        <f>E56*H56%</f>
        <v>34.65</v>
      </c>
      <c r="H56" s="12">
        <v>3</v>
      </c>
      <c r="I56" s="17">
        <v>35</v>
      </c>
      <c r="J56" s="15">
        <f>I56/E56</f>
        <v>3.0303030303030304E-2</v>
      </c>
      <c r="K56" s="12">
        <v>14</v>
      </c>
      <c r="L56" s="19">
        <v>7</v>
      </c>
      <c r="M56" s="19"/>
      <c r="N56" s="19"/>
      <c r="O56" s="19">
        <v>3</v>
      </c>
      <c r="P56" s="19">
        <v>11</v>
      </c>
    </row>
    <row r="57" spans="1:16" s="3" customFormat="1">
      <c r="A57" s="62" t="s">
        <v>70</v>
      </c>
      <c r="B57" s="33" t="s">
        <v>71</v>
      </c>
      <c r="C57" s="8">
        <v>1069.01</v>
      </c>
      <c r="D57" s="12">
        <v>408</v>
      </c>
      <c r="E57" s="14">
        <v>401</v>
      </c>
      <c r="F57" s="22">
        <f t="shared" si="11"/>
        <v>0.37511342269950704</v>
      </c>
      <c r="G57" s="15">
        <f>E57*H57%</f>
        <v>12.03</v>
      </c>
      <c r="H57" s="12">
        <v>3</v>
      </c>
      <c r="I57" s="17">
        <v>12</v>
      </c>
      <c r="J57" s="15">
        <f>I57/E57</f>
        <v>2.9925187032418952E-2</v>
      </c>
      <c r="K57" s="12"/>
      <c r="L57" s="19">
        <v>1</v>
      </c>
      <c r="M57" s="19"/>
      <c r="N57" s="19"/>
      <c r="O57" s="19">
        <v>8</v>
      </c>
      <c r="P57" s="19">
        <v>3</v>
      </c>
    </row>
    <row r="58" spans="1:16" s="3" customFormat="1">
      <c r="A58" s="57"/>
      <c r="B58" s="28" t="s">
        <v>32</v>
      </c>
      <c r="C58" s="93">
        <f>SUM(C56:C57)</f>
        <v>5169.0200000000004</v>
      </c>
      <c r="D58" s="29">
        <f>SUM(D56:D57)</f>
        <v>2128</v>
      </c>
      <c r="E58" s="29">
        <f>SUM(E56:E57)</f>
        <v>1556</v>
      </c>
      <c r="F58" s="30">
        <f>SUM(F56:F57)</f>
        <v>0.65682005268333632</v>
      </c>
      <c r="G58" s="16">
        <f>SUM(G56:G57)</f>
        <v>46.68</v>
      </c>
      <c r="H58" s="12"/>
      <c r="I58" s="31">
        <f>SUM(I56:I57)</f>
        <v>47</v>
      </c>
      <c r="J58" s="18"/>
      <c r="K58" s="12">
        <v>14</v>
      </c>
      <c r="L58" s="76">
        <f>SUM(L56:L57)</f>
        <v>8</v>
      </c>
      <c r="M58" s="76"/>
      <c r="N58" s="76"/>
      <c r="O58" s="76">
        <f>SUM(O56:O57)</f>
        <v>11</v>
      </c>
      <c r="P58" s="76">
        <f>SUM(P56:P57)</f>
        <v>14</v>
      </c>
    </row>
    <row r="59" spans="1:16" s="3" customFormat="1" ht="15">
      <c r="A59" s="94" t="s">
        <v>72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6"/>
    </row>
    <row r="60" spans="1:16" s="3" customFormat="1">
      <c r="A60" s="62" t="s">
        <v>73</v>
      </c>
      <c r="B60" s="33" t="s">
        <v>40</v>
      </c>
      <c r="C60" s="26">
        <v>315.85000000000002</v>
      </c>
      <c r="D60" s="37">
        <v>0</v>
      </c>
      <c r="E60" s="10">
        <v>0</v>
      </c>
      <c r="F60" s="77">
        <f t="shared" ref="F60:F68" si="12">E60/C60</f>
        <v>0</v>
      </c>
      <c r="G60" s="15">
        <f t="shared" ref="G60:G68" si="13">E60*H60%</f>
        <v>0</v>
      </c>
      <c r="H60" s="12">
        <v>3</v>
      </c>
      <c r="I60" s="38">
        <f>E60*H60%</f>
        <v>0</v>
      </c>
      <c r="J60" s="15">
        <v>0</v>
      </c>
      <c r="K60" s="12"/>
      <c r="L60" s="19"/>
      <c r="M60" s="19"/>
      <c r="N60" s="19"/>
      <c r="O60" s="19"/>
      <c r="P60" s="19"/>
    </row>
    <row r="61" spans="1:16" s="3" customFormat="1">
      <c r="A61" s="62" t="s">
        <v>74</v>
      </c>
      <c r="B61" s="33" t="s">
        <v>75</v>
      </c>
      <c r="C61" s="23">
        <v>287.51</v>
      </c>
      <c r="D61" s="39">
        <v>8</v>
      </c>
      <c r="E61" s="10">
        <v>19</v>
      </c>
      <c r="F61" s="77">
        <f t="shared" si="12"/>
        <v>6.6084657924941739E-2</v>
      </c>
      <c r="G61" s="15">
        <f t="shared" si="13"/>
        <v>0.56999999999999995</v>
      </c>
      <c r="H61" s="12">
        <v>3</v>
      </c>
      <c r="I61" s="38">
        <v>0</v>
      </c>
      <c r="J61" s="15">
        <f>I61/E61</f>
        <v>0</v>
      </c>
      <c r="K61" s="12"/>
      <c r="L61" s="19"/>
      <c r="M61" s="19"/>
      <c r="N61" s="19"/>
      <c r="O61" s="19"/>
      <c r="P61" s="19"/>
    </row>
    <row r="62" spans="1:16" s="3" customFormat="1">
      <c r="A62" s="62" t="s">
        <v>76</v>
      </c>
      <c r="B62" s="33" t="s">
        <v>77</v>
      </c>
      <c r="C62" s="23">
        <v>16</v>
      </c>
      <c r="D62" s="39">
        <v>13</v>
      </c>
      <c r="E62" s="10">
        <v>10</v>
      </c>
      <c r="F62" s="77">
        <f t="shared" si="12"/>
        <v>0.625</v>
      </c>
      <c r="G62" s="15">
        <f t="shared" si="13"/>
        <v>0.3</v>
      </c>
      <c r="H62" s="12">
        <v>3</v>
      </c>
      <c r="I62" s="38">
        <v>0</v>
      </c>
      <c r="J62" s="15">
        <f t="shared" ref="J62:J68" si="14">I62/E62%</f>
        <v>0</v>
      </c>
      <c r="K62" s="12"/>
      <c r="L62" s="19"/>
      <c r="M62" s="19"/>
      <c r="N62" s="19"/>
      <c r="O62" s="19"/>
      <c r="P62" s="19"/>
    </row>
    <row r="63" spans="1:16" s="3" customFormat="1">
      <c r="A63" s="62" t="s">
        <v>78</v>
      </c>
      <c r="B63" s="33" t="s">
        <v>79</v>
      </c>
      <c r="C63" s="23">
        <v>22.141999999999999</v>
      </c>
      <c r="D63" s="39">
        <v>43</v>
      </c>
      <c r="E63" s="10">
        <v>42</v>
      </c>
      <c r="F63" s="77">
        <f t="shared" si="12"/>
        <v>1.8968476199078674</v>
      </c>
      <c r="G63" s="15">
        <f t="shared" si="13"/>
        <v>2.1</v>
      </c>
      <c r="H63" s="12">
        <v>5</v>
      </c>
      <c r="I63" s="38">
        <v>2</v>
      </c>
      <c r="J63" s="15">
        <f t="shared" si="14"/>
        <v>4.7619047619047619</v>
      </c>
      <c r="K63" s="12"/>
      <c r="L63" s="19"/>
      <c r="M63" s="19"/>
      <c r="N63" s="19"/>
      <c r="O63" s="19">
        <v>1</v>
      </c>
      <c r="P63" s="19">
        <v>1</v>
      </c>
    </row>
    <row r="64" spans="1:16" s="3" customFormat="1">
      <c r="A64" s="62" t="s">
        <v>80</v>
      </c>
      <c r="B64" s="33" t="s">
        <v>81</v>
      </c>
      <c r="C64" s="23">
        <v>58.19</v>
      </c>
      <c r="D64" s="39">
        <v>10</v>
      </c>
      <c r="E64" s="10">
        <v>21</v>
      </c>
      <c r="F64" s="77">
        <f t="shared" si="12"/>
        <v>0.36088675030073897</v>
      </c>
      <c r="G64" s="15">
        <f t="shared" si="13"/>
        <v>0.63</v>
      </c>
      <c r="H64" s="12">
        <v>3</v>
      </c>
      <c r="I64" s="38">
        <v>0</v>
      </c>
      <c r="J64" s="15">
        <f t="shared" si="14"/>
        <v>0</v>
      </c>
      <c r="K64" s="12"/>
      <c r="L64" s="19"/>
      <c r="M64" s="19"/>
      <c r="N64" s="19"/>
      <c r="O64" s="19"/>
      <c r="P64" s="19"/>
    </row>
    <row r="65" spans="1:16" s="3" customFormat="1">
      <c r="A65" s="62" t="s">
        <v>82</v>
      </c>
      <c r="B65" s="33" t="s">
        <v>83</v>
      </c>
      <c r="C65" s="23">
        <v>8.7240000000000002</v>
      </c>
      <c r="D65" s="39">
        <v>32</v>
      </c>
      <c r="E65" s="10">
        <v>40</v>
      </c>
      <c r="F65" s="77">
        <f t="shared" si="12"/>
        <v>4.5850527281063735</v>
      </c>
      <c r="G65" s="15">
        <f t="shared" si="13"/>
        <v>3.2</v>
      </c>
      <c r="H65" s="12">
        <v>8</v>
      </c>
      <c r="I65" s="38">
        <v>3</v>
      </c>
      <c r="J65" s="15">
        <f t="shared" si="14"/>
        <v>7.5</v>
      </c>
      <c r="K65" s="12"/>
      <c r="L65" s="19"/>
      <c r="M65" s="19"/>
      <c r="N65" s="19"/>
      <c r="O65" s="19">
        <v>2</v>
      </c>
      <c r="P65" s="19">
        <v>1</v>
      </c>
    </row>
    <row r="66" spans="1:16" s="3" customFormat="1">
      <c r="A66" s="62" t="s">
        <v>84</v>
      </c>
      <c r="B66" s="33" t="s">
        <v>85</v>
      </c>
      <c r="C66" s="23">
        <v>11.444000000000001</v>
      </c>
      <c r="D66" s="39">
        <v>27</v>
      </c>
      <c r="E66" s="10">
        <v>37</v>
      </c>
      <c r="F66" s="77">
        <f t="shared" si="12"/>
        <v>3.2331352673890246</v>
      </c>
      <c r="G66" s="15">
        <f t="shared" si="13"/>
        <v>2.5900000000000003</v>
      </c>
      <c r="H66" s="12">
        <v>7</v>
      </c>
      <c r="I66" s="38">
        <v>2</v>
      </c>
      <c r="J66" s="15">
        <f t="shared" si="14"/>
        <v>5.4054054054054053</v>
      </c>
      <c r="K66" s="12"/>
      <c r="L66" s="19"/>
      <c r="M66" s="19"/>
      <c r="N66" s="19"/>
      <c r="O66" s="19">
        <v>1</v>
      </c>
      <c r="P66" s="19"/>
    </row>
    <row r="67" spans="1:16" s="3" customFormat="1">
      <c r="A67" s="62" t="s">
        <v>86</v>
      </c>
      <c r="B67" s="33" t="s">
        <v>87</v>
      </c>
      <c r="C67" s="59">
        <v>16.3</v>
      </c>
      <c r="D67" s="39">
        <v>6</v>
      </c>
      <c r="E67" s="10">
        <v>8</v>
      </c>
      <c r="F67" s="77">
        <f t="shared" si="12"/>
        <v>0.49079754601226994</v>
      </c>
      <c r="G67" s="15">
        <f t="shared" si="13"/>
        <v>0.24</v>
      </c>
      <c r="H67" s="12">
        <v>3</v>
      </c>
      <c r="I67" s="38">
        <v>0</v>
      </c>
      <c r="J67" s="15">
        <f t="shared" si="14"/>
        <v>0</v>
      </c>
      <c r="K67" s="12"/>
      <c r="L67" s="19"/>
      <c r="M67" s="19"/>
      <c r="N67" s="19"/>
      <c r="O67" s="19"/>
      <c r="P67" s="19"/>
    </row>
    <row r="68" spans="1:16" s="3" customFormat="1">
      <c r="A68" s="62" t="s">
        <v>88</v>
      </c>
      <c r="B68" s="60" t="s">
        <v>89</v>
      </c>
      <c r="C68" s="50">
        <v>9.41</v>
      </c>
      <c r="D68" s="39">
        <v>60</v>
      </c>
      <c r="E68" s="10">
        <v>50</v>
      </c>
      <c r="F68" s="77">
        <f t="shared" si="12"/>
        <v>5.3134962805526031</v>
      </c>
      <c r="G68" s="15">
        <f t="shared" si="13"/>
        <v>4</v>
      </c>
      <c r="H68" s="12">
        <v>8</v>
      </c>
      <c r="I68" s="38">
        <v>4</v>
      </c>
      <c r="J68" s="15">
        <f t="shared" si="14"/>
        <v>8</v>
      </c>
      <c r="K68" s="12"/>
      <c r="L68" s="19"/>
      <c r="M68" s="19"/>
      <c r="N68" s="19"/>
      <c r="O68" s="19">
        <v>3</v>
      </c>
      <c r="P68" s="19">
        <f>I68*20%</f>
        <v>0.8</v>
      </c>
    </row>
    <row r="69" spans="1:16" s="3" customFormat="1">
      <c r="A69" s="57"/>
      <c r="B69" s="28" t="s">
        <v>32</v>
      </c>
      <c r="C69" s="93">
        <f>SUM(C60:C68)</f>
        <v>745.56999999999994</v>
      </c>
      <c r="D69" s="29">
        <f>SUM(D60:D68)</f>
        <v>199</v>
      </c>
      <c r="E69" s="29">
        <f>SUM(E60:E68)</f>
        <v>227</v>
      </c>
      <c r="F69" s="30">
        <f>SUM(F60:F68)</f>
        <v>16.571300850193818</v>
      </c>
      <c r="G69" s="16">
        <f>SUM(G60:G68)</f>
        <v>13.63</v>
      </c>
      <c r="H69" s="12"/>
      <c r="I69" s="17">
        <f>SUM(I60:I68)</f>
        <v>11</v>
      </c>
      <c r="J69" s="18"/>
      <c r="K69" s="12"/>
      <c r="L69" s="19"/>
      <c r="M69" s="19"/>
      <c r="N69" s="19"/>
      <c r="O69" s="76">
        <f>SUM(O63:O68)</f>
        <v>7</v>
      </c>
      <c r="P69" s="76">
        <f>SUM(P63:P68)</f>
        <v>2.8</v>
      </c>
    </row>
    <row r="70" spans="1:16" s="3" customFormat="1" ht="15">
      <c r="A70" s="94" t="s">
        <v>90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6"/>
    </row>
    <row r="71" spans="1:16" s="3" customFormat="1">
      <c r="A71" s="62" t="s">
        <v>91</v>
      </c>
      <c r="B71" s="33" t="s">
        <v>92</v>
      </c>
      <c r="C71" s="8">
        <v>102.48</v>
      </c>
      <c r="D71" s="13">
        <v>0</v>
      </c>
      <c r="E71" s="10">
        <v>0</v>
      </c>
      <c r="F71" s="22">
        <f t="shared" ref="F71:F73" si="15">E71/C71</f>
        <v>0</v>
      </c>
      <c r="G71" s="16">
        <f>E71*H71%</f>
        <v>0</v>
      </c>
      <c r="H71" s="12">
        <v>3</v>
      </c>
      <c r="I71" s="17">
        <f>E71*H71%</f>
        <v>0</v>
      </c>
      <c r="J71" s="18">
        <v>0</v>
      </c>
      <c r="K71" s="12"/>
      <c r="L71" s="19"/>
      <c r="M71" s="19"/>
      <c r="N71" s="19"/>
      <c r="O71" s="19"/>
      <c r="P71" s="19"/>
    </row>
    <row r="72" spans="1:16" s="3" customFormat="1" ht="30">
      <c r="A72" s="62" t="s">
        <v>93</v>
      </c>
      <c r="B72" s="33" t="s">
        <v>94</v>
      </c>
      <c r="C72" s="8">
        <v>118.29</v>
      </c>
      <c r="D72" s="20">
        <v>0</v>
      </c>
      <c r="E72" s="10">
        <v>0</v>
      </c>
      <c r="F72" s="22">
        <f t="shared" si="15"/>
        <v>0</v>
      </c>
      <c r="G72" s="16">
        <f>E72*H72%</f>
        <v>0</v>
      </c>
      <c r="H72" s="12">
        <v>3</v>
      </c>
      <c r="I72" s="17">
        <f>E72*H72%</f>
        <v>0</v>
      </c>
      <c r="J72" s="18">
        <v>0</v>
      </c>
      <c r="K72" s="12"/>
      <c r="L72" s="19"/>
      <c r="M72" s="19"/>
      <c r="N72" s="19"/>
      <c r="O72" s="19"/>
      <c r="P72" s="19"/>
    </row>
    <row r="73" spans="1:16" s="3" customFormat="1">
      <c r="A73" s="62" t="s">
        <v>95</v>
      </c>
      <c r="B73" s="33" t="s">
        <v>96</v>
      </c>
      <c r="C73" s="23">
        <v>274</v>
      </c>
      <c r="D73" s="13">
        <v>0</v>
      </c>
      <c r="E73" s="10">
        <v>0</v>
      </c>
      <c r="F73" s="22">
        <f t="shared" si="15"/>
        <v>0</v>
      </c>
      <c r="G73" s="16">
        <f>E73*H73%</f>
        <v>0</v>
      </c>
      <c r="H73" s="12">
        <v>3</v>
      </c>
      <c r="I73" s="17">
        <f>E73*H73%</f>
        <v>0</v>
      </c>
      <c r="J73" s="18">
        <v>0</v>
      </c>
      <c r="K73" s="12"/>
      <c r="L73" s="19"/>
      <c r="M73" s="19"/>
      <c r="N73" s="19"/>
      <c r="O73" s="19"/>
      <c r="P73" s="19"/>
    </row>
    <row r="74" spans="1:16" s="3" customFormat="1">
      <c r="A74" s="57"/>
      <c r="B74" s="28" t="s">
        <v>32</v>
      </c>
      <c r="C74" s="93">
        <f>SUM(C71:C73)</f>
        <v>494.77</v>
      </c>
      <c r="D74" s="29">
        <v>0</v>
      </c>
      <c r="E74" s="29">
        <v>0</v>
      </c>
      <c r="F74" s="30">
        <f>SUM(F71:F73)</f>
        <v>0</v>
      </c>
      <c r="G74" s="16">
        <v>0</v>
      </c>
      <c r="H74" s="12"/>
      <c r="I74" s="17">
        <f>SUM(I71:I73)</f>
        <v>0</v>
      </c>
      <c r="J74" s="12"/>
      <c r="K74" s="12"/>
      <c r="L74" s="19"/>
      <c r="M74" s="19"/>
      <c r="N74" s="19"/>
      <c r="O74" s="19"/>
      <c r="P74" s="19"/>
    </row>
    <row r="75" spans="1:16" s="3" customFormat="1" ht="15">
      <c r="A75" s="94" t="s">
        <v>97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6"/>
    </row>
    <row r="76" spans="1:16" s="3" customFormat="1">
      <c r="A76" s="62" t="s">
        <v>98</v>
      </c>
      <c r="B76" s="33" t="s">
        <v>40</v>
      </c>
      <c r="C76" s="8">
        <v>124.02</v>
      </c>
      <c r="D76" s="13">
        <v>153</v>
      </c>
      <c r="E76" s="10">
        <v>109</v>
      </c>
      <c r="F76" s="22">
        <f t="shared" ref="F76:F81" si="16">E76/C76</f>
        <v>0.87889050153201098</v>
      </c>
      <c r="G76" s="16">
        <f>E76*H76%</f>
        <v>3.27</v>
      </c>
      <c r="H76" s="12">
        <v>3</v>
      </c>
      <c r="I76" s="17">
        <v>2</v>
      </c>
      <c r="J76" s="15">
        <f>I76/E76%</f>
        <v>1.8348623853211008</v>
      </c>
      <c r="K76" s="12"/>
      <c r="L76" s="19"/>
      <c r="M76" s="19"/>
      <c r="N76" s="19"/>
      <c r="O76" s="19">
        <f>I76-L76-P76</f>
        <v>1</v>
      </c>
      <c r="P76" s="19">
        <v>1</v>
      </c>
    </row>
    <row r="77" spans="1:16" s="3" customFormat="1" ht="45">
      <c r="A77" s="62" t="s">
        <v>99</v>
      </c>
      <c r="B77" s="33" t="s">
        <v>309</v>
      </c>
      <c r="C77" s="8"/>
      <c r="D77" s="13"/>
      <c r="E77" s="10"/>
      <c r="F77" s="22"/>
      <c r="G77" s="16"/>
      <c r="H77" s="12"/>
      <c r="I77" s="17">
        <v>1</v>
      </c>
      <c r="J77" s="15"/>
      <c r="K77" s="12"/>
      <c r="L77" s="19"/>
      <c r="M77" s="19"/>
      <c r="N77" s="19"/>
      <c r="O77" s="19"/>
      <c r="P77" s="19">
        <v>1</v>
      </c>
    </row>
    <row r="78" spans="1:16" s="3" customFormat="1">
      <c r="A78" s="62" t="s">
        <v>101</v>
      </c>
      <c r="B78" s="33" t="s">
        <v>100</v>
      </c>
      <c r="C78" s="8">
        <v>699.6</v>
      </c>
      <c r="D78" s="13">
        <v>636</v>
      </c>
      <c r="E78" s="10">
        <v>673</v>
      </c>
      <c r="F78" s="22">
        <f t="shared" si="16"/>
        <v>0.96197827329902796</v>
      </c>
      <c r="G78" s="16">
        <f>E78*H78%</f>
        <v>20.189999999999998</v>
      </c>
      <c r="H78" s="12">
        <v>3</v>
      </c>
      <c r="I78" s="17">
        <v>20</v>
      </c>
      <c r="J78" s="15">
        <f>I78/E78%</f>
        <v>2.9717682020802374</v>
      </c>
      <c r="K78" s="12"/>
      <c r="L78" s="19">
        <v>2</v>
      </c>
      <c r="M78" s="19"/>
      <c r="N78" s="19"/>
      <c r="O78" s="19">
        <v>14</v>
      </c>
      <c r="P78" s="19">
        <v>4</v>
      </c>
    </row>
    <row r="79" spans="1:16" s="3" customFormat="1">
      <c r="A79" s="62" t="s">
        <v>103</v>
      </c>
      <c r="B79" s="33" t="s">
        <v>102</v>
      </c>
      <c r="C79" s="8">
        <v>354.61</v>
      </c>
      <c r="D79" s="20">
        <v>399</v>
      </c>
      <c r="E79" s="10">
        <v>432</v>
      </c>
      <c r="F79" s="22">
        <f t="shared" si="16"/>
        <v>1.2182397563520486</v>
      </c>
      <c r="G79" s="16">
        <f>E79*H79%</f>
        <v>21.6</v>
      </c>
      <c r="H79" s="12">
        <v>5</v>
      </c>
      <c r="I79" s="17">
        <v>21</v>
      </c>
      <c r="J79" s="15">
        <f>I79/E79%</f>
        <v>4.8611111111111107</v>
      </c>
      <c r="K79" s="12"/>
      <c r="L79" s="19">
        <v>1</v>
      </c>
      <c r="M79" s="19"/>
      <c r="N79" s="19"/>
      <c r="O79" s="19">
        <v>15</v>
      </c>
      <c r="P79" s="19">
        <v>5</v>
      </c>
    </row>
    <row r="80" spans="1:16" s="3" customFormat="1">
      <c r="A80" s="62" t="s">
        <v>104</v>
      </c>
      <c r="B80" s="33" t="s">
        <v>308</v>
      </c>
      <c r="C80" s="8">
        <v>22.59</v>
      </c>
      <c r="D80" s="44">
        <v>88</v>
      </c>
      <c r="E80" s="10">
        <v>95</v>
      </c>
      <c r="F80" s="22">
        <f t="shared" si="16"/>
        <v>4.2054006197432496</v>
      </c>
      <c r="G80" s="16">
        <f>E80*H80%</f>
        <v>7.6000000000000005</v>
      </c>
      <c r="H80" s="12">
        <v>8</v>
      </c>
      <c r="I80" s="17">
        <v>7</v>
      </c>
      <c r="J80" s="15">
        <f>I80/E80%</f>
        <v>7.3684210526315796</v>
      </c>
      <c r="K80" s="12"/>
      <c r="L80" s="19">
        <v>1</v>
      </c>
      <c r="M80" s="19"/>
      <c r="N80" s="19"/>
      <c r="O80" s="19">
        <v>3</v>
      </c>
      <c r="P80" s="19">
        <v>3</v>
      </c>
    </row>
    <row r="81" spans="1:16" s="3" customFormat="1">
      <c r="A81" s="62" t="s">
        <v>319</v>
      </c>
      <c r="B81" s="33" t="s">
        <v>105</v>
      </c>
      <c r="C81" s="8">
        <v>812.9</v>
      </c>
      <c r="D81" s="13">
        <v>253</v>
      </c>
      <c r="E81" s="10">
        <v>267</v>
      </c>
      <c r="F81" s="22">
        <f t="shared" si="16"/>
        <v>0.3284536843400172</v>
      </c>
      <c r="G81" s="16">
        <f>E81*H81%</f>
        <v>8.01</v>
      </c>
      <c r="H81" s="12">
        <v>3</v>
      </c>
      <c r="I81" s="17">
        <v>8</v>
      </c>
      <c r="J81" s="15">
        <f>I81/E81%</f>
        <v>2.9962546816479403</v>
      </c>
      <c r="K81" s="12"/>
      <c r="L81" s="19">
        <v>1</v>
      </c>
      <c r="M81" s="19"/>
      <c r="N81" s="19"/>
      <c r="O81" s="19">
        <v>4</v>
      </c>
      <c r="P81" s="19">
        <v>3</v>
      </c>
    </row>
    <row r="82" spans="1:16" s="3" customFormat="1">
      <c r="A82" s="57"/>
      <c r="B82" s="28" t="s">
        <v>32</v>
      </c>
      <c r="C82" s="93">
        <f>C81+C80+C79+C78+C76</f>
        <v>2013.7199999999998</v>
      </c>
      <c r="D82" s="29">
        <f>D81+D80+D79+D78+D76</f>
        <v>1529</v>
      </c>
      <c r="E82" s="29">
        <f>E81+E80+E79+E78+E76</f>
        <v>1576</v>
      </c>
      <c r="F82" s="30">
        <f>F81+F80+F79+F78+F76</f>
        <v>7.5929628352663538</v>
      </c>
      <c r="G82" s="16">
        <f>SUM(G76:G81)</f>
        <v>60.67</v>
      </c>
      <c r="H82" s="12"/>
      <c r="I82" s="17">
        <f>SUM(I76:I81)</f>
        <v>59</v>
      </c>
      <c r="J82" s="18"/>
      <c r="K82" s="12"/>
      <c r="L82" s="76">
        <f>SUM(L76:L81)</f>
        <v>5</v>
      </c>
      <c r="M82" s="76"/>
      <c r="N82" s="76"/>
      <c r="O82" s="76">
        <f>SUM(O76:O81)</f>
        <v>37</v>
      </c>
      <c r="P82" s="76">
        <f>SUM(P76:P81)</f>
        <v>17</v>
      </c>
    </row>
    <row r="83" spans="1:16" s="3" customFormat="1" ht="15">
      <c r="A83" s="94" t="s">
        <v>106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6"/>
    </row>
    <row r="84" spans="1:16" s="3" customFormat="1">
      <c r="A84" s="62" t="s">
        <v>107</v>
      </c>
      <c r="B84" s="33" t="s">
        <v>40</v>
      </c>
      <c r="C84" s="26">
        <v>592.4</v>
      </c>
      <c r="D84" s="13">
        <v>328</v>
      </c>
      <c r="E84" s="10">
        <v>542</v>
      </c>
      <c r="F84" s="22">
        <f t="shared" ref="F84:F91" si="17">E84/C84</f>
        <v>0.91492234976367326</v>
      </c>
      <c r="G84" s="16">
        <f t="shared" ref="G84:G91" si="18">E84*H84%</f>
        <v>16.259999999999998</v>
      </c>
      <c r="H84" s="12">
        <v>3</v>
      </c>
      <c r="I84" s="17">
        <v>16</v>
      </c>
      <c r="J84" s="15">
        <f>I84/E84%</f>
        <v>2.9520295202952029</v>
      </c>
      <c r="K84" s="12"/>
      <c r="L84" s="19">
        <v>1</v>
      </c>
      <c r="M84" s="19"/>
      <c r="N84" s="19"/>
      <c r="O84" s="19">
        <f>I84-L84-P84</f>
        <v>11</v>
      </c>
      <c r="P84" s="19">
        <v>4</v>
      </c>
    </row>
    <row r="85" spans="1:16" s="3" customFormat="1">
      <c r="A85" s="62" t="s">
        <v>108</v>
      </c>
      <c r="B85" s="33" t="s">
        <v>109</v>
      </c>
      <c r="C85" s="23">
        <v>363.9</v>
      </c>
      <c r="D85" s="13">
        <v>176</v>
      </c>
      <c r="E85" s="10">
        <v>143</v>
      </c>
      <c r="F85" s="22">
        <f t="shared" si="17"/>
        <v>0.39296510030228088</v>
      </c>
      <c r="G85" s="16">
        <f t="shared" si="18"/>
        <v>4.29</v>
      </c>
      <c r="H85" s="12">
        <v>3</v>
      </c>
      <c r="I85" s="17">
        <v>4</v>
      </c>
      <c r="J85" s="15">
        <f>I85/E85%</f>
        <v>2.7972027972027975</v>
      </c>
      <c r="K85" s="12"/>
      <c r="L85" s="15"/>
      <c r="M85" s="15"/>
      <c r="N85" s="15"/>
      <c r="O85" s="19">
        <v>3</v>
      </c>
      <c r="P85" s="19">
        <f>I85*20%</f>
        <v>0.8</v>
      </c>
    </row>
    <row r="86" spans="1:16" s="3" customFormat="1">
      <c r="A86" s="62" t="s">
        <v>110</v>
      </c>
      <c r="B86" s="33" t="s">
        <v>111</v>
      </c>
      <c r="C86" s="23">
        <v>143.51</v>
      </c>
      <c r="D86" s="13">
        <v>220</v>
      </c>
      <c r="E86" s="10">
        <v>461</v>
      </c>
      <c r="F86" s="22">
        <f t="shared" si="17"/>
        <v>3.2123196989756813</v>
      </c>
      <c r="G86" s="16">
        <f t="shared" si="18"/>
        <v>32.270000000000003</v>
      </c>
      <c r="H86" s="12">
        <v>7</v>
      </c>
      <c r="I86" s="17">
        <v>32</v>
      </c>
      <c r="J86" s="15">
        <f>I86/E86%</f>
        <v>6.9414316702819949</v>
      </c>
      <c r="K86" s="12"/>
      <c r="L86" s="19">
        <v>4</v>
      </c>
      <c r="M86" s="19"/>
      <c r="N86" s="19"/>
      <c r="O86" s="19">
        <v>21</v>
      </c>
      <c r="P86" s="19">
        <v>7</v>
      </c>
    </row>
    <row r="87" spans="1:16" s="3" customFormat="1">
      <c r="A87" s="62" t="s">
        <v>112</v>
      </c>
      <c r="B87" s="33" t="s">
        <v>113</v>
      </c>
      <c r="C87" s="23">
        <v>29.9</v>
      </c>
      <c r="D87" s="13">
        <v>47</v>
      </c>
      <c r="E87" s="10">
        <v>72</v>
      </c>
      <c r="F87" s="22">
        <f t="shared" si="17"/>
        <v>2.408026755852843</v>
      </c>
      <c r="G87" s="16">
        <f t="shared" si="18"/>
        <v>5.0400000000000009</v>
      </c>
      <c r="H87" s="12">
        <v>7</v>
      </c>
      <c r="I87" s="17">
        <v>5</v>
      </c>
      <c r="J87" s="15">
        <f>I87/E87%</f>
        <v>6.9444444444444446</v>
      </c>
      <c r="K87" s="12"/>
      <c r="L87" s="19"/>
      <c r="M87" s="19"/>
      <c r="N87" s="19"/>
      <c r="O87" s="19">
        <v>4</v>
      </c>
      <c r="P87" s="19">
        <f>I87*20%</f>
        <v>1</v>
      </c>
    </row>
    <row r="88" spans="1:16" s="3" customFormat="1">
      <c r="A88" s="62" t="s">
        <v>114</v>
      </c>
      <c r="B88" s="61" t="s">
        <v>115</v>
      </c>
      <c r="C88" s="26">
        <v>22.2</v>
      </c>
      <c r="D88" s="13">
        <v>0</v>
      </c>
      <c r="E88" s="10">
        <v>0</v>
      </c>
      <c r="F88" s="22">
        <f t="shared" si="17"/>
        <v>0</v>
      </c>
      <c r="G88" s="16">
        <f t="shared" si="18"/>
        <v>0</v>
      </c>
      <c r="H88" s="12">
        <v>3</v>
      </c>
      <c r="I88" s="17">
        <f>E88*H88%</f>
        <v>0</v>
      </c>
      <c r="J88" s="15">
        <v>0</v>
      </c>
      <c r="K88" s="12"/>
      <c r="L88" s="19"/>
      <c r="M88" s="19"/>
      <c r="N88" s="19"/>
      <c r="O88" s="19"/>
      <c r="P88" s="19"/>
    </row>
    <row r="89" spans="1:16" s="3" customFormat="1">
      <c r="A89" s="62" t="s">
        <v>116</v>
      </c>
      <c r="B89" s="61" t="s">
        <v>304</v>
      </c>
      <c r="C89" s="26">
        <v>39.04</v>
      </c>
      <c r="D89" s="13">
        <v>0</v>
      </c>
      <c r="E89" s="10">
        <v>37</v>
      </c>
      <c r="F89" s="22">
        <f t="shared" si="17"/>
        <v>0.94774590163934425</v>
      </c>
      <c r="G89" s="16">
        <f t="shared" si="18"/>
        <v>1.1099999999999999</v>
      </c>
      <c r="H89" s="12">
        <v>3</v>
      </c>
      <c r="I89" s="17">
        <v>1</v>
      </c>
      <c r="J89" s="15">
        <f>I89/E89%</f>
        <v>2.7027027027027026</v>
      </c>
      <c r="K89" s="12"/>
      <c r="L89" s="19"/>
      <c r="M89" s="19"/>
      <c r="N89" s="19"/>
      <c r="O89" s="19"/>
      <c r="P89" s="19">
        <v>1</v>
      </c>
    </row>
    <row r="90" spans="1:16" s="3" customFormat="1">
      <c r="A90" s="62" t="s">
        <v>118</v>
      </c>
      <c r="B90" s="61" t="s">
        <v>117</v>
      </c>
      <c r="C90" s="26">
        <v>95.59</v>
      </c>
      <c r="D90" s="13">
        <v>57</v>
      </c>
      <c r="E90" s="10">
        <v>91</v>
      </c>
      <c r="F90" s="22">
        <f t="shared" si="17"/>
        <v>0.95198242493984719</v>
      </c>
      <c r="G90" s="16">
        <f t="shared" si="18"/>
        <v>2.73</v>
      </c>
      <c r="H90" s="12">
        <v>3</v>
      </c>
      <c r="I90" s="17">
        <v>2</v>
      </c>
      <c r="J90" s="15">
        <f>I90/E90%</f>
        <v>2.1978021978021975</v>
      </c>
      <c r="K90" s="12"/>
      <c r="L90" s="19"/>
      <c r="M90" s="19"/>
      <c r="N90" s="19"/>
      <c r="O90" s="19">
        <v>1</v>
      </c>
      <c r="P90" s="19">
        <v>1</v>
      </c>
    </row>
    <row r="91" spans="1:16" s="3" customFormat="1">
      <c r="A91" s="62" t="s">
        <v>320</v>
      </c>
      <c r="B91" s="61" t="s">
        <v>119</v>
      </c>
      <c r="C91" s="26">
        <v>140.6</v>
      </c>
      <c r="D91" s="13">
        <v>289</v>
      </c>
      <c r="E91" s="10">
        <v>340</v>
      </c>
      <c r="F91" s="22">
        <f t="shared" si="17"/>
        <v>2.4182076813655762</v>
      </c>
      <c r="G91" s="16">
        <f t="shared" si="18"/>
        <v>23.8</v>
      </c>
      <c r="H91" s="12">
        <v>7</v>
      </c>
      <c r="I91" s="17">
        <v>17</v>
      </c>
      <c r="J91" s="15">
        <f>I91/E91%</f>
        <v>5</v>
      </c>
      <c r="K91" s="12"/>
      <c r="L91" s="19">
        <v>3</v>
      </c>
      <c r="M91" s="19"/>
      <c r="N91" s="19"/>
      <c r="O91" s="19">
        <v>9</v>
      </c>
      <c r="P91" s="19">
        <v>5</v>
      </c>
    </row>
    <row r="92" spans="1:16" s="3" customFormat="1">
      <c r="A92" s="57"/>
      <c r="B92" s="41" t="s">
        <v>32</v>
      </c>
      <c r="C92" s="29">
        <f t="shared" ref="C92:F92" si="19">SUM(C84:C91)</f>
        <v>1427.1399999999999</v>
      </c>
      <c r="D92" s="29">
        <f t="shared" si="19"/>
        <v>1117</v>
      </c>
      <c r="E92" s="29">
        <f t="shared" si="19"/>
        <v>1686</v>
      </c>
      <c r="F92" s="30">
        <f t="shared" si="19"/>
        <v>11.246169912839246</v>
      </c>
      <c r="G92" s="16">
        <f>SUM(G84:G91)</f>
        <v>85.5</v>
      </c>
      <c r="H92" s="12"/>
      <c r="I92" s="17">
        <f>SUM(I84:I91)</f>
        <v>77</v>
      </c>
      <c r="J92" s="18"/>
      <c r="K92" s="12"/>
      <c r="L92" s="76">
        <f>SUM(L84:L91)</f>
        <v>8</v>
      </c>
      <c r="M92" s="76"/>
      <c r="N92" s="76"/>
      <c r="O92" s="76">
        <f>SUM(O84:O91)</f>
        <v>49</v>
      </c>
      <c r="P92" s="76">
        <f>SUM(P84:P91)</f>
        <v>19.8</v>
      </c>
    </row>
    <row r="93" spans="1:16" s="3" customFormat="1" ht="15">
      <c r="A93" s="94" t="s">
        <v>120</v>
      </c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6"/>
    </row>
    <row r="94" spans="1:16" s="3" customFormat="1">
      <c r="A94" s="62" t="s">
        <v>121</v>
      </c>
      <c r="B94" s="33" t="s">
        <v>40</v>
      </c>
      <c r="C94" s="23">
        <v>1575.88</v>
      </c>
      <c r="D94" s="13">
        <v>1179</v>
      </c>
      <c r="E94" s="10">
        <v>1747</v>
      </c>
      <c r="F94" s="77">
        <f t="shared" ref="F94:F97" si="20">E94/C94</f>
        <v>1.1085869482447901</v>
      </c>
      <c r="G94" s="15">
        <f>E94*H94%</f>
        <v>87.350000000000009</v>
      </c>
      <c r="H94" s="12">
        <v>5</v>
      </c>
      <c r="I94" s="17">
        <v>87</v>
      </c>
      <c r="J94" s="15">
        <f>I94/E94%</f>
        <v>4.9799656554092735</v>
      </c>
      <c r="K94" s="12"/>
      <c r="L94" s="19">
        <f>I94*15%</f>
        <v>13.049999999999999</v>
      </c>
      <c r="M94" s="19"/>
      <c r="N94" s="19"/>
      <c r="O94" s="19">
        <v>54</v>
      </c>
      <c r="P94" s="19">
        <v>20</v>
      </c>
    </row>
    <row r="95" spans="1:16" s="3" customFormat="1">
      <c r="A95" s="62" t="s">
        <v>122</v>
      </c>
      <c r="B95" s="33" t="s">
        <v>123</v>
      </c>
      <c r="C95" s="23">
        <v>450.733</v>
      </c>
      <c r="D95" s="13">
        <v>748</v>
      </c>
      <c r="E95" s="10">
        <v>856</v>
      </c>
      <c r="F95" s="77">
        <f t="shared" si="20"/>
        <v>1.8991287524987077</v>
      </c>
      <c r="G95" s="15">
        <f>E95*H95%</f>
        <v>42.800000000000004</v>
      </c>
      <c r="H95" s="12">
        <v>5</v>
      </c>
      <c r="I95" s="17">
        <v>42</v>
      </c>
      <c r="J95" s="15">
        <f t="shared" ref="J95:J97" si="21">I95/E95%</f>
        <v>4.9065420560747661</v>
      </c>
      <c r="K95" s="12"/>
      <c r="L95" s="19">
        <f>I95*15%</f>
        <v>6.3</v>
      </c>
      <c r="M95" s="19"/>
      <c r="N95" s="19"/>
      <c r="O95" s="19">
        <v>27</v>
      </c>
      <c r="P95" s="19">
        <v>9</v>
      </c>
    </row>
    <row r="96" spans="1:16" s="3" customFormat="1">
      <c r="A96" s="62" t="s">
        <v>124</v>
      </c>
      <c r="B96" s="33" t="s">
        <v>125</v>
      </c>
      <c r="C96" s="23">
        <v>17.489000000000001</v>
      </c>
      <c r="D96" s="13">
        <v>15</v>
      </c>
      <c r="E96" s="10">
        <v>37</v>
      </c>
      <c r="F96" s="77">
        <f>E96/C96</f>
        <v>2.1156155297615644</v>
      </c>
      <c r="G96" s="15">
        <f>E96*H96%</f>
        <v>2.5900000000000003</v>
      </c>
      <c r="H96" s="12">
        <v>7</v>
      </c>
      <c r="I96" s="17">
        <v>2</v>
      </c>
      <c r="J96" s="15">
        <f t="shared" si="21"/>
        <v>5.4054054054054053</v>
      </c>
      <c r="K96" s="12"/>
      <c r="L96" s="19"/>
      <c r="M96" s="19"/>
      <c r="N96" s="19"/>
      <c r="O96" s="19">
        <v>1</v>
      </c>
      <c r="P96" s="19">
        <v>1</v>
      </c>
    </row>
    <row r="97" spans="1:16" s="3" customFormat="1">
      <c r="A97" s="62" t="s">
        <v>126</v>
      </c>
      <c r="B97" s="33" t="s">
        <v>127</v>
      </c>
      <c r="C97" s="23">
        <v>210.3</v>
      </c>
      <c r="D97" s="13">
        <v>499</v>
      </c>
      <c r="E97" s="10">
        <v>483</v>
      </c>
      <c r="F97" s="77">
        <f t="shared" si="20"/>
        <v>2.2967189728958628</v>
      </c>
      <c r="G97" s="15">
        <f>E97*H97%</f>
        <v>33.81</v>
      </c>
      <c r="H97" s="12">
        <v>7</v>
      </c>
      <c r="I97" s="17">
        <v>33</v>
      </c>
      <c r="J97" s="15">
        <f t="shared" si="21"/>
        <v>6.8322981366459627</v>
      </c>
      <c r="K97" s="12"/>
      <c r="L97" s="19">
        <v>4</v>
      </c>
      <c r="M97" s="19"/>
      <c r="N97" s="19"/>
      <c r="O97" s="19">
        <v>20</v>
      </c>
      <c r="P97" s="19">
        <v>9</v>
      </c>
    </row>
    <row r="98" spans="1:16" s="3" customFormat="1">
      <c r="A98" s="57"/>
      <c r="B98" s="28" t="s">
        <v>32</v>
      </c>
      <c r="C98" s="93">
        <f>SUM(C94:C97)</f>
        <v>2254.402</v>
      </c>
      <c r="D98" s="29">
        <f>SUM(D94:D97)</f>
        <v>2441</v>
      </c>
      <c r="E98" s="29">
        <f>SUM(E94:E97)</f>
        <v>3123</v>
      </c>
      <c r="F98" s="30">
        <f>SUM(F94:F97)</f>
        <v>7.4200502034009252</v>
      </c>
      <c r="G98" s="16">
        <f>SUM(G94:G97)</f>
        <v>166.55</v>
      </c>
      <c r="H98" s="12"/>
      <c r="I98" s="31">
        <f>SUM(I94:I97)</f>
        <v>164</v>
      </c>
      <c r="J98" s="18"/>
      <c r="K98" s="12"/>
      <c r="L98" s="76">
        <f>SUM(L94:L97)</f>
        <v>23.349999999999998</v>
      </c>
      <c r="M98" s="76"/>
      <c r="N98" s="76"/>
      <c r="O98" s="76">
        <f>SUM(O94:O97)</f>
        <v>102</v>
      </c>
      <c r="P98" s="76">
        <f>SUM(P94:P97)</f>
        <v>39</v>
      </c>
    </row>
    <row r="99" spans="1:16" s="3" customFormat="1" ht="15">
      <c r="A99" s="94" t="s">
        <v>128</v>
      </c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6"/>
    </row>
    <row r="100" spans="1:16" s="3" customFormat="1">
      <c r="A100" s="62" t="s">
        <v>129</v>
      </c>
      <c r="B100" s="33" t="s">
        <v>40</v>
      </c>
      <c r="C100" s="8">
        <v>247.22</v>
      </c>
      <c r="D100" s="37">
        <v>0</v>
      </c>
      <c r="E100" s="10">
        <v>0</v>
      </c>
      <c r="F100" s="77">
        <f t="shared" ref="F100:F104" si="22">E100/C100</f>
        <v>0</v>
      </c>
      <c r="G100" s="15">
        <f>E100*H100%</f>
        <v>0</v>
      </c>
      <c r="H100" s="12">
        <v>3</v>
      </c>
      <c r="I100" s="17">
        <f>E100*H100%</f>
        <v>0</v>
      </c>
      <c r="J100" s="15">
        <v>0</v>
      </c>
      <c r="K100" s="12"/>
      <c r="L100" s="19"/>
      <c r="M100" s="19"/>
      <c r="N100" s="19"/>
      <c r="O100" s="19"/>
      <c r="P100" s="19"/>
    </row>
    <row r="101" spans="1:16" s="3" customFormat="1" ht="30">
      <c r="A101" s="62" t="s">
        <v>130</v>
      </c>
      <c r="B101" s="33" t="s">
        <v>131</v>
      </c>
      <c r="C101" s="8">
        <v>97.17</v>
      </c>
      <c r="D101" s="39">
        <v>33</v>
      </c>
      <c r="E101" s="10">
        <v>35</v>
      </c>
      <c r="F101" s="77">
        <f t="shared" si="22"/>
        <v>0.36019347535247503</v>
      </c>
      <c r="G101" s="15">
        <f>E101*H101%</f>
        <v>1.05</v>
      </c>
      <c r="H101" s="12">
        <v>3</v>
      </c>
      <c r="I101" s="17">
        <v>0</v>
      </c>
      <c r="J101" s="15">
        <f>I101/E101%</f>
        <v>0</v>
      </c>
      <c r="K101" s="12"/>
      <c r="L101" s="19"/>
      <c r="M101" s="19"/>
      <c r="N101" s="19"/>
      <c r="O101" s="19"/>
      <c r="P101" s="19"/>
    </row>
    <row r="102" spans="1:16" s="3" customFormat="1">
      <c r="A102" s="62" t="s">
        <v>132</v>
      </c>
      <c r="B102" s="33" t="s">
        <v>133</v>
      </c>
      <c r="C102" s="8">
        <v>160.96</v>
      </c>
      <c r="D102" s="39">
        <v>34</v>
      </c>
      <c r="E102" s="10">
        <v>35</v>
      </c>
      <c r="F102" s="77">
        <f t="shared" si="22"/>
        <v>0.21744532803180913</v>
      </c>
      <c r="G102" s="15">
        <f>E102*H102%</f>
        <v>1.05</v>
      </c>
      <c r="H102" s="12">
        <v>3</v>
      </c>
      <c r="I102" s="17">
        <v>1</v>
      </c>
      <c r="J102" s="15">
        <f>I102/E102%</f>
        <v>2.8571428571428572</v>
      </c>
      <c r="K102" s="12"/>
      <c r="L102" s="19"/>
      <c r="M102" s="19"/>
      <c r="N102" s="19"/>
      <c r="O102" s="19"/>
      <c r="P102" s="19">
        <v>1</v>
      </c>
    </row>
    <row r="103" spans="1:16" s="3" customFormat="1">
      <c r="A103" s="62" t="s">
        <v>134</v>
      </c>
      <c r="B103" s="33" t="s">
        <v>135</v>
      </c>
      <c r="C103" s="8">
        <v>7.07</v>
      </c>
      <c r="D103" s="39">
        <v>0</v>
      </c>
      <c r="E103" s="10">
        <v>0</v>
      </c>
      <c r="F103" s="77">
        <f t="shared" si="22"/>
        <v>0</v>
      </c>
      <c r="G103" s="15">
        <f>E103*H103%</f>
        <v>0</v>
      </c>
      <c r="H103" s="12">
        <v>3</v>
      </c>
      <c r="I103" s="17">
        <f>E103*H103%</f>
        <v>0</v>
      </c>
      <c r="J103" s="15">
        <v>0</v>
      </c>
      <c r="K103" s="12"/>
      <c r="L103" s="19"/>
      <c r="M103" s="19"/>
      <c r="N103" s="19"/>
      <c r="O103" s="19"/>
      <c r="P103" s="19"/>
    </row>
    <row r="104" spans="1:16" s="3" customFormat="1">
      <c r="A104" s="62" t="s">
        <v>136</v>
      </c>
      <c r="B104" s="33" t="s">
        <v>137</v>
      </c>
      <c r="C104" s="8">
        <v>11.88</v>
      </c>
      <c r="D104" s="39">
        <v>0</v>
      </c>
      <c r="E104" s="10">
        <v>0</v>
      </c>
      <c r="F104" s="77">
        <f t="shared" si="22"/>
        <v>0</v>
      </c>
      <c r="G104" s="15">
        <f>E104*H104%</f>
        <v>0</v>
      </c>
      <c r="H104" s="12">
        <v>3</v>
      </c>
      <c r="I104" s="17">
        <f>E104*H104%</f>
        <v>0</v>
      </c>
      <c r="J104" s="15">
        <v>0</v>
      </c>
      <c r="K104" s="12"/>
      <c r="L104" s="19"/>
      <c r="M104" s="19"/>
      <c r="N104" s="19"/>
      <c r="O104" s="19"/>
      <c r="P104" s="19"/>
    </row>
    <row r="105" spans="1:16" s="3" customFormat="1">
      <c r="A105" s="57"/>
      <c r="B105" s="28" t="s">
        <v>32</v>
      </c>
      <c r="C105" s="93">
        <f>SUM(C100:C104)</f>
        <v>524.30000000000007</v>
      </c>
      <c r="D105" s="29">
        <f>SUM(D100:D104)</f>
        <v>67</v>
      </c>
      <c r="E105" s="29">
        <f>SUM(E100:E104)</f>
        <v>70</v>
      </c>
      <c r="F105" s="30">
        <f>SUM(F100:F104)</f>
        <v>0.57763880338428419</v>
      </c>
      <c r="G105" s="16">
        <f>SUM(G100:G104)</f>
        <v>2.1</v>
      </c>
      <c r="H105" s="12"/>
      <c r="I105" s="31">
        <f>SUM(I100:I104)</f>
        <v>1</v>
      </c>
      <c r="J105" s="18"/>
      <c r="K105" s="12"/>
      <c r="L105" s="19"/>
      <c r="M105" s="19"/>
      <c r="N105" s="19"/>
      <c r="O105" s="19"/>
      <c r="P105" s="76">
        <f>SUM(P102:P104)</f>
        <v>1</v>
      </c>
    </row>
    <row r="106" spans="1:16" s="3" customFormat="1" ht="15">
      <c r="A106" s="94" t="s">
        <v>138</v>
      </c>
      <c r="B106" s="95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2"/>
    </row>
    <row r="107" spans="1:16" s="3" customFormat="1">
      <c r="A107" s="62" t="s">
        <v>139</v>
      </c>
      <c r="B107" s="33" t="s">
        <v>40</v>
      </c>
      <c r="C107" s="8">
        <v>587.24</v>
      </c>
      <c r="D107" s="13">
        <v>501</v>
      </c>
      <c r="E107" s="10">
        <v>319</v>
      </c>
      <c r="F107" s="77">
        <f t="shared" ref="F107:F108" si="23">E107/C107</f>
        <v>0.54321912676248207</v>
      </c>
      <c r="G107" s="15">
        <f>E107*H107%</f>
        <v>22.330000000000002</v>
      </c>
      <c r="H107" s="12">
        <v>7</v>
      </c>
      <c r="I107" s="17">
        <v>93</v>
      </c>
      <c r="J107" s="15">
        <f>I107/E107%</f>
        <v>29.153605015673982</v>
      </c>
      <c r="K107" s="12"/>
      <c r="L107" s="19">
        <v>2</v>
      </c>
      <c r="M107" s="19"/>
      <c r="N107" s="19"/>
      <c r="O107" s="19">
        <f>I107-L107-P107</f>
        <v>72.400000000000006</v>
      </c>
      <c r="P107" s="19">
        <f>I107*20%</f>
        <v>18.600000000000001</v>
      </c>
    </row>
    <row r="108" spans="1:16" s="3" customFormat="1">
      <c r="A108" s="62" t="s">
        <v>140</v>
      </c>
      <c r="B108" s="33" t="s">
        <v>141</v>
      </c>
      <c r="C108" s="23">
        <v>200.9</v>
      </c>
      <c r="D108" s="13">
        <v>246</v>
      </c>
      <c r="E108" s="10">
        <v>320</v>
      </c>
      <c r="F108" s="77">
        <f t="shared" si="23"/>
        <v>1.5928322548531608</v>
      </c>
      <c r="G108" s="15">
        <f>E108*H108%</f>
        <v>16</v>
      </c>
      <c r="H108" s="12">
        <v>5</v>
      </c>
      <c r="I108" s="17">
        <v>16</v>
      </c>
      <c r="J108" s="15">
        <f>I108/E108%</f>
        <v>5</v>
      </c>
      <c r="K108" s="12"/>
      <c r="L108" s="19">
        <v>2</v>
      </c>
      <c r="M108" s="19"/>
      <c r="N108" s="19"/>
      <c r="O108" s="19">
        <v>10</v>
      </c>
      <c r="P108" s="19">
        <v>4</v>
      </c>
    </row>
    <row r="109" spans="1:16" s="3" customFormat="1">
      <c r="A109" s="57"/>
      <c r="B109" s="28" t="s">
        <v>32</v>
      </c>
      <c r="C109" s="93">
        <f>SUM(C107:C108)</f>
        <v>788.14</v>
      </c>
      <c r="D109" s="29">
        <f>SUM(D107:D108)</f>
        <v>747</v>
      </c>
      <c r="E109" s="29">
        <f>SUM(E107:E108)</f>
        <v>639</v>
      </c>
      <c r="F109" s="30">
        <f>SUM(F107:F108)</f>
        <v>2.1360513816156428</v>
      </c>
      <c r="G109" s="16">
        <f>SUM(G107:G108)</f>
        <v>38.33</v>
      </c>
      <c r="H109" s="12"/>
      <c r="I109" s="31">
        <f>SUM(I107:I108)</f>
        <v>109</v>
      </c>
      <c r="J109" s="18"/>
      <c r="K109" s="12"/>
      <c r="L109" s="76">
        <f>SUM(L107:L108)</f>
        <v>4</v>
      </c>
      <c r="M109" s="76"/>
      <c r="N109" s="76"/>
      <c r="O109" s="76">
        <f>SUM(O107:O108)</f>
        <v>82.4</v>
      </c>
      <c r="P109" s="76">
        <f>SUM(P107:P108)</f>
        <v>22.6</v>
      </c>
    </row>
    <row r="110" spans="1:16" s="3" customFormat="1" ht="15">
      <c r="A110" s="94" t="s">
        <v>142</v>
      </c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6"/>
    </row>
    <row r="111" spans="1:16" s="3" customFormat="1">
      <c r="A111" s="62" t="s">
        <v>143</v>
      </c>
      <c r="B111" s="33" t="s">
        <v>22</v>
      </c>
      <c r="C111" s="8">
        <v>240.6</v>
      </c>
      <c r="D111" s="13">
        <v>43</v>
      </c>
      <c r="E111" s="10">
        <v>55</v>
      </c>
      <c r="F111" s="75">
        <f t="shared" ref="F111:F112" si="24">E111/C111</f>
        <v>0.22859517871986701</v>
      </c>
      <c r="G111" s="15">
        <f>E111*H111%</f>
        <v>1.65</v>
      </c>
      <c r="H111" s="12">
        <v>3</v>
      </c>
      <c r="I111" s="17">
        <v>1</v>
      </c>
      <c r="J111" s="18">
        <f>I111/E111%</f>
        <v>1.8181818181818181</v>
      </c>
      <c r="K111" s="12"/>
      <c r="L111" s="19"/>
      <c r="M111" s="19"/>
      <c r="N111" s="19"/>
      <c r="O111" s="19"/>
      <c r="P111" s="19">
        <v>1</v>
      </c>
    </row>
    <row r="112" spans="1:16" s="3" customFormat="1" ht="30">
      <c r="A112" s="62" t="s">
        <v>144</v>
      </c>
      <c r="B112" s="33" t="s">
        <v>145</v>
      </c>
      <c r="C112" s="8">
        <v>307.13</v>
      </c>
      <c r="D112" s="20">
        <v>55</v>
      </c>
      <c r="E112" s="10">
        <v>53</v>
      </c>
      <c r="F112" s="75">
        <f t="shared" si="24"/>
        <v>0.17256536320125029</v>
      </c>
      <c r="G112" s="15">
        <f>E112*H112%</f>
        <v>1.5899999999999999</v>
      </c>
      <c r="H112" s="12">
        <v>3</v>
      </c>
      <c r="I112" s="17">
        <v>1</v>
      </c>
      <c r="J112" s="18">
        <f>I112/E112%</f>
        <v>1.8867924528301885</v>
      </c>
      <c r="K112" s="12"/>
      <c r="L112" s="19"/>
      <c r="M112" s="19"/>
      <c r="N112" s="19"/>
      <c r="O112" s="19"/>
      <c r="P112" s="19">
        <v>1</v>
      </c>
    </row>
    <row r="113" spans="1:16" s="3" customFormat="1">
      <c r="A113" s="57"/>
      <c r="B113" s="28" t="s">
        <v>32</v>
      </c>
      <c r="C113" s="93">
        <f>SUM(C111:C112)</f>
        <v>547.73</v>
      </c>
      <c r="D113" s="29">
        <f>SUM(D111:D112)</f>
        <v>98</v>
      </c>
      <c r="E113" s="29">
        <f>SUM(E111:E112)</f>
        <v>108</v>
      </c>
      <c r="F113" s="30">
        <f>SUM(F111:F112)</f>
        <v>0.40116054192111728</v>
      </c>
      <c r="G113" s="16">
        <f>SUM(G111:G112)</f>
        <v>3.2399999999999998</v>
      </c>
      <c r="H113" s="12"/>
      <c r="I113" s="31">
        <f>SUM(I111:I112)</f>
        <v>2</v>
      </c>
      <c r="J113" s="18"/>
      <c r="K113" s="12"/>
      <c r="L113" s="19"/>
      <c r="M113" s="19"/>
      <c r="N113" s="19"/>
      <c r="O113" s="19"/>
      <c r="P113" s="76">
        <f>SUM(P111:P112)</f>
        <v>2</v>
      </c>
    </row>
    <row r="114" spans="1:16" s="3" customFormat="1" ht="15">
      <c r="A114" s="94" t="s">
        <v>146</v>
      </c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6"/>
    </row>
    <row r="115" spans="1:16" s="3" customFormat="1">
      <c r="A115" s="62" t="s">
        <v>147</v>
      </c>
      <c r="B115" s="42" t="s">
        <v>22</v>
      </c>
      <c r="C115" s="36">
        <v>359.06</v>
      </c>
      <c r="D115" s="20">
        <v>0</v>
      </c>
      <c r="E115" s="4">
        <v>0</v>
      </c>
      <c r="F115" s="21">
        <v>0</v>
      </c>
      <c r="G115" s="16">
        <f>E115*H115%</f>
        <v>0</v>
      </c>
      <c r="H115" s="12">
        <v>3</v>
      </c>
      <c r="I115" s="17">
        <f>E115*H115%</f>
        <v>0</v>
      </c>
      <c r="J115" s="18">
        <v>0</v>
      </c>
      <c r="K115" s="12"/>
      <c r="L115" s="19"/>
      <c r="M115" s="19"/>
      <c r="N115" s="19"/>
      <c r="O115" s="19"/>
      <c r="P115" s="19"/>
    </row>
    <row r="116" spans="1:16" s="3" customFormat="1">
      <c r="A116" s="62" t="s">
        <v>148</v>
      </c>
      <c r="B116" s="33" t="s">
        <v>149</v>
      </c>
      <c r="C116" s="8">
        <v>36.19</v>
      </c>
      <c r="D116" s="12">
        <v>0</v>
      </c>
      <c r="E116" s="14">
        <v>0</v>
      </c>
      <c r="F116" s="29">
        <v>0</v>
      </c>
      <c r="G116" s="16">
        <f>E116*H116%</f>
        <v>0</v>
      </c>
      <c r="H116" s="12">
        <v>3</v>
      </c>
      <c r="I116" s="17">
        <f>E116*H116%</f>
        <v>0</v>
      </c>
      <c r="J116" s="18">
        <v>0</v>
      </c>
      <c r="K116" s="12"/>
      <c r="L116" s="19"/>
      <c r="M116" s="19"/>
      <c r="N116" s="19"/>
      <c r="O116" s="19"/>
      <c r="P116" s="19"/>
    </row>
    <row r="117" spans="1:16" s="3" customFormat="1">
      <c r="A117" s="62" t="s">
        <v>150</v>
      </c>
      <c r="B117" s="33" t="s">
        <v>151</v>
      </c>
      <c r="C117" s="8">
        <v>21.42</v>
      </c>
      <c r="D117" s="12">
        <v>0</v>
      </c>
      <c r="E117" s="14">
        <v>0</v>
      </c>
      <c r="F117" s="29">
        <v>0</v>
      </c>
      <c r="G117" s="16">
        <f>E117*H117%</f>
        <v>0</v>
      </c>
      <c r="H117" s="12">
        <v>3</v>
      </c>
      <c r="I117" s="17">
        <f>E117*H117%</f>
        <v>0</v>
      </c>
      <c r="J117" s="18">
        <v>0</v>
      </c>
      <c r="K117" s="12"/>
      <c r="L117" s="19"/>
      <c r="M117" s="19"/>
      <c r="N117" s="19"/>
      <c r="O117" s="19"/>
      <c r="P117" s="19"/>
    </row>
    <row r="118" spans="1:16" s="3" customFormat="1">
      <c r="A118" s="57"/>
      <c r="B118" s="28" t="s">
        <v>32</v>
      </c>
      <c r="C118" s="93">
        <f>SUM(C115:C117)</f>
        <v>416.67</v>
      </c>
      <c r="D118" s="29">
        <v>0</v>
      </c>
      <c r="E118" s="29">
        <v>0</v>
      </c>
      <c r="F118" s="29">
        <v>0</v>
      </c>
      <c r="G118" s="16">
        <v>0</v>
      </c>
      <c r="H118" s="12"/>
      <c r="I118" s="31">
        <f>SUM(I115:I117)</f>
        <v>0</v>
      </c>
      <c r="J118" s="12"/>
      <c r="K118" s="12"/>
      <c r="L118" s="19"/>
      <c r="M118" s="19"/>
      <c r="N118" s="19"/>
      <c r="O118" s="19"/>
      <c r="P118" s="19"/>
    </row>
    <row r="119" spans="1:16" s="3" customFormat="1">
      <c r="A119" s="103" t="s">
        <v>152</v>
      </c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6"/>
    </row>
    <row r="120" spans="1:16" s="3" customFormat="1">
      <c r="A120" s="62" t="s">
        <v>153</v>
      </c>
      <c r="B120" s="33" t="s">
        <v>22</v>
      </c>
      <c r="C120" s="32">
        <v>285.05</v>
      </c>
      <c r="D120" s="13">
        <v>217</v>
      </c>
      <c r="E120" s="10">
        <v>193</v>
      </c>
      <c r="F120" s="77">
        <f t="shared" ref="F120:F130" si="25">E120/C120</f>
        <v>0.67707419750920883</v>
      </c>
      <c r="G120" s="15">
        <f t="shared" ref="G120:G130" si="26">E120*H120%</f>
        <v>5.79</v>
      </c>
      <c r="H120" s="12">
        <v>3</v>
      </c>
      <c r="I120" s="17">
        <v>5</v>
      </c>
      <c r="J120" s="18">
        <f t="shared" ref="J120:J125" si="27">I120/E120%</f>
        <v>2.5906735751295336</v>
      </c>
      <c r="K120" s="12"/>
      <c r="L120" s="19"/>
      <c r="M120" s="19"/>
      <c r="N120" s="19"/>
      <c r="O120" s="19">
        <f>I120-L120-P120</f>
        <v>3</v>
      </c>
      <c r="P120" s="19">
        <v>2</v>
      </c>
    </row>
    <row r="121" spans="1:16" s="3" customFormat="1" ht="30">
      <c r="A121" s="62" t="s">
        <v>154</v>
      </c>
      <c r="B121" s="33" t="s">
        <v>155</v>
      </c>
      <c r="C121" s="8">
        <v>38.08</v>
      </c>
      <c r="D121" s="13">
        <v>0</v>
      </c>
      <c r="E121" s="10">
        <v>0</v>
      </c>
      <c r="F121" s="77">
        <f t="shared" si="25"/>
        <v>0</v>
      </c>
      <c r="G121" s="15">
        <f t="shared" si="26"/>
        <v>0</v>
      </c>
      <c r="H121" s="12">
        <v>3</v>
      </c>
      <c r="I121" s="17">
        <v>0</v>
      </c>
      <c r="J121" s="18" t="e">
        <f t="shared" si="27"/>
        <v>#DIV/0!</v>
      </c>
      <c r="K121" s="12"/>
      <c r="L121" s="19"/>
      <c r="M121" s="19"/>
      <c r="N121" s="19"/>
      <c r="O121" s="19"/>
      <c r="P121" s="19"/>
    </row>
    <row r="122" spans="1:16" s="3" customFormat="1" ht="30">
      <c r="A122" s="62" t="s">
        <v>156</v>
      </c>
      <c r="B122" s="33" t="s">
        <v>157</v>
      </c>
      <c r="C122" s="8">
        <v>83.22</v>
      </c>
      <c r="D122" s="13">
        <v>52</v>
      </c>
      <c r="E122" s="10">
        <v>52</v>
      </c>
      <c r="F122" s="77">
        <f t="shared" si="25"/>
        <v>0.62484979572218213</v>
      </c>
      <c r="G122" s="15">
        <f t="shared" si="26"/>
        <v>1.56</v>
      </c>
      <c r="H122" s="12">
        <v>3</v>
      </c>
      <c r="I122" s="17">
        <v>1</v>
      </c>
      <c r="J122" s="18">
        <f t="shared" si="27"/>
        <v>1.9230769230769229</v>
      </c>
      <c r="K122" s="12"/>
      <c r="L122" s="19"/>
      <c r="M122" s="19"/>
      <c r="N122" s="19"/>
      <c r="O122" s="19"/>
      <c r="P122" s="19">
        <v>1</v>
      </c>
    </row>
    <row r="123" spans="1:16" s="3" customFormat="1" ht="30">
      <c r="A123" s="62" t="s">
        <v>158</v>
      </c>
      <c r="B123" s="33" t="s">
        <v>159</v>
      </c>
      <c r="C123" s="8">
        <v>71.260000000000005</v>
      </c>
      <c r="D123" s="13">
        <v>36</v>
      </c>
      <c r="E123" s="10">
        <v>35</v>
      </c>
      <c r="F123" s="77">
        <f t="shared" si="25"/>
        <v>0.49115913555992136</v>
      </c>
      <c r="G123" s="15">
        <f t="shared" si="26"/>
        <v>1.05</v>
      </c>
      <c r="H123" s="12">
        <v>3</v>
      </c>
      <c r="I123" s="17">
        <v>1</v>
      </c>
      <c r="J123" s="18">
        <f t="shared" si="27"/>
        <v>2.8571428571428572</v>
      </c>
      <c r="K123" s="12"/>
      <c r="L123" s="19"/>
      <c r="M123" s="19"/>
      <c r="N123" s="19"/>
      <c r="O123" s="19"/>
      <c r="P123" s="19">
        <v>1</v>
      </c>
    </row>
    <row r="124" spans="1:16" s="3" customFormat="1">
      <c r="A124" s="62" t="s">
        <v>160</v>
      </c>
      <c r="B124" s="33" t="s">
        <v>161</v>
      </c>
      <c r="C124" s="8">
        <v>33.799999999999997</v>
      </c>
      <c r="D124" s="13">
        <v>38</v>
      </c>
      <c r="E124" s="10">
        <v>50</v>
      </c>
      <c r="F124" s="77">
        <f t="shared" si="25"/>
        <v>1.4792899408284026</v>
      </c>
      <c r="G124" s="15">
        <f t="shared" si="26"/>
        <v>2.5</v>
      </c>
      <c r="H124" s="12">
        <v>5</v>
      </c>
      <c r="I124" s="17">
        <v>2</v>
      </c>
      <c r="J124" s="18">
        <f t="shared" si="27"/>
        <v>4</v>
      </c>
      <c r="K124" s="12"/>
      <c r="L124" s="19"/>
      <c r="M124" s="19"/>
      <c r="N124" s="19"/>
      <c r="O124" s="19">
        <v>2</v>
      </c>
      <c r="P124" s="19"/>
    </row>
    <row r="125" spans="1:16" s="3" customFormat="1">
      <c r="A125" s="62" t="s">
        <v>162</v>
      </c>
      <c r="B125" s="33" t="s">
        <v>163</v>
      </c>
      <c r="C125" s="8">
        <v>35.1</v>
      </c>
      <c r="D125" s="13">
        <v>46</v>
      </c>
      <c r="E125" s="10">
        <v>48</v>
      </c>
      <c r="F125" s="77">
        <f t="shared" si="25"/>
        <v>1.3675213675213675</v>
      </c>
      <c r="G125" s="15">
        <f t="shared" si="26"/>
        <v>2.4000000000000004</v>
      </c>
      <c r="H125" s="12">
        <v>5</v>
      </c>
      <c r="I125" s="17">
        <v>2</v>
      </c>
      <c r="J125" s="18">
        <f t="shared" si="27"/>
        <v>4.166666666666667</v>
      </c>
      <c r="K125" s="12"/>
      <c r="L125" s="19"/>
      <c r="M125" s="19"/>
      <c r="N125" s="19"/>
      <c r="O125" s="19">
        <v>1</v>
      </c>
      <c r="P125" s="19">
        <v>1</v>
      </c>
    </row>
    <row r="126" spans="1:16" s="3" customFormat="1">
      <c r="A126" s="62" t="s">
        <v>164</v>
      </c>
      <c r="B126" s="33" t="s">
        <v>165</v>
      </c>
      <c r="C126" s="8">
        <v>119.3</v>
      </c>
      <c r="D126" s="13">
        <v>0</v>
      </c>
      <c r="E126" s="10">
        <v>19</v>
      </c>
      <c r="F126" s="77">
        <f t="shared" si="25"/>
        <v>0.15926236378876782</v>
      </c>
      <c r="G126" s="15">
        <f t="shared" si="26"/>
        <v>0.56999999999999995</v>
      </c>
      <c r="H126" s="12">
        <v>3</v>
      </c>
      <c r="I126" s="17">
        <v>0</v>
      </c>
      <c r="J126" s="18">
        <v>0</v>
      </c>
      <c r="K126" s="12"/>
      <c r="L126" s="19"/>
      <c r="M126" s="19"/>
      <c r="N126" s="19"/>
      <c r="O126" s="19"/>
      <c r="P126" s="19"/>
    </row>
    <row r="127" spans="1:16" s="3" customFormat="1">
      <c r="A127" s="62" t="s">
        <v>166</v>
      </c>
      <c r="B127" s="33" t="s">
        <v>167</v>
      </c>
      <c r="C127" s="8">
        <v>27.6</v>
      </c>
      <c r="D127" s="13">
        <v>39</v>
      </c>
      <c r="E127" s="10">
        <v>56</v>
      </c>
      <c r="F127" s="75">
        <f t="shared" si="25"/>
        <v>2.0289855072463765</v>
      </c>
      <c r="G127" s="15">
        <f t="shared" si="26"/>
        <v>3.9200000000000004</v>
      </c>
      <c r="H127" s="12">
        <v>7</v>
      </c>
      <c r="I127" s="17">
        <v>2</v>
      </c>
      <c r="J127" s="18">
        <f>I127/E127%</f>
        <v>3.5714285714285712</v>
      </c>
      <c r="K127" s="12"/>
      <c r="L127" s="19"/>
      <c r="M127" s="19"/>
      <c r="N127" s="19"/>
      <c r="O127" s="19">
        <v>2</v>
      </c>
      <c r="P127" s="19"/>
    </row>
    <row r="128" spans="1:16" s="3" customFormat="1">
      <c r="A128" s="62" t="s">
        <v>168</v>
      </c>
      <c r="B128" s="33" t="s">
        <v>169</v>
      </c>
      <c r="C128" s="8">
        <v>22.82</v>
      </c>
      <c r="D128" s="13">
        <v>25</v>
      </c>
      <c r="E128" s="10">
        <v>33</v>
      </c>
      <c r="F128" s="77">
        <f t="shared" si="25"/>
        <v>1.4460999123575811</v>
      </c>
      <c r="G128" s="15">
        <f t="shared" si="26"/>
        <v>1.6500000000000001</v>
      </c>
      <c r="H128" s="12">
        <v>5</v>
      </c>
      <c r="I128" s="17">
        <v>1</v>
      </c>
      <c r="J128" s="18">
        <f>I128/E128%</f>
        <v>3.0303030303030303</v>
      </c>
      <c r="K128" s="12"/>
      <c r="L128" s="19"/>
      <c r="M128" s="19"/>
      <c r="N128" s="19"/>
      <c r="O128" s="19">
        <v>1</v>
      </c>
      <c r="P128" s="19"/>
    </row>
    <row r="129" spans="1:89" s="3" customFormat="1">
      <c r="A129" s="62" t="s">
        <v>170</v>
      </c>
      <c r="B129" s="25" t="s">
        <v>171</v>
      </c>
      <c r="C129" s="43">
        <v>30.3</v>
      </c>
      <c r="D129" s="13">
        <v>56</v>
      </c>
      <c r="E129" s="10">
        <v>79</v>
      </c>
      <c r="F129" s="77">
        <f t="shared" si="25"/>
        <v>2.6072607260726071</v>
      </c>
      <c r="G129" s="15">
        <f t="shared" si="26"/>
        <v>5.53</v>
      </c>
      <c r="H129" s="12">
        <v>7</v>
      </c>
      <c r="I129" s="17">
        <v>3</v>
      </c>
      <c r="J129" s="18">
        <f>I129/E129%</f>
        <v>3.7974683544303796</v>
      </c>
      <c r="K129" s="12"/>
      <c r="L129" s="19"/>
      <c r="M129" s="19"/>
      <c r="N129" s="19"/>
      <c r="O129" s="19">
        <v>2</v>
      </c>
      <c r="P129" s="19">
        <f>I129*20%</f>
        <v>0.60000000000000009</v>
      </c>
    </row>
    <row r="130" spans="1:89" s="3" customFormat="1">
      <c r="A130" s="62" t="s">
        <v>172</v>
      </c>
      <c r="B130" s="25" t="s">
        <v>31</v>
      </c>
      <c r="C130" s="43">
        <v>35.409999999999997</v>
      </c>
      <c r="D130" s="13">
        <v>24</v>
      </c>
      <c r="E130" s="10">
        <v>76</v>
      </c>
      <c r="F130" s="77">
        <f t="shared" si="25"/>
        <v>2.1462863597853716</v>
      </c>
      <c r="G130" s="15">
        <f t="shared" si="26"/>
        <v>5.32</v>
      </c>
      <c r="H130" s="12">
        <v>7</v>
      </c>
      <c r="I130" s="17">
        <v>3</v>
      </c>
      <c r="J130" s="18">
        <f>I130/E130%</f>
        <v>3.9473684210526314</v>
      </c>
      <c r="K130" s="12"/>
      <c r="L130" s="19"/>
      <c r="M130" s="19"/>
      <c r="N130" s="19"/>
      <c r="O130" s="19">
        <v>2</v>
      </c>
      <c r="P130" s="19">
        <f>I130*20%</f>
        <v>0.60000000000000009</v>
      </c>
    </row>
    <row r="131" spans="1:89" s="3" customFormat="1">
      <c r="A131" s="57"/>
      <c r="B131" s="28" t="s">
        <v>32</v>
      </c>
      <c r="C131" s="93">
        <f>SUM(C120:C130)</f>
        <v>781.93999999999994</v>
      </c>
      <c r="D131" s="29">
        <f>SUM(D120:D130)</f>
        <v>533</v>
      </c>
      <c r="E131" s="29">
        <f>SUM(E120:E130)</f>
        <v>641</v>
      </c>
      <c r="F131" s="30">
        <f>SUM(F120:F130)</f>
        <v>13.027789306391787</v>
      </c>
      <c r="G131" s="16">
        <f>SUM(G120:G130)</f>
        <v>30.290000000000003</v>
      </c>
      <c r="H131" s="12"/>
      <c r="I131" s="17">
        <f>SUM(I120:I130)</f>
        <v>20</v>
      </c>
      <c r="J131" s="18"/>
      <c r="K131" s="12"/>
      <c r="L131" s="19"/>
      <c r="M131" s="19"/>
      <c r="N131" s="19"/>
      <c r="O131" s="76">
        <v>13</v>
      </c>
      <c r="P131" s="76">
        <v>7</v>
      </c>
    </row>
    <row r="132" spans="1:89" s="3" customFormat="1">
      <c r="A132" s="103" t="s">
        <v>173</v>
      </c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6"/>
    </row>
    <row r="133" spans="1:89" s="92" customFormat="1">
      <c r="A133" s="62" t="s">
        <v>174</v>
      </c>
      <c r="B133" s="33" t="s">
        <v>40</v>
      </c>
      <c r="C133" s="8">
        <v>223.19</v>
      </c>
      <c r="D133" s="13">
        <v>0</v>
      </c>
      <c r="E133" s="10">
        <v>0</v>
      </c>
      <c r="F133" s="21">
        <v>0</v>
      </c>
      <c r="G133" s="16">
        <f>E133*H133%</f>
        <v>0</v>
      </c>
      <c r="H133" s="12">
        <v>3</v>
      </c>
      <c r="I133" s="17">
        <f>E133*H133%</f>
        <v>0</v>
      </c>
      <c r="J133" s="18">
        <v>0</v>
      </c>
      <c r="K133" s="12"/>
      <c r="L133" s="19"/>
      <c r="M133" s="19"/>
      <c r="N133" s="19"/>
      <c r="O133" s="19"/>
      <c r="P133" s="1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</row>
    <row r="134" spans="1:89" s="3" customFormat="1">
      <c r="A134" s="62" t="s">
        <v>175</v>
      </c>
      <c r="B134" s="33" t="s">
        <v>176</v>
      </c>
      <c r="C134" s="8">
        <v>146.19999999999999</v>
      </c>
      <c r="D134" s="20">
        <v>0</v>
      </c>
      <c r="E134" s="10">
        <v>0</v>
      </c>
      <c r="F134" s="21">
        <v>0</v>
      </c>
      <c r="G134" s="16">
        <f>E134*H134%</f>
        <v>0</v>
      </c>
      <c r="H134" s="12">
        <v>3</v>
      </c>
      <c r="I134" s="17">
        <f>E134*H134%</f>
        <v>0</v>
      </c>
      <c r="J134" s="18">
        <v>0</v>
      </c>
      <c r="K134" s="12"/>
      <c r="L134" s="19"/>
      <c r="M134" s="19"/>
      <c r="N134" s="19"/>
      <c r="O134" s="19"/>
      <c r="P134" s="19"/>
    </row>
    <row r="135" spans="1:89" s="92" customFormat="1">
      <c r="A135" s="62" t="s">
        <v>326</v>
      </c>
      <c r="B135" s="157" t="s">
        <v>312</v>
      </c>
      <c r="C135" s="159">
        <v>125.91</v>
      </c>
      <c r="D135" s="20">
        <v>0</v>
      </c>
      <c r="E135" s="10">
        <v>0</v>
      </c>
      <c r="F135" s="21">
        <v>0</v>
      </c>
      <c r="G135" s="16">
        <v>0</v>
      </c>
      <c r="H135" s="12">
        <v>0</v>
      </c>
      <c r="I135" s="17">
        <v>0</v>
      </c>
      <c r="J135" s="18">
        <v>0</v>
      </c>
      <c r="K135" s="12"/>
      <c r="L135" s="19"/>
      <c r="M135" s="19"/>
      <c r="N135" s="19"/>
      <c r="O135" s="19"/>
      <c r="P135" s="1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</row>
    <row r="136" spans="1:89" s="3" customFormat="1">
      <c r="A136" s="12"/>
      <c r="B136" s="28" t="s">
        <v>32</v>
      </c>
      <c r="C136" s="93">
        <f>SUM(C133:C135)</f>
        <v>495.29999999999995</v>
      </c>
      <c r="D136" s="29">
        <f>SUM(D133:D135)</f>
        <v>0</v>
      </c>
      <c r="E136" s="29">
        <v>0</v>
      </c>
      <c r="F136" s="29">
        <f>SUM(F133:F134)</f>
        <v>0</v>
      </c>
      <c r="G136" s="16">
        <f>SUM(G133:G134)</f>
        <v>0</v>
      </c>
      <c r="H136" s="12"/>
      <c r="I136" s="17">
        <f>SUM(I133:I134)</f>
        <v>0</v>
      </c>
      <c r="J136" s="12"/>
      <c r="K136" s="12"/>
      <c r="L136" s="19"/>
      <c r="M136" s="19"/>
      <c r="N136" s="19"/>
      <c r="O136" s="19"/>
      <c r="P136" s="19"/>
    </row>
    <row r="137" spans="1:89" s="3" customFormat="1">
      <c r="A137" s="103" t="s">
        <v>177</v>
      </c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2"/>
    </row>
    <row r="138" spans="1:89" s="3" customFormat="1">
      <c r="A138" s="62" t="s">
        <v>178</v>
      </c>
      <c r="B138" s="33" t="s">
        <v>40</v>
      </c>
      <c r="C138" s="26">
        <v>768.23</v>
      </c>
      <c r="D138" s="9">
        <v>1023</v>
      </c>
      <c r="E138" s="10">
        <v>1530</v>
      </c>
      <c r="F138" s="77">
        <f t="shared" ref="F138:F145" si="28">E138/C138</f>
        <v>1.9915910599690196</v>
      </c>
      <c r="G138" s="15">
        <f t="shared" ref="G138:G144" si="29">E138*H138%</f>
        <v>76.5</v>
      </c>
      <c r="H138" s="12">
        <v>5</v>
      </c>
      <c r="I138" s="17">
        <v>76</v>
      </c>
      <c r="J138" s="18">
        <f t="shared" ref="J138:J145" si="30">I138/E138%</f>
        <v>4.9673202614379086</v>
      </c>
      <c r="K138" s="12"/>
      <c r="L138" s="19">
        <v>7</v>
      </c>
      <c r="M138" s="19"/>
      <c r="N138" s="19"/>
      <c r="O138" s="19">
        <f>I138-L138-P138</f>
        <v>53</v>
      </c>
      <c r="P138" s="19">
        <v>16</v>
      </c>
    </row>
    <row r="139" spans="1:89" s="3" customFormat="1">
      <c r="A139" s="62" t="s">
        <v>179</v>
      </c>
      <c r="B139" s="33" t="s">
        <v>180</v>
      </c>
      <c r="C139" s="23">
        <v>187.53</v>
      </c>
      <c r="D139" s="9">
        <v>54</v>
      </c>
      <c r="E139" s="10">
        <v>52</v>
      </c>
      <c r="F139" s="77">
        <f t="shared" si="28"/>
        <v>0.27728896709859757</v>
      </c>
      <c r="G139" s="15">
        <f t="shared" si="29"/>
        <v>1.56</v>
      </c>
      <c r="H139" s="12">
        <v>3</v>
      </c>
      <c r="I139" s="17">
        <v>1</v>
      </c>
      <c r="J139" s="18">
        <f t="shared" si="30"/>
        <v>1.9230769230769229</v>
      </c>
      <c r="K139" s="12"/>
      <c r="L139" s="19"/>
      <c r="M139" s="19"/>
      <c r="N139" s="19"/>
      <c r="O139" s="19"/>
      <c r="P139" s="19">
        <v>1</v>
      </c>
    </row>
    <row r="140" spans="1:89" s="3" customFormat="1">
      <c r="A140" s="62" t="s">
        <v>181</v>
      </c>
      <c r="B140" s="33" t="s">
        <v>182</v>
      </c>
      <c r="C140" s="23">
        <v>160.88</v>
      </c>
      <c r="D140" s="9">
        <v>31</v>
      </c>
      <c r="E140" s="10">
        <v>70</v>
      </c>
      <c r="F140" s="77">
        <f t="shared" si="28"/>
        <v>0.43510691198408752</v>
      </c>
      <c r="G140" s="15">
        <f t="shared" si="29"/>
        <v>2.1</v>
      </c>
      <c r="H140" s="12">
        <v>3</v>
      </c>
      <c r="I140" s="17">
        <v>2</v>
      </c>
      <c r="J140" s="18">
        <f t="shared" si="30"/>
        <v>2.8571428571428572</v>
      </c>
      <c r="K140" s="12"/>
      <c r="L140" s="19"/>
      <c r="M140" s="19"/>
      <c r="N140" s="19"/>
      <c r="O140" s="19">
        <v>1</v>
      </c>
      <c r="P140" s="19">
        <v>1</v>
      </c>
    </row>
    <row r="141" spans="1:89" s="3" customFormat="1" ht="30">
      <c r="A141" s="62" t="s">
        <v>183</v>
      </c>
      <c r="B141" s="33" t="s">
        <v>184</v>
      </c>
      <c r="C141" s="23">
        <v>254.89</v>
      </c>
      <c r="D141" s="9">
        <v>234</v>
      </c>
      <c r="E141" s="10">
        <v>237</v>
      </c>
      <c r="F141" s="77">
        <f t="shared" si="28"/>
        <v>0.92981286044960576</v>
      </c>
      <c r="G141" s="15">
        <f t="shared" si="29"/>
        <v>7.1099999999999994</v>
      </c>
      <c r="H141" s="12">
        <v>3</v>
      </c>
      <c r="I141" s="17">
        <v>7</v>
      </c>
      <c r="J141" s="18">
        <f t="shared" si="30"/>
        <v>2.9535864978902953</v>
      </c>
      <c r="K141" s="12"/>
      <c r="L141" s="19">
        <v>1</v>
      </c>
      <c r="M141" s="19"/>
      <c r="N141" s="19"/>
      <c r="O141" s="19">
        <v>3</v>
      </c>
      <c r="P141" s="19">
        <v>3</v>
      </c>
    </row>
    <row r="142" spans="1:89" s="3" customFormat="1">
      <c r="A142" s="62" t="s">
        <v>185</v>
      </c>
      <c r="B142" s="33" t="s">
        <v>186</v>
      </c>
      <c r="C142" s="23">
        <v>31.01</v>
      </c>
      <c r="D142" s="9">
        <v>101</v>
      </c>
      <c r="E142" s="10">
        <v>137</v>
      </c>
      <c r="F142" s="77">
        <f t="shared" si="28"/>
        <v>4.4179297000967424</v>
      </c>
      <c r="G142" s="15">
        <f t="shared" si="29"/>
        <v>10.96</v>
      </c>
      <c r="H142" s="12">
        <v>8</v>
      </c>
      <c r="I142" s="17">
        <v>11</v>
      </c>
      <c r="J142" s="18">
        <f t="shared" si="30"/>
        <v>8.0291970802919703</v>
      </c>
      <c r="K142" s="12"/>
      <c r="L142" s="19">
        <v>1</v>
      </c>
      <c r="M142" s="19"/>
      <c r="N142" s="19"/>
      <c r="O142" s="19">
        <v>7</v>
      </c>
      <c r="P142" s="19">
        <v>3</v>
      </c>
    </row>
    <row r="143" spans="1:89" s="3" customFormat="1">
      <c r="A143" s="62" t="s">
        <v>187</v>
      </c>
      <c r="B143" s="25" t="s">
        <v>188</v>
      </c>
      <c r="C143" s="26">
        <v>45.381</v>
      </c>
      <c r="D143" s="9">
        <v>73</v>
      </c>
      <c r="E143" s="10">
        <v>83</v>
      </c>
      <c r="F143" s="77">
        <f t="shared" si="28"/>
        <v>1.8289592560763315</v>
      </c>
      <c r="G143" s="15">
        <f t="shared" si="29"/>
        <v>4.1500000000000004</v>
      </c>
      <c r="H143" s="12">
        <v>5</v>
      </c>
      <c r="I143" s="17">
        <v>2</v>
      </c>
      <c r="J143" s="19">
        <f t="shared" si="30"/>
        <v>2.4096385542168677</v>
      </c>
      <c r="K143" s="12"/>
      <c r="L143" s="19">
        <v>1</v>
      </c>
      <c r="M143" s="19"/>
      <c r="N143" s="19"/>
      <c r="O143" s="19"/>
      <c r="P143" s="19">
        <v>1</v>
      </c>
    </row>
    <row r="144" spans="1:89" s="3" customFormat="1">
      <c r="A144" s="62" t="s">
        <v>189</v>
      </c>
      <c r="B144" s="25" t="s">
        <v>190</v>
      </c>
      <c r="C144" s="45">
        <v>20.5</v>
      </c>
      <c r="D144" s="46">
        <v>58</v>
      </c>
      <c r="E144" s="10">
        <v>90</v>
      </c>
      <c r="F144" s="77">
        <f t="shared" si="28"/>
        <v>4.3902439024390247</v>
      </c>
      <c r="G144" s="15">
        <f t="shared" si="29"/>
        <v>7.2</v>
      </c>
      <c r="H144" s="12">
        <v>8</v>
      </c>
      <c r="I144" s="17">
        <v>7</v>
      </c>
      <c r="J144" s="18">
        <f t="shared" si="30"/>
        <v>7.7777777777777777</v>
      </c>
      <c r="K144" s="12"/>
      <c r="L144" s="19">
        <f>I144*15%</f>
        <v>1.05</v>
      </c>
      <c r="M144" s="19"/>
      <c r="N144" s="19"/>
      <c r="O144" s="19">
        <f>I144-P144-L144</f>
        <v>3.95</v>
      </c>
      <c r="P144" s="19">
        <v>2</v>
      </c>
    </row>
    <row r="145" spans="1:16" s="3" customFormat="1">
      <c r="A145" s="62" t="s">
        <v>191</v>
      </c>
      <c r="B145" s="60" t="s">
        <v>192</v>
      </c>
      <c r="C145" s="47">
        <v>73.02</v>
      </c>
      <c r="D145" s="12">
        <v>81</v>
      </c>
      <c r="E145" s="13">
        <v>170</v>
      </c>
      <c r="F145" s="77">
        <f t="shared" si="28"/>
        <v>2.3281292796494113</v>
      </c>
      <c r="G145" s="15">
        <f>E145*7%</f>
        <v>11.9</v>
      </c>
      <c r="H145" s="12">
        <v>7</v>
      </c>
      <c r="I145" s="17">
        <v>6</v>
      </c>
      <c r="J145" s="18">
        <f t="shared" si="30"/>
        <v>3.5294117647058822</v>
      </c>
      <c r="K145" s="12"/>
      <c r="L145" s="19">
        <v>2</v>
      </c>
      <c r="M145" s="19"/>
      <c r="N145" s="19"/>
      <c r="O145" s="19">
        <v>2</v>
      </c>
      <c r="P145" s="19">
        <v>2</v>
      </c>
    </row>
    <row r="146" spans="1:16" s="3" customFormat="1">
      <c r="A146" s="57"/>
      <c r="B146" s="28" t="s">
        <v>32</v>
      </c>
      <c r="C146" s="48">
        <f>SUM(C138:C145)</f>
        <v>1541.4409999999998</v>
      </c>
      <c r="D146" s="49">
        <f>SUM(D138:D145)</f>
        <v>1655</v>
      </c>
      <c r="E146" s="29">
        <f>SUM(E138:E145)</f>
        <v>2369</v>
      </c>
      <c r="F146" s="30">
        <f>SUM(F138:F145)</f>
        <v>16.599061937762819</v>
      </c>
      <c r="G146" s="16">
        <f>SUM(G138:G145)</f>
        <v>121.48</v>
      </c>
      <c r="H146" s="12"/>
      <c r="I146" s="31">
        <f>SUM(I138:I145)</f>
        <v>112</v>
      </c>
      <c r="J146" s="18"/>
      <c r="K146" s="12"/>
      <c r="L146" s="76">
        <f>SUM(L138:L145)</f>
        <v>13.05</v>
      </c>
      <c r="M146" s="76"/>
      <c r="N146" s="76"/>
      <c r="O146" s="76">
        <f>SUM(O138:O145)</f>
        <v>69.95</v>
      </c>
      <c r="P146" s="76">
        <f>SUM(P138:P145)</f>
        <v>29</v>
      </c>
    </row>
    <row r="147" spans="1:16" s="3" customFormat="1" ht="15">
      <c r="A147" s="97" t="s">
        <v>193</v>
      </c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9"/>
    </row>
    <row r="148" spans="1:16" s="3" customFormat="1">
      <c r="A148" s="62" t="s">
        <v>194</v>
      </c>
      <c r="B148" s="33" t="s">
        <v>40</v>
      </c>
      <c r="C148" s="8">
        <v>2663.3</v>
      </c>
      <c r="D148" s="9">
        <v>944</v>
      </c>
      <c r="E148" s="10">
        <v>934</v>
      </c>
      <c r="F148" s="77">
        <f t="shared" ref="F148:F150" si="31">E148/C148</f>
        <v>0.35069274959636537</v>
      </c>
      <c r="G148" s="15">
        <f>E148*H148%</f>
        <v>28.02</v>
      </c>
      <c r="H148" s="12">
        <v>3</v>
      </c>
      <c r="I148" s="17">
        <v>28</v>
      </c>
      <c r="J148" s="18">
        <f>I148/E148%</f>
        <v>2.9978586723768736</v>
      </c>
      <c r="K148" s="12">
        <v>11</v>
      </c>
      <c r="L148" s="19">
        <v>4</v>
      </c>
      <c r="M148" s="19"/>
      <c r="N148" s="19"/>
      <c r="O148" s="19">
        <v>7</v>
      </c>
      <c r="P148" s="19">
        <v>6</v>
      </c>
    </row>
    <row r="149" spans="1:16" s="3" customFormat="1" ht="30">
      <c r="A149" s="62" t="s">
        <v>195</v>
      </c>
      <c r="B149" s="33" t="s">
        <v>196</v>
      </c>
      <c r="C149" s="8">
        <v>134.68</v>
      </c>
      <c r="D149" s="9">
        <v>58</v>
      </c>
      <c r="E149" s="10">
        <v>61</v>
      </c>
      <c r="F149" s="77">
        <f t="shared" si="31"/>
        <v>0.45292545292545289</v>
      </c>
      <c r="G149" s="15">
        <f>E149*H149%</f>
        <v>1.8299999999999998</v>
      </c>
      <c r="H149" s="12">
        <v>3</v>
      </c>
      <c r="I149" s="17">
        <v>1</v>
      </c>
      <c r="J149" s="18">
        <f>I149/E149%</f>
        <v>1.639344262295082</v>
      </c>
      <c r="K149" s="12"/>
      <c r="L149" s="19"/>
      <c r="M149" s="19"/>
      <c r="N149" s="19"/>
      <c r="O149" s="19"/>
      <c r="P149" s="19">
        <v>1</v>
      </c>
    </row>
    <row r="150" spans="1:16" s="3" customFormat="1">
      <c r="A150" s="62" t="s">
        <v>197</v>
      </c>
      <c r="B150" s="33" t="s">
        <v>198</v>
      </c>
      <c r="C150" s="8">
        <v>1607.3</v>
      </c>
      <c r="D150" s="9">
        <v>288</v>
      </c>
      <c r="E150" s="10">
        <v>432</v>
      </c>
      <c r="F150" s="77">
        <f t="shared" si="31"/>
        <v>0.26877371990294285</v>
      </c>
      <c r="G150" s="15">
        <f>E150*H150%</f>
        <v>12.959999999999999</v>
      </c>
      <c r="H150" s="12">
        <v>3</v>
      </c>
      <c r="I150" s="17">
        <v>12</v>
      </c>
      <c r="J150" s="18">
        <f>I150/E150%</f>
        <v>2.7777777777777777</v>
      </c>
      <c r="K150" s="12"/>
      <c r="L150" s="19">
        <v>2</v>
      </c>
      <c r="M150" s="19"/>
      <c r="N150" s="19"/>
      <c r="O150" s="19">
        <v>7</v>
      </c>
      <c r="P150" s="19">
        <v>3</v>
      </c>
    </row>
    <row r="151" spans="1:16" s="3" customFormat="1">
      <c r="A151" s="57"/>
      <c r="B151" s="28" t="s">
        <v>32</v>
      </c>
      <c r="C151" s="93">
        <f>SUM(C148:C150)</f>
        <v>4405.28</v>
      </c>
      <c r="D151" s="49">
        <f>SUM(D148:D150)</f>
        <v>1290</v>
      </c>
      <c r="E151" s="29">
        <f>SUM(E148:E150)</f>
        <v>1427</v>
      </c>
      <c r="F151" s="30">
        <f>SUM(F148:F150)</f>
        <v>1.0723919224247611</v>
      </c>
      <c r="G151" s="16">
        <f>SUM(G148:G150)</f>
        <v>42.809999999999995</v>
      </c>
      <c r="H151" s="12"/>
      <c r="I151" s="31">
        <f>SUM(I148:I150)</f>
        <v>41</v>
      </c>
      <c r="J151" s="18"/>
      <c r="K151" s="12">
        <v>11</v>
      </c>
      <c r="L151" s="76">
        <f>SUM(L148:L150)</f>
        <v>6</v>
      </c>
      <c r="M151" s="76"/>
      <c r="N151" s="76"/>
      <c r="O151" s="76">
        <f>SUM(O148:O150)</f>
        <v>14</v>
      </c>
      <c r="P151" s="76">
        <f>SUM(P148:P150)</f>
        <v>10</v>
      </c>
    </row>
    <row r="152" spans="1:16" s="3" customFormat="1" ht="15">
      <c r="A152" s="94" t="s">
        <v>199</v>
      </c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6"/>
    </row>
    <row r="153" spans="1:16" s="3" customFormat="1">
      <c r="A153" s="40" t="s">
        <v>200</v>
      </c>
      <c r="B153" s="33" t="s">
        <v>22</v>
      </c>
      <c r="C153" s="32">
        <v>4284.8</v>
      </c>
      <c r="D153" s="35">
        <v>983</v>
      </c>
      <c r="E153" s="14">
        <v>997</v>
      </c>
      <c r="F153" s="22">
        <f t="shared" ref="F153:F154" si="32">E153/C153</f>
        <v>0.23268297236743837</v>
      </c>
      <c r="G153" s="16">
        <f>E153*H153%</f>
        <v>29.91</v>
      </c>
      <c r="H153" s="12">
        <v>3</v>
      </c>
      <c r="I153" s="17">
        <v>29</v>
      </c>
      <c r="J153" s="19">
        <f>I153/E153%</f>
        <v>2.9087261785356064</v>
      </c>
      <c r="K153" s="12">
        <v>11</v>
      </c>
      <c r="L153" s="19">
        <v>4</v>
      </c>
      <c r="M153" s="19"/>
      <c r="N153" s="19"/>
      <c r="O153" s="19">
        <v>8</v>
      </c>
      <c r="P153" s="19">
        <v>6</v>
      </c>
    </row>
    <row r="154" spans="1:16" s="3" customFormat="1">
      <c r="A154" s="57"/>
      <c r="B154" s="28" t="s">
        <v>32</v>
      </c>
      <c r="C154" s="93">
        <f>SUM(C153)</f>
        <v>4284.8</v>
      </c>
      <c r="D154" s="29">
        <f>SUM(D153)</f>
        <v>983</v>
      </c>
      <c r="E154" s="29">
        <v>997</v>
      </c>
      <c r="F154" s="22">
        <f t="shared" si="32"/>
        <v>0.23268297236743837</v>
      </c>
      <c r="G154" s="16">
        <v>29.9</v>
      </c>
      <c r="H154" s="12"/>
      <c r="I154" s="31">
        <f>SUM(I153)</f>
        <v>29</v>
      </c>
      <c r="J154" s="18"/>
      <c r="K154" s="12">
        <v>11</v>
      </c>
      <c r="L154" s="76">
        <v>4</v>
      </c>
      <c r="M154" s="76"/>
      <c r="N154" s="76"/>
      <c r="O154" s="76">
        <v>8</v>
      </c>
      <c r="P154" s="76">
        <v>6</v>
      </c>
    </row>
    <row r="155" spans="1:16" s="3" customFormat="1" ht="15">
      <c r="A155" s="94" t="s">
        <v>201</v>
      </c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6"/>
    </row>
    <row r="156" spans="1:16" s="3" customFormat="1">
      <c r="A156" s="62" t="s">
        <v>202</v>
      </c>
      <c r="B156" s="33" t="s">
        <v>40</v>
      </c>
      <c r="C156" s="23">
        <v>467.53</v>
      </c>
      <c r="D156" s="9">
        <v>224</v>
      </c>
      <c r="E156" s="10">
        <v>436</v>
      </c>
      <c r="F156" s="75">
        <f t="shared" ref="F156:F164" si="33">E156/C156</f>
        <v>0.93256047740251968</v>
      </c>
      <c r="G156" s="15">
        <f t="shared" ref="G156:G164" si="34">E156*H156%</f>
        <v>13.08</v>
      </c>
      <c r="H156" s="12">
        <v>3</v>
      </c>
      <c r="I156" s="17">
        <v>8</v>
      </c>
      <c r="J156" s="15">
        <f t="shared" ref="J156:J164" si="35">I156/E156%</f>
        <v>1.8348623853211008</v>
      </c>
      <c r="K156" s="12"/>
      <c r="L156" s="19">
        <v>0</v>
      </c>
      <c r="M156" s="19"/>
      <c r="N156" s="19"/>
      <c r="O156" s="19">
        <f>I156-L156-P156</f>
        <v>6</v>
      </c>
      <c r="P156" s="19">
        <v>2</v>
      </c>
    </row>
    <row r="157" spans="1:16" s="3" customFormat="1">
      <c r="A157" s="62" t="s">
        <v>203</v>
      </c>
      <c r="B157" s="33" t="s">
        <v>204</v>
      </c>
      <c r="C157" s="23">
        <v>365.45</v>
      </c>
      <c r="D157" s="9">
        <v>150</v>
      </c>
      <c r="E157" s="10">
        <v>293</v>
      </c>
      <c r="F157" s="75">
        <f t="shared" si="33"/>
        <v>0.80175126556300458</v>
      </c>
      <c r="G157" s="15">
        <f t="shared" si="34"/>
        <v>8.7899999999999991</v>
      </c>
      <c r="H157" s="12">
        <v>3</v>
      </c>
      <c r="I157" s="17">
        <v>8</v>
      </c>
      <c r="J157" s="15">
        <f t="shared" si="35"/>
        <v>2.7303754266211602</v>
      </c>
      <c r="K157" s="12"/>
      <c r="L157" s="19">
        <v>1</v>
      </c>
      <c r="M157" s="19"/>
      <c r="N157" s="19"/>
      <c r="O157" s="19">
        <v>3</v>
      </c>
      <c r="P157" s="19">
        <v>4</v>
      </c>
    </row>
    <row r="158" spans="1:16" s="3" customFormat="1">
      <c r="A158" s="62" t="s">
        <v>205</v>
      </c>
      <c r="B158" s="33" t="s">
        <v>206</v>
      </c>
      <c r="C158" s="23">
        <v>30.57</v>
      </c>
      <c r="D158" s="9">
        <v>17</v>
      </c>
      <c r="E158" s="10">
        <v>116</v>
      </c>
      <c r="F158" s="75">
        <f t="shared" si="33"/>
        <v>3.7945698397121359</v>
      </c>
      <c r="G158" s="15">
        <f t="shared" si="34"/>
        <v>8.120000000000001</v>
      </c>
      <c r="H158" s="12">
        <v>7</v>
      </c>
      <c r="I158" s="17">
        <v>8</v>
      </c>
      <c r="J158" s="15">
        <f t="shared" si="35"/>
        <v>6.8965517241379315</v>
      </c>
      <c r="K158" s="12"/>
      <c r="L158" s="19">
        <f>I158*15%</f>
        <v>1.2</v>
      </c>
      <c r="M158" s="19"/>
      <c r="N158" s="19"/>
      <c r="O158" s="19">
        <v>5</v>
      </c>
      <c r="P158" s="19">
        <f>I158*20%</f>
        <v>1.6</v>
      </c>
    </row>
    <row r="159" spans="1:16" s="3" customFormat="1">
      <c r="A159" s="62" t="s">
        <v>207</v>
      </c>
      <c r="B159" s="33" t="s">
        <v>208</v>
      </c>
      <c r="C159" s="23">
        <v>47.122</v>
      </c>
      <c r="D159" s="9">
        <v>12</v>
      </c>
      <c r="E159" s="10">
        <v>65</v>
      </c>
      <c r="F159" s="75">
        <f t="shared" si="33"/>
        <v>1.3793981579729213</v>
      </c>
      <c r="G159" s="15">
        <f t="shared" si="34"/>
        <v>3.25</v>
      </c>
      <c r="H159" s="12">
        <v>5</v>
      </c>
      <c r="I159" s="17">
        <v>3</v>
      </c>
      <c r="J159" s="15">
        <f t="shared" si="35"/>
        <v>4.615384615384615</v>
      </c>
      <c r="K159" s="12"/>
      <c r="L159" s="19"/>
      <c r="M159" s="19"/>
      <c r="N159" s="19"/>
      <c r="O159" s="19">
        <v>2</v>
      </c>
      <c r="P159" s="19">
        <v>1</v>
      </c>
    </row>
    <row r="160" spans="1:16" s="3" customFormat="1">
      <c r="A160" s="62" t="s">
        <v>321</v>
      </c>
      <c r="B160" s="33" t="s">
        <v>210</v>
      </c>
      <c r="C160" s="23">
        <v>299.57100000000003</v>
      </c>
      <c r="D160" s="9">
        <v>459</v>
      </c>
      <c r="E160" s="10">
        <v>715</v>
      </c>
      <c r="F160" s="75">
        <f t="shared" si="33"/>
        <v>2.3867463806576734</v>
      </c>
      <c r="G160" s="15">
        <f t="shared" si="34"/>
        <v>50.050000000000004</v>
      </c>
      <c r="H160" s="12">
        <v>7</v>
      </c>
      <c r="I160" s="17">
        <v>50</v>
      </c>
      <c r="J160" s="15">
        <f t="shared" si="35"/>
        <v>6.9930069930069925</v>
      </c>
      <c r="K160" s="12"/>
      <c r="L160" s="19">
        <v>7</v>
      </c>
      <c r="M160" s="19"/>
      <c r="N160" s="19"/>
      <c r="O160" s="19">
        <v>33</v>
      </c>
      <c r="P160" s="19">
        <v>10</v>
      </c>
    </row>
    <row r="161" spans="1:89" s="3" customFormat="1">
      <c r="A161" s="62" t="s">
        <v>209</v>
      </c>
      <c r="B161" s="33" t="s">
        <v>305</v>
      </c>
      <c r="C161" s="23">
        <v>58.94</v>
      </c>
      <c r="D161" s="9">
        <v>0</v>
      </c>
      <c r="E161" s="10">
        <v>118</v>
      </c>
      <c r="F161" s="75">
        <f t="shared" si="33"/>
        <v>2.0020359687818119</v>
      </c>
      <c r="G161" s="15">
        <f t="shared" si="34"/>
        <v>8.2600000000000016</v>
      </c>
      <c r="H161" s="12">
        <v>7</v>
      </c>
      <c r="I161" s="17">
        <v>8</v>
      </c>
      <c r="J161" s="15">
        <f t="shared" si="35"/>
        <v>6.7796610169491531</v>
      </c>
      <c r="K161" s="12"/>
      <c r="L161" s="19">
        <v>1</v>
      </c>
      <c r="M161" s="19"/>
      <c r="N161" s="19"/>
      <c r="O161" s="19">
        <v>5</v>
      </c>
      <c r="P161" s="19">
        <v>2</v>
      </c>
    </row>
    <row r="162" spans="1:89" s="3" customFormat="1">
      <c r="A162" s="62" t="s">
        <v>211</v>
      </c>
      <c r="B162" s="33" t="s">
        <v>212</v>
      </c>
      <c r="C162" s="23">
        <v>54.54</v>
      </c>
      <c r="D162" s="9">
        <v>46</v>
      </c>
      <c r="E162" s="10">
        <v>102</v>
      </c>
      <c r="F162" s="75">
        <f t="shared" si="33"/>
        <v>1.8701870187018703</v>
      </c>
      <c r="G162" s="15">
        <f t="shared" si="34"/>
        <v>5.1000000000000005</v>
      </c>
      <c r="H162" s="12">
        <v>5</v>
      </c>
      <c r="I162" s="17">
        <v>5</v>
      </c>
      <c r="J162" s="15">
        <f t="shared" si="35"/>
        <v>4.9019607843137258</v>
      </c>
      <c r="K162" s="12"/>
      <c r="L162" s="19"/>
      <c r="M162" s="19"/>
      <c r="N162" s="19"/>
      <c r="O162" s="19">
        <v>4</v>
      </c>
      <c r="P162" s="19">
        <f>I162*20%</f>
        <v>1</v>
      </c>
    </row>
    <row r="163" spans="1:89" s="3" customFormat="1">
      <c r="A163" s="62" t="s">
        <v>213</v>
      </c>
      <c r="B163" s="25" t="s">
        <v>214</v>
      </c>
      <c r="C163" s="26">
        <v>35.200000000000003</v>
      </c>
      <c r="D163" s="9">
        <v>88</v>
      </c>
      <c r="E163" s="10">
        <v>198</v>
      </c>
      <c r="F163" s="75">
        <f t="shared" si="33"/>
        <v>5.6249999999999991</v>
      </c>
      <c r="G163" s="15">
        <f t="shared" si="34"/>
        <v>15.84</v>
      </c>
      <c r="H163" s="12">
        <v>8</v>
      </c>
      <c r="I163" s="17">
        <v>15</v>
      </c>
      <c r="J163" s="15">
        <f t="shared" si="35"/>
        <v>7.5757575757575761</v>
      </c>
      <c r="K163" s="12"/>
      <c r="L163" s="19">
        <f>I163*15%</f>
        <v>2.25</v>
      </c>
      <c r="M163" s="19"/>
      <c r="N163" s="19"/>
      <c r="O163" s="19">
        <v>10</v>
      </c>
      <c r="P163" s="19">
        <v>3</v>
      </c>
    </row>
    <row r="164" spans="1:89" s="3" customFormat="1">
      <c r="A164" s="62" t="s">
        <v>215</v>
      </c>
      <c r="B164" s="58" t="s">
        <v>216</v>
      </c>
      <c r="C164" s="50">
        <v>27.66</v>
      </c>
      <c r="D164" s="35">
        <v>50</v>
      </c>
      <c r="E164" s="13">
        <v>65</v>
      </c>
      <c r="F164" s="75">
        <f t="shared" si="33"/>
        <v>2.3499638467100508</v>
      </c>
      <c r="G164" s="15">
        <f t="shared" si="34"/>
        <v>4.5500000000000007</v>
      </c>
      <c r="H164" s="12">
        <v>7</v>
      </c>
      <c r="I164" s="17">
        <v>2</v>
      </c>
      <c r="J164" s="15">
        <f t="shared" si="35"/>
        <v>3.0769230769230766</v>
      </c>
      <c r="K164" s="12"/>
      <c r="L164" s="19"/>
      <c r="M164" s="19"/>
      <c r="N164" s="19"/>
      <c r="O164" s="19">
        <v>1</v>
      </c>
      <c r="P164" s="19">
        <v>1</v>
      </c>
    </row>
    <row r="165" spans="1:89" s="3" customFormat="1">
      <c r="A165" s="57"/>
      <c r="B165" s="28" t="s">
        <v>32</v>
      </c>
      <c r="C165" s="48">
        <f>SUM(C156:C164)</f>
        <v>1386.5830000000001</v>
      </c>
      <c r="D165" s="49">
        <f>SUM(D156:D164)</f>
        <v>1046</v>
      </c>
      <c r="E165" s="29">
        <f>SUM(E156:E164)</f>
        <v>2108</v>
      </c>
      <c r="F165" s="30">
        <f>SUM(F156:F164)</f>
        <v>21.142212955501986</v>
      </c>
      <c r="G165" s="16">
        <f>SUM(G156:G164)</f>
        <v>117.03999999999999</v>
      </c>
      <c r="H165" s="12"/>
      <c r="I165" s="31">
        <f>SUM(I156:I164)</f>
        <v>107</v>
      </c>
      <c r="J165" s="18"/>
      <c r="K165" s="12"/>
      <c r="L165" s="76">
        <f>SUM(L156:L163)</f>
        <v>12.45</v>
      </c>
      <c r="M165" s="76"/>
      <c r="N165" s="76"/>
      <c r="O165" s="76">
        <v>69</v>
      </c>
      <c r="P165" s="76">
        <v>26</v>
      </c>
    </row>
    <row r="166" spans="1:89" s="3" customFormat="1" ht="15">
      <c r="A166" s="94" t="s">
        <v>217</v>
      </c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6"/>
    </row>
    <row r="167" spans="1:89" s="92" customFormat="1">
      <c r="A167" s="62" t="s">
        <v>322</v>
      </c>
      <c r="B167" s="33" t="s">
        <v>40</v>
      </c>
      <c r="C167" s="26">
        <v>815.19</v>
      </c>
      <c r="D167" s="9">
        <v>381</v>
      </c>
      <c r="E167" s="81">
        <v>344</v>
      </c>
      <c r="F167" s="75">
        <f t="shared" ref="F167:F180" si="36">E167/C167</f>
        <v>0.4219875121137403</v>
      </c>
      <c r="G167" s="15">
        <f>E167*H167%</f>
        <v>10.32</v>
      </c>
      <c r="H167" s="12">
        <v>3</v>
      </c>
      <c r="I167" s="17">
        <v>9</v>
      </c>
      <c r="J167" s="15">
        <f>I167/E167%</f>
        <v>2.6162790697674421</v>
      </c>
      <c r="K167" s="12"/>
      <c r="L167" s="19">
        <v>1</v>
      </c>
      <c r="M167" s="19"/>
      <c r="N167" s="19"/>
      <c r="O167" s="19">
        <f>I167-L167-P167</f>
        <v>5</v>
      </c>
      <c r="P167" s="19">
        <v>3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</row>
    <row r="168" spans="1:89" s="71" customFormat="1" ht="45">
      <c r="A168" s="62" t="s">
        <v>323</v>
      </c>
      <c r="B168" s="33" t="s">
        <v>309</v>
      </c>
      <c r="C168" s="26"/>
      <c r="D168" s="9"/>
      <c r="E168" s="90"/>
      <c r="F168" s="75"/>
      <c r="G168" s="78"/>
      <c r="H168" s="69"/>
      <c r="I168" s="21">
        <v>1</v>
      </c>
      <c r="J168" s="78"/>
      <c r="K168" s="69"/>
      <c r="L168" s="70"/>
      <c r="M168" s="70"/>
      <c r="N168" s="70"/>
      <c r="O168" s="70"/>
      <c r="P168" s="70">
        <v>1</v>
      </c>
    </row>
    <row r="169" spans="1:89" s="3" customFormat="1">
      <c r="A169" s="62" t="s">
        <v>218</v>
      </c>
      <c r="B169" s="63" t="s">
        <v>219</v>
      </c>
      <c r="C169" s="23">
        <v>40.64</v>
      </c>
      <c r="D169" s="9">
        <v>38</v>
      </c>
      <c r="E169" s="81">
        <v>46</v>
      </c>
      <c r="F169" s="75">
        <f t="shared" si="36"/>
        <v>1.1318897637795275</v>
      </c>
      <c r="G169" s="15">
        <f t="shared" ref="G169:G180" si="37">E169*H169%</f>
        <v>2.3000000000000003</v>
      </c>
      <c r="H169" s="12">
        <v>5</v>
      </c>
      <c r="I169" s="17">
        <v>2</v>
      </c>
      <c r="J169" s="15">
        <f>I169/E169%</f>
        <v>4.3478260869565215</v>
      </c>
      <c r="K169" s="12"/>
      <c r="L169" s="19"/>
      <c r="M169" s="19"/>
      <c r="N169" s="19"/>
      <c r="O169" s="19">
        <v>1</v>
      </c>
      <c r="P169" s="19">
        <v>1</v>
      </c>
    </row>
    <row r="170" spans="1:89" s="3" customFormat="1">
      <c r="A170" s="62" t="s">
        <v>220</v>
      </c>
      <c r="B170" s="63" t="s">
        <v>221</v>
      </c>
      <c r="C170" s="23">
        <v>54.3</v>
      </c>
      <c r="D170" s="9">
        <v>63</v>
      </c>
      <c r="E170" s="81">
        <v>69</v>
      </c>
      <c r="F170" s="75">
        <f t="shared" si="36"/>
        <v>1.270718232044199</v>
      </c>
      <c r="G170" s="15">
        <f t="shared" si="37"/>
        <v>3.45</v>
      </c>
      <c r="H170" s="12">
        <v>5</v>
      </c>
      <c r="I170" s="17">
        <v>3</v>
      </c>
      <c r="J170" s="15">
        <f>I170/E170%</f>
        <v>4.3478260869565224</v>
      </c>
      <c r="K170" s="12"/>
      <c r="L170" s="19"/>
      <c r="M170" s="19"/>
      <c r="N170" s="19"/>
      <c r="O170" s="19">
        <v>2</v>
      </c>
      <c r="P170" s="19">
        <v>1</v>
      </c>
    </row>
    <row r="171" spans="1:89" s="92" customFormat="1">
      <c r="A171" s="62" t="s">
        <v>222</v>
      </c>
      <c r="B171" s="63" t="s">
        <v>307</v>
      </c>
      <c r="C171" s="23">
        <v>69.009</v>
      </c>
      <c r="D171" s="9">
        <v>0</v>
      </c>
      <c r="E171" s="81">
        <v>29</v>
      </c>
      <c r="F171" s="75">
        <v>0.42</v>
      </c>
      <c r="G171" s="15">
        <f t="shared" si="37"/>
        <v>0.87</v>
      </c>
      <c r="H171" s="12">
        <v>3</v>
      </c>
      <c r="I171" s="17">
        <v>0</v>
      </c>
      <c r="J171" s="15">
        <v>0</v>
      </c>
      <c r="K171" s="12"/>
      <c r="L171" s="19"/>
      <c r="M171" s="19"/>
      <c r="N171" s="19"/>
      <c r="O171" s="19"/>
      <c r="P171" s="1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</row>
    <row r="172" spans="1:89" s="3" customFormat="1">
      <c r="A172" s="62" t="s">
        <v>224</v>
      </c>
      <c r="B172" s="63" t="s">
        <v>223</v>
      </c>
      <c r="C172" s="23">
        <v>96.992000000000004</v>
      </c>
      <c r="D172" s="9">
        <v>205</v>
      </c>
      <c r="E172" s="81">
        <v>243</v>
      </c>
      <c r="F172" s="75">
        <f t="shared" si="36"/>
        <v>2.5053612669086109</v>
      </c>
      <c r="G172" s="15">
        <f t="shared" si="37"/>
        <v>17.010000000000002</v>
      </c>
      <c r="H172" s="12">
        <v>7</v>
      </c>
      <c r="I172" s="17">
        <v>17</v>
      </c>
      <c r="J172" s="15">
        <f t="shared" ref="J172:J180" si="38">I172/E172%</f>
        <v>6.9958847736625511</v>
      </c>
      <c r="K172" s="12"/>
      <c r="L172" s="19">
        <v>3</v>
      </c>
      <c r="M172" s="19"/>
      <c r="N172" s="19"/>
      <c r="O172" s="19">
        <v>9</v>
      </c>
      <c r="P172" s="19">
        <v>5</v>
      </c>
    </row>
    <row r="173" spans="1:89" s="3" customFormat="1">
      <c r="A173" s="62" t="s">
        <v>226</v>
      </c>
      <c r="B173" s="63" t="s">
        <v>225</v>
      </c>
      <c r="C173" s="23">
        <v>31.2</v>
      </c>
      <c r="D173" s="9">
        <v>37</v>
      </c>
      <c r="E173" s="81">
        <v>36</v>
      </c>
      <c r="F173" s="75">
        <f t="shared" si="36"/>
        <v>1.153846153846154</v>
      </c>
      <c r="G173" s="15">
        <f t="shared" si="37"/>
        <v>1.8</v>
      </c>
      <c r="H173" s="12">
        <v>5</v>
      </c>
      <c r="I173" s="17">
        <v>1</v>
      </c>
      <c r="J173" s="15">
        <f t="shared" si="38"/>
        <v>2.7777777777777777</v>
      </c>
      <c r="K173" s="12"/>
      <c r="L173" s="19"/>
      <c r="M173" s="19"/>
      <c r="N173" s="19"/>
      <c r="O173" s="19"/>
      <c r="P173" s="19">
        <v>1</v>
      </c>
    </row>
    <row r="174" spans="1:89" s="3" customFormat="1">
      <c r="A174" s="62" t="s">
        <v>228</v>
      </c>
      <c r="B174" s="63" t="s">
        <v>227</v>
      </c>
      <c r="C174" s="23">
        <v>15.3</v>
      </c>
      <c r="D174" s="49">
        <v>8</v>
      </c>
      <c r="E174" s="81">
        <v>9</v>
      </c>
      <c r="F174" s="75">
        <f t="shared" si="36"/>
        <v>0.58823529411764708</v>
      </c>
      <c r="G174" s="15">
        <f t="shared" si="37"/>
        <v>0.27</v>
      </c>
      <c r="H174" s="12">
        <v>3</v>
      </c>
      <c r="I174" s="17">
        <v>0</v>
      </c>
      <c r="J174" s="15">
        <f t="shared" si="38"/>
        <v>0</v>
      </c>
      <c r="K174" s="12"/>
      <c r="L174" s="19"/>
      <c r="M174" s="19"/>
      <c r="N174" s="19"/>
      <c r="O174" s="19"/>
      <c r="P174" s="19"/>
    </row>
    <row r="175" spans="1:89" s="3" customFormat="1">
      <c r="A175" s="62" t="s">
        <v>230</v>
      </c>
      <c r="B175" s="51" t="s">
        <v>229</v>
      </c>
      <c r="C175" s="26">
        <v>52.1</v>
      </c>
      <c r="D175" s="9">
        <v>84</v>
      </c>
      <c r="E175" s="81">
        <v>93</v>
      </c>
      <c r="F175" s="75">
        <f t="shared" si="36"/>
        <v>1.7850287907869482</v>
      </c>
      <c r="G175" s="15">
        <f t="shared" si="37"/>
        <v>4.6500000000000004</v>
      </c>
      <c r="H175" s="12">
        <v>5</v>
      </c>
      <c r="I175" s="17">
        <v>4</v>
      </c>
      <c r="J175" s="15">
        <f t="shared" si="38"/>
        <v>4.301075268817204</v>
      </c>
      <c r="K175" s="12"/>
      <c r="L175" s="19"/>
      <c r="M175" s="19"/>
      <c r="N175" s="19"/>
      <c r="O175" s="19">
        <v>3</v>
      </c>
      <c r="P175" s="19">
        <v>1</v>
      </c>
    </row>
    <row r="176" spans="1:89" s="3" customFormat="1">
      <c r="A176" s="62" t="s">
        <v>232</v>
      </c>
      <c r="B176" s="51" t="s">
        <v>231</v>
      </c>
      <c r="C176" s="26">
        <v>59.4</v>
      </c>
      <c r="D176" s="9">
        <v>22</v>
      </c>
      <c r="E176" s="81">
        <v>36</v>
      </c>
      <c r="F176" s="75">
        <f t="shared" si="36"/>
        <v>0.60606060606060608</v>
      </c>
      <c r="G176" s="15">
        <f t="shared" si="37"/>
        <v>1.08</v>
      </c>
      <c r="H176" s="12">
        <v>3</v>
      </c>
      <c r="I176" s="17">
        <v>1</v>
      </c>
      <c r="J176" s="15">
        <f t="shared" si="38"/>
        <v>2.7777777777777777</v>
      </c>
      <c r="K176" s="12"/>
      <c r="L176" s="19"/>
      <c r="M176" s="19"/>
      <c r="N176" s="19"/>
      <c r="O176" s="19"/>
      <c r="P176" s="19"/>
    </row>
    <row r="177" spans="1:16" s="3" customFormat="1">
      <c r="A177" s="62" t="s">
        <v>234</v>
      </c>
      <c r="B177" s="51" t="s">
        <v>233</v>
      </c>
      <c r="C177" s="26">
        <v>13.848000000000001</v>
      </c>
      <c r="D177" s="9">
        <v>24</v>
      </c>
      <c r="E177" s="81">
        <v>26</v>
      </c>
      <c r="F177" s="75">
        <f t="shared" si="36"/>
        <v>1.877527440785673</v>
      </c>
      <c r="G177" s="15">
        <f t="shared" si="37"/>
        <v>1.3</v>
      </c>
      <c r="H177" s="12">
        <v>5</v>
      </c>
      <c r="I177" s="17">
        <v>1</v>
      </c>
      <c r="J177" s="15">
        <f t="shared" si="38"/>
        <v>3.8461538461538458</v>
      </c>
      <c r="K177" s="12"/>
      <c r="L177" s="19"/>
      <c r="M177" s="19"/>
      <c r="N177" s="19"/>
      <c r="O177" s="19"/>
      <c r="P177" s="19">
        <v>1</v>
      </c>
    </row>
    <row r="178" spans="1:16" s="3" customFormat="1">
      <c r="A178" s="62" t="s">
        <v>236</v>
      </c>
      <c r="B178" s="51" t="s">
        <v>235</v>
      </c>
      <c r="C178" s="26">
        <v>56.6</v>
      </c>
      <c r="D178" s="9">
        <v>66</v>
      </c>
      <c r="E178" s="81">
        <v>66</v>
      </c>
      <c r="F178" s="75">
        <f t="shared" si="36"/>
        <v>1.1660777385159011</v>
      </c>
      <c r="G178" s="15">
        <f t="shared" si="37"/>
        <v>3.3000000000000003</v>
      </c>
      <c r="H178" s="12">
        <v>5</v>
      </c>
      <c r="I178" s="17">
        <v>3</v>
      </c>
      <c r="J178" s="15">
        <f t="shared" si="38"/>
        <v>4.545454545454545</v>
      </c>
      <c r="K178" s="12"/>
      <c r="L178" s="19"/>
      <c r="M178" s="19"/>
      <c r="N178" s="19"/>
      <c r="O178" s="19">
        <v>2</v>
      </c>
      <c r="P178" s="19">
        <v>1</v>
      </c>
    </row>
    <row r="179" spans="1:16" s="3" customFormat="1">
      <c r="A179" s="62" t="s">
        <v>238</v>
      </c>
      <c r="B179" s="51" t="s">
        <v>237</v>
      </c>
      <c r="C179" s="52">
        <v>40.752000000000002</v>
      </c>
      <c r="D179" s="9">
        <v>12</v>
      </c>
      <c r="E179" s="81">
        <v>40</v>
      </c>
      <c r="F179" s="75">
        <f>E179/C179</f>
        <v>0.98154691794267757</v>
      </c>
      <c r="G179" s="15">
        <f t="shared" si="37"/>
        <v>1.2</v>
      </c>
      <c r="H179" s="12">
        <v>3</v>
      </c>
      <c r="I179" s="17">
        <v>1</v>
      </c>
      <c r="J179" s="15">
        <f t="shared" si="38"/>
        <v>2.5</v>
      </c>
      <c r="K179" s="12"/>
      <c r="L179" s="19"/>
      <c r="M179" s="19"/>
      <c r="N179" s="19"/>
      <c r="O179" s="19"/>
      <c r="P179" s="19">
        <v>1</v>
      </c>
    </row>
    <row r="180" spans="1:16" s="3" customFormat="1">
      <c r="A180" s="62" t="s">
        <v>324</v>
      </c>
      <c r="B180" s="64" t="s">
        <v>239</v>
      </c>
      <c r="C180" s="50">
        <v>57.7</v>
      </c>
      <c r="D180" s="53">
        <v>52</v>
      </c>
      <c r="E180" s="81">
        <v>102</v>
      </c>
      <c r="F180" s="75">
        <f t="shared" si="36"/>
        <v>1.7677642980935875</v>
      </c>
      <c r="G180" s="15">
        <f t="shared" si="37"/>
        <v>5.1000000000000005</v>
      </c>
      <c r="H180" s="12">
        <v>5</v>
      </c>
      <c r="I180" s="17">
        <v>5</v>
      </c>
      <c r="J180" s="15">
        <f t="shared" si="38"/>
        <v>4.9019607843137258</v>
      </c>
      <c r="K180" s="12"/>
      <c r="L180" s="19"/>
      <c r="M180" s="19"/>
      <c r="N180" s="19"/>
      <c r="O180" s="19">
        <v>4</v>
      </c>
      <c r="P180" s="19">
        <v>1</v>
      </c>
    </row>
    <row r="181" spans="1:16" s="3" customFormat="1">
      <c r="A181" s="57"/>
      <c r="B181" s="54" t="s">
        <v>32</v>
      </c>
      <c r="C181" s="55">
        <f>SUM(C167:C180)</f>
        <v>1403.0309999999999</v>
      </c>
      <c r="D181" s="55">
        <f>SUM(D167:D180)</f>
        <v>992</v>
      </c>
      <c r="E181" s="49">
        <f>SUM(E167:E180)</f>
        <v>1139</v>
      </c>
      <c r="F181" s="30">
        <f>SUM(F167:F180)</f>
        <v>15.676044014995272</v>
      </c>
      <c r="G181" s="16">
        <f>SUM(G167:G180)</f>
        <v>52.65</v>
      </c>
      <c r="H181" s="12"/>
      <c r="I181" s="17">
        <f>SUM(I167:I180)</f>
        <v>48</v>
      </c>
      <c r="J181" s="18"/>
      <c r="K181" s="12"/>
      <c r="L181" s="76">
        <f>SUM(L167:L180)</f>
        <v>4</v>
      </c>
      <c r="M181" s="76"/>
      <c r="N181" s="76"/>
      <c r="O181" s="76">
        <f>SUM(O167:O180)</f>
        <v>26</v>
      </c>
      <c r="P181" s="76">
        <f>SUM(P167:P180)</f>
        <v>17</v>
      </c>
    </row>
    <row r="182" spans="1:16" s="3" customFormat="1" ht="15">
      <c r="A182" s="94" t="s">
        <v>240</v>
      </c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6"/>
    </row>
    <row r="183" spans="1:16" s="3" customFormat="1">
      <c r="A183" s="62" t="s">
        <v>241</v>
      </c>
      <c r="B183" s="33" t="s">
        <v>22</v>
      </c>
      <c r="C183" s="8">
        <v>937.17</v>
      </c>
      <c r="D183" s="9">
        <v>269</v>
      </c>
      <c r="E183" s="10">
        <v>268</v>
      </c>
      <c r="F183" s="75">
        <f t="shared" ref="F183:F186" si="39">E183/C183</f>
        <v>0.28596732716582907</v>
      </c>
      <c r="G183" s="15">
        <f>E183*H183%</f>
        <v>8.0399999999999991</v>
      </c>
      <c r="H183" s="12">
        <v>3</v>
      </c>
      <c r="I183" s="17">
        <v>8</v>
      </c>
      <c r="J183" s="15">
        <f>I183/E183%</f>
        <v>2.9850746268656714</v>
      </c>
      <c r="K183" s="12"/>
      <c r="L183" s="19">
        <v>1</v>
      </c>
      <c r="M183" s="19"/>
      <c r="N183" s="19"/>
      <c r="O183" s="19">
        <f>I183-L183-P183</f>
        <v>5</v>
      </c>
      <c r="P183" s="19">
        <v>2</v>
      </c>
    </row>
    <row r="184" spans="1:16" s="3" customFormat="1" ht="30">
      <c r="A184" s="62" t="s">
        <v>242</v>
      </c>
      <c r="B184" s="33" t="s">
        <v>243</v>
      </c>
      <c r="C184" s="8">
        <v>190.15</v>
      </c>
      <c r="D184" s="9">
        <v>68</v>
      </c>
      <c r="E184" s="10">
        <v>86</v>
      </c>
      <c r="F184" s="75">
        <f t="shared" si="39"/>
        <v>0.45227452011569813</v>
      </c>
      <c r="G184" s="15">
        <f>E184*H184%</f>
        <v>2.58</v>
      </c>
      <c r="H184" s="12">
        <v>3</v>
      </c>
      <c r="I184" s="17">
        <v>2</v>
      </c>
      <c r="J184" s="15">
        <f>I184/E184%</f>
        <v>2.3255813953488373</v>
      </c>
      <c r="K184" s="12"/>
      <c r="L184" s="19"/>
      <c r="M184" s="19"/>
      <c r="N184" s="19"/>
      <c r="O184" s="19">
        <v>1</v>
      </c>
      <c r="P184" s="19">
        <v>1</v>
      </c>
    </row>
    <row r="185" spans="1:16" s="3" customFormat="1" ht="30">
      <c r="A185" s="62" t="s">
        <v>244</v>
      </c>
      <c r="B185" s="33" t="s">
        <v>245</v>
      </c>
      <c r="C185" s="8">
        <v>78.83</v>
      </c>
      <c r="D185" s="9">
        <v>0</v>
      </c>
      <c r="E185" s="10">
        <v>0</v>
      </c>
      <c r="F185" s="75">
        <f t="shared" si="39"/>
        <v>0</v>
      </c>
      <c r="G185" s="15">
        <f>E185*H185%</f>
        <v>0</v>
      </c>
      <c r="H185" s="12">
        <v>3</v>
      </c>
      <c r="I185" s="17">
        <f>E185*H185%</f>
        <v>0</v>
      </c>
      <c r="J185" s="15">
        <v>0</v>
      </c>
      <c r="K185" s="12"/>
      <c r="L185" s="19"/>
      <c r="M185" s="19"/>
      <c r="N185" s="19"/>
      <c r="O185" s="19"/>
      <c r="P185" s="19"/>
    </row>
    <row r="186" spans="1:16" s="3" customFormat="1">
      <c r="A186" s="62" t="s">
        <v>246</v>
      </c>
      <c r="B186" s="33" t="s">
        <v>119</v>
      </c>
      <c r="C186" s="23">
        <v>69</v>
      </c>
      <c r="D186" s="9">
        <v>5</v>
      </c>
      <c r="E186" s="10">
        <v>183</v>
      </c>
      <c r="F186" s="75">
        <f t="shared" si="39"/>
        <v>2.652173913043478</v>
      </c>
      <c r="G186" s="15">
        <f>E186*H186%</f>
        <v>12.81</v>
      </c>
      <c r="H186" s="12">
        <v>7</v>
      </c>
      <c r="I186" s="17">
        <v>12</v>
      </c>
      <c r="J186" s="15">
        <f>I186/E186%</f>
        <v>6.557377049180328</v>
      </c>
      <c r="K186" s="12"/>
      <c r="L186" s="19">
        <v>1</v>
      </c>
      <c r="M186" s="19"/>
      <c r="N186" s="19"/>
      <c r="O186" s="19">
        <v>8</v>
      </c>
      <c r="P186" s="19">
        <v>3</v>
      </c>
    </row>
    <row r="187" spans="1:16" s="3" customFormat="1">
      <c r="A187" s="57"/>
      <c r="B187" s="28" t="s">
        <v>32</v>
      </c>
      <c r="C187" s="93">
        <f>SUM(C183:C186)</f>
        <v>1275.1499999999999</v>
      </c>
      <c r="D187" s="49">
        <f>SUM(D183:D186)</f>
        <v>342</v>
      </c>
      <c r="E187" s="29">
        <f>SUM(E183:E186)</f>
        <v>537</v>
      </c>
      <c r="F187" s="30">
        <f>SUM(F183:F186)</f>
        <v>3.3904157603250051</v>
      </c>
      <c r="G187" s="16">
        <f t="shared" ref="G187:I187" si="40">SUM(G183:G186)</f>
        <v>23.43</v>
      </c>
      <c r="H187" s="12"/>
      <c r="I187" s="31">
        <f t="shared" si="40"/>
        <v>22</v>
      </c>
      <c r="J187" s="18"/>
      <c r="K187" s="12"/>
      <c r="L187" s="76">
        <f>SUM(L183:L186)</f>
        <v>2</v>
      </c>
      <c r="M187" s="76"/>
      <c r="N187" s="76"/>
      <c r="O187" s="76">
        <f>SUM(O183:O186)</f>
        <v>14</v>
      </c>
      <c r="P187" s="76">
        <f>SUM(P183:P186)</f>
        <v>6</v>
      </c>
    </row>
    <row r="188" spans="1:16" s="3" customFormat="1" ht="15">
      <c r="A188" s="94" t="s">
        <v>247</v>
      </c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6"/>
    </row>
    <row r="189" spans="1:16" s="3" customFormat="1">
      <c r="A189" s="62" t="s">
        <v>248</v>
      </c>
      <c r="B189" s="33" t="s">
        <v>40</v>
      </c>
      <c r="C189" s="26">
        <v>267.77</v>
      </c>
      <c r="D189" s="9">
        <v>8</v>
      </c>
      <c r="E189" s="10">
        <v>5</v>
      </c>
      <c r="F189" s="75">
        <f t="shared" ref="F189:F201" si="41">E189/C189</f>
        <v>1.8672741531911716E-2</v>
      </c>
      <c r="G189" s="15">
        <f t="shared" ref="G189:G201" si="42">E189*H189%</f>
        <v>0.15</v>
      </c>
      <c r="H189" s="12">
        <v>3</v>
      </c>
      <c r="I189" s="17">
        <v>0</v>
      </c>
      <c r="J189" s="15">
        <f>I189/E189%</f>
        <v>0</v>
      </c>
      <c r="K189" s="12"/>
      <c r="L189" s="19"/>
      <c r="M189" s="19"/>
      <c r="N189" s="19"/>
      <c r="O189" s="19"/>
      <c r="P189" s="19"/>
    </row>
    <row r="190" spans="1:16" s="3" customFormat="1" ht="30">
      <c r="A190" s="62" t="s">
        <v>249</v>
      </c>
      <c r="B190" s="33" t="s">
        <v>250</v>
      </c>
      <c r="C190" s="23">
        <v>88.83</v>
      </c>
      <c r="D190" s="9">
        <v>11</v>
      </c>
      <c r="E190" s="10">
        <v>7</v>
      </c>
      <c r="F190" s="75">
        <f t="shared" si="41"/>
        <v>7.8802206461780933E-2</v>
      </c>
      <c r="G190" s="15">
        <f t="shared" si="42"/>
        <v>0.21</v>
      </c>
      <c r="H190" s="12">
        <v>3</v>
      </c>
      <c r="I190" s="17">
        <v>0</v>
      </c>
      <c r="J190" s="15">
        <f>I190/E190%</f>
        <v>0</v>
      </c>
      <c r="K190" s="12"/>
      <c r="L190" s="19"/>
      <c r="M190" s="19"/>
      <c r="N190" s="19"/>
      <c r="O190" s="19"/>
      <c r="P190" s="19"/>
    </row>
    <row r="191" spans="1:16" s="3" customFormat="1" ht="30">
      <c r="A191" s="62" t="s">
        <v>251</v>
      </c>
      <c r="B191" s="33" t="s">
        <v>252</v>
      </c>
      <c r="C191" s="23">
        <v>100.2</v>
      </c>
      <c r="D191" s="9">
        <v>0</v>
      </c>
      <c r="E191" s="10">
        <v>0</v>
      </c>
      <c r="F191" s="75">
        <f t="shared" si="41"/>
        <v>0</v>
      </c>
      <c r="G191" s="15">
        <f t="shared" si="42"/>
        <v>0</v>
      </c>
      <c r="H191" s="12">
        <v>3</v>
      </c>
      <c r="I191" s="17">
        <f>E191*H191%</f>
        <v>0</v>
      </c>
      <c r="J191" s="15">
        <v>0</v>
      </c>
      <c r="K191" s="12"/>
      <c r="L191" s="19"/>
      <c r="M191" s="19"/>
      <c r="N191" s="19"/>
      <c r="O191" s="19"/>
      <c r="P191" s="19"/>
    </row>
    <row r="192" spans="1:16" s="3" customFormat="1" ht="30">
      <c r="A192" s="62" t="s">
        <v>253</v>
      </c>
      <c r="B192" s="33" t="s">
        <v>254</v>
      </c>
      <c r="C192" s="23">
        <v>118.77</v>
      </c>
      <c r="D192" s="9">
        <v>3</v>
      </c>
      <c r="E192" s="10">
        <v>0</v>
      </c>
      <c r="F192" s="75">
        <f t="shared" si="41"/>
        <v>0</v>
      </c>
      <c r="G192" s="15">
        <f t="shared" si="42"/>
        <v>0</v>
      </c>
      <c r="H192" s="12">
        <v>3</v>
      </c>
      <c r="I192" s="17">
        <v>0</v>
      </c>
      <c r="J192" s="15">
        <v>0</v>
      </c>
      <c r="K192" s="12"/>
      <c r="L192" s="19"/>
      <c r="M192" s="19"/>
      <c r="N192" s="19"/>
      <c r="O192" s="19"/>
      <c r="P192" s="19"/>
    </row>
    <row r="193" spans="1:16" s="3" customFormat="1" ht="30">
      <c r="A193" s="62" t="s">
        <v>255</v>
      </c>
      <c r="B193" s="33" t="s">
        <v>256</v>
      </c>
      <c r="C193" s="23">
        <v>78.02</v>
      </c>
      <c r="D193" s="9">
        <v>9</v>
      </c>
      <c r="E193" s="10">
        <v>7</v>
      </c>
      <c r="F193" s="75">
        <f t="shared" si="41"/>
        <v>8.9720584465521669E-2</v>
      </c>
      <c r="G193" s="15">
        <f t="shared" si="42"/>
        <v>0.21</v>
      </c>
      <c r="H193" s="12">
        <v>3</v>
      </c>
      <c r="I193" s="17">
        <v>0</v>
      </c>
      <c r="J193" s="15">
        <f>I193/E193%</f>
        <v>0</v>
      </c>
      <c r="K193" s="12"/>
      <c r="L193" s="19"/>
      <c r="M193" s="19"/>
      <c r="N193" s="19"/>
      <c r="O193" s="19"/>
      <c r="P193" s="19"/>
    </row>
    <row r="194" spans="1:16" s="3" customFormat="1">
      <c r="A194" s="62" t="s">
        <v>257</v>
      </c>
      <c r="B194" s="33" t="s">
        <v>258</v>
      </c>
      <c r="C194" s="23">
        <v>80.59</v>
      </c>
      <c r="D194" s="9">
        <v>1</v>
      </c>
      <c r="E194" s="10">
        <v>0</v>
      </c>
      <c r="F194" s="75">
        <f t="shared" si="41"/>
        <v>0</v>
      </c>
      <c r="G194" s="15">
        <f t="shared" si="42"/>
        <v>0</v>
      </c>
      <c r="H194" s="12">
        <v>3</v>
      </c>
      <c r="I194" s="17">
        <v>0</v>
      </c>
      <c r="J194" s="15">
        <v>0</v>
      </c>
      <c r="K194" s="12"/>
      <c r="L194" s="19"/>
      <c r="M194" s="19"/>
      <c r="N194" s="19"/>
      <c r="O194" s="19"/>
      <c r="P194" s="19"/>
    </row>
    <row r="195" spans="1:16" s="3" customFormat="1">
      <c r="A195" s="62" t="s">
        <v>259</v>
      </c>
      <c r="B195" s="33" t="s">
        <v>260</v>
      </c>
      <c r="C195" s="23">
        <v>49.628</v>
      </c>
      <c r="D195" s="9">
        <v>32</v>
      </c>
      <c r="E195" s="10">
        <v>62</v>
      </c>
      <c r="F195" s="75">
        <f t="shared" si="41"/>
        <v>1.2492947529620375</v>
      </c>
      <c r="G195" s="15">
        <f t="shared" si="42"/>
        <v>3.1</v>
      </c>
      <c r="H195" s="12">
        <v>5</v>
      </c>
      <c r="I195" s="17">
        <v>1</v>
      </c>
      <c r="J195" s="15">
        <v>3</v>
      </c>
      <c r="K195" s="12"/>
      <c r="L195" s="19"/>
      <c r="M195" s="19"/>
      <c r="N195" s="19"/>
      <c r="O195" s="19"/>
      <c r="P195" s="19">
        <v>1</v>
      </c>
    </row>
    <row r="196" spans="1:16" s="3" customFormat="1" ht="30">
      <c r="A196" s="62" t="s">
        <v>261</v>
      </c>
      <c r="B196" s="33" t="s">
        <v>262</v>
      </c>
      <c r="C196" s="23">
        <v>66.3</v>
      </c>
      <c r="D196" s="9">
        <v>20</v>
      </c>
      <c r="E196" s="10">
        <v>17</v>
      </c>
      <c r="F196" s="75">
        <f t="shared" si="41"/>
        <v>0.25641025641025644</v>
      </c>
      <c r="G196" s="15">
        <f t="shared" si="42"/>
        <v>0.51</v>
      </c>
      <c r="H196" s="12">
        <v>3</v>
      </c>
      <c r="I196" s="17">
        <v>0</v>
      </c>
      <c r="J196" s="15">
        <f t="shared" ref="J196:J201" si="43">I196/E196%</f>
        <v>0</v>
      </c>
      <c r="K196" s="12"/>
      <c r="L196" s="19"/>
      <c r="M196" s="19"/>
      <c r="N196" s="19"/>
      <c r="O196" s="19"/>
      <c r="P196" s="19"/>
    </row>
    <row r="197" spans="1:16" s="3" customFormat="1">
      <c r="A197" s="62" t="s">
        <v>263</v>
      </c>
      <c r="B197" s="33" t="s">
        <v>264</v>
      </c>
      <c r="C197" s="23">
        <v>33.909999999999997</v>
      </c>
      <c r="D197" s="9">
        <v>179</v>
      </c>
      <c r="E197" s="10">
        <v>247</v>
      </c>
      <c r="F197" s="75">
        <f t="shared" si="41"/>
        <v>7.2839870244765565</v>
      </c>
      <c r="G197" s="15">
        <f t="shared" si="42"/>
        <v>24.700000000000003</v>
      </c>
      <c r="H197" s="12">
        <v>10</v>
      </c>
      <c r="I197" s="17">
        <v>24</v>
      </c>
      <c r="J197" s="15">
        <f t="shared" si="43"/>
        <v>9.7165991902834001</v>
      </c>
      <c r="K197" s="12"/>
      <c r="L197" s="19">
        <v>3</v>
      </c>
      <c r="M197" s="19"/>
      <c r="N197" s="19"/>
      <c r="O197" s="19">
        <v>16</v>
      </c>
      <c r="P197" s="19">
        <v>5</v>
      </c>
    </row>
    <row r="198" spans="1:16" s="3" customFormat="1">
      <c r="A198" s="62" t="s">
        <v>265</v>
      </c>
      <c r="B198" s="33" t="s">
        <v>266</v>
      </c>
      <c r="C198" s="23">
        <v>12.5</v>
      </c>
      <c r="D198" s="9">
        <v>5</v>
      </c>
      <c r="E198" s="10">
        <v>32</v>
      </c>
      <c r="F198" s="75">
        <f t="shared" si="41"/>
        <v>2.56</v>
      </c>
      <c r="G198" s="15">
        <f t="shared" si="42"/>
        <v>2.2400000000000002</v>
      </c>
      <c r="H198" s="12">
        <v>7</v>
      </c>
      <c r="I198" s="17">
        <v>2</v>
      </c>
      <c r="J198" s="15">
        <f t="shared" si="43"/>
        <v>6.25</v>
      </c>
      <c r="K198" s="12"/>
      <c r="L198" s="19"/>
      <c r="M198" s="19"/>
      <c r="N198" s="19"/>
      <c r="O198" s="19"/>
      <c r="P198" s="19"/>
    </row>
    <row r="199" spans="1:16" s="3" customFormat="1">
      <c r="A199" s="62" t="s">
        <v>267</v>
      </c>
      <c r="B199" s="33" t="s">
        <v>268</v>
      </c>
      <c r="C199" s="23">
        <v>11.3</v>
      </c>
      <c r="D199" s="9">
        <v>25</v>
      </c>
      <c r="E199" s="10">
        <v>30</v>
      </c>
      <c r="F199" s="75">
        <f t="shared" si="41"/>
        <v>2.6548672566371678</v>
      </c>
      <c r="G199" s="15">
        <f t="shared" si="42"/>
        <v>2.1</v>
      </c>
      <c r="H199" s="12">
        <v>7</v>
      </c>
      <c r="I199" s="17">
        <v>2</v>
      </c>
      <c r="J199" s="15">
        <f t="shared" si="43"/>
        <v>6.666666666666667</v>
      </c>
      <c r="K199" s="12"/>
      <c r="L199" s="19"/>
      <c r="M199" s="19"/>
      <c r="N199" s="19"/>
      <c r="O199" s="19">
        <v>1</v>
      </c>
      <c r="P199" s="19">
        <v>1</v>
      </c>
    </row>
    <row r="200" spans="1:16" s="3" customFormat="1">
      <c r="A200" s="62" t="s">
        <v>269</v>
      </c>
      <c r="B200" s="33" t="s">
        <v>270</v>
      </c>
      <c r="C200" s="23">
        <v>15.08</v>
      </c>
      <c r="D200" s="9">
        <v>41</v>
      </c>
      <c r="E200" s="10">
        <v>78</v>
      </c>
      <c r="F200" s="75">
        <f t="shared" si="41"/>
        <v>5.1724137931034484</v>
      </c>
      <c r="G200" s="15">
        <f t="shared" si="42"/>
        <v>6.24</v>
      </c>
      <c r="H200" s="12">
        <v>8</v>
      </c>
      <c r="I200" s="17">
        <v>6</v>
      </c>
      <c r="J200" s="15">
        <f t="shared" si="43"/>
        <v>7.6923076923076916</v>
      </c>
      <c r="K200" s="12"/>
      <c r="L200" s="19"/>
      <c r="M200" s="19"/>
      <c r="N200" s="19"/>
      <c r="O200" s="19">
        <v>2</v>
      </c>
      <c r="P200" s="19">
        <v>2</v>
      </c>
    </row>
    <row r="201" spans="1:16" s="3" customFormat="1">
      <c r="A201" s="62" t="s">
        <v>271</v>
      </c>
      <c r="B201" s="33" t="s">
        <v>272</v>
      </c>
      <c r="C201" s="23">
        <v>48.6</v>
      </c>
      <c r="D201" s="9">
        <v>76</v>
      </c>
      <c r="E201" s="10">
        <v>57</v>
      </c>
      <c r="F201" s="75">
        <f t="shared" si="41"/>
        <v>1.1728395061728394</v>
      </c>
      <c r="G201" s="15">
        <f t="shared" si="42"/>
        <v>2.85</v>
      </c>
      <c r="H201" s="12">
        <v>5</v>
      </c>
      <c r="I201" s="17">
        <v>2</v>
      </c>
      <c r="J201" s="15">
        <f t="shared" si="43"/>
        <v>3.5087719298245617</v>
      </c>
      <c r="K201" s="12"/>
      <c r="L201" s="19"/>
      <c r="M201" s="19"/>
      <c r="N201" s="19"/>
      <c r="O201" s="19">
        <v>1</v>
      </c>
      <c r="P201" s="19">
        <v>1</v>
      </c>
    </row>
    <row r="202" spans="1:16" s="3" customFormat="1">
      <c r="A202" s="57"/>
      <c r="B202" s="28" t="s">
        <v>32</v>
      </c>
      <c r="C202" s="48">
        <f>SUM(C189:C201)</f>
        <v>971.49799999999993</v>
      </c>
      <c r="D202" s="49">
        <f>SUM(D189:D201)</f>
        <v>410</v>
      </c>
      <c r="E202" s="29">
        <f>SUM(E189:E201)</f>
        <v>542</v>
      </c>
      <c r="F202" s="30">
        <f>SUM(F189:F201)</f>
        <v>20.537008122221518</v>
      </c>
      <c r="G202" s="16">
        <f t="shared" ref="G202:I202" si="44">SUM(G189:G201)</f>
        <v>42.310000000000009</v>
      </c>
      <c r="H202" s="12"/>
      <c r="I202" s="31">
        <f t="shared" si="44"/>
        <v>37</v>
      </c>
      <c r="J202" s="12"/>
      <c r="K202" s="12"/>
      <c r="L202" s="76">
        <f>SUM(L195:L201)</f>
        <v>3</v>
      </c>
      <c r="M202" s="76"/>
      <c r="N202" s="76"/>
      <c r="O202" s="76">
        <f>SUM(O195:O201)</f>
        <v>20</v>
      </c>
      <c r="P202" s="76">
        <f>SUM(P195:P201)</f>
        <v>10</v>
      </c>
    </row>
    <row r="203" spans="1:16" s="3" customFormat="1" ht="15">
      <c r="A203" s="94" t="s">
        <v>273</v>
      </c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6"/>
    </row>
    <row r="204" spans="1:16" s="3" customFormat="1">
      <c r="A204" s="40" t="s">
        <v>274</v>
      </c>
      <c r="B204" s="33" t="s">
        <v>40</v>
      </c>
      <c r="C204" s="14">
        <v>0</v>
      </c>
      <c r="D204" s="14">
        <v>0</v>
      </c>
      <c r="E204" s="14">
        <v>0</v>
      </c>
      <c r="F204" s="21">
        <v>0</v>
      </c>
      <c r="G204" s="16">
        <f>E204*H204%</f>
        <v>0</v>
      </c>
      <c r="H204" s="12">
        <v>3</v>
      </c>
      <c r="I204" s="17">
        <f>E204*H204%</f>
        <v>0</v>
      </c>
      <c r="J204" s="15">
        <v>0</v>
      </c>
      <c r="K204" s="12"/>
      <c r="L204" s="19"/>
      <c r="M204" s="19"/>
      <c r="N204" s="19"/>
      <c r="O204" s="19"/>
      <c r="P204" s="19"/>
    </row>
    <row r="205" spans="1:16" s="3" customFormat="1" ht="30">
      <c r="A205" s="40" t="s">
        <v>275</v>
      </c>
      <c r="B205" s="33" t="s">
        <v>276</v>
      </c>
      <c r="C205" s="14">
        <v>378.94</v>
      </c>
      <c r="D205" s="56">
        <v>202</v>
      </c>
      <c r="E205" s="4">
        <v>150</v>
      </c>
      <c r="F205" s="11">
        <f t="shared" ref="F205:F206" si="45">E205/C205</f>
        <v>0.3958410302422547</v>
      </c>
      <c r="G205" s="16">
        <f>E205*H205%</f>
        <v>4.5</v>
      </c>
      <c r="H205" s="12">
        <v>3</v>
      </c>
      <c r="I205" s="17">
        <v>4</v>
      </c>
      <c r="J205" s="15">
        <f>I205/E205%</f>
        <v>2.6666666666666665</v>
      </c>
      <c r="K205" s="12"/>
      <c r="L205" s="19"/>
      <c r="M205" s="19"/>
      <c r="N205" s="19"/>
      <c r="O205" s="19">
        <v>2</v>
      </c>
      <c r="P205" s="19">
        <v>2</v>
      </c>
    </row>
    <row r="206" spans="1:16" s="3" customFormat="1">
      <c r="A206" s="57"/>
      <c r="B206" s="28" t="s">
        <v>32</v>
      </c>
      <c r="C206" s="93">
        <f>SUM(C204:C205)</f>
        <v>378.94</v>
      </c>
      <c r="D206" s="29">
        <f>SUM(D204:D205)</f>
        <v>202</v>
      </c>
      <c r="E206" s="29">
        <v>150</v>
      </c>
      <c r="F206" s="11">
        <f t="shared" si="45"/>
        <v>0.3958410302422547</v>
      </c>
      <c r="G206" s="16">
        <f>E206*H206%</f>
        <v>0</v>
      </c>
      <c r="H206" s="12"/>
      <c r="I206" s="17">
        <f>SUM(I204:I205)</f>
        <v>4</v>
      </c>
      <c r="J206" s="15"/>
      <c r="K206" s="12"/>
      <c r="L206" s="19"/>
      <c r="M206" s="19"/>
      <c r="N206" s="19"/>
      <c r="O206" s="76">
        <f>SUM(O205)</f>
        <v>2</v>
      </c>
      <c r="P206" s="76">
        <f>SUM(P205)</f>
        <v>2</v>
      </c>
    </row>
    <row r="207" spans="1:16" s="3" customFormat="1" ht="15">
      <c r="A207" s="94" t="s">
        <v>277</v>
      </c>
      <c r="B207" s="95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2"/>
    </row>
    <row r="208" spans="1:16" s="3" customFormat="1">
      <c r="A208" s="40" t="s">
        <v>278</v>
      </c>
      <c r="B208" s="33" t="s">
        <v>22</v>
      </c>
      <c r="C208" s="23">
        <v>247.8</v>
      </c>
      <c r="D208" s="13">
        <v>0</v>
      </c>
      <c r="E208" s="10">
        <v>0</v>
      </c>
      <c r="F208" s="66">
        <v>0</v>
      </c>
      <c r="G208" s="16">
        <f>E208*H208%</f>
        <v>0</v>
      </c>
      <c r="H208" s="12">
        <v>3</v>
      </c>
      <c r="I208" s="17">
        <f>E208*H208%</f>
        <v>0</v>
      </c>
      <c r="J208" s="15">
        <v>0</v>
      </c>
      <c r="K208" s="12"/>
      <c r="L208" s="19"/>
      <c r="M208" s="19"/>
      <c r="N208" s="19"/>
      <c r="O208" s="19"/>
      <c r="P208" s="19"/>
    </row>
    <row r="209" spans="1:16" s="3" customFormat="1" ht="30">
      <c r="A209" s="40" t="s">
        <v>279</v>
      </c>
      <c r="B209" s="33" t="s">
        <v>280</v>
      </c>
      <c r="C209" s="23">
        <v>196.16</v>
      </c>
      <c r="D209" s="20">
        <v>0</v>
      </c>
      <c r="E209" s="10">
        <v>0</v>
      </c>
      <c r="F209" s="66">
        <v>0</v>
      </c>
      <c r="G209" s="16">
        <f>E209*H209%</f>
        <v>0</v>
      </c>
      <c r="H209" s="12">
        <v>3</v>
      </c>
      <c r="I209" s="17">
        <f>E209*H209%</f>
        <v>0</v>
      </c>
      <c r="J209" s="15">
        <v>0</v>
      </c>
      <c r="K209" s="12"/>
      <c r="L209" s="19"/>
      <c r="M209" s="19"/>
      <c r="N209" s="19"/>
      <c r="O209" s="19"/>
      <c r="P209" s="19"/>
    </row>
    <row r="210" spans="1:16" s="3" customFormat="1">
      <c r="A210" s="40" t="s">
        <v>281</v>
      </c>
      <c r="B210" s="33" t="s">
        <v>282</v>
      </c>
      <c r="C210" s="23">
        <v>130.25</v>
      </c>
      <c r="D210" s="20">
        <v>40</v>
      </c>
      <c r="E210" s="10">
        <v>46</v>
      </c>
      <c r="F210" s="11">
        <f t="shared" ref="F210:F212" si="46">E210/C210</f>
        <v>0.3531669865642994</v>
      </c>
      <c r="G210" s="16">
        <f>E210*H210%</f>
        <v>1.38</v>
      </c>
      <c r="H210" s="12">
        <v>3</v>
      </c>
      <c r="I210" s="17">
        <v>1</v>
      </c>
      <c r="J210" s="15">
        <f>I210/E210%</f>
        <v>2.1739130434782608</v>
      </c>
      <c r="K210" s="12"/>
      <c r="L210" s="19"/>
      <c r="M210" s="19"/>
      <c r="N210" s="19"/>
      <c r="O210" s="19"/>
      <c r="P210" s="19">
        <v>1</v>
      </c>
    </row>
    <row r="211" spans="1:16" s="3" customFormat="1">
      <c r="A211" s="40" t="s">
        <v>283</v>
      </c>
      <c r="B211" s="33" t="s">
        <v>284</v>
      </c>
      <c r="C211" s="23">
        <v>8.4600000000000009</v>
      </c>
      <c r="D211" s="9">
        <v>0</v>
      </c>
      <c r="E211" s="10">
        <v>0</v>
      </c>
      <c r="F211" s="11">
        <f t="shared" si="46"/>
        <v>0</v>
      </c>
      <c r="G211" s="16">
        <f>E211*H211%</f>
        <v>0</v>
      </c>
      <c r="H211" s="12">
        <v>3</v>
      </c>
      <c r="I211" s="17">
        <f>E211*H211%</f>
        <v>0</v>
      </c>
      <c r="J211" s="15">
        <v>0</v>
      </c>
      <c r="K211" s="12"/>
      <c r="L211" s="19"/>
      <c r="M211" s="19"/>
      <c r="N211" s="19"/>
      <c r="O211" s="19"/>
      <c r="P211" s="19"/>
    </row>
    <row r="212" spans="1:16" s="3" customFormat="1">
      <c r="A212" s="40" t="s">
        <v>285</v>
      </c>
      <c r="B212" s="33" t="s">
        <v>286</v>
      </c>
      <c r="C212" s="23">
        <v>3.4079999999999999</v>
      </c>
      <c r="D212" s="13">
        <v>2</v>
      </c>
      <c r="E212" s="10">
        <v>8</v>
      </c>
      <c r="F212" s="11">
        <f t="shared" si="46"/>
        <v>2.347417840375587</v>
      </c>
      <c r="G212" s="16">
        <f>E212*H212%</f>
        <v>0.56000000000000005</v>
      </c>
      <c r="H212" s="12">
        <v>7</v>
      </c>
      <c r="I212" s="17">
        <v>0</v>
      </c>
      <c r="J212" s="15">
        <f>I212/E212%</f>
        <v>0</v>
      </c>
      <c r="K212" s="12"/>
      <c r="L212" s="19"/>
      <c r="M212" s="19"/>
      <c r="N212" s="19"/>
      <c r="O212" s="19"/>
      <c r="P212" s="19"/>
    </row>
    <row r="213" spans="1:16" s="3" customFormat="1">
      <c r="A213" s="57"/>
      <c r="B213" s="28" t="s">
        <v>32</v>
      </c>
      <c r="C213" s="48">
        <f>SUM(C208:C212)</f>
        <v>586.07800000000009</v>
      </c>
      <c r="D213" s="29">
        <f>SUM(D208:D212)</f>
        <v>42</v>
      </c>
      <c r="E213" s="29">
        <f>SUM(E208:E212)</f>
        <v>54</v>
      </c>
      <c r="F213" s="30">
        <f>SUM(F208:F212)</f>
        <v>2.7005848269398864</v>
      </c>
      <c r="G213" s="16">
        <f>SUM(G208:G212)</f>
        <v>1.94</v>
      </c>
      <c r="H213" s="12"/>
      <c r="I213" s="31">
        <f>SUM(I208:I212)</f>
        <v>1</v>
      </c>
      <c r="J213" s="18"/>
      <c r="K213" s="12"/>
      <c r="L213" s="19"/>
      <c r="M213" s="19"/>
      <c r="N213" s="19"/>
      <c r="O213" s="19"/>
      <c r="P213" s="76">
        <v>1</v>
      </c>
    </row>
    <row r="214" spans="1:16" s="3" customFormat="1" ht="15">
      <c r="A214" s="94" t="s">
        <v>287</v>
      </c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6"/>
    </row>
    <row r="215" spans="1:16" s="3" customFormat="1">
      <c r="A215" s="40" t="s">
        <v>288</v>
      </c>
      <c r="B215" s="33" t="s">
        <v>40</v>
      </c>
      <c r="C215" s="23">
        <v>431.1</v>
      </c>
      <c r="D215" s="9">
        <v>0</v>
      </c>
      <c r="E215" s="10">
        <v>0</v>
      </c>
      <c r="F215" s="11">
        <f>E215/C215</f>
        <v>0</v>
      </c>
      <c r="G215" s="16">
        <f>E215*H215%</f>
        <v>0</v>
      </c>
      <c r="H215" s="12">
        <v>3</v>
      </c>
      <c r="I215" s="17">
        <f>E215*H215%</f>
        <v>0</v>
      </c>
      <c r="J215" s="18">
        <v>0</v>
      </c>
      <c r="K215" s="12"/>
      <c r="L215" s="19"/>
      <c r="M215" s="19"/>
      <c r="N215" s="19"/>
      <c r="O215" s="19"/>
      <c r="P215" s="19"/>
    </row>
    <row r="216" spans="1:16" s="3" customFormat="1">
      <c r="A216" s="65" t="s">
        <v>289</v>
      </c>
      <c r="B216" s="33" t="s">
        <v>290</v>
      </c>
      <c r="C216" s="23">
        <v>99.61</v>
      </c>
      <c r="D216" s="9">
        <v>0</v>
      </c>
      <c r="E216" s="10">
        <v>2</v>
      </c>
      <c r="F216" s="11">
        <f t="shared" ref="F216:F217" si="47">E216/C216</f>
        <v>2.0078305391024998E-2</v>
      </c>
      <c r="G216" s="16">
        <f>E216*H216%</f>
        <v>0.06</v>
      </c>
      <c r="H216" s="12">
        <v>3</v>
      </c>
      <c r="I216" s="17">
        <f>E216*H216%</f>
        <v>0.06</v>
      </c>
      <c r="J216" s="18">
        <f>I216/E216%</f>
        <v>3</v>
      </c>
      <c r="K216" s="12"/>
      <c r="L216" s="19"/>
      <c r="M216" s="19"/>
      <c r="N216" s="19"/>
      <c r="O216" s="19"/>
      <c r="P216" s="19"/>
    </row>
    <row r="217" spans="1:16" s="3" customFormat="1">
      <c r="A217" s="40" t="s">
        <v>291</v>
      </c>
      <c r="B217" s="33" t="s">
        <v>292</v>
      </c>
      <c r="C217" s="23">
        <v>4.2</v>
      </c>
      <c r="D217" s="9">
        <v>0</v>
      </c>
      <c r="E217" s="10">
        <v>0</v>
      </c>
      <c r="F217" s="11">
        <f t="shared" si="47"/>
        <v>0</v>
      </c>
      <c r="G217" s="16">
        <f>E217*H217%</f>
        <v>0</v>
      </c>
      <c r="H217" s="12">
        <v>3</v>
      </c>
      <c r="I217" s="17">
        <f>E217*H217%</f>
        <v>0</v>
      </c>
      <c r="J217" s="18">
        <v>0</v>
      </c>
      <c r="K217" s="12"/>
      <c r="L217" s="19"/>
      <c r="M217" s="19"/>
      <c r="N217" s="19"/>
      <c r="O217" s="19"/>
      <c r="P217" s="19"/>
    </row>
    <row r="218" spans="1:16" s="3" customFormat="1">
      <c r="A218" s="57"/>
      <c r="B218" s="28" t="s">
        <v>32</v>
      </c>
      <c r="C218" s="93">
        <f>SUM(C215:C217)</f>
        <v>534.91000000000008</v>
      </c>
      <c r="D218" s="29">
        <v>0</v>
      </c>
      <c r="E218" s="29">
        <f>SUM(E215:E217)</f>
        <v>2</v>
      </c>
      <c r="F218" s="30">
        <f>SUM(F215:F217)</f>
        <v>2.0078305391024998E-2</v>
      </c>
      <c r="G218" s="16">
        <f>SUM(G215:G217)</f>
        <v>0.06</v>
      </c>
      <c r="H218" s="12"/>
      <c r="I218" s="31">
        <f>SUM(I215:I217)</f>
        <v>0.06</v>
      </c>
      <c r="J218" s="12">
        <v>0</v>
      </c>
      <c r="K218" s="12"/>
      <c r="L218" s="19"/>
      <c r="M218" s="19"/>
      <c r="N218" s="19"/>
      <c r="O218" s="19"/>
      <c r="P218" s="19"/>
    </row>
    <row r="219" spans="1:16" s="3" customFormat="1" ht="15">
      <c r="A219" s="94" t="s">
        <v>293</v>
      </c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6"/>
    </row>
    <row r="220" spans="1:16" s="3" customFormat="1">
      <c r="A220" s="62" t="s">
        <v>294</v>
      </c>
      <c r="B220" s="33" t="s">
        <v>22</v>
      </c>
      <c r="C220" s="23">
        <v>297.64</v>
      </c>
      <c r="D220" s="9">
        <v>179</v>
      </c>
      <c r="E220" s="10">
        <v>113</v>
      </c>
      <c r="F220" s="11">
        <f>E220/C220</f>
        <v>0.37965327240962238</v>
      </c>
      <c r="G220" s="16">
        <f>E220*H220%</f>
        <v>3.3899999999999997</v>
      </c>
      <c r="H220" s="12">
        <v>3</v>
      </c>
      <c r="I220" s="17">
        <v>3</v>
      </c>
      <c r="J220" s="18">
        <f>I220/E220</f>
        <v>2.6548672566371681E-2</v>
      </c>
      <c r="K220" s="12"/>
      <c r="L220" s="19"/>
      <c r="M220" s="19"/>
      <c r="N220" s="19"/>
      <c r="O220" s="19">
        <f>I220-L220-P220</f>
        <v>2</v>
      </c>
      <c r="P220" s="19">
        <v>1</v>
      </c>
    </row>
    <row r="221" spans="1:16" s="3" customFormat="1" ht="30">
      <c r="A221" s="62" t="s">
        <v>295</v>
      </c>
      <c r="B221" s="33" t="s">
        <v>296</v>
      </c>
      <c r="C221" s="23">
        <v>174.07</v>
      </c>
      <c r="D221" s="9">
        <v>375</v>
      </c>
      <c r="E221" s="10">
        <v>371</v>
      </c>
      <c r="F221" s="11">
        <f t="shared" ref="F221:F222" si="48">E221/C221</f>
        <v>2.1313264778537371</v>
      </c>
      <c r="G221" s="16">
        <f>E221*H221%</f>
        <v>25.970000000000002</v>
      </c>
      <c r="H221" s="12">
        <v>7</v>
      </c>
      <c r="I221" s="17">
        <v>26</v>
      </c>
      <c r="J221" s="18">
        <f>I221/E221</f>
        <v>7.0080862533692723E-2</v>
      </c>
      <c r="K221" s="12"/>
      <c r="L221" s="19">
        <v>3</v>
      </c>
      <c r="M221" s="19"/>
      <c r="N221" s="19"/>
      <c r="O221" s="19">
        <v>13</v>
      </c>
      <c r="P221" s="19">
        <v>10</v>
      </c>
    </row>
    <row r="222" spans="1:16" s="3" customFormat="1">
      <c r="A222" s="62" t="s">
        <v>297</v>
      </c>
      <c r="B222" s="33" t="s">
        <v>298</v>
      </c>
      <c r="C222" s="23">
        <v>17.899999999999999</v>
      </c>
      <c r="D222" s="9">
        <v>0</v>
      </c>
      <c r="E222" s="10">
        <v>0</v>
      </c>
      <c r="F222" s="11">
        <f t="shared" si="48"/>
        <v>0</v>
      </c>
      <c r="G222" s="16">
        <f>E222*H222%</f>
        <v>0</v>
      </c>
      <c r="H222" s="12">
        <v>3</v>
      </c>
      <c r="I222" s="17">
        <f>E222*H222%</f>
        <v>0</v>
      </c>
      <c r="J222" s="18">
        <v>0</v>
      </c>
      <c r="K222" s="12"/>
      <c r="L222" s="19"/>
      <c r="M222" s="19"/>
      <c r="N222" s="19"/>
      <c r="O222" s="19"/>
      <c r="P222" s="19"/>
    </row>
    <row r="223" spans="1:16" s="3" customFormat="1">
      <c r="A223" s="57"/>
      <c r="B223" s="28" t="s">
        <v>32</v>
      </c>
      <c r="C223" s="93">
        <f>SUM(C220:C222)</f>
        <v>489.60999999999996</v>
      </c>
      <c r="D223" s="49">
        <f>SUM(D220:D222)</f>
        <v>554</v>
      </c>
      <c r="E223" s="29">
        <f>SUM(E220:E222)</f>
        <v>484</v>
      </c>
      <c r="F223" s="30">
        <f>SUM(F220:F222)</f>
        <v>2.5109797502633593</v>
      </c>
      <c r="G223" s="16">
        <f>SUM(G220:G222)</f>
        <v>29.360000000000003</v>
      </c>
      <c r="H223" s="12"/>
      <c r="I223" s="31">
        <f>SUM(I220:I222)</f>
        <v>29</v>
      </c>
      <c r="J223" s="18"/>
      <c r="K223" s="12"/>
      <c r="L223" s="76">
        <f>SUM(L220:L222)</f>
        <v>3</v>
      </c>
      <c r="M223" s="76"/>
      <c r="N223" s="76"/>
      <c r="O223" s="76">
        <v>17</v>
      </c>
      <c r="P223" s="76">
        <f>SUM(P220:P222)</f>
        <v>11</v>
      </c>
    </row>
    <row r="224" spans="1:16" s="3" customFormat="1" ht="15">
      <c r="A224" s="94" t="s">
        <v>299</v>
      </c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6"/>
    </row>
    <row r="225" spans="1:16" s="3" customFormat="1">
      <c r="A225" s="62" t="s">
        <v>300</v>
      </c>
      <c r="B225" s="33" t="s">
        <v>22</v>
      </c>
      <c r="C225" s="8">
        <v>616.47</v>
      </c>
      <c r="D225" s="56">
        <v>0</v>
      </c>
      <c r="E225" s="4">
        <v>0</v>
      </c>
      <c r="F225" s="21">
        <v>0</v>
      </c>
      <c r="G225" s="16">
        <f>E225*H225%</f>
        <v>0</v>
      </c>
      <c r="H225" s="12">
        <v>3</v>
      </c>
      <c r="I225" s="17">
        <f>E225*H225%</f>
        <v>0</v>
      </c>
      <c r="J225" s="18">
        <v>0</v>
      </c>
      <c r="K225" s="12"/>
      <c r="L225" s="19"/>
      <c r="M225" s="19"/>
      <c r="N225" s="19"/>
      <c r="O225" s="19"/>
      <c r="P225" s="19"/>
    </row>
    <row r="226" spans="1:16" s="3" customFormat="1">
      <c r="A226" s="57"/>
      <c r="B226" s="28" t="s">
        <v>32</v>
      </c>
      <c r="C226" s="93">
        <f>SUM(C225)</f>
        <v>616.47</v>
      </c>
      <c r="D226" s="29">
        <v>0</v>
      </c>
      <c r="E226" s="29">
        <v>0</v>
      </c>
      <c r="F226" s="29">
        <v>0</v>
      </c>
      <c r="G226" s="16">
        <v>0</v>
      </c>
      <c r="H226" s="12">
        <v>3</v>
      </c>
      <c r="I226" s="31">
        <f>SUM(I225)</f>
        <v>0</v>
      </c>
      <c r="J226" s="18">
        <v>0</v>
      </c>
      <c r="K226" s="12"/>
      <c r="L226" s="19"/>
      <c r="M226" s="19"/>
      <c r="N226" s="19"/>
      <c r="O226" s="19"/>
      <c r="P226" s="19"/>
    </row>
    <row r="227" spans="1:16" s="3" customFormat="1">
      <c r="A227" s="57"/>
      <c r="B227" s="28" t="s">
        <v>301</v>
      </c>
      <c r="C227" s="48">
        <f>C226+C223+C218+C213+C206+C202+C187+C181+C165+C154+C151+C146+C136+C131+C118+C113+C109+C105+C98+C92+C82+C74+C69+C58+C54+C50+C46+C40+C33+C27+C21</f>
        <v>37876.416000000005</v>
      </c>
      <c r="D227" s="49">
        <f>D223+D213+D206+D202+D187+D181+D165+D154+D151+D146+D131+D113+D109+D105+D98+D92+D82+D69+D58+D46+D40+D33+D27+D21</f>
        <v>17565</v>
      </c>
      <c r="E227" s="49">
        <f>E223+E213+E206+E202+E187+E181+E165+E154+E151+E146+E131+E113+E109+E105+E98+E92+E82+E69+E58+E46+E40+E33+E27+E21</f>
        <v>21084</v>
      </c>
      <c r="F227" s="30">
        <f>F223+F213+F206+F202+F187+F181+F165+F154+F151+F146+F131+F113+F109+F105+F98+F92+F82+F69+F58+F46+F40+F33+F27+F21</f>
        <v>156.46015032345827</v>
      </c>
      <c r="G227" s="16">
        <f>G223+G213+G206+G202+G187+G181+G165+G154+G151+G146+G131+G113+G109+G105+G98+G92+G82+G69+G58+G46+G40+G33+G27+G21</f>
        <v>966.61</v>
      </c>
      <c r="H227" s="12"/>
      <c r="I227" s="17">
        <f>I223+I213+I206+I202+I187+I181+I165+I154+I151+I146+I131+I113+I109+I105+I98+I92+I82+I69+I58+I46+I40+I33+I27+I21</f>
        <v>959.3</v>
      </c>
      <c r="J227" s="12"/>
      <c r="K227" s="12"/>
      <c r="L227" s="19">
        <f>L21+L46+L58+L82+L92+L98+L109+L146+L151+L154+L165+L181+L187+L202+L223</f>
        <v>96.85</v>
      </c>
      <c r="M227" s="19"/>
      <c r="N227" s="19"/>
      <c r="O227" s="19">
        <f>O21+O27+O33+O40+O46+O58+O69+O82+O92+O98+O109+O131+O146+O151+O154+O165+O181+O187+O202+O206+O223</f>
        <v>563.34999999999991</v>
      </c>
      <c r="P227" s="19">
        <f>P21+P27+P33+P40+P46+P58+P69+P82+P92+P98+P105+P109+P113+P131+P146+P151+P154+P165+P181+P187+P202+P206+P213+P223</f>
        <v>256.60000000000002</v>
      </c>
    </row>
    <row r="229" spans="1:16" ht="15">
      <c r="B229" s="160"/>
      <c r="C229" s="160"/>
      <c r="D229" s="160"/>
      <c r="E229" s="160"/>
      <c r="F229" s="160"/>
      <c r="G229" s="160"/>
      <c r="H229" s="160"/>
      <c r="I229" s="160"/>
      <c r="J229" s="160"/>
      <c r="K229" s="160"/>
      <c r="L229" s="160"/>
      <c r="M229" s="160"/>
      <c r="N229" s="160"/>
      <c r="O229" s="160"/>
    </row>
    <row r="230" spans="1:16" ht="18.75">
      <c r="B230" s="161"/>
      <c r="C230" s="2"/>
      <c r="D230" s="2"/>
      <c r="E230" s="2"/>
      <c r="F230" s="2"/>
      <c r="G230" s="2"/>
      <c r="H230" s="2"/>
      <c r="I230" s="2"/>
      <c r="J230" s="2"/>
      <c r="K230" s="2"/>
      <c r="L230" s="162"/>
      <c r="M230" s="162"/>
      <c r="N230" s="162"/>
      <c r="O230" s="162"/>
    </row>
  </sheetData>
  <mergeCells count="47">
    <mergeCell ref="A166:P166"/>
    <mergeCell ref="A93:P93"/>
    <mergeCell ref="A99:P99"/>
    <mergeCell ref="A106:P106"/>
    <mergeCell ref="A110:P110"/>
    <mergeCell ref="A114:P114"/>
    <mergeCell ref="A119:P119"/>
    <mergeCell ref="A132:P132"/>
    <mergeCell ref="A137:P137"/>
    <mergeCell ref="A147:P147"/>
    <mergeCell ref="A152:P152"/>
    <mergeCell ref="A155:P155"/>
    <mergeCell ref="A224:P224"/>
    <mergeCell ref="B229:O229"/>
    <mergeCell ref="A182:P182"/>
    <mergeCell ref="A188:P188"/>
    <mergeCell ref="A203:P203"/>
    <mergeCell ref="A207:P207"/>
    <mergeCell ref="A214:P214"/>
    <mergeCell ref="A219:P219"/>
    <mergeCell ref="A83:P83"/>
    <mergeCell ref="A13:P13"/>
    <mergeCell ref="A22:P22"/>
    <mergeCell ref="A28:P28"/>
    <mergeCell ref="A34:P34"/>
    <mergeCell ref="A41:P41"/>
    <mergeCell ref="A47:P47"/>
    <mergeCell ref="A51:P51"/>
    <mergeCell ref="A55:P55"/>
    <mergeCell ref="A59:P59"/>
    <mergeCell ref="A70:P70"/>
    <mergeCell ref="A75:P75"/>
    <mergeCell ref="G7:P7"/>
    <mergeCell ref="G8:H8"/>
    <mergeCell ref="I8:P8"/>
    <mergeCell ref="E2:F2"/>
    <mergeCell ref="A7:A11"/>
    <mergeCell ref="B7:B11"/>
    <mergeCell ref="C7:C11"/>
    <mergeCell ref="D7:E10"/>
    <mergeCell ref="F7:F11"/>
    <mergeCell ref="L10:P10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orientation="portrait" horizontalDpi="180" verticalDpi="180" r:id="rId1"/>
  <ignoredErrors>
    <ignoredError sqref="I27" formulaRange="1"/>
    <ignoredError sqref="D27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2022-05-18T06:49:44Z</dcterms:modified>
</cp:coreProperties>
</file>