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РОЕКТ 2024-2026\изменения апрель 2024 год\в совет\"/>
    </mc:Choice>
  </mc:AlternateContent>
  <bookViews>
    <workbookView xWindow="0" yWindow="0" windowWidth="28800" windowHeight="12435"/>
  </bookViews>
  <sheets>
    <sheet name="Лист2" sheetId="2" r:id="rId1"/>
  </sheets>
  <definedNames>
    <definedName name="_xlnm._FilterDatabase" localSheetId="0" hidden="1">Лист2!$A$9:$D$374</definedName>
  </definedNames>
  <calcPr calcId="152511"/>
</workbook>
</file>

<file path=xl/calcChain.xml><?xml version="1.0" encoding="utf-8"?>
<calcChain xmlns="http://schemas.openxmlformats.org/spreadsheetml/2006/main">
  <c r="D171" i="2" l="1"/>
  <c r="D366" i="2"/>
  <c r="D365" i="2" s="1"/>
  <c r="D46" i="2" l="1"/>
  <c r="D363" i="2"/>
  <c r="D362" i="2" s="1"/>
  <c r="D256" i="2" l="1"/>
  <c r="D258" i="2"/>
  <c r="D87" i="2" l="1"/>
  <c r="D207" i="2" l="1"/>
  <c r="D169" i="2"/>
  <c r="D168" i="2"/>
  <c r="D133" i="2"/>
  <c r="D132" i="2" s="1"/>
  <c r="D222" i="2"/>
  <c r="D221" i="2" s="1"/>
  <c r="D372" i="2"/>
  <c r="D371" i="2"/>
  <c r="D369" i="2" s="1"/>
  <c r="D368" i="2" s="1"/>
  <c r="D81" i="2"/>
  <c r="D80" i="2" s="1"/>
  <c r="D82" i="2"/>
  <c r="D90" i="2"/>
  <c r="D92" i="2"/>
  <c r="D85" i="2"/>
  <c r="D79" i="2"/>
  <c r="D61" i="2"/>
  <c r="D19" i="2" l="1"/>
  <c r="D23" i="2"/>
  <c r="D22" i="2" s="1"/>
  <c r="D154" i="2"/>
  <c r="D152" i="2"/>
  <c r="D206" i="2"/>
  <c r="D205" i="2" s="1"/>
  <c r="D173" i="2"/>
  <c r="D175" i="2"/>
  <c r="D113" i="2"/>
  <c r="D137" i="2"/>
  <c r="D231" i="2"/>
  <c r="D358" i="2"/>
  <c r="D255" i="2"/>
  <c r="D65" i="2"/>
  <c r="D64" i="2" s="1"/>
  <c r="D184" i="2" l="1"/>
  <c r="D187" i="2"/>
  <c r="D89" i="2" l="1"/>
  <c r="D69" i="2"/>
  <c r="D305" i="2" l="1"/>
  <c r="D308" i="2" l="1"/>
  <c r="D100" i="2" l="1"/>
  <c r="D301" i="2" l="1"/>
  <c r="D193" i="2" l="1"/>
  <c r="D200" i="2"/>
  <c r="D191" i="2"/>
  <c r="D349" i="2" l="1"/>
  <c r="D347" i="2"/>
  <c r="D343" i="2"/>
  <c r="D342" i="2"/>
  <c r="D328" i="2"/>
  <c r="D316" i="2"/>
  <c r="D313" i="2"/>
  <c r="D289" i="2"/>
  <c r="D266" i="2"/>
  <c r="D259" i="2"/>
  <c r="D233" i="2"/>
  <c r="D229" i="2"/>
  <c r="D226" i="2"/>
  <c r="D219" i="2"/>
  <c r="D218" i="2" s="1"/>
  <c r="D216" i="2"/>
  <c r="D215" i="2" s="1"/>
  <c r="D214" i="2"/>
  <c r="D211" i="2"/>
  <c r="D181" i="2"/>
  <c r="D180" i="2"/>
  <c r="D164" i="2"/>
  <c r="D163" i="2"/>
  <c r="D161" i="2" s="1"/>
  <c r="D139" i="2"/>
  <c r="D138" i="2" s="1"/>
  <c r="D128" i="2"/>
  <c r="D106" i="2"/>
  <c r="D95" i="2"/>
  <c r="D77" i="2"/>
  <c r="D56" i="2"/>
  <c r="D28" i="2"/>
  <c r="D27" i="2"/>
  <c r="D360" i="2" l="1"/>
  <c r="D359" i="2" s="1"/>
  <c r="D346" i="2" l="1"/>
  <c r="D204" i="2" l="1"/>
  <c r="D354" i="2" l="1"/>
  <c r="D353" i="2" s="1"/>
  <c r="D357" i="2"/>
  <c r="D356" i="2" s="1"/>
  <c r="D300" i="2" l="1"/>
  <c r="D299" i="2" s="1"/>
  <c r="D213" i="2"/>
  <c r="D212" i="2" s="1"/>
  <c r="D167" i="2"/>
  <c r="D158" i="2"/>
  <c r="D136" i="2"/>
  <c r="D135" i="2" s="1"/>
  <c r="D130" i="2"/>
  <c r="D129" i="2" s="1"/>
  <c r="D127" i="2"/>
  <c r="D126" i="2" s="1"/>
  <c r="D108" i="2"/>
  <c r="D107" i="2" s="1"/>
  <c r="D105" i="2"/>
  <c r="D104" i="2" s="1"/>
  <c r="D86" i="2"/>
  <c r="D84" i="2"/>
  <c r="D83" i="2" l="1"/>
  <c r="D312" i="2"/>
  <c r="D199" i="2"/>
  <c r="D142" i="2" l="1"/>
  <c r="D141" i="2" s="1"/>
  <c r="D124" i="2"/>
  <c r="D123" i="2" s="1"/>
  <c r="D297" i="2"/>
  <c r="D296" i="2" s="1"/>
  <c r="D303" i="2"/>
  <c r="D225" i="2" l="1"/>
  <c r="D224" i="2" s="1"/>
  <c r="D194" i="2"/>
  <c r="D265" i="2"/>
  <c r="D264" i="2" s="1"/>
  <c r="D279" i="2"/>
  <c r="D156" i="2"/>
  <c r="D155" i="2" s="1"/>
  <c r="D232" i="2"/>
  <c r="D230" i="2"/>
  <c r="D228" i="2"/>
  <c r="D197" i="2"/>
  <c r="D196" i="2" s="1"/>
  <c r="D192" i="2"/>
  <c r="D190" i="2"/>
  <c r="D99" i="2"/>
  <c r="D98" i="2" s="1"/>
  <c r="D121" i="2"/>
  <c r="D120" i="2" s="1"/>
  <c r="D118" i="2"/>
  <c r="D117" i="2" s="1"/>
  <c r="D115" i="2"/>
  <c r="D114" i="2" s="1"/>
  <c r="D112" i="2"/>
  <c r="D111" i="2" s="1"/>
  <c r="D102" i="2"/>
  <c r="D101" i="2" s="1"/>
  <c r="D186" i="2"/>
  <c r="D183" i="2" s="1"/>
  <c r="D179" i="2"/>
  <c r="D178" i="2" s="1"/>
  <c r="D176" i="2"/>
  <c r="D174" i="2"/>
  <c r="D172" i="2"/>
  <c r="D166" i="2"/>
  <c r="D162" i="2"/>
  <c r="D153" i="2"/>
  <c r="D151" i="2"/>
  <c r="D146" i="2"/>
  <c r="D145" i="2" s="1"/>
  <c r="D351" i="2"/>
  <c r="D350" i="2" s="1"/>
  <c r="D330" i="2"/>
  <c r="D321" i="2"/>
  <c r="D320" i="2" s="1"/>
  <c r="D318" i="2"/>
  <c r="D317" i="2" s="1"/>
  <c r="D294" i="2"/>
  <c r="D293" i="2" s="1"/>
  <c r="D291" i="2"/>
  <c r="D290" i="2" s="1"/>
  <c r="D288" i="2"/>
  <c r="D287" i="2" s="1"/>
  <c r="D285" i="2"/>
  <c r="D284" i="2" s="1"/>
  <c r="D274" i="2"/>
  <c r="D273" i="2" s="1"/>
  <c r="D249" i="2"/>
  <c r="D248" i="2" s="1"/>
  <c r="D110" i="2" l="1"/>
  <c r="D144" i="2"/>
  <c r="D97" i="2"/>
  <c r="D227" i="2"/>
  <c r="D189" i="2"/>
  <c r="D188" i="2" s="1"/>
  <c r="D306" i="2" l="1"/>
  <c r="D307" i="2"/>
  <c r="D282" i="2" l="1"/>
  <c r="D281" i="2" s="1"/>
  <c r="D277" i="2"/>
  <c r="D276" i="2" s="1"/>
  <c r="D268" i="2"/>
  <c r="D267" i="2" s="1"/>
  <c r="D271" i="2"/>
  <c r="D270" i="2" s="1"/>
  <c r="D70" i="2"/>
  <c r="D262" i="2" l="1"/>
  <c r="D261" i="2" s="1"/>
  <c r="D341" i="2"/>
  <c r="D340" i="2" s="1"/>
  <c r="D160" i="2"/>
  <c r="D96" i="2" s="1"/>
  <c r="D348" i="2"/>
  <c r="D345" i="2" s="1"/>
  <c r="D47" i="2" l="1"/>
  <c r="D42" i="2"/>
  <c r="D41" i="2" s="1"/>
  <c r="D36" i="2"/>
  <c r="D35" i="2" s="1"/>
  <c r="D39" i="2"/>
  <c r="D38" i="2" s="1"/>
  <c r="D20" i="2"/>
  <c r="D18" i="2"/>
  <c r="D14" i="2"/>
  <c r="D13" i="2" s="1"/>
  <c r="D12" i="2" s="1"/>
  <c r="D45" i="2"/>
  <c r="D338" i="2"/>
  <c r="D337" i="2" s="1"/>
  <c r="D335" i="2"/>
  <c r="D334" i="2" s="1"/>
  <c r="D332" i="2"/>
  <c r="D329" i="2" s="1"/>
  <c r="D327" i="2"/>
  <c r="D326" i="2" s="1"/>
  <c r="D324" i="2"/>
  <c r="D323" i="2" s="1"/>
  <c r="D315" i="2"/>
  <c r="D314" i="2" s="1"/>
  <c r="D311" i="2"/>
  <c r="D309" i="2"/>
  <c r="D304" i="2"/>
  <c r="D257" i="2"/>
  <c r="D254" i="2" s="1"/>
  <c r="D252" i="2"/>
  <c r="D251" i="2" s="1"/>
  <c r="D246" i="2"/>
  <c r="D245" i="2" s="1"/>
  <c r="D243" i="2"/>
  <c r="D242" i="2" s="1"/>
  <c r="D240" i="2"/>
  <c r="D237" i="2"/>
  <c r="D236" i="2" s="1"/>
  <c r="D210" i="2"/>
  <c r="D203" i="2"/>
  <c r="D202" i="2" s="1"/>
  <c r="D201" i="2" s="1"/>
  <c r="D94" i="2"/>
  <c r="D93" i="2" s="1"/>
  <c r="D91" i="2"/>
  <c r="D88" i="2" s="1"/>
  <c r="D78" i="2"/>
  <c r="D76" i="2"/>
  <c r="D73" i="2"/>
  <c r="D72" i="2" s="1"/>
  <c r="D68" i="2"/>
  <c r="D67" i="2" s="1"/>
  <c r="D62" i="2"/>
  <c r="D60" i="2"/>
  <c r="D55" i="2"/>
  <c r="D54" i="2"/>
  <c r="D53" i="2" s="1"/>
  <c r="D51" i="2"/>
  <c r="D49" i="2" s="1"/>
  <c r="D31" i="2"/>
  <c r="D30" i="2" s="1"/>
  <c r="D26" i="2"/>
  <c r="D25" i="2" s="1"/>
  <c r="D302" i="2" l="1"/>
  <c r="D209" i="2"/>
  <c r="D208" i="2" s="1"/>
  <c r="D75" i="2"/>
  <c r="D34" i="2"/>
  <c r="D17" i="2"/>
  <c r="D44" i="2"/>
  <c r="D235" i="2"/>
  <c r="D234" i="2" s="1"/>
  <c r="D239" i="2"/>
  <c r="D59" i="2"/>
  <c r="D50" i="2"/>
  <c r="D16" i="2" l="1"/>
  <c r="D11" i="2" s="1"/>
  <c r="D58" i="2"/>
  <c r="D57" i="2" s="1"/>
  <c r="D33" i="2"/>
  <c r="D10" i="2" s="1"/>
  <c r="D374" i="2" l="1"/>
</calcChain>
</file>

<file path=xl/sharedStrings.xml><?xml version="1.0" encoding="utf-8"?>
<sst xmlns="http://schemas.openxmlformats.org/spreadsheetml/2006/main" count="983" uniqueCount="306">
  <si>
    <t>Наименование показателя</t>
  </si>
  <si>
    <t>Сумма              (тыс. рублей)</t>
  </si>
  <si>
    <t>ЦСР</t>
  </si>
  <si>
    <t>ВР</t>
  </si>
  <si>
    <t>01</t>
  </si>
  <si>
    <t>02</t>
  </si>
  <si>
    <t>Непрограммная деятельность</t>
  </si>
  <si>
    <t>88</t>
  </si>
  <si>
    <t>Глава муниципального образования</t>
  </si>
  <si>
    <t>88 0 00 20300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</si>
  <si>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</si>
  <si>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</si>
  <si>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Расходы на выплаты персоналу государственных (муниципальных) органов</t>
  </si>
  <si>
    <t>Центральный аппарат</t>
  </si>
  <si>
    <t>88 0 00 20400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</si>
  <si>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</si>
  <si>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</si>
  <si>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</si>
  <si>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</si>
  <si>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</si>
  <si>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</t>
  </si>
  <si>
    <t>05</t>
  </si>
  <si>
    <t>05 0 01 20400</t>
  </si>
  <si>
    <t xml:space="preserve">Осуществление государственных полномочий   в сфере труда </t>
  </si>
  <si>
    <t>05 0 01 79206</t>
  </si>
  <si>
    <t xml:space="preserve">Осуществление  государственного полномочия  по созданию  административных комиссий  </t>
  </si>
  <si>
    <t>05 0 01 79207</t>
  </si>
  <si>
    <t>Подпрограмма «Организация и обеспечение осуществления бюджетного процесса, управление муниципальным долгом в муниципальном районе»</t>
  </si>
  <si>
    <t>01 1</t>
  </si>
  <si>
    <t xml:space="preserve">01 1 02 </t>
  </si>
  <si>
    <t>01 1 02 20400</t>
  </si>
  <si>
    <t>Руководитель контрольного органа  муниципального образования и его заместители</t>
  </si>
  <si>
    <t>88 0 00 22400</t>
  </si>
  <si>
    <t>Аудиторы контрольного органа  муниципального образования</t>
  </si>
  <si>
    <t>88 0 00 22500</t>
  </si>
  <si>
    <t>13</t>
  </si>
  <si>
    <t>01 1 02 09399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</si>
  <si>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</si>
  <si>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</si>
  <si>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</si>
  <si>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</si>
  <si>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</si>
  <si>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</si>
  <si>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Оценка недвижимости, признание прав и регулирование отношений по муниципальной собственности</t>
  </si>
  <si>
    <t xml:space="preserve">04 0 01 </t>
  </si>
  <si>
    <t>04 0 01 06090</t>
  </si>
  <si>
    <t xml:space="preserve">05 0 01 09399  </t>
  </si>
  <si>
    <t>05 0 01 09399</t>
  </si>
  <si>
    <t>Исполнение судебных актов</t>
  </si>
  <si>
    <t>830</t>
  </si>
  <si>
    <t>Осуществление первичного воинского учета на территориях, где отсутствуют военные комиссариаты</t>
  </si>
  <si>
    <t>88 0 00 51180</t>
  </si>
  <si>
    <t>Межбюджетные трансферты</t>
  </si>
  <si>
    <t>500</t>
  </si>
  <si>
    <t>Субвенции</t>
  </si>
  <si>
    <t>530</t>
  </si>
  <si>
    <t>09</t>
  </si>
  <si>
    <t>Мероприятия по предупреждению и ликвидации последствий чрезвычайных ситуаций и стихийных бедствий</t>
  </si>
  <si>
    <t>05 0 01 21801</t>
  </si>
  <si>
    <t>Резервные средства</t>
  </si>
  <si>
    <t>870</t>
  </si>
  <si>
    <t>Реализация других функций, связанных с обеспечением национальной безопасности и правоохранительной деятельности</t>
  </si>
  <si>
    <t>05 0 01 24799</t>
  </si>
  <si>
    <t>Муниципальная программа «Поддержка и развитие агропромышленного комплекса муниципального района "Нерчинский район" на 2013-2020 годы»</t>
  </si>
  <si>
    <t>Основное мероприятие "Проведение условий трудового соперничества в АПК Нерчинского района"</t>
  </si>
  <si>
    <t xml:space="preserve">02 0 01 </t>
  </si>
  <si>
    <t>02 0 01 07900</t>
  </si>
  <si>
    <t>Организация проведения мероприятий по содержанию безнадзорных животных</t>
  </si>
  <si>
    <t>Администрирование гос.полномочий на организацию и проведения мероприятий по содержанию безнадзорных животных</t>
  </si>
  <si>
    <t>88 0 00 79263</t>
  </si>
  <si>
    <t>15</t>
  </si>
  <si>
    <t>Мероприятие "Ремонт улично-дорожной сети в населенных пунктах, содержание улично-дорожной сети в населенных пунктах"</t>
  </si>
  <si>
    <t>12</t>
  </si>
  <si>
    <t>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</si>
  <si>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88 0 00 79502</t>
  </si>
  <si>
    <t>Иные межбюджетные трансферты</t>
  </si>
  <si>
    <t>08</t>
  </si>
  <si>
    <t>подпрограмма "Повышение качества и доступности дошкольного образования"</t>
  </si>
  <si>
    <t>Предоставление субсидий бюджетным, автономным учреждениям и иным некоммерческим организациям</t>
  </si>
  <si>
    <t>08 1 01 42099</t>
  </si>
  <si>
    <t>600</t>
  </si>
  <si>
    <t>Субсидии бюджетным учреждениям</t>
  </si>
  <si>
    <t>610</t>
  </si>
  <si>
    <t>Обеспечение государственных гарантий прав граждан на получение общедоступного и бесплатного дошкольного, общего образования в образовательных учреждениях</t>
  </si>
  <si>
    <t>08 1 01 71201</t>
  </si>
  <si>
    <t>подпрограмма "Повышение качества и доступности общего образования"</t>
  </si>
  <si>
    <t>08 2 01 42199</t>
  </si>
  <si>
    <t xml:space="preserve">Обеспечение бесплатным питанием детей из малоимущих семей, обучающихся в муниципальных общеобразовательных учреждениях </t>
  </si>
  <si>
    <t>08 2 01 71218</t>
  </si>
  <si>
    <t>Субсидии бюджетным учреждениям на иные цели</t>
  </si>
  <si>
    <t>08 3 01 42399</t>
  </si>
  <si>
    <t>11</t>
  </si>
  <si>
    <t>11 0 01 42399</t>
  </si>
  <si>
    <t>Учреждения по внешкольной работе с детьми</t>
  </si>
  <si>
    <t>14</t>
  </si>
  <si>
    <t>14 0 01 07900</t>
  </si>
  <si>
    <t>01 2 03</t>
  </si>
  <si>
    <t>01 2 03 00520</t>
  </si>
  <si>
    <t>540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</si>
  <si>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</si>
  <si>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</si>
  <si>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 xml:space="preserve">Дворцы и дома культуры, другие учреждения культуры </t>
  </si>
  <si>
    <t>11 0 01 44099</t>
  </si>
  <si>
    <t>Библиотеки</t>
  </si>
  <si>
    <t>11 0 01 44299</t>
  </si>
  <si>
    <t>10</t>
  </si>
  <si>
    <t>10 0 01 07900</t>
  </si>
  <si>
    <t>Доплаты к пенсиям, дополнительное пенсионное обеспечение</t>
  </si>
  <si>
    <t xml:space="preserve">88 0 00 49101 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</si>
  <si>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</si>
  <si>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</si>
  <si>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300</t>
  </si>
  <si>
    <t>320</t>
  </si>
  <si>
    <t>Организация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</si>
  <si>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88 0 00 74505</t>
  </si>
  <si>
    <t>810</t>
  </si>
  <si>
    <t>Реализация государственного полномочия по организации и осуществлению деятельности по опеке и попечительству над несовершеннолетними</t>
  </si>
  <si>
    <t>Предоставление компенсации затрат родителей (законных представителей) детей-инвалидов на обучение по основным общеобразовательным программам на дому</t>
  </si>
  <si>
    <t>Предоставление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</si>
  <si>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Муниципальная программа «Социальная поддержка инвалидов" муниципального района «Нерчинский район» на 2016-2018гг.</t>
  </si>
  <si>
    <t>12 0 01 07900</t>
  </si>
  <si>
    <t>13 0 01 07900</t>
  </si>
  <si>
    <t xml:space="preserve">01 1 01 </t>
  </si>
  <si>
    <t>Обеспечение исполнения долговых обязательств муниципального района</t>
  </si>
  <si>
    <t>01 1 01 06065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</si>
  <si>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</si>
  <si>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</si>
  <si>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</si>
  <si>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</si>
  <si>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Выравнивание бюджетной обеспеченности поселений</t>
  </si>
  <si>
    <t>01 2 01</t>
  </si>
  <si>
    <t xml:space="preserve">Выравнивание бюджетной обеспеченности поселений из регионального фонда финансовой поддержки </t>
  </si>
  <si>
    <t>01 2 01 78060</t>
  </si>
  <si>
    <t xml:space="preserve"> Дотации</t>
  </si>
  <si>
    <t>510</t>
  </si>
  <si>
    <t>Выравнивание бюджетной обеспеченности поселений из районного фонда финансовой поддержки</t>
  </si>
  <si>
    <t>01 2 01 00130</t>
  </si>
  <si>
    <t xml:space="preserve"> Дотации </t>
  </si>
  <si>
    <t xml:space="preserve">Предоставление прочих видов межбюджетных трансфертов бюджетам поселений </t>
  </si>
  <si>
    <t>Итого расходов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</si>
  <si>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</si>
  <si>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Мероприятие "Обеспечение исполнения долговых обязательств муниципального района"</t>
  </si>
  <si>
    <t>Мероприятие "Организация планирования и исполнения бюджета муниципального района"</t>
  </si>
  <si>
    <t>Подпрограмма «Финансовая поддержка муниципальных образований, входящих в состав территории муниципального района «Нерчинский район»</t>
  </si>
  <si>
    <t xml:space="preserve">01 2 </t>
  </si>
  <si>
    <t>Мероприятие "Предоставление прочих видов межбюджетных трансфертов бюджетам поселений"</t>
  </si>
  <si>
    <t>01 2 03 00521</t>
  </si>
  <si>
    <t>05 0 01</t>
  </si>
  <si>
    <t xml:space="preserve">Основное мероприятие </t>
  </si>
  <si>
    <t>Основное мероприятие</t>
  </si>
  <si>
    <t xml:space="preserve">09 0 01 </t>
  </si>
  <si>
    <t>11 0 01</t>
  </si>
  <si>
    <t>88 0 00 51200</t>
  </si>
  <si>
    <t>08 3 02</t>
  </si>
  <si>
    <t>Мероприятие подпрограммы на организацию отдыха и оздоровления детей</t>
  </si>
  <si>
    <t>17</t>
  </si>
  <si>
    <t>Муниципальная программа «Обеспечение деятельности учреждений культуры и дополнительного образования в сфере культуры муниципального района «Нерчинский район» Забайкальского края"</t>
  </si>
  <si>
    <t>Муниципальная программа "Территориальное планирование и обеспечение градостроительной деятельности на территории Нерчинского района"</t>
  </si>
  <si>
    <t>20</t>
  </si>
  <si>
    <t>20 0 01 S4420</t>
  </si>
  <si>
    <t>Предоставление субсидий бюджетным учреждениям</t>
  </si>
  <si>
    <t>Приобретение (строительство) жилых помещений в целях исполнения вступивших в законную силу судебных постановлений о предоставлении жилых помещений по договорам социального найма детям-сиротам и детям, оставшимся без попечения родителей, лицам из числа детей-сирот и детей, оставшихся без попечения родителей</t>
  </si>
  <si>
    <t>88 0 01 74580</t>
  </si>
  <si>
    <t>19</t>
  </si>
  <si>
    <t>19 0 01 07900</t>
  </si>
  <si>
    <t>21</t>
  </si>
  <si>
    <t>21 0 01 07900</t>
  </si>
  <si>
    <t>22</t>
  </si>
  <si>
    <t>Субсидии автономным учреждениям</t>
  </si>
  <si>
    <t>22 0 01 07900</t>
  </si>
  <si>
    <t>620</t>
  </si>
  <si>
    <t>08 3 02 01432</t>
  </si>
  <si>
    <t>09 0 01 01432</t>
  </si>
  <si>
    <t>20 0 01 07900</t>
  </si>
  <si>
    <t>Муниципальная программа "Развитие информационного общества и формирование электронного правительства в муниципальном районе "Нерчинский район"Забайкальского края" на 2020-2024 годы"</t>
  </si>
  <si>
    <t>25</t>
  </si>
  <si>
    <t>25 0 01 07900</t>
  </si>
  <si>
    <t>26</t>
  </si>
  <si>
    <t>26 0 01 07900</t>
  </si>
  <si>
    <t>27</t>
  </si>
  <si>
    <t>27 0 01 07900</t>
  </si>
  <si>
    <t>28 0 01 07900</t>
  </si>
  <si>
    <t>Профилактика правонарушений в муниципальном районе "Нерчинский район" на 2019-2022 годы</t>
  </si>
  <si>
    <t>28</t>
  </si>
  <si>
    <t>88 0 00 02003</t>
  </si>
  <si>
    <t>Обеспечение проведения выборов и рефендумов</t>
  </si>
  <si>
    <t xml:space="preserve">Осуществление государственного полномочия по подготовке и проведению Всероссийской переписи населения </t>
  </si>
  <si>
    <t>88 0 00 54690</t>
  </si>
  <si>
    <t>880</t>
  </si>
  <si>
    <t>Специальные расходы</t>
  </si>
  <si>
    <t>Муниципальная программа "Развитие системы образования муниципального района "Нерчинский район" на 2021-2025 годы"</t>
  </si>
  <si>
    <t>подпрограмма "Повышение качества и доступности дополнительного образования и воспитания детей"</t>
  </si>
  <si>
    <t>Обеспечение функционирования модели персонифицированного финансирования дополнительного образования</t>
  </si>
  <si>
    <t>Предоставление грантов в форме субсидии бюджетным учреждениям</t>
  </si>
  <si>
    <t>Предоставление грантов в форме субсидии некомерческим организациям не подлежащие казначейскому сопровождению</t>
  </si>
  <si>
    <t>Предоствление грантов в форме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</si>
  <si>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08 3 01</t>
  </si>
  <si>
    <t>08 3 01 42397</t>
  </si>
  <si>
    <t>08 3 01 42398</t>
  </si>
  <si>
    <t>630</t>
  </si>
  <si>
    <t>подпрограмма "Совершенствование управления системой образования на территории муниципального района "Неринский район"</t>
  </si>
  <si>
    <t>08 4 01 79211</t>
  </si>
  <si>
    <t>08 4 01 20400</t>
  </si>
  <si>
    <t>08 4 01 45299</t>
  </si>
  <si>
    <t>08 4 01 72400</t>
  </si>
  <si>
    <t>310</t>
  </si>
  <si>
    <t>08 4 01 71228</t>
  </si>
  <si>
    <t>Межбюджетные трансферты, передоваемые бюджетам МР на реализацию мероприятия "Ежемесячное денежное  вознаграждение за классное руководство педагогическим работникам государственных и муниципальных образовательных организаций"</t>
  </si>
  <si>
    <t>08 2 01 53030</t>
  </si>
  <si>
    <t>подпрограмма "Организация деятельности муниципального казенного учреждения "Централизованная бухгалтерич учреждений образования муниципального района "Нерчинский район" Забайкальского края на 2021-2025 годы"</t>
  </si>
  <si>
    <t>08 5 01 45299</t>
  </si>
  <si>
    <t>08 5 01 71230</t>
  </si>
  <si>
    <t>Муниципальная программа "Доступная среда муниципального района "Нерчинский район" на 2019-2021 годы</t>
  </si>
  <si>
    <t>Cубсидия на мероприятия по реализации государственной программы Забайкальского края "Доступная среда"</t>
  </si>
  <si>
    <t>21 0 01 S2270</t>
  </si>
  <si>
    <t>Муниципальная программа «Развитие культуры в муниципальном районе "Нерчинский район на 2021-2025 годы»</t>
  </si>
  <si>
    <t>Муниципальная программа "Комплексное развитие коммунальной инфраструктуры муниципального района "Нерчинский район" на 2019-2025 годы</t>
  </si>
  <si>
    <t>17 0 01 S4905</t>
  </si>
  <si>
    <t>08 1 01</t>
  </si>
  <si>
    <t>08 2 01</t>
  </si>
  <si>
    <t>Предоставление грантов в форме субсидии автономным учреждениям</t>
  </si>
  <si>
    <t>08 4 01</t>
  </si>
  <si>
    <t>08 5 01</t>
  </si>
  <si>
    <t>Учебно-методические кабинеты, централизованные бухгалтерии, группы хоз.обслуживания, учебные фильматеки, межшкольные учебно-производственные комбинаты, логопедические пункты</t>
  </si>
  <si>
    <t>Подпрограмма "Развитие культуры на территории МР "Нерчинский район" на 2021-2025 годы"</t>
  </si>
  <si>
    <t>10 0 01</t>
  </si>
  <si>
    <t>Подпрограмма "Развитие туризма на территории муниципального района "Нерчинский район" на 2021-2025гг."</t>
  </si>
  <si>
    <t>10 1 01</t>
  </si>
  <si>
    <t>10 1 01 07900</t>
  </si>
  <si>
    <t>Подрограмма "Обеспечение деятельности учреждений культуры и дополнительного образования в сфере культуры МР "Нерчинский район" на 2021-2025 гг.</t>
  </si>
  <si>
    <t>10 2 01</t>
  </si>
  <si>
    <t>10 2 01 42399</t>
  </si>
  <si>
    <t>10 2 01 44099</t>
  </si>
  <si>
    <t>10 2 01 44299</t>
  </si>
  <si>
    <t>Субвенция на осуществление государственных полномочий по составлению списков кандидатов в присяжные заседатели федеральных судов общей юрисдикции в РФ</t>
  </si>
  <si>
    <t xml:space="preserve">Судебная система </t>
  </si>
  <si>
    <t>Муниципальная программа Укрепление общественного здоровья населения в муниципальном районе "Нерчинский район" на 2022-2025 годы</t>
  </si>
  <si>
    <t>30</t>
  </si>
  <si>
    <t>30 0 01 07900</t>
  </si>
  <si>
    <t>Субсидия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</si>
  <si>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08 2 01L3040</t>
  </si>
  <si>
    <t>Муниципальная программа «Старшее поколение" муниципального района «Нерчинский район» на 2019-2024 годы</t>
  </si>
  <si>
    <t>Муниципальная программа "Профилактика безнадзорности и правонарушений среди несовершеннолетних в муниципальном районе "Нерчинский район"на 2019-2024 г.г.</t>
  </si>
  <si>
    <t>Муниципальная программа "Социальная поддержка инвалидов муниципального района "Нерчинский район" на 2019-2024 годы</t>
  </si>
  <si>
    <t>Предоставление прочих видов межбюджетных трансфертов бюджетам поселений</t>
  </si>
  <si>
    <t>88 0 00 77265</t>
  </si>
  <si>
    <t>88 0 00 79265</t>
  </si>
  <si>
    <t>Муниципальная программа «Управление муниципальными финансами муниципального района «Нерчинский район» на 2023-20225 годы</t>
  </si>
  <si>
    <t>Профилактика терроризма и экстремизма на территории муниципального района "Нерчинский район" на 2020-2025 годы</t>
  </si>
  <si>
    <t>Распределение  бюджетных ассигнований по целевым статьям (муниципальным программам района и непрограммным направлениям деятельности), группам и подгруппам видов расходов классификации расходов бюджета на 2024 год</t>
  </si>
  <si>
    <t>01 1 02 79202</t>
  </si>
  <si>
    <t xml:space="preserve">05 0 02 09399  </t>
  </si>
  <si>
    <t>08 2 01 71031</t>
  </si>
  <si>
    <t>Разработка проектно-сметной документации для капитального ремонта образовательных организаций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</si>
  <si>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</t>
  </si>
  <si>
    <t>08 1 01 71448</t>
  </si>
  <si>
    <t>08 1 01 71231</t>
  </si>
  <si>
    <t>Дополнительная мера социальной поддержки отдельной категории граждан Российской Федерации в виде обеспечения льготным питанием их детей, обучающихся в 5-11 классах в муниципальных общеобразовательных организациях Забайкальского края</t>
  </si>
  <si>
    <t>08 2 01 71448</t>
  </si>
  <si>
    <t>08 2 0171219</t>
  </si>
  <si>
    <t>Субсидии на реализацию мероприятия "Создание дополнительных мест в государственных (муниципальных) образовательных организациях различных типов в соответствии с прогнозируемой потребностью и современными требованиями" на 2024 год</t>
  </si>
  <si>
    <t>08 3 02 71432</t>
  </si>
  <si>
    <t>Развитие сети учреждений культурно-досугового типа</t>
  </si>
  <si>
    <t>Муниципальная программа "Обеспечение пожарной безопасности на территории муниципального района "Нерчинский район" на 2023-2027 годы"</t>
  </si>
  <si>
    <t>31</t>
  </si>
  <si>
    <t>31 0 01 07900</t>
  </si>
  <si>
    <t>88 0 00 79202</t>
  </si>
  <si>
    <t>Муниципальная программа «Управление и распоряжение муниципальной собственностью муниципального района «Нерчинский район» на период 2024-2026 годы»</t>
  </si>
  <si>
    <t>Муниципальная программа «Совершенствование муниципального управления муниципального района "Нерчинский район" на 2026-2026 годы»</t>
  </si>
  <si>
    <t>Обеспечение выплаты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</si>
  <si>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Муниципальная программа "Развитие инфраструктуры детского образовательно-оздоровительного лагеря "Солнечный" муниципального района "Нерчинский район" на 2020-2024 гг."</t>
  </si>
  <si>
    <t xml:space="preserve">Муниципальная программа Реализация молодёжной политики и развитие физической культуры и спорта» в муниципальном районе «Нерчинский район» на 2024-2027 годы
</t>
  </si>
  <si>
    <t>Муниципальная программа «Повышение безопасности дорожного движения на 2024 – 2027 годы»</t>
  </si>
  <si>
    <t>"Комплексная поддержка и развитие муниципального автономного учреждения "Редакция газеты "Нерчинская звезда" на 2023-2024 годы</t>
  </si>
  <si>
    <t>Муниципальная программа "Профилактика, предупреждение правонарушений и употребления наркотических средств" в муниципальном районе "Нерчинский район" на 2024-2027 годы</t>
  </si>
  <si>
    <t xml:space="preserve">Подпрограмма  «Развитие и содержание  кадрового потенциала администрации  муниципального района «Нерчинский район» </t>
  </si>
  <si>
    <t>Подпрограмма «Обеспечение эффективного и бесперебойного функционирования  администрации муниципального района «Нерчинский район»</t>
  </si>
  <si>
    <t>88 0 01 31533</t>
  </si>
  <si>
    <t>15 0 01 09700</t>
  </si>
  <si>
    <t>Единая субвенция местным бюджетам</t>
  </si>
  <si>
    <t xml:space="preserve">Обеспечение проведения выборов и референдумов </t>
  </si>
  <si>
    <t xml:space="preserve">  ПРИЛОЖЕНИЕ № 10                                                           к решению Совета муниципального района «Нерчинский район»
от 27 декабря 2023 г. № 120                                                      «О бюджете муниципального района "Нерчинский район" на 2024 год и плановый период 2025 и 2026 годов»          </t>
  </si>
  <si>
    <t>08 2 01 71202</t>
  </si>
  <si>
    <t>08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</si>
  <si>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</si>
  <si>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08 2 Е1 S1436</t>
  </si>
  <si>
    <t>Поддержка отрасли культуры (государственная поддержка лучших сельских учреждений культуры)</t>
  </si>
  <si>
    <t>Создание виртуальных концертных залов</t>
  </si>
  <si>
    <t>10 0 А3 54530</t>
  </si>
  <si>
    <t>10 0 А2 55190</t>
  </si>
  <si>
    <t>10 0 А1 55130</t>
  </si>
  <si>
    <t>Поощрение работников, занимающихся обеспечением по привлечению граждан на военную службу</t>
  </si>
  <si>
    <t>88 0 00 П8050</t>
  </si>
  <si>
    <t>05 0 01 29400</t>
  </si>
  <si>
    <t>Реализация мероприятий плана социального развития центров экономического роста Забайкальского края</t>
  </si>
  <si>
    <t>09 0 01 L5050</t>
  </si>
  <si>
    <t>01 1 02 29400</t>
  </si>
  <si>
    <t>10 0 01 78186</t>
  </si>
  <si>
    <t>Предоставление иных межбюджетных трансфертов бюджетам муниципальных районов, муниципальных и городских округов Забайкальского края, предоставляемые в целях поощрения муниципальных образований Забайкальского края за повышение эффективности расходов бюджет</t>
  </si>
  <si>
    <t>08 2 0178186</t>
  </si>
  <si>
    <t>08 4 01 29400</t>
  </si>
  <si>
    <t>Учреждения по обеспечению хозяйственного обслуживания</t>
  </si>
  <si>
    <t>Разработка правил землепользования и застройки на территория муниципального района "Нерчинский район"</t>
  </si>
  <si>
    <t>88 0 00 07440</t>
  </si>
  <si>
    <t>88 0 00 69300</t>
  </si>
  <si>
    <t>Выполнение других обязательств муниицпального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</si>
</sst>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0_);_(* \(#,##0.00\);_(* &quot;-&quot;??_);_(@_)"/>
    <numFmt numFmtId="166" formatCode="#,##0.0"/>
  </numFmts>
  <fonts count="1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 CYR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0" fontId="1" fillId="0" borderId="0"/>
    <xf numFmtId="0" fontId="3" fillId="0" borderId="0" applyFont="0" applyFill="0" applyBorder="0" applyAlignment="0" applyProtection="0"/>
  </cellStyleXfs>
  <cellXfs count="130">
    <xf numFmtId="0" fontId="0" fillId="0" borderId="0" xfId="0"/>
    <xf numFmtId="0" fontId="2" fillId="0" borderId="0" xfId="2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center" wrapText="1"/>
    </xf>
    <xf numFmtId="0" fontId="7" fillId="0" borderId="1" xfId="2" applyFont="1" applyFill="1" applyBorder="1" applyAlignment="1">
      <alignment horizontal="justify" wrapText="1"/>
    </xf>
    <xf numFmtId="0" fontId="2" fillId="0" borderId="1" xfId="2" applyFont="1" applyFill="1" applyBorder="1" applyAlignment="1">
      <alignment horizontal="justify" wrapText="1"/>
    </xf>
    <xf numFmtId="0" fontId="2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8" fillId="0" borderId="1" xfId="0" applyFont="1" applyBorder="1"/>
    <xf numFmtId="0" fontId="7" fillId="0" borderId="1" xfId="1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Border="1" applyAlignment="1"/>
    <xf numFmtId="0" fontId="7" fillId="0" borderId="1" xfId="0" applyFont="1" applyBorder="1" applyAlignment="1">
      <alignment wrapText="1"/>
    </xf>
    <xf numFmtId="0" fontId="7" fillId="0" borderId="1" xfId="2" applyFont="1" applyFill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2" fillId="0" borderId="2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1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2" applyFont="1" applyFill="1" applyBorder="1" applyAlignment="1">
      <alignment vertical="distributed" wrapText="1"/>
    </xf>
    <xf numFmtId="0" fontId="8" fillId="0" borderId="1" xfId="0" applyFont="1" applyBorder="1" applyAlignment="1">
      <alignment vertical="distributed" wrapText="1"/>
    </xf>
    <xf numFmtId="0" fontId="8" fillId="0" borderId="2" xfId="0" applyFont="1" applyBorder="1" applyAlignment="1">
      <alignment vertical="distributed" wrapText="1"/>
    </xf>
    <xf numFmtId="0" fontId="2" fillId="0" borderId="1" xfId="1" applyNumberFormat="1" applyFont="1" applyFill="1" applyBorder="1" applyAlignment="1">
      <alignment vertical="distributed" wrapText="1"/>
    </xf>
    <xf numFmtId="0" fontId="2" fillId="0" borderId="1" xfId="0" applyFont="1" applyBorder="1" applyAlignment="1">
      <alignment vertical="distributed" wrapText="1"/>
    </xf>
    <xf numFmtId="0" fontId="8" fillId="0" borderId="0" xfId="0" applyFont="1" applyAlignment="1">
      <alignment vertical="distributed" wrapText="1"/>
    </xf>
    <xf numFmtId="0" fontId="8" fillId="0" borderId="1" xfId="0" applyFont="1" applyBorder="1" applyAlignment="1">
      <alignment vertical="distributed"/>
    </xf>
    <xf numFmtId="0" fontId="2" fillId="0" borderId="1" xfId="0" applyFont="1" applyFill="1" applyBorder="1" applyAlignment="1">
      <alignment vertical="distributed" wrapText="1"/>
    </xf>
    <xf numFmtId="0" fontId="10" fillId="0" borderId="0" xfId="0" applyFont="1"/>
    <xf numFmtId="0" fontId="11" fillId="0" borderId="0" xfId="0" applyFont="1"/>
    <xf numFmtId="164" fontId="11" fillId="0" borderId="0" xfId="0" applyNumberFormat="1" applyFont="1"/>
    <xf numFmtId="164" fontId="0" fillId="0" borderId="0" xfId="0" applyNumberFormat="1"/>
    <xf numFmtId="49" fontId="2" fillId="2" borderId="1" xfId="2" applyNumberFormat="1" applyFont="1" applyFill="1" applyBorder="1" applyAlignment="1">
      <alignment horizontal="left" wrapText="1"/>
    </xf>
    <xf numFmtId="49" fontId="2" fillId="2" borderId="1" xfId="2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 wrapText="1"/>
    </xf>
    <xf numFmtId="0" fontId="7" fillId="2" borderId="1" xfId="2" applyFont="1" applyFill="1" applyBorder="1" applyAlignment="1">
      <alignment horizontal="center" wrapText="1"/>
    </xf>
    <xf numFmtId="49" fontId="7" fillId="2" borderId="1" xfId="2" applyNumberFormat="1" applyFont="1" applyFill="1" applyBorder="1" applyAlignment="1">
      <alignment horizontal="left" wrapText="1"/>
    </xf>
    <xf numFmtId="49" fontId="7" fillId="2" borderId="1" xfId="2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2" borderId="0" xfId="0" applyFill="1"/>
    <xf numFmtId="0" fontId="9" fillId="0" borderId="1" xfId="0" applyFont="1" applyBorder="1" applyAlignment="1">
      <alignment wrapText="1"/>
    </xf>
    <xf numFmtId="0" fontId="7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wrapText="1"/>
    </xf>
    <xf numFmtId="164" fontId="2" fillId="0" borderId="1" xfId="0" applyNumberFormat="1" applyFont="1" applyFill="1" applyBorder="1" applyAlignment="1">
      <alignment horizontal="right"/>
    </xf>
    <xf numFmtId="0" fontId="8" fillId="0" borderId="3" xfId="0" applyFont="1" applyBorder="1" applyAlignment="1">
      <alignment wrapText="1"/>
    </xf>
    <xf numFmtId="0" fontId="12" fillId="2" borderId="1" xfId="2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left" wrapText="1"/>
    </xf>
    <xf numFmtId="49" fontId="12" fillId="2" borderId="1" xfId="2" applyNumberFormat="1" applyFont="1" applyFill="1" applyBorder="1" applyAlignment="1">
      <alignment horizontal="center" wrapText="1"/>
    </xf>
    <xf numFmtId="0" fontId="12" fillId="2" borderId="1" xfId="3" applyNumberFormat="1" applyFont="1" applyFill="1" applyBorder="1" applyAlignment="1">
      <alignment vertical="distributed" wrapText="1"/>
    </xf>
    <xf numFmtId="0" fontId="12" fillId="2" borderId="1" xfId="0" applyFont="1" applyFill="1" applyBorder="1" applyAlignment="1">
      <alignment vertical="distributed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distributed" wrapText="1"/>
    </xf>
    <xf numFmtId="0" fontId="2" fillId="2" borderId="1" xfId="3" applyNumberFormat="1" applyFont="1" applyFill="1" applyBorder="1" applyAlignment="1">
      <alignment vertical="distributed" wrapText="1"/>
    </xf>
    <xf numFmtId="49" fontId="2" fillId="0" borderId="1" xfId="2" applyNumberFormat="1" applyFont="1" applyFill="1" applyBorder="1" applyAlignment="1">
      <alignment horizontal="left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distributed" wrapText="1"/>
    </xf>
    <xf numFmtId="0" fontId="2" fillId="2" borderId="1" xfId="0" applyFont="1" applyFill="1" applyBorder="1" applyAlignment="1">
      <alignment vertical="distributed"/>
    </xf>
    <xf numFmtId="49" fontId="2" fillId="0" borderId="1" xfId="2" applyNumberFormat="1" applyFont="1" applyFill="1" applyBorder="1" applyAlignment="1">
      <alignment wrapText="1"/>
    </xf>
    <xf numFmtId="0" fontId="2" fillId="0" borderId="1" xfId="0" applyFont="1" applyBorder="1" applyAlignment="1">
      <alignment vertical="distributed"/>
    </xf>
    <xf numFmtId="164" fontId="2" fillId="0" borderId="1" xfId="2" applyNumberFormat="1" applyFont="1" applyFill="1" applyBorder="1"/>
    <xf numFmtId="164" fontId="2" fillId="0" borderId="1" xfId="2" applyNumberFormat="1" applyFont="1" applyFill="1" applyBorder="1" applyAlignment="1">
      <alignment horizontal="right" wrapText="1"/>
    </xf>
    <xf numFmtId="49" fontId="7" fillId="0" borderId="1" xfId="2" applyNumberFormat="1" applyFont="1" applyFill="1" applyBorder="1" applyAlignment="1">
      <alignment horizontal="left" wrapText="1"/>
    </xf>
    <xf numFmtId="0" fontId="13" fillId="2" borderId="2" xfId="0" applyFont="1" applyFill="1" applyBorder="1" applyAlignment="1">
      <alignment vertical="distributed" wrapText="1"/>
    </xf>
    <xf numFmtId="49" fontId="12" fillId="2" borderId="1" xfId="0" applyNumberFormat="1" applyFont="1" applyFill="1" applyBorder="1" applyAlignment="1">
      <alignment horizontal="left" wrapText="1"/>
    </xf>
    <xf numFmtId="0" fontId="13" fillId="2" borderId="1" xfId="0" applyFont="1" applyFill="1" applyBorder="1" applyAlignment="1">
      <alignment vertical="distributed" wrapText="1"/>
    </xf>
    <xf numFmtId="0" fontId="13" fillId="2" borderId="1" xfId="2" applyFont="1" applyFill="1" applyBorder="1" applyAlignment="1">
      <alignment vertical="distributed" wrapText="1"/>
    </xf>
    <xf numFmtId="0" fontId="7" fillId="2" borderId="1" xfId="2" applyFont="1" applyFill="1" applyBorder="1" applyAlignment="1">
      <alignment vertical="distributed" wrapText="1"/>
    </xf>
    <xf numFmtId="164" fontId="7" fillId="0" borderId="1" xfId="2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vertical="distributed" wrapText="1"/>
    </xf>
    <xf numFmtId="0" fontId="13" fillId="2" borderId="1" xfId="3" applyNumberFormat="1" applyFont="1" applyFill="1" applyBorder="1" applyAlignment="1">
      <alignment vertical="distributed" wrapText="1"/>
    </xf>
    <xf numFmtId="49" fontId="2" fillId="0" borderId="1" xfId="0" applyNumberFormat="1" applyFont="1" applyFill="1" applyBorder="1" applyAlignment="1">
      <alignment horizontal="left" wrapText="1"/>
    </xf>
    <xf numFmtId="4" fontId="13" fillId="0" borderId="1" xfId="0" applyNumberFormat="1" applyFont="1" applyFill="1" applyBorder="1" applyAlignment="1">
      <alignment horizontal="right" shrinkToFit="1"/>
    </xf>
    <xf numFmtId="164" fontId="7" fillId="0" borderId="1" xfId="2" applyNumberFormat="1" applyFont="1" applyFill="1" applyBorder="1"/>
    <xf numFmtId="0" fontId="2" fillId="0" borderId="0" xfId="2" applyFont="1" applyFill="1" applyAlignment="1">
      <alignment wrapText="1"/>
    </xf>
    <xf numFmtId="0" fontId="13" fillId="0" borderId="2" xfId="0" applyFont="1" applyFill="1" applyBorder="1" applyAlignment="1">
      <alignment vertical="distributed" wrapText="1"/>
    </xf>
    <xf numFmtId="0" fontId="12" fillId="0" borderId="2" xfId="0" applyFont="1" applyFill="1" applyBorder="1" applyAlignment="1">
      <alignment vertical="distributed" wrapText="1"/>
    </xf>
    <xf numFmtId="0" fontId="12" fillId="0" borderId="1" xfId="0" applyFont="1" applyFill="1" applyBorder="1" applyAlignment="1">
      <alignment vertical="distributed" wrapText="1"/>
    </xf>
    <xf numFmtId="4" fontId="12" fillId="0" borderId="1" xfId="0" applyNumberFormat="1" applyFont="1" applyFill="1" applyBorder="1" applyAlignment="1">
      <alignment horizontal="right" shrinkToFit="1"/>
    </xf>
    <xf numFmtId="0" fontId="13" fillId="0" borderId="1" xfId="3" applyNumberFormat="1" applyFont="1" applyFill="1" applyBorder="1" applyAlignment="1">
      <alignment vertical="distributed" wrapText="1"/>
    </xf>
    <xf numFmtId="0" fontId="12" fillId="0" borderId="1" xfId="3" applyNumberFormat="1" applyFont="1" applyFill="1" applyBorder="1" applyAlignment="1">
      <alignment vertical="distributed" wrapText="1"/>
    </xf>
    <xf numFmtId="164" fontId="6" fillId="0" borderId="0" xfId="0" applyNumberFormat="1" applyFont="1" applyFill="1" applyBorder="1" applyAlignment="1">
      <alignment horizontal="center" wrapText="1"/>
    </xf>
    <xf numFmtId="164" fontId="7" fillId="0" borderId="1" xfId="2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right"/>
    </xf>
    <xf numFmtId="4" fontId="12" fillId="0" borderId="1" xfId="2" applyNumberFormat="1" applyFont="1" applyFill="1" applyBorder="1" applyAlignment="1">
      <alignment shrinkToFit="1"/>
    </xf>
    <xf numFmtId="2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shrinkToFit="1"/>
    </xf>
    <xf numFmtId="4" fontId="2" fillId="0" borderId="1" xfId="2" applyNumberFormat="1" applyFont="1" applyFill="1" applyBorder="1" applyAlignment="1">
      <alignment horizontal="right" vertical="center" shrinkToFit="1"/>
    </xf>
    <xf numFmtId="164" fontId="2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/>
    <xf numFmtId="0" fontId="0" fillId="0" borderId="0" xfId="0" applyFill="1"/>
    <xf numFmtId="0" fontId="2" fillId="0" borderId="1" xfId="0" applyFont="1" applyFill="1" applyBorder="1"/>
    <xf numFmtId="166" fontId="0" fillId="0" borderId="0" xfId="0" applyNumberFormat="1" applyFill="1"/>
    <xf numFmtId="49" fontId="7" fillId="0" borderId="1" xfId="0" applyNumberFormat="1" applyFont="1" applyFill="1" applyBorder="1" applyAlignment="1">
      <alignment horizontal="left" wrapText="1"/>
    </xf>
    <xf numFmtId="49" fontId="12" fillId="0" borderId="1" xfId="2" applyNumberFormat="1" applyFont="1" applyFill="1" applyBorder="1" applyAlignment="1">
      <alignment horizontal="left" wrapText="1"/>
    </xf>
    <xf numFmtId="0" fontId="7" fillId="0" borderId="1" xfId="0" applyFont="1" applyFill="1" applyBorder="1"/>
    <xf numFmtId="49" fontId="1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right" wrapText="1"/>
    </xf>
    <xf numFmtId="49" fontId="12" fillId="0" borderId="1" xfId="2" applyNumberFormat="1" applyFont="1" applyFill="1" applyBorder="1" applyAlignment="1">
      <alignment horizontal="center" wrapText="1"/>
    </xf>
    <xf numFmtId="0" fontId="13" fillId="0" borderId="1" xfId="2" applyFont="1" applyFill="1" applyBorder="1" applyAlignment="1">
      <alignment vertical="distributed" wrapText="1"/>
    </xf>
    <xf numFmtId="0" fontId="13" fillId="0" borderId="1" xfId="0" applyFont="1" applyFill="1" applyBorder="1" applyAlignment="1">
      <alignment vertical="distributed" wrapText="1"/>
    </xf>
    <xf numFmtId="49" fontId="13" fillId="0" borderId="1" xfId="0" applyNumberFormat="1" applyFont="1" applyFill="1" applyBorder="1" applyAlignment="1">
      <alignment horizontal="left" wrapText="1"/>
    </xf>
    <xf numFmtId="49" fontId="13" fillId="0" borderId="1" xfId="2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distributed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vertical="distributed" wrapText="1"/>
    </xf>
    <xf numFmtId="49" fontId="7" fillId="0" borderId="1" xfId="2" applyNumberFormat="1" applyFont="1" applyFill="1" applyBorder="1" applyAlignment="1">
      <alignment horizontal="center" wrapText="1"/>
    </xf>
    <xf numFmtId="0" fontId="12" fillId="0" borderId="2" xfId="3" applyNumberFormat="1" applyFont="1" applyFill="1" applyBorder="1" applyAlignment="1">
      <alignment vertical="distributed" wrapText="1"/>
    </xf>
    <xf numFmtId="49" fontId="13" fillId="0" borderId="1" xfId="2" applyNumberFormat="1" applyFont="1" applyFill="1" applyBorder="1" applyAlignment="1">
      <alignment horizontal="left" wrapText="1"/>
    </xf>
    <xf numFmtId="0" fontId="2" fillId="2" borderId="0" xfId="2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left" wrapText="1"/>
    </xf>
    <xf numFmtId="49" fontId="15" fillId="0" borderId="1" xfId="2" applyNumberFormat="1" applyFont="1" applyFill="1" applyBorder="1" applyAlignment="1">
      <alignment horizontal="center" wrapText="1"/>
    </xf>
    <xf numFmtId="0" fontId="15" fillId="0" borderId="1" xfId="3" applyNumberFormat="1" applyFont="1" applyFill="1" applyBorder="1" applyAlignment="1">
      <alignment vertical="distributed" wrapText="1"/>
    </xf>
    <xf numFmtId="0" fontId="15" fillId="0" borderId="1" xfId="0" applyFont="1" applyFill="1" applyBorder="1" applyAlignment="1">
      <alignment vertical="distributed" wrapText="1"/>
    </xf>
  </cellXfs>
  <cellStyles count="4">
    <cellStyle name="Обычный" xfId="0" builtinId="0"/>
    <cellStyle name="Обычный_Приложения 8, 9, 10 (1)" xfId="2"/>
    <cellStyle name="Финансовый" xfId="1" builtinId="3"/>
    <cellStyle name="Финансов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4"/>
  <sheetViews>
    <sheetView tabSelected="1" topLeftCell="A368" zoomScale="120" zoomScaleNormal="120" workbookViewId="0">
      <selection activeCell="H175" sqref="H175"/>
    </sheetView>
  </sheetViews>
  <sheetFormatPr defaultRowHeight="12.75" x14ac:dyDescent="0.2"/>
  <cols>
    <col min="1" max="1" width="62.42578125" customWidth="1"/>
    <col min="2" max="2" width="15.28515625" style="47" customWidth="1"/>
    <col min="3" max="3" width="9.140625" style="47"/>
    <col min="4" max="4" width="17" style="102" customWidth="1"/>
  </cols>
  <sheetData>
    <row r="1" spans="1:6" x14ac:dyDescent="0.2">
      <c r="A1" s="1"/>
      <c r="B1" s="124" t="s">
        <v>281</v>
      </c>
      <c r="C1" s="124"/>
      <c r="D1" s="124"/>
    </row>
    <row r="2" spans="1:6" x14ac:dyDescent="0.2">
      <c r="A2" s="1"/>
      <c r="B2" s="124"/>
      <c r="C2" s="124"/>
      <c r="D2" s="124"/>
    </row>
    <row r="3" spans="1:6" x14ac:dyDescent="0.2">
      <c r="A3" s="1"/>
      <c r="B3" s="124"/>
      <c r="C3" s="124"/>
      <c r="D3" s="124"/>
    </row>
    <row r="4" spans="1:6" ht="60.75" customHeight="1" x14ac:dyDescent="0.2">
      <c r="A4" s="1"/>
      <c r="B4" s="124"/>
      <c r="C4" s="124"/>
      <c r="D4" s="124"/>
    </row>
    <row r="5" spans="1:6" x14ac:dyDescent="0.2">
      <c r="A5" s="125" t="s">
        <v>249</v>
      </c>
      <c r="B5" s="125"/>
      <c r="C5" s="125"/>
      <c r="D5" s="125"/>
    </row>
    <row r="6" spans="1:6" x14ac:dyDescent="0.2">
      <c r="A6" s="125"/>
      <c r="B6" s="125"/>
      <c r="C6" s="125"/>
      <c r="D6" s="125"/>
    </row>
    <row r="7" spans="1:6" ht="26.25" customHeight="1" x14ac:dyDescent="0.2">
      <c r="A7" s="125"/>
      <c r="B7" s="125"/>
      <c r="C7" s="125"/>
      <c r="D7" s="125"/>
    </row>
    <row r="8" spans="1:6" hidden="1" x14ac:dyDescent="0.2">
      <c r="A8" s="2"/>
      <c r="B8" s="37"/>
      <c r="C8" s="38"/>
      <c r="D8" s="92"/>
    </row>
    <row r="9" spans="1:6" s="22" customFormat="1" ht="25.5" x14ac:dyDescent="0.2">
      <c r="A9" s="21" t="s">
        <v>0</v>
      </c>
      <c r="B9" s="39" t="s">
        <v>2</v>
      </c>
      <c r="C9" s="39" t="s">
        <v>3</v>
      </c>
      <c r="D9" s="93" t="s">
        <v>1</v>
      </c>
    </row>
    <row r="10" spans="1:6" s="32" customFormat="1" ht="39.75" customHeight="1" x14ac:dyDescent="0.2">
      <c r="A10" s="77" t="s">
        <v>247</v>
      </c>
      <c r="B10" s="40" t="s">
        <v>4</v>
      </c>
      <c r="C10" s="41"/>
      <c r="D10" s="79">
        <f>D11+D33</f>
        <v>99615.8</v>
      </c>
      <c r="F10" s="33"/>
    </row>
    <row r="11" spans="1:6" ht="27" customHeight="1" x14ac:dyDescent="0.2">
      <c r="A11" s="23" t="s">
        <v>27</v>
      </c>
      <c r="B11" s="35" t="s">
        <v>28</v>
      </c>
      <c r="C11" s="36"/>
      <c r="D11" s="72">
        <f>D12+D16+D30</f>
        <v>6479.3</v>
      </c>
    </row>
    <row r="12" spans="1:6" ht="27" customHeight="1" x14ac:dyDescent="0.2">
      <c r="A12" s="24" t="s">
        <v>141</v>
      </c>
      <c r="B12" s="35" t="s">
        <v>122</v>
      </c>
      <c r="C12" s="36"/>
      <c r="D12" s="72">
        <f>D13</f>
        <v>15.3</v>
      </c>
    </row>
    <row r="13" spans="1:6" ht="19.5" customHeight="1" x14ac:dyDescent="0.2">
      <c r="A13" s="25" t="s">
        <v>123</v>
      </c>
      <c r="B13" s="35" t="s">
        <v>124</v>
      </c>
      <c r="C13" s="36"/>
      <c r="D13" s="72">
        <f>D14</f>
        <v>15.3</v>
      </c>
    </row>
    <row r="14" spans="1:6" ht="21" customHeight="1" x14ac:dyDescent="0.2">
      <c r="A14" s="26" t="s">
        <v>125</v>
      </c>
      <c r="B14" s="35" t="s">
        <v>124</v>
      </c>
      <c r="C14" s="36" t="s">
        <v>126</v>
      </c>
      <c r="D14" s="52">
        <f>D15</f>
        <v>15.3</v>
      </c>
    </row>
    <row r="15" spans="1:6" ht="21" customHeight="1" x14ac:dyDescent="0.2">
      <c r="A15" s="26" t="s">
        <v>127</v>
      </c>
      <c r="B15" s="35" t="s">
        <v>124</v>
      </c>
      <c r="C15" s="36" t="s">
        <v>128</v>
      </c>
      <c r="D15" s="52">
        <v>15.3</v>
      </c>
    </row>
    <row r="16" spans="1:6" ht="29.25" customHeight="1" x14ac:dyDescent="0.2">
      <c r="A16" s="23" t="s">
        <v>142</v>
      </c>
      <c r="B16" s="35" t="s">
        <v>29</v>
      </c>
      <c r="C16" s="36"/>
      <c r="D16" s="72">
        <f>D17+D25+D22</f>
        <v>6457.2</v>
      </c>
    </row>
    <row r="17" spans="1:4" ht="17.25" customHeight="1" x14ac:dyDescent="0.2">
      <c r="A17" s="23" t="s">
        <v>13</v>
      </c>
      <c r="B17" s="35" t="s">
        <v>30</v>
      </c>
      <c r="C17" s="36"/>
      <c r="D17" s="72">
        <f>D18+D20</f>
        <v>5972</v>
      </c>
    </row>
    <row r="18" spans="1:4" ht="48" customHeight="1" x14ac:dyDescent="0.2">
      <c r="A18" s="23" t="s">
        <v>10</v>
      </c>
      <c r="B18" s="35" t="s">
        <v>30</v>
      </c>
      <c r="C18" s="36" t="s">
        <v>11</v>
      </c>
      <c r="D18" s="72">
        <f>D19</f>
        <v>5882</v>
      </c>
    </row>
    <row r="19" spans="1:4" ht="23.25" customHeight="1" x14ac:dyDescent="0.2">
      <c r="A19" s="27" t="s">
        <v>12</v>
      </c>
      <c r="B19" s="35" t="s">
        <v>30</v>
      </c>
      <c r="C19" s="36" t="s">
        <v>15</v>
      </c>
      <c r="D19" s="52">
        <f>5323.7+703-144.7</f>
        <v>5882</v>
      </c>
    </row>
    <row r="20" spans="1:4" ht="25.5" customHeight="1" x14ac:dyDescent="0.2">
      <c r="A20" s="28" t="s">
        <v>16</v>
      </c>
      <c r="B20" s="35" t="s">
        <v>30</v>
      </c>
      <c r="C20" s="36" t="s">
        <v>17</v>
      </c>
      <c r="D20" s="52">
        <f>D21</f>
        <v>90</v>
      </c>
    </row>
    <row r="21" spans="1:4" ht="21.75" customHeight="1" x14ac:dyDescent="0.2">
      <c r="A21" s="24" t="s">
        <v>18</v>
      </c>
      <c r="B21" s="35" t="s">
        <v>30</v>
      </c>
      <c r="C21" s="36" t="s">
        <v>19</v>
      </c>
      <c r="D21" s="52">
        <v>90</v>
      </c>
    </row>
    <row r="22" spans="1:4" ht="21.75" customHeight="1" x14ac:dyDescent="0.2">
      <c r="A22" s="23" t="s">
        <v>13</v>
      </c>
      <c r="B22" s="35" t="s">
        <v>296</v>
      </c>
      <c r="C22" s="36"/>
      <c r="D22" s="52">
        <f>D23</f>
        <v>144.69999999999999</v>
      </c>
    </row>
    <row r="23" spans="1:4" ht="21.75" customHeight="1" x14ac:dyDescent="0.2">
      <c r="A23" s="23" t="s">
        <v>10</v>
      </c>
      <c r="B23" s="35" t="s">
        <v>296</v>
      </c>
      <c r="C23" s="36" t="s">
        <v>11</v>
      </c>
      <c r="D23" s="52">
        <f>D24</f>
        <v>144.69999999999999</v>
      </c>
    </row>
    <row r="24" spans="1:4" ht="21.75" customHeight="1" x14ac:dyDescent="0.2">
      <c r="A24" s="27" t="s">
        <v>12</v>
      </c>
      <c r="B24" s="35" t="s">
        <v>296</v>
      </c>
      <c r="C24" s="36" t="s">
        <v>15</v>
      </c>
      <c r="D24" s="52">
        <v>144.69999999999999</v>
      </c>
    </row>
    <row r="25" spans="1:4" ht="25.5" customHeight="1" x14ac:dyDescent="0.2">
      <c r="A25" s="27" t="s">
        <v>279</v>
      </c>
      <c r="B25" s="42" t="s">
        <v>250</v>
      </c>
      <c r="C25" s="44"/>
      <c r="D25" s="100">
        <f>D26+D28</f>
        <v>340.5</v>
      </c>
    </row>
    <row r="26" spans="1:4" ht="54.75" customHeight="1" x14ac:dyDescent="0.2">
      <c r="A26" s="27" t="s">
        <v>10</v>
      </c>
      <c r="B26" s="42" t="s">
        <v>250</v>
      </c>
      <c r="C26" s="44" t="s">
        <v>11</v>
      </c>
      <c r="D26" s="100">
        <f>D27</f>
        <v>190.5</v>
      </c>
    </row>
    <row r="27" spans="1:4" ht="25.5" customHeight="1" x14ac:dyDescent="0.2">
      <c r="A27" s="27" t="s">
        <v>12</v>
      </c>
      <c r="B27" s="42" t="s">
        <v>250</v>
      </c>
      <c r="C27" s="36" t="s">
        <v>15</v>
      </c>
      <c r="D27" s="52">
        <f>340.5-150</f>
        <v>190.5</v>
      </c>
    </row>
    <row r="28" spans="1:4" ht="25.5" customHeight="1" x14ac:dyDescent="0.2">
      <c r="A28" s="28" t="s">
        <v>16</v>
      </c>
      <c r="B28" s="42" t="s">
        <v>250</v>
      </c>
      <c r="C28" s="36" t="s">
        <v>17</v>
      </c>
      <c r="D28" s="52">
        <f>D29</f>
        <v>150</v>
      </c>
    </row>
    <row r="29" spans="1:4" ht="25.5" customHeight="1" x14ac:dyDescent="0.2">
      <c r="A29" s="24" t="s">
        <v>18</v>
      </c>
      <c r="B29" s="42" t="s">
        <v>250</v>
      </c>
      <c r="C29" s="36" t="s">
        <v>19</v>
      </c>
      <c r="D29" s="52">
        <v>150</v>
      </c>
    </row>
    <row r="30" spans="1:4" ht="25.5" customHeight="1" x14ac:dyDescent="0.2">
      <c r="A30" s="27" t="s">
        <v>301</v>
      </c>
      <c r="B30" s="35" t="s">
        <v>36</v>
      </c>
      <c r="C30" s="36"/>
      <c r="D30" s="52">
        <f>D31</f>
        <v>6.8</v>
      </c>
    </row>
    <row r="31" spans="1:4" ht="30" customHeight="1" x14ac:dyDescent="0.2">
      <c r="A31" s="29" t="s">
        <v>39</v>
      </c>
      <c r="B31" s="35" t="s">
        <v>36</v>
      </c>
      <c r="C31" s="36" t="s">
        <v>40</v>
      </c>
      <c r="D31" s="52">
        <f>D32</f>
        <v>6.8</v>
      </c>
    </row>
    <row r="32" spans="1:4" ht="30.75" customHeight="1" x14ac:dyDescent="0.2">
      <c r="A32" s="26" t="s">
        <v>48</v>
      </c>
      <c r="B32" s="35" t="s">
        <v>36</v>
      </c>
      <c r="C32" s="36" t="s">
        <v>49</v>
      </c>
      <c r="D32" s="52">
        <v>6.8</v>
      </c>
    </row>
    <row r="33" spans="1:4" ht="36.75" customHeight="1" x14ac:dyDescent="0.2">
      <c r="A33" s="24" t="s">
        <v>143</v>
      </c>
      <c r="B33" s="35" t="s">
        <v>144</v>
      </c>
      <c r="C33" s="36"/>
      <c r="D33" s="72">
        <f>D34+D41+D44</f>
        <v>93136.5</v>
      </c>
    </row>
    <row r="34" spans="1:4" ht="21" customHeight="1" x14ac:dyDescent="0.2">
      <c r="A34" s="23" t="s">
        <v>129</v>
      </c>
      <c r="B34" s="35" t="s">
        <v>130</v>
      </c>
      <c r="C34" s="36"/>
      <c r="D34" s="72">
        <f>D35+D38</f>
        <v>49085</v>
      </c>
    </row>
    <row r="35" spans="1:4" ht="25.5" customHeight="1" x14ac:dyDescent="0.2">
      <c r="A35" s="30" t="s">
        <v>131</v>
      </c>
      <c r="B35" s="35" t="s">
        <v>132</v>
      </c>
      <c r="C35" s="36"/>
      <c r="D35" s="72">
        <f>D36</f>
        <v>3950</v>
      </c>
    </row>
    <row r="36" spans="1:4" ht="23.25" customHeight="1" x14ac:dyDescent="0.2">
      <c r="A36" s="30" t="s">
        <v>52</v>
      </c>
      <c r="B36" s="35" t="s">
        <v>132</v>
      </c>
      <c r="C36" s="36" t="s">
        <v>53</v>
      </c>
      <c r="D36" s="72">
        <f>D37</f>
        <v>3950</v>
      </c>
    </row>
    <row r="37" spans="1:4" ht="22.5" customHeight="1" x14ac:dyDescent="0.2">
      <c r="A37" s="26" t="s">
        <v>133</v>
      </c>
      <c r="B37" s="35" t="s">
        <v>132</v>
      </c>
      <c r="C37" s="36" t="s">
        <v>134</v>
      </c>
      <c r="D37" s="52">
        <v>3950</v>
      </c>
    </row>
    <row r="38" spans="1:4" ht="26.25" customHeight="1" x14ac:dyDescent="0.2">
      <c r="A38" s="30" t="s">
        <v>135</v>
      </c>
      <c r="B38" s="35" t="s">
        <v>136</v>
      </c>
      <c r="C38" s="36"/>
      <c r="D38" s="72">
        <f>D39</f>
        <v>45135</v>
      </c>
    </row>
    <row r="39" spans="1:4" ht="17.25" customHeight="1" x14ac:dyDescent="0.2">
      <c r="A39" s="26" t="s">
        <v>52</v>
      </c>
      <c r="B39" s="35" t="s">
        <v>136</v>
      </c>
      <c r="C39" s="36" t="s">
        <v>53</v>
      </c>
      <c r="D39" s="52">
        <f>D40</f>
        <v>45135</v>
      </c>
    </row>
    <row r="40" spans="1:4" ht="16.5" customHeight="1" x14ac:dyDescent="0.2">
      <c r="A40" s="26" t="s">
        <v>137</v>
      </c>
      <c r="B40" s="35" t="s">
        <v>136</v>
      </c>
      <c r="C40" s="36" t="s">
        <v>134</v>
      </c>
      <c r="D40" s="52">
        <v>45135</v>
      </c>
    </row>
    <row r="41" spans="1:4" ht="26.25" customHeight="1" x14ac:dyDescent="0.2">
      <c r="A41" s="24" t="s">
        <v>145</v>
      </c>
      <c r="B41" s="35" t="s">
        <v>96</v>
      </c>
      <c r="C41" s="36"/>
      <c r="D41" s="52">
        <f>D42</f>
        <v>14629</v>
      </c>
    </row>
    <row r="42" spans="1:4" ht="21" customHeight="1" x14ac:dyDescent="0.2">
      <c r="A42" s="26" t="s">
        <v>52</v>
      </c>
      <c r="B42" s="42" t="s">
        <v>97</v>
      </c>
      <c r="C42" s="36" t="s">
        <v>53</v>
      </c>
      <c r="D42" s="52">
        <f>D43</f>
        <v>14629</v>
      </c>
    </row>
    <row r="43" spans="1:4" ht="17.25" customHeight="1" x14ac:dyDescent="0.2">
      <c r="A43" s="23" t="s">
        <v>75</v>
      </c>
      <c r="B43" s="42" t="s">
        <v>97</v>
      </c>
      <c r="C43" s="36" t="s">
        <v>98</v>
      </c>
      <c r="D43" s="52">
        <v>14629</v>
      </c>
    </row>
    <row r="44" spans="1:4" ht="24.75" customHeight="1" x14ac:dyDescent="0.2">
      <c r="A44" s="24" t="s">
        <v>145</v>
      </c>
      <c r="B44" s="35" t="s">
        <v>96</v>
      </c>
      <c r="C44" s="36"/>
      <c r="D44" s="72">
        <f>D45+D47</f>
        <v>29422.5</v>
      </c>
    </row>
    <row r="45" spans="1:4" ht="24.75" customHeight="1" x14ac:dyDescent="0.2">
      <c r="A45" s="23" t="s">
        <v>244</v>
      </c>
      <c r="B45" s="42" t="s">
        <v>146</v>
      </c>
      <c r="C45" s="36" t="s">
        <v>53</v>
      </c>
      <c r="D45" s="52">
        <f>D46</f>
        <v>29422.5</v>
      </c>
    </row>
    <row r="46" spans="1:4" ht="21.75" customHeight="1" x14ac:dyDescent="0.2">
      <c r="A46" s="23" t="s">
        <v>75</v>
      </c>
      <c r="B46" s="42" t="s">
        <v>146</v>
      </c>
      <c r="C46" s="36" t="s">
        <v>98</v>
      </c>
      <c r="D46" s="52">
        <f>29372-50.5+101</f>
        <v>29422.5</v>
      </c>
    </row>
    <row r="47" spans="1:4" ht="28.5" hidden="1" customHeight="1" x14ac:dyDescent="0.2">
      <c r="A47" s="26" t="s">
        <v>138</v>
      </c>
      <c r="B47" s="35" t="s">
        <v>146</v>
      </c>
      <c r="C47" s="36" t="s">
        <v>53</v>
      </c>
      <c r="D47" s="52">
        <f>D48</f>
        <v>0</v>
      </c>
    </row>
    <row r="48" spans="1:4" ht="25.5" hidden="1" customHeight="1" x14ac:dyDescent="0.2">
      <c r="A48" s="26" t="s">
        <v>75</v>
      </c>
      <c r="B48" s="35" t="s">
        <v>146</v>
      </c>
      <c r="C48" s="36" t="s">
        <v>98</v>
      </c>
      <c r="D48" s="52"/>
    </row>
    <row r="49" spans="1:6" s="32" customFormat="1" ht="38.25" hidden="1" x14ac:dyDescent="0.2">
      <c r="A49" s="15" t="s">
        <v>63</v>
      </c>
      <c r="B49" s="40" t="s">
        <v>5</v>
      </c>
      <c r="C49" s="41"/>
      <c r="D49" s="79">
        <f>D51</f>
        <v>0</v>
      </c>
    </row>
    <row r="50" spans="1:6" ht="25.5" hidden="1" x14ac:dyDescent="0.2">
      <c r="A50" s="7" t="s">
        <v>64</v>
      </c>
      <c r="B50" s="35" t="s">
        <v>65</v>
      </c>
      <c r="C50" s="36"/>
      <c r="D50" s="72">
        <f>D51</f>
        <v>0</v>
      </c>
    </row>
    <row r="51" spans="1:6" ht="25.5" hidden="1" x14ac:dyDescent="0.2">
      <c r="A51" s="9" t="s">
        <v>16</v>
      </c>
      <c r="B51" s="35" t="s">
        <v>66</v>
      </c>
      <c r="C51" s="36" t="s">
        <v>17</v>
      </c>
      <c r="D51" s="52">
        <f>D52</f>
        <v>0</v>
      </c>
    </row>
    <row r="52" spans="1:6" ht="25.5" hidden="1" x14ac:dyDescent="0.2">
      <c r="A52" s="9" t="s">
        <v>18</v>
      </c>
      <c r="B52" s="35" t="s">
        <v>66</v>
      </c>
      <c r="C52" s="36" t="s">
        <v>19</v>
      </c>
      <c r="D52" s="52">
        <v>0</v>
      </c>
    </row>
    <row r="53" spans="1:6" s="32" customFormat="1" ht="40.5" customHeight="1" x14ac:dyDescent="0.2">
      <c r="A53" s="81" t="s">
        <v>267</v>
      </c>
      <c r="B53" s="40" t="s">
        <v>20</v>
      </c>
      <c r="C53" s="41"/>
      <c r="D53" s="94">
        <f>D54</f>
        <v>503.09999999999991</v>
      </c>
      <c r="F53" s="33"/>
    </row>
    <row r="54" spans="1:6" ht="25.5" x14ac:dyDescent="0.2">
      <c r="A54" s="13" t="s">
        <v>43</v>
      </c>
      <c r="B54" s="35" t="s">
        <v>44</v>
      </c>
      <c r="C54" s="36"/>
      <c r="D54" s="72">
        <f>D56</f>
        <v>503.09999999999991</v>
      </c>
    </row>
    <row r="55" spans="1:6" ht="25.5" x14ac:dyDescent="0.2">
      <c r="A55" s="9" t="s">
        <v>16</v>
      </c>
      <c r="B55" s="35" t="s">
        <v>45</v>
      </c>
      <c r="C55" s="36" t="s">
        <v>17</v>
      </c>
      <c r="D55" s="72">
        <f>D56</f>
        <v>503.09999999999991</v>
      </c>
    </row>
    <row r="56" spans="1:6" ht="25.5" x14ac:dyDescent="0.2">
      <c r="A56" s="19" t="s">
        <v>18</v>
      </c>
      <c r="B56" s="35" t="s">
        <v>45</v>
      </c>
      <c r="C56" s="36" t="s">
        <v>19</v>
      </c>
      <c r="D56" s="72">
        <f>1103.1-600</f>
        <v>503.09999999999991</v>
      </c>
    </row>
    <row r="57" spans="1:6" s="32" customFormat="1" ht="27.75" customHeight="1" x14ac:dyDescent="0.2">
      <c r="A57" s="80" t="s">
        <v>268</v>
      </c>
      <c r="B57" s="40" t="s">
        <v>21</v>
      </c>
      <c r="C57" s="41"/>
      <c r="D57" s="79">
        <f>D58+D83</f>
        <v>46945.8</v>
      </c>
      <c r="F57" s="33"/>
    </row>
    <row r="58" spans="1:6" x14ac:dyDescent="0.2">
      <c r="A58" s="4" t="s">
        <v>148</v>
      </c>
      <c r="B58" s="35" t="s">
        <v>147</v>
      </c>
      <c r="C58" s="36"/>
      <c r="D58" s="72">
        <f>D59+D67+D72+D75+D93+D88+D64</f>
        <v>29018.600000000002</v>
      </c>
    </row>
    <row r="59" spans="1:6" x14ac:dyDescent="0.2">
      <c r="A59" s="4" t="s">
        <v>13</v>
      </c>
      <c r="B59" s="35" t="s">
        <v>22</v>
      </c>
      <c r="C59" s="36"/>
      <c r="D59" s="72">
        <f>D60+D62</f>
        <v>18758</v>
      </c>
    </row>
    <row r="60" spans="1:6" ht="51" x14ac:dyDescent="0.2">
      <c r="A60" s="4" t="s">
        <v>10</v>
      </c>
      <c r="B60" s="35" t="s">
        <v>22</v>
      </c>
      <c r="C60" s="36" t="s">
        <v>11</v>
      </c>
      <c r="D60" s="72">
        <f>D61</f>
        <v>17951.8</v>
      </c>
    </row>
    <row r="61" spans="1:6" ht="25.5" x14ac:dyDescent="0.2">
      <c r="A61" s="7" t="s">
        <v>12</v>
      </c>
      <c r="B61" s="35" t="s">
        <v>22</v>
      </c>
      <c r="C61" s="36" t="s">
        <v>15</v>
      </c>
      <c r="D61" s="52">
        <f>17168.7+1133.6+734.8-492.8-317.2-350.3+75</f>
        <v>17951.8</v>
      </c>
    </row>
    <row r="62" spans="1:6" ht="25.5" x14ac:dyDescent="0.2">
      <c r="A62" s="9" t="s">
        <v>16</v>
      </c>
      <c r="B62" s="35" t="s">
        <v>22</v>
      </c>
      <c r="C62" s="36" t="s">
        <v>17</v>
      </c>
      <c r="D62" s="52">
        <f>D63</f>
        <v>806.2</v>
      </c>
    </row>
    <row r="63" spans="1:6" ht="25.5" x14ac:dyDescent="0.2">
      <c r="A63" s="8" t="s">
        <v>18</v>
      </c>
      <c r="B63" s="35" t="s">
        <v>22</v>
      </c>
      <c r="C63" s="36" t="s">
        <v>19</v>
      </c>
      <c r="D63" s="52">
        <v>806.2</v>
      </c>
    </row>
    <row r="64" spans="1:6" x14ac:dyDescent="0.2">
      <c r="A64" s="4" t="s">
        <v>13</v>
      </c>
      <c r="B64" s="35" t="s">
        <v>293</v>
      </c>
      <c r="C64" s="36"/>
      <c r="D64" s="52">
        <f>D65</f>
        <v>350.3</v>
      </c>
    </row>
    <row r="65" spans="1:4" ht="51" x14ac:dyDescent="0.2">
      <c r="A65" s="4" t="s">
        <v>10</v>
      </c>
      <c r="B65" s="35" t="s">
        <v>293</v>
      </c>
      <c r="C65" s="36" t="s">
        <v>11</v>
      </c>
      <c r="D65" s="52">
        <f>D66</f>
        <v>350.3</v>
      </c>
    </row>
    <row r="66" spans="1:4" ht="25.5" x14ac:dyDescent="0.2">
      <c r="A66" s="7" t="s">
        <v>12</v>
      </c>
      <c r="B66" s="35" t="s">
        <v>293</v>
      </c>
      <c r="C66" s="36" t="s">
        <v>15</v>
      </c>
      <c r="D66" s="52">
        <v>350.3</v>
      </c>
    </row>
    <row r="67" spans="1:4" x14ac:dyDescent="0.2">
      <c r="A67" s="17" t="s">
        <v>23</v>
      </c>
      <c r="B67" s="42" t="s">
        <v>24</v>
      </c>
      <c r="C67" s="44"/>
      <c r="D67" s="100">
        <f>D68+D70</f>
        <v>722.4</v>
      </c>
    </row>
    <row r="68" spans="1:4" ht="51" x14ac:dyDescent="0.2">
      <c r="A68" s="10" t="s">
        <v>10</v>
      </c>
      <c r="B68" s="42" t="s">
        <v>24</v>
      </c>
      <c r="C68" s="44" t="s">
        <v>11</v>
      </c>
      <c r="D68" s="100">
        <f>D69</f>
        <v>672.4</v>
      </c>
    </row>
    <row r="69" spans="1:4" ht="25.5" x14ac:dyDescent="0.2">
      <c r="A69" s="7" t="s">
        <v>12</v>
      </c>
      <c r="B69" s="42" t="s">
        <v>24</v>
      </c>
      <c r="C69" s="36" t="s">
        <v>15</v>
      </c>
      <c r="D69" s="52">
        <f>722.4-50</f>
        <v>672.4</v>
      </c>
    </row>
    <row r="70" spans="1:4" ht="26.25" customHeight="1" x14ac:dyDescent="0.2">
      <c r="A70" s="53" t="s">
        <v>16</v>
      </c>
      <c r="B70" s="42" t="s">
        <v>24</v>
      </c>
      <c r="C70" s="44" t="s">
        <v>17</v>
      </c>
      <c r="D70" s="100">
        <f>D71</f>
        <v>50</v>
      </c>
    </row>
    <row r="71" spans="1:4" ht="24.75" customHeight="1" x14ac:dyDescent="0.2">
      <c r="A71" s="8" t="s">
        <v>18</v>
      </c>
      <c r="B71" s="42" t="s">
        <v>24</v>
      </c>
      <c r="C71" s="36" t="s">
        <v>19</v>
      </c>
      <c r="D71" s="52">
        <v>50</v>
      </c>
    </row>
    <row r="72" spans="1:4" ht="25.5" x14ac:dyDescent="0.2">
      <c r="A72" s="17" t="s">
        <v>25</v>
      </c>
      <c r="B72" s="42" t="s">
        <v>26</v>
      </c>
      <c r="C72" s="44"/>
      <c r="D72" s="100">
        <f>D73</f>
        <v>10.9</v>
      </c>
    </row>
    <row r="73" spans="1:4" ht="25.5" x14ac:dyDescent="0.2">
      <c r="A73" s="53" t="s">
        <v>16</v>
      </c>
      <c r="B73" s="42" t="s">
        <v>26</v>
      </c>
      <c r="C73" s="44" t="s">
        <v>17</v>
      </c>
      <c r="D73" s="100">
        <f>D74</f>
        <v>10.9</v>
      </c>
    </row>
    <row r="74" spans="1:4" ht="25.5" x14ac:dyDescent="0.2">
      <c r="A74" s="8" t="s">
        <v>18</v>
      </c>
      <c r="B74" s="42" t="s">
        <v>26</v>
      </c>
      <c r="C74" s="36" t="s">
        <v>19</v>
      </c>
      <c r="D74" s="52">
        <v>10.9</v>
      </c>
    </row>
    <row r="75" spans="1:4" ht="25.5" x14ac:dyDescent="0.2">
      <c r="A75" s="119" t="s">
        <v>275</v>
      </c>
      <c r="B75" s="35" t="s">
        <v>46</v>
      </c>
      <c r="C75" s="36"/>
      <c r="D75" s="52">
        <f>D76+D78+D80</f>
        <v>3177.7000000000003</v>
      </c>
    </row>
    <row r="76" spans="1:4" ht="51" x14ac:dyDescent="0.2">
      <c r="A76" s="4" t="s">
        <v>10</v>
      </c>
      <c r="B76" s="35" t="s">
        <v>47</v>
      </c>
      <c r="C76" s="36" t="s">
        <v>11</v>
      </c>
      <c r="D76" s="52">
        <f>D77</f>
        <v>2130.3000000000002</v>
      </c>
    </row>
    <row r="77" spans="1:4" x14ac:dyDescent="0.2">
      <c r="A77" s="6" t="s">
        <v>37</v>
      </c>
      <c r="B77" s="35" t="s">
        <v>46</v>
      </c>
      <c r="C77" s="36" t="s">
        <v>38</v>
      </c>
      <c r="D77" s="52">
        <f>1894.9+235.4</f>
        <v>2130.3000000000002</v>
      </c>
    </row>
    <row r="78" spans="1:4" ht="25.5" x14ac:dyDescent="0.2">
      <c r="A78" s="6" t="s">
        <v>16</v>
      </c>
      <c r="B78" s="35" t="s">
        <v>47</v>
      </c>
      <c r="C78" s="36" t="s">
        <v>17</v>
      </c>
      <c r="D78" s="52">
        <f>D79</f>
        <v>718.4</v>
      </c>
    </row>
    <row r="79" spans="1:4" ht="25.5" x14ac:dyDescent="0.2">
      <c r="A79" s="9" t="s">
        <v>18</v>
      </c>
      <c r="B79" s="35" t="s">
        <v>46</v>
      </c>
      <c r="C79" s="36" t="s">
        <v>19</v>
      </c>
      <c r="D79" s="52">
        <f>2086.7-820+202.4-209.8-465.9-75</f>
        <v>718.4</v>
      </c>
    </row>
    <row r="80" spans="1:4" x14ac:dyDescent="0.2">
      <c r="A80" s="11" t="s">
        <v>39</v>
      </c>
      <c r="B80" s="35" t="s">
        <v>47</v>
      </c>
      <c r="C80" s="36" t="s">
        <v>40</v>
      </c>
      <c r="D80" s="52">
        <f>D81+D82</f>
        <v>329</v>
      </c>
    </row>
    <row r="81" spans="1:6" ht="24" customHeight="1" x14ac:dyDescent="0.2">
      <c r="A81" s="9" t="s">
        <v>48</v>
      </c>
      <c r="B81" s="35" t="s">
        <v>47</v>
      </c>
      <c r="C81" s="36" t="s">
        <v>49</v>
      </c>
      <c r="D81" s="52">
        <f>9</f>
        <v>9</v>
      </c>
    </row>
    <row r="82" spans="1:6" x14ac:dyDescent="0.2">
      <c r="A82" s="6" t="s">
        <v>41</v>
      </c>
      <c r="B82" s="35" t="s">
        <v>47</v>
      </c>
      <c r="C82" s="36" t="s">
        <v>42</v>
      </c>
      <c r="D82" s="52">
        <f>329-9</f>
        <v>320</v>
      </c>
    </row>
    <row r="83" spans="1:6" ht="38.25" x14ac:dyDescent="0.2">
      <c r="A83" s="119" t="s">
        <v>276</v>
      </c>
      <c r="B83" s="35" t="s">
        <v>251</v>
      </c>
      <c r="C83" s="36"/>
      <c r="D83" s="52">
        <f>D84+D86</f>
        <v>17927.200000000004</v>
      </c>
    </row>
    <row r="84" spans="1:6" ht="51" x14ac:dyDescent="0.2">
      <c r="A84" s="4" t="s">
        <v>10</v>
      </c>
      <c r="B84" s="35" t="s">
        <v>251</v>
      </c>
      <c r="C84" s="36" t="s">
        <v>11</v>
      </c>
      <c r="D84" s="52">
        <f>D85</f>
        <v>12434.900000000001</v>
      </c>
    </row>
    <row r="85" spans="1:6" x14ac:dyDescent="0.2">
      <c r="A85" s="6" t="s">
        <v>37</v>
      </c>
      <c r="B85" s="35" t="s">
        <v>251</v>
      </c>
      <c r="C85" s="36" t="s">
        <v>38</v>
      </c>
      <c r="D85" s="52">
        <f>12373.1+15-398.9+380.7+65</f>
        <v>12434.900000000001</v>
      </c>
    </row>
    <row r="86" spans="1:6" ht="25.5" x14ac:dyDescent="0.2">
      <c r="A86" s="6" t="s">
        <v>16</v>
      </c>
      <c r="B86" s="35" t="s">
        <v>251</v>
      </c>
      <c r="C86" s="36" t="s">
        <v>17</v>
      </c>
      <c r="D86" s="52">
        <f>D87</f>
        <v>5492.3000000000011</v>
      </c>
    </row>
    <row r="87" spans="1:6" ht="25.5" x14ac:dyDescent="0.2">
      <c r="A87" s="9" t="s">
        <v>18</v>
      </c>
      <c r="B87" s="35" t="s">
        <v>251</v>
      </c>
      <c r="C87" s="36" t="s">
        <v>19</v>
      </c>
      <c r="D87" s="52">
        <f>3859.5+820-15+100.1-392.4-208.9+318.3+549.6+465.9+50-65+17-6.8</f>
        <v>5492.3000000000011</v>
      </c>
    </row>
    <row r="88" spans="1:6" ht="25.5" x14ac:dyDescent="0.2">
      <c r="A88" s="4" t="s">
        <v>57</v>
      </c>
      <c r="B88" s="35" t="s">
        <v>58</v>
      </c>
      <c r="C88" s="36"/>
      <c r="D88" s="72">
        <f>D91+D89</f>
        <v>2000</v>
      </c>
    </row>
    <row r="89" spans="1:6" ht="25.5" x14ac:dyDescent="0.2">
      <c r="A89" s="6" t="s">
        <v>16</v>
      </c>
      <c r="B89" s="35" t="s">
        <v>58</v>
      </c>
      <c r="C89" s="36" t="s">
        <v>17</v>
      </c>
      <c r="D89" s="72">
        <f>D90</f>
        <v>904</v>
      </c>
    </row>
    <row r="90" spans="1:6" ht="25.5" x14ac:dyDescent="0.2">
      <c r="A90" s="9" t="s">
        <v>18</v>
      </c>
      <c r="B90" s="35" t="s">
        <v>58</v>
      </c>
      <c r="C90" s="36" t="s">
        <v>19</v>
      </c>
      <c r="D90" s="72">
        <f>93.6+810.4</f>
        <v>904</v>
      </c>
    </row>
    <row r="91" spans="1:6" x14ac:dyDescent="0.2">
      <c r="A91" s="6" t="s">
        <v>39</v>
      </c>
      <c r="B91" s="35" t="s">
        <v>58</v>
      </c>
      <c r="C91" s="36" t="s">
        <v>40</v>
      </c>
      <c r="D91" s="52">
        <f>D92</f>
        <v>1096</v>
      </c>
    </row>
    <row r="92" spans="1:6" x14ac:dyDescent="0.2">
      <c r="A92" s="14" t="s">
        <v>59</v>
      </c>
      <c r="B92" s="35" t="s">
        <v>58</v>
      </c>
      <c r="C92" s="36" t="s">
        <v>60</v>
      </c>
      <c r="D92" s="52">
        <f>2000-93.6-810.4</f>
        <v>1096</v>
      </c>
    </row>
    <row r="93" spans="1:6" ht="25.5" x14ac:dyDescent="0.2">
      <c r="A93" s="13" t="s">
        <v>61</v>
      </c>
      <c r="B93" s="35" t="s">
        <v>62</v>
      </c>
      <c r="C93" s="36"/>
      <c r="D93" s="72">
        <f>D94</f>
        <v>3999.3</v>
      </c>
    </row>
    <row r="94" spans="1:6" ht="51" x14ac:dyDescent="0.2">
      <c r="A94" s="13" t="s">
        <v>10</v>
      </c>
      <c r="B94" s="35" t="s">
        <v>62</v>
      </c>
      <c r="C94" s="36" t="s">
        <v>11</v>
      </c>
      <c r="D94" s="72">
        <f>D95</f>
        <v>3999.3</v>
      </c>
    </row>
    <row r="95" spans="1:6" ht="15" customHeight="1" x14ac:dyDescent="0.2">
      <c r="A95" s="7" t="s">
        <v>37</v>
      </c>
      <c r="B95" s="35" t="s">
        <v>62</v>
      </c>
      <c r="C95" s="36" t="s">
        <v>38</v>
      </c>
      <c r="D95" s="52">
        <f>3557.4+441.9</f>
        <v>3999.3</v>
      </c>
    </row>
    <row r="96" spans="1:6" s="32" customFormat="1" ht="25.5" x14ac:dyDescent="0.2">
      <c r="A96" s="78" t="s">
        <v>190</v>
      </c>
      <c r="B96" s="40" t="s">
        <v>76</v>
      </c>
      <c r="C96" s="41"/>
      <c r="D96" s="79">
        <f>D97+D110+D160+D188+D144+D155</f>
        <v>985351.50000000012</v>
      </c>
      <c r="F96" s="33"/>
    </row>
    <row r="97" spans="1:6" s="32" customFormat="1" ht="25.5" x14ac:dyDescent="0.2">
      <c r="A97" s="54" t="s">
        <v>77</v>
      </c>
      <c r="B97" s="55" t="s">
        <v>218</v>
      </c>
      <c r="C97" s="56"/>
      <c r="D97" s="89">
        <f>D98+D101+D104+D107</f>
        <v>230213.7</v>
      </c>
      <c r="F97" s="33"/>
    </row>
    <row r="98" spans="1:6" s="32" customFormat="1" ht="25.5" x14ac:dyDescent="0.2">
      <c r="A98" s="54" t="s">
        <v>78</v>
      </c>
      <c r="B98" s="55" t="s">
        <v>79</v>
      </c>
      <c r="C98" s="56"/>
      <c r="D98" s="89">
        <f>D99</f>
        <v>98773</v>
      </c>
      <c r="F98" s="33"/>
    </row>
    <row r="99" spans="1:6" s="32" customFormat="1" ht="25.5" x14ac:dyDescent="0.2">
      <c r="A99" s="54" t="s">
        <v>78</v>
      </c>
      <c r="B99" s="55" t="s">
        <v>79</v>
      </c>
      <c r="C99" s="56" t="s">
        <v>80</v>
      </c>
      <c r="D99" s="89">
        <f>D100</f>
        <v>98773</v>
      </c>
      <c r="F99" s="33"/>
    </row>
    <row r="100" spans="1:6" s="32" customFormat="1" x14ac:dyDescent="0.2">
      <c r="A100" s="57" t="s">
        <v>81</v>
      </c>
      <c r="B100" s="55" t="s">
        <v>79</v>
      </c>
      <c r="C100" s="56" t="s">
        <v>82</v>
      </c>
      <c r="D100" s="89">
        <f>87449.2+6124.8+8644.8-340-572.7-424-280-1100.6-728.5</f>
        <v>98773</v>
      </c>
      <c r="F100" s="33"/>
    </row>
    <row r="101" spans="1:6" s="32" customFormat="1" ht="27" customHeight="1" x14ac:dyDescent="0.2">
      <c r="A101" s="54" t="s">
        <v>83</v>
      </c>
      <c r="B101" s="55" t="s">
        <v>84</v>
      </c>
      <c r="C101" s="56"/>
      <c r="D101" s="89">
        <f>D102</f>
        <v>128334.6</v>
      </c>
      <c r="F101" s="33"/>
    </row>
    <row r="102" spans="1:6" s="32" customFormat="1" ht="25.5" x14ac:dyDescent="0.2">
      <c r="A102" s="54" t="s">
        <v>78</v>
      </c>
      <c r="B102" s="55" t="s">
        <v>84</v>
      </c>
      <c r="C102" s="56" t="s">
        <v>80</v>
      </c>
      <c r="D102" s="89">
        <f>D103</f>
        <v>128334.6</v>
      </c>
      <c r="F102" s="33"/>
    </row>
    <row r="103" spans="1:6" s="32" customFormat="1" x14ac:dyDescent="0.2">
      <c r="A103" s="57" t="s">
        <v>81</v>
      </c>
      <c r="B103" s="55" t="s">
        <v>84</v>
      </c>
      <c r="C103" s="56" t="s">
        <v>82</v>
      </c>
      <c r="D103" s="89">
        <v>128334.6</v>
      </c>
      <c r="F103" s="33"/>
    </row>
    <row r="104" spans="1:6" s="32" customFormat="1" ht="25.5" x14ac:dyDescent="0.2">
      <c r="A104" s="88" t="s">
        <v>253</v>
      </c>
      <c r="B104" s="65" t="s">
        <v>255</v>
      </c>
      <c r="C104" s="66"/>
      <c r="D104" s="52">
        <f>D105</f>
        <v>1624</v>
      </c>
      <c r="F104" s="33"/>
    </row>
    <row r="105" spans="1:6" s="32" customFormat="1" ht="25.5" x14ac:dyDescent="0.2">
      <c r="A105" s="91" t="s">
        <v>78</v>
      </c>
      <c r="B105" s="65" t="s">
        <v>255</v>
      </c>
      <c r="C105" s="66" t="s">
        <v>80</v>
      </c>
      <c r="D105" s="52">
        <f>D106</f>
        <v>1624</v>
      </c>
      <c r="F105" s="33"/>
    </row>
    <row r="106" spans="1:6" s="32" customFormat="1" x14ac:dyDescent="0.2">
      <c r="A106" s="91" t="s">
        <v>81</v>
      </c>
      <c r="B106" s="65" t="s">
        <v>255</v>
      </c>
      <c r="C106" s="66" t="s">
        <v>82</v>
      </c>
      <c r="D106" s="52">
        <f>2464-840</f>
        <v>1624</v>
      </c>
      <c r="F106" s="33"/>
    </row>
    <row r="107" spans="1:6" s="32" customFormat="1" ht="51" x14ac:dyDescent="0.2">
      <c r="A107" s="91" t="s">
        <v>254</v>
      </c>
      <c r="B107" s="65" t="s">
        <v>256</v>
      </c>
      <c r="C107" s="66"/>
      <c r="D107" s="52">
        <f>D108</f>
        <v>1482.1</v>
      </c>
      <c r="F107" s="33"/>
    </row>
    <row r="108" spans="1:6" s="32" customFormat="1" ht="25.5" x14ac:dyDescent="0.2">
      <c r="A108" s="91" t="s">
        <v>78</v>
      </c>
      <c r="B108" s="65" t="s">
        <v>256</v>
      </c>
      <c r="C108" s="66" t="s">
        <v>80</v>
      </c>
      <c r="D108" s="52">
        <f>D109</f>
        <v>1482.1</v>
      </c>
      <c r="F108" s="33"/>
    </row>
    <row r="109" spans="1:6" s="32" customFormat="1" x14ac:dyDescent="0.2">
      <c r="A109" s="91" t="s">
        <v>81</v>
      </c>
      <c r="B109" s="65" t="s">
        <v>256</v>
      </c>
      <c r="C109" s="66" t="s">
        <v>82</v>
      </c>
      <c r="D109" s="52">
        <v>1482.1</v>
      </c>
      <c r="F109" s="33"/>
    </row>
    <row r="110" spans="1:6" s="32" customFormat="1" ht="19.5" customHeight="1" x14ac:dyDescent="0.2">
      <c r="A110" s="54" t="s">
        <v>85</v>
      </c>
      <c r="B110" s="55" t="s">
        <v>219</v>
      </c>
      <c r="C110" s="56"/>
      <c r="D110" s="89">
        <f>D111+D114+D117+D120+D123+D141+D126+D129+D135+D138+D132</f>
        <v>668112.6</v>
      </c>
      <c r="F110" s="33"/>
    </row>
    <row r="111" spans="1:6" s="32" customFormat="1" ht="25.5" x14ac:dyDescent="0.2">
      <c r="A111" s="54" t="s">
        <v>78</v>
      </c>
      <c r="B111" s="55" t="s">
        <v>86</v>
      </c>
      <c r="C111" s="56"/>
      <c r="D111" s="89">
        <f>D112</f>
        <v>138845.9</v>
      </c>
      <c r="F111" s="33"/>
    </row>
    <row r="112" spans="1:6" s="32" customFormat="1" ht="25.5" x14ac:dyDescent="0.2">
      <c r="A112" s="54" t="s">
        <v>78</v>
      </c>
      <c r="B112" s="55" t="s">
        <v>86</v>
      </c>
      <c r="C112" s="56" t="s">
        <v>80</v>
      </c>
      <c r="D112" s="89">
        <f>D113</f>
        <v>138845.9</v>
      </c>
      <c r="F112" s="33"/>
    </row>
    <row r="113" spans="1:6" s="32" customFormat="1" x14ac:dyDescent="0.2">
      <c r="A113" s="57" t="s">
        <v>81</v>
      </c>
      <c r="B113" s="55" t="s">
        <v>86</v>
      </c>
      <c r="C113" s="56" t="s">
        <v>82</v>
      </c>
      <c r="D113" s="89">
        <f>121112.9+300-307.9+5135.5+18685-3365.6-600-2126+12</f>
        <v>138845.9</v>
      </c>
      <c r="F113" s="33"/>
    </row>
    <row r="114" spans="1:6" s="32" customFormat="1" ht="25.5" x14ac:dyDescent="0.2">
      <c r="A114" s="54" t="s">
        <v>190</v>
      </c>
      <c r="B114" s="55" t="s">
        <v>208</v>
      </c>
      <c r="C114" s="56"/>
      <c r="D114" s="89">
        <f>D115</f>
        <v>32693.200000000001</v>
      </c>
      <c r="F114" s="33"/>
    </row>
    <row r="115" spans="1:6" s="32" customFormat="1" ht="39" customHeight="1" x14ac:dyDescent="0.2">
      <c r="A115" s="57" t="s">
        <v>207</v>
      </c>
      <c r="B115" s="55" t="s">
        <v>208</v>
      </c>
      <c r="C115" s="56" t="s">
        <v>80</v>
      </c>
      <c r="D115" s="89">
        <f>D116</f>
        <v>32693.200000000001</v>
      </c>
      <c r="F115" s="33"/>
    </row>
    <row r="116" spans="1:6" s="32" customFormat="1" x14ac:dyDescent="0.2">
      <c r="A116" s="57" t="s">
        <v>81</v>
      </c>
      <c r="B116" s="55" t="s">
        <v>208</v>
      </c>
      <c r="C116" s="56" t="s">
        <v>82</v>
      </c>
      <c r="D116" s="89">
        <v>32693.200000000001</v>
      </c>
      <c r="F116" s="33"/>
    </row>
    <row r="117" spans="1:6" s="32" customFormat="1" ht="42" customHeight="1" x14ac:dyDescent="0.2">
      <c r="A117" s="54" t="s">
        <v>83</v>
      </c>
      <c r="B117" s="55" t="s">
        <v>282</v>
      </c>
      <c r="C117" s="56"/>
      <c r="D117" s="89">
        <f>D118</f>
        <v>292566.90000000002</v>
      </c>
      <c r="F117" s="33"/>
    </row>
    <row r="118" spans="1:6" s="32" customFormat="1" ht="25.5" x14ac:dyDescent="0.2">
      <c r="A118" s="54" t="s">
        <v>78</v>
      </c>
      <c r="B118" s="55" t="s">
        <v>282</v>
      </c>
      <c r="C118" s="56" t="s">
        <v>80</v>
      </c>
      <c r="D118" s="89">
        <f>D119</f>
        <v>292566.90000000002</v>
      </c>
      <c r="F118" s="33"/>
    </row>
    <row r="119" spans="1:6" s="32" customFormat="1" x14ac:dyDescent="0.2">
      <c r="A119" s="57" t="s">
        <v>81</v>
      </c>
      <c r="B119" s="55" t="s">
        <v>282</v>
      </c>
      <c r="C119" s="56" t="s">
        <v>82</v>
      </c>
      <c r="D119" s="89">
        <v>292566.90000000002</v>
      </c>
      <c r="F119" s="33"/>
    </row>
    <row r="120" spans="1:6" s="32" customFormat="1" ht="25.5" x14ac:dyDescent="0.2">
      <c r="A120" s="58" t="s">
        <v>87</v>
      </c>
      <c r="B120" s="55" t="s">
        <v>88</v>
      </c>
      <c r="C120" s="59"/>
      <c r="D120" s="89">
        <f>D121</f>
        <v>5774</v>
      </c>
      <c r="F120" s="33"/>
    </row>
    <row r="121" spans="1:6" s="32" customFormat="1" ht="25.5" x14ac:dyDescent="0.2">
      <c r="A121" s="57" t="s">
        <v>78</v>
      </c>
      <c r="B121" s="55" t="s">
        <v>88</v>
      </c>
      <c r="C121" s="56" t="s">
        <v>80</v>
      </c>
      <c r="D121" s="89">
        <f>D122</f>
        <v>5774</v>
      </c>
      <c r="F121" s="33"/>
    </row>
    <row r="122" spans="1:6" s="32" customFormat="1" x14ac:dyDescent="0.2">
      <c r="A122" s="57" t="s">
        <v>81</v>
      </c>
      <c r="B122" s="55" t="s">
        <v>88</v>
      </c>
      <c r="C122" s="56" t="s">
        <v>82</v>
      </c>
      <c r="D122" s="89">
        <v>5774</v>
      </c>
      <c r="F122" s="33"/>
    </row>
    <row r="123" spans="1:6" s="32" customFormat="1" ht="38.25" x14ac:dyDescent="0.2">
      <c r="A123" s="91" t="s">
        <v>269</v>
      </c>
      <c r="B123" s="55" t="s">
        <v>252</v>
      </c>
      <c r="C123" s="56"/>
      <c r="D123" s="89">
        <f>D124</f>
        <v>4361.3</v>
      </c>
      <c r="F123" s="33"/>
    </row>
    <row r="124" spans="1:6" s="32" customFormat="1" ht="25.5" x14ac:dyDescent="0.2">
      <c r="A124" s="54" t="s">
        <v>78</v>
      </c>
      <c r="B124" s="55" t="s">
        <v>252</v>
      </c>
      <c r="C124" s="56" t="s">
        <v>80</v>
      </c>
      <c r="D124" s="89">
        <f>D125</f>
        <v>4361.3</v>
      </c>
      <c r="F124" s="33"/>
    </row>
    <row r="125" spans="1:6" s="32" customFormat="1" x14ac:dyDescent="0.2">
      <c r="A125" s="57" t="s">
        <v>81</v>
      </c>
      <c r="B125" s="55" t="s">
        <v>252</v>
      </c>
      <c r="C125" s="56" t="s">
        <v>82</v>
      </c>
      <c r="D125" s="89">
        <v>4361.3</v>
      </c>
      <c r="F125" s="33"/>
    </row>
    <row r="126" spans="1:6" s="32" customFormat="1" ht="25.5" x14ac:dyDescent="0.2">
      <c r="A126" s="88" t="s">
        <v>253</v>
      </c>
      <c r="B126" s="65" t="s">
        <v>258</v>
      </c>
      <c r="C126" s="112"/>
      <c r="D126" s="89">
        <f>D127</f>
        <v>1216.6999999999998</v>
      </c>
      <c r="F126" s="33"/>
    </row>
    <row r="127" spans="1:6" s="32" customFormat="1" ht="25.5" x14ac:dyDescent="0.2">
      <c r="A127" s="91" t="s">
        <v>78</v>
      </c>
      <c r="B127" s="65" t="s">
        <v>258</v>
      </c>
      <c r="C127" s="112" t="s">
        <v>80</v>
      </c>
      <c r="D127" s="89">
        <f>D128</f>
        <v>1216.6999999999998</v>
      </c>
      <c r="F127" s="33"/>
    </row>
    <row r="128" spans="1:6" s="32" customFormat="1" x14ac:dyDescent="0.2">
      <c r="A128" s="91" t="s">
        <v>81</v>
      </c>
      <c r="B128" s="65" t="s">
        <v>258</v>
      </c>
      <c r="C128" s="66" t="s">
        <v>82</v>
      </c>
      <c r="D128" s="89">
        <f>3360-2143.3</f>
        <v>1216.6999999999998</v>
      </c>
      <c r="F128" s="33"/>
    </row>
    <row r="129" spans="1:6" s="32" customFormat="1" ht="51" x14ac:dyDescent="0.2">
      <c r="A129" s="91" t="s">
        <v>257</v>
      </c>
      <c r="B129" s="65" t="s">
        <v>259</v>
      </c>
      <c r="C129" s="66"/>
      <c r="D129" s="89">
        <f>D130</f>
        <v>1198.2</v>
      </c>
      <c r="F129" s="33"/>
    </row>
    <row r="130" spans="1:6" s="32" customFormat="1" ht="25.5" x14ac:dyDescent="0.2">
      <c r="A130" s="91" t="s">
        <v>78</v>
      </c>
      <c r="B130" s="65" t="s">
        <v>259</v>
      </c>
      <c r="C130" s="112" t="s">
        <v>80</v>
      </c>
      <c r="D130" s="89">
        <f>D131</f>
        <v>1198.2</v>
      </c>
      <c r="F130" s="33"/>
    </row>
    <row r="131" spans="1:6" s="32" customFormat="1" x14ac:dyDescent="0.2">
      <c r="A131" s="91" t="s">
        <v>81</v>
      </c>
      <c r="B131" s="65" t="s">
        <v>259</v>
      </c>
      <c r="C131" s="66" t="s">
        <v>82</v>
      </c>
      <c r="D131" s="89">
        <v>1198.2</v>
      </c>
      <c r="F131" s="33"/>
    </row>
    <row r="132" spans="1:6" s="32" customFormat="1" ht="63.75" x14ac:dyDescent="0.2">
      <c r="A132" s="91" t="s">
        <v>298</v>
      </c>
      <c r="B132" s="65" t="s">
        <v>299</v>
      </c>
      <c r="C132" s="66"/>
      <c r="D132" s="89">
        <f>D133</f>
        <v>667</v>
      </c>
      <c r="F132" s="33"/>
    </row>
    <row r="133" spans="1:6" s="32" customFormat="1" ht="25.5" x14ac:dyDescent="0.2">
      <c r="A133" s="91" t="s">
        <v>78</v>
      </c>
      <c r="B133" s="65" t="s">
        <v>299</v>
      </c>
      <c r="C133" s="66" t="s">
        <v>80</v>
      </c>
      <c r="D133" s="89">
        <f>D134</f>
        <v>667</v>
      </c>
      <c r="F133" s="33"/>
    </row>
    <row r="134" spans="1:6" s="32" customFormat="1" x14ac:dyDescent="0.2">
      <c r="A134" s="91" t="s">
        <v>81</v>
      </c>
      <c r="B134" s="65" t="s">
        <v>299</v>
      </c>
      <c r="C134" s="66" t="s">
        <v>82</v>
      </c>
      <c r="D134" s="89">
        <v>667</v>
      </c>
      <c r="F134" s="33"/>
    </row>
    <row r="135" spans="1:6" s="32" customFormat="1" ht="51" x14ac:dyDescent="0.2">
      <c r="A135" s="91" t="s">
        <v>260</v>
      </c>
      <c r="B135" s="106" t="s">
        <v>285</v>
      </c>
      <c r="C135" s="66"/>
      <c r="D135" s="52">
        <f>D136</f>
        <v>160000</v>
      </c>
      <c r="F135" s="33"/>
    </row>
    <row r="136" spans="1:6" s="32" customFormat="1" ht="25.5" x14ac:dyDescent="0.2">
      <c r="A136" s="91" t="s">
        <v>78</v>
      </c>
      <c r="B136" s="106" t="s">
        <v>285</v>
      </c>
      <c r="C136" s="66" t="s">
        <v>80</v>
      </c>
      <c r="D136" s="52">
        <f>D137</f>
        <v>160000</v>
      </c>
      <c r="F136" s="33"/>
    </row>
    <row r="137" spans="1:6" s="32" customFormat="1" x14ac:dyDescent="0.2">
      <c r="A137" s="91" t="s">
        <v>81</v>
      </c>
      <c r="B137" s="106" t="s">
        <v>285</v>
      </c>
      <c r="C137" s="66" t="s">
        <v>82</v>
      </c>
      <c r="D137" s="52">
        <f>158400+1600</f>
        <v>160000</v>
      </c>
      <c r="F137" s="33"/>
    </row>
    <row r="138" spans="1:6" s="32" customFormat="1" ht="38.25" x14ac:dyDescent="0.2">
      <c r="A138" s="91" t="s">
        <v>284</v>
      </c>
      <c r="B138" s="106" t="s">
        <v>283</v>
      </c>
      <c r="C138" s="66"/>
      <c r="D138" s="52">
        <f>D139</f>
        <v>2452.1</v>
      </c>
      <c r="F138" s="33"/>
    </row>
    <row r="139" spans="1:6" s="32" customFormat="1" ht="25.5" x14ac:dyDescent="0.2">
      <c r="A139" s="91" t="s">
        <v>78</v>
      </c>
      <c r="B139" s="106" t="s">
        <v>283</v>
      </c>
      <c r="C139" s="66" t="s">
        <v>80</v>
      </c>
      <c r="D139" s="52">
        <f>D140</f>
        <v>2452.1</v>
      </c>
      <c r="F139" s="33"/>
    </row>
    <row r="140" spans="1:6" s="32" customFormat="1" x14ac:dyDescent="0.2">
      <c r="A140" s="91" t="s">
        <v>81</v>
      </c>
      <c r="B140" s="106" t="s">
        <v>283</v>
      </c>
      <c r="C140" s="66" t="s">
        <v>82</v>
      </c>
      <c r="D140" s="52">
        <v>2452.1</v>
      </c>
      <c r="F140" s="33"/>
    </row>
    <row r="141" spans="1:6" s="32" customFormat="1" ht="38.25" x14ac:dyDescent="0.2">
      <c r="A141" s="91" t="s">
        <v>239</v>
      </c>
      <c r="B141" s="65" t="s">
        <v>240</v>
      </c>
      <c r="C141" s="56"/>
      <c r="D141" s="89">
        <f>D142</f>
        <v>28337.3</v>
      </c>
      <c r="F141" s="33"/>
    </row>
    <row r="142" spans="1:6" s="32" customFormat="1" ht="25.5" x14ac:dyDescent="0.2">
      <c r="A142" s="54" t="s">
        <v>78</v>
      </c>
      <c r="B142" s="65" t="s">
        <v>240</v>
      </c>
      <c r="C142" s="56" t="s">
        <v>80</v>
      </c>
      <c r="D142" s="89">
        <f>D143</f>
        <v>28337.3</v>
      </c>
      <c r="F142" s="33"/>
    </row>
    <row r="143" spans="1:6" s="32" customFormat="1" x14ac:dyDescent="0.2">
      <c r="A143" s="57" t="s">
        <v>81</v>
      </c>
      <c r="B143" s="65" t="s">
        <v>240</v>
      </c>
      <c r="C143" s="56" t="s">
        <v>82</v>
      </c>
      <c r="D143" s="89">
        <v>28337.3</v>
      </c>
      <c r="F143" s="33"/>
    </row>
    <row r="144" spans="1:6" ht="25.5" x14ac:dyDescent="0.2">
      <c r="A144" s="60" t="s">
        <v>191</v>
      </c>
      <c r="B144" s="35" t="s">
        <v>196</v>
      </c>
      <c r="C144" s="36"/>
      <c r="D144" s="52">
        <f>D145+D151+D153</f>
        <v>28530.899999999998</v>
      </c>
    </row>
    <row r="145" spans="1:4" ht="25.5" x14ac:dyDescent="0.2">
      <c r="A145" s="60" t="s">
        <v>192</v>
      </c>
      <c r="B145" s="35" t="s">
        <v>197</v>
      </c>
      <c r="C145" s="62"/>
      <c r="D145" s="95">
        <f>D146+D150</f>
        <v>8135.1</v>
      </c>
    </row>
    <row r="146" spans="1:4" x14ac:dyDescent="0.2">
      <c r="A146" s="63" t="s">
        <v>81</v>
      </c>
      <c r="B146" s="35" t="s">
        <v>197</v>
      </c>
      <c r="C146" s="62" t="s">
        <v>80</v>
      </c>
      <c r="D146" s="95">
        <f>D147+D148+D149</f>
        <v>8135.1</v>
      </c>
    </row>
    <row r="147" spans="1:4" x14ac:dyDescent="0.2">
      <c r="A147" s="63" t="s">
        <v>193</v>
      </c>
      <c r="B147" s="35" t="s">
        <v>197</v>
      </c>
      <c r="C147" s="62" t="s">
        <v>82</v>
      </c>
      <c r="D147" s="95">
        <v>8135.1</v>
      </c>
    </row>
    <row r="148" spans="1:4" hidden="1" x14ac:dyDescent="0.2">
      <c r="A148" s="63" t="s">
        <v>220</v>
      </c>
      <c r="B148" s="35" t="s">
        <v>197</v>
      </c>
      <c r="C148" s="62" t="s">
        <v>170</v>
      </c>
      <c r="D148" s="95"/>
    </row>
    <row r="149" spans="1:4" ht="25.5" hidden="1" x14ac:dyDescent="0.2">
      <c r="A149" s="63" t="s">
        <v>194</v>
      </c>
      <c r="B149" s="35" t="s">
        <v>197</v>
      </c>
      <c r="C149" s="62" t="s">
        <v>199</v>
      </c>
      <c r="D149" s="95"/>
    </row>
    <row r="150" spans="1:4" ht="38.25" hidden="1" x14ac:dyDescent="0.2">
      <c r="A150" s="63" t="s">
        <v>195</v>
      </c>
      <c r="B150" s="35" t="s">
        <v>197</v>
      </c>
      <c r="C150" s="62" t="s">
        <v>115</v>
      </c>
      <c r="D150" s="95"/>
    </row>
    <row r="151" spans="1:4" ht="25.5" x14ac:dyDescent="0.2">
      <c r="A151" s="60" t="s">
        <v>78</v>
      </c>
      <c r="B151" s="35" t="s">
        <v>198</v>
      </c>
      <c r="C151" s="62" t="s">
        <v>80</v>
      </c>
      <c r="D151" s="95">
        <f>D152</f>
        <v>9072.5999999999985</v>
      </c>
    </row>
    <row r="152" spans="1:4" ht="19.5" customHeight="1" x14ac:dyDescent="0.2">
      <c r="A152" s="64" t="s">
        <v>81</v>
      </c>
      <c r="B152" s="35" t="s">
        <v>198</v>
      </c>
      <c r="C152" s="62" t="s">
        <v>82</v>
      </c>
      <c r="D152" s="95">
        <f>7012.8+1660.5+396.3+3</f>
        <v>9072.5999999999985</v>
      </c>
    </row>
    <row r="153" spans="1:4" ht="24" customHeight="1" x14ac:dyDescent="0.2">
      <c r="A153" s="60" t="s">
        <v>78</v>
      </c>
      <c r="B153" s="35" t="s">
        <v>90</v>
      </c>
      <c r="C153" s="62" t="s">
        <v>80</v>
      </c>
      <c r="D153" s="95">
        <f>D154</f>
        <v>11323.2</v>
      </c>
    </row>
    <row r="154" spans="1:4" ht="17.25" customHeight="1" x14ac:dyDescent="0.2">
      <c r="A154" s="64" t="s">
        <v>81</v>
      </c>
      <c r="B154" s="35" t="s">
        <v>90</v>
      </c>
      <c r="C154" s="62" t="s">
        <v>82</v>
      </c>
      <c r="D154" s="95">
        <f>13288.7-2544+555.5+20+3</f>
        <v>11323.2</v>
      </c>
    </row>
    <row r="155" spans="1:4" ht="25.5" x14ac:dyDescent="0.2">
      <c r="A155" s="30" t="s">
        <v>154</v>
      </c>
      <c r="B155" s="65" t="s">
        <v>153</v>
      </c>
      <c r="C155" s="66"/>
      <c r="D155" s="95">
        <f>D156+D158</f>
        <v>4327.8999999999996</v>
      </c>
    </row>
    <row r="156" spans="1:4" ht="25.5" x14ac:dyDescent="0.2">
      <c r="A156" s="23" t="s">
        <v>78</v>
      </c>
      <c r="B156" s="65" t="s">
        <v>171</v>
      </c>
      <c r="C156" s="66" t="s">
        <v>80</v>
      </c>
      <c r="D156" s="95">
        <f>D157</f>
        <v>100</v>
      </c>
    </row>
    <row r="157" spans="1:4" x14ac:dyDescent="0.2">
      <c r="A157" s="67" t="s">
        <v>81</v>
      </c>
      <c r="B157" s="65" t="s">
        <v>171</v>
      </c>
      <c r="C157" s="66" t="s">
        <v>82</v>
      </c>
      <c r="D157" s="95">
        <v>100</v>
      </c>
    </row>
    <row r="158" spans="1:4" ht="25.5" x14ac:dyDescent="0.2">
      <c r="A158" s="23" t="s">
        <v>78</v>
      </c>
      <c r="B158" s="65" t="s">
        <v>261</v>
      </c>
      <c r="C158" s="66" t="s">
        <v>80</v>
      </c>
      <c r="D158" s="95">
        <f>D159</f>
        <v>4227.8999999999996</v>
      </c>
    </row>
    <row r="159" spans="1:4" x14ac:dyDescent="0.2">
      <c r="A159" s="67" t="s">
        <v>81</v>
      </c>
      <c r="B159" s="65" t="s">
        <v>261</v>
      </c>
      <c r="C159" s="66" t="s">
        <v>82</v>
      </c>
      <c r="D159" s="95">
        <v>4227.8999999999996</v>
      </c>
    </row>
    <row r="160" spans="1:4" ht="25.5" x14ac:dyDescent="0.2">
      <c r="A160" s="60" t="s">
        <v>200</v>
      </c>
      <c r="B160" s="35" t="s">
        <v>221</v>
      </c>
      <c r="C160" s="56"/>
      <c r="D160" s="89">
        <f>D161+D166+D171+D178+D183+D169</f>
        <v>34434.899999999994</v>
      </c>
    </row>
    <row r="161" spans="1:6" ht="30.75" customHeight="1" x14ac:dyDescent="0.2">
      <c r="A161" s="61" t="s">
        <v>100</v>
      </c>
      <c r="B161" s="42" t="s">
        <v>201</v>
      </c>
      <c r="C161" s="108"/>
      <c r="D161" s="89">
        <f>D163+D165</f>
        <v>3989.2</v>
      </c>
    </row>
    <row r="162" spans="1:6" ht="51" x14ac:dyDescent="0.2">
      <c r="A162" s="61" t="s">
        <v>10</v>
      </c>
      <c r="B162" s="42" t="s">
        <v>201</v>
      </c>
      <c r="C162" s="56" t="s">
        <v>11</v>
      </c>
      <c r="D162" s="89">
        <f>D163</f>
        <v>3659.2</v>
      </c>
    </row>
    <row r="163" spans="1:6" ht="25.5" x14ac:dyDescent="0.2">
      <c r="A163" s="61" t="s">
        <v>12</v>
      </c>
      <c r="B163" s="42" t="s">
        <v>201</v>
      </c>
      <c r="C163" s="56" t="s">
        <v>15</v>
      </c>
      <c r="D163" s="89">
        <f>3989.2-330</f>
        <v>3659.2</v>
      </c>
    </row>
    <row r="164" spans="1:6" ht="25.5" x14ac:dyDescent="0.2">
      <c r="A164" s="61" t="s">
        <v>16</v>
      </c>
      <c r="B164" s="42" t="s">
        <v>201</v>
      </c>
      <c r="C164" s="56" t="s">
        <v>17</v>
      </c>
      <c r="D164" s="89">
        <f>D165</f>
        <v>330</v>
      </c>
    </row>
    <row r="165" spans="1:6" ht="25.5" x14ac:dyDescent="0.2">
      <c r="A165" s="63" t="s">
        <v>18</v>
      </c>
      <c r="B165" s="42" t="s">
        <v>201</v>
      </c>
      <c r="C165" s="56" t="s">
        <v>19</v>
      </c>
      <c r="D165" s="89">
        <v>330</v>
      </c>
    </row>
    <row r="166" spans="1:6" ht="25.5" x14ac:dyDescent="0.2">
      <c r="A166" s="60" t="s">
        <v>200</v>
      </c>
      <c r="B166" s="42" t="s">
        <v>202</v>
      </c>
      <c r="C166" s="56"/>
      <c r="D166" s="89">
        <f>D167</f>
        <v>3633.4</v>
      </c>
    </row>
    <row r="167" spans="1:6" x14ac:dyDescent="0.2">
      <c r="A167" s="60" t="s">
        <v>13</v>
      </c>
      <c r="B167" s="42" t="s">
        <v>202</v>
      </c>
      <c r="C167" s="56" t="s">
        <v>11</v>
      </c>
      <c r="D167" s="89">
        <f>D168</f>
        <v>3633.4</v>
      </c>
    </row>
    <row r="168" spans="1:6" ht="25.5" x14ac:dyDescent="0.2">
      <c r="A168" s="61" t="s">
        <v>12</v>
      </c>
      <c r="B168" s="42" t="s">
        <v>202</v>
      </c>
      <c r="C168" s="56" t="s">
        <v>15</v>
      </c>
      <c r="D168" s="89">
        <f>3254.7+404.3+20-45.6</f>
        <v>3633.4</v>
      </c>
    </row>
    <row r="169" spans="1:6" x14ac:dyDescent="0.2">
      <c r="A169" s="60" t="s">
        <v>13</v>
      </c>
      <c r="B169" s="42" t="s">
        <v>300</v>
      </c>
      <c r="C169" s="56" t="s">
        <v>11</v>
      </c>
      <c r="D169" s="89">
        <f>D170</f>
        <v>45.6</v>
      </c>
    </row>
    <row r="170" spans="1:6" ht="25.5" x14ac:dyDescent="0.2">
      <c r="A170" s="61" t="s">
        <v>12</v>
      </c>
      <c r="B170" s="42" t="s">
        <v>300</v>
      </c>
      <c r="C170" s="56" t="s">
        <v>15</v>
      </c>
      <c r="D170" s="89">
        <v>45.6</v>
      </c>
    </row>
    <row r="171" spans="1:6" ht="38.25" x14ac:dyDescent="0.2">
      <c r="A171" s="60" t="s">
        <v>99</v>
      </c>
      <c r="B171" s="35" t="s">
        <v>203</v>
      </c>
      <c r="C171" s="56"/>
      <c r="D171" s="89">
        <f>D172+D174+D176</f>
        <v>11269</v>
      </c>
    </row>
    <row r="172" spans="1:6" s="32" customFormat="1" ht="51" x14ac:dyDescent="0.2">
      <c r="A172" s="61" t="s">
        <v>10</v>
      </c>
      <c r="B172" s="35" t="s">
        <v>203</v>
      </c>
      <c r="C172" s="56" t="s">
        <v>11</v>
      </c>
      <c r="D172" s="89">
        <f>D173</f>
        <v>9077.7999999999993</v>
      </c>
      <c r="F172" s="33"/>
    </row>
    <row r="173" spans="1:6" x14ac:dyDescent="0.2">
      <c r="A173" s="63" t="s">
        <v>37</v>
      </c>
      <c r="B173" s="35" t="s">
        <v>203</v>
      </c>
      <c r="C173" s="56" t="s">
        <v>38</v>
      </c>
      <c r="D173" s="89">
        <f>8065.9+1001.9+10</f>
        <v>9077.7999999999993</v>
      </c>
    </row>
    <row r="174" spans="1:6" ht="25.5" x14ac:dyDescent="0.2">
      <c r="A174" s="61" t="s">
        <v>16</v>
      </c>
      <c r="B174" s="35" t="s">
        <v>203</v>
      </c>
      <c r="C174" s="56" t="s">
        <v>17</v>
      </c>
      <c r="D174" s="89">
        <f>D175</f>
        <v>2034.6</v>
      </c>
    </row>
    <row r="175" spans="1:6" ht="25.5" x14ac:dyDescent="0.2">
      <c r="A175" s="63" t="s">
        <v>18</v>
      </c>
      <c r="B175" s="35" t="s">
        <v>203</v>
      </c>
      <c r="C175" s="56" t="s">
        <v>19</v>
      </c>
      <c r="D175" s="89">
        <f>2000.9+63.7-30</f>
        <v>2034.6</v>
      </c>
    </row>
    <row r="176" spans="1:6" x14ac:dyDescent="0.2">
      <c r="A176" s="68" t="s">
        <v>39</v>
      </c>
      <c r="B176" s="35" t="s">
        <v>203</v>
      </c>
      <c r="C176" s="56" t="s">
        <v>40</v>
      </c>
      <c r="D176" s="89">
        <f>D177</f>
        <v>156.6</v>
      </c>
    </row>
    <row r="177" spans="1:6" ht="21" customHeight="1" x14ac:dyDescent="0.2">
      <c r="A177" s="63" t="s">
        <v>41</v>
      </c>
      <c r="B177" s="35" t="s">
        <v>203</v>
      </c>
      <c r="C177" s="56" t="s">
        <v>42</v>
      </c>
      <c r="D177" s="89">
        <v>156.6</v>
      </c>
    </row>
    <row r="178" spans="1:6" ht="13.5" customHeight="1" x14ac:dyDescent="0.2">
      <c r="A178" s="61" t="s">
        <v>116</v>
      </c>
      <c r="B178" s="35" t="s">
        <v>204</v>
      </c>
      <c r="C178" s="36"/>
      <c r="D178" s="96">
        <f>D179+D181</f>
        <v>15371.1</v>
      </c>
    </row>
    <row r="179" spans="1:6" ht="19.5" customHeight="1" x14ac:dyDescent="0.2">
      <c r="A179" s="68" t="s">
        <v>110</v>
      </c>
      <c r="B179" s="35" t="s">
        <v>204</v>
      </c>
      <c r="C179" s="36" t="s">
        <v>111</v>
      </c>
      <c r="D179" s="97">
        <f>D180</f>
        <v>15321.1</v>
      </c>
    </row>
    <row r="180" spans="1:6" ht="25.5" x14ac:dyDescent="0.2">
      <c r="A180" s="61" t="s">
        <v>109</v>
      </c>
      <c r="B180" s="35" t="s">
        <v>204</v>
      </c>
      <c r="C180" s="36" t="s">
        <v>205</v>
      </c>
      <c r="D180" s="97">
        <f>15371.1-50</f>
        <v>15321.1</v>
      </c>
    </row>
    <row r="181" spans="1:6" ht="25.5" x14ac:dyDescent="0.2">
      <c r="A181" s="61" t="s">
        <v>16</v>
      </c>
      <c r="B181" s="35" t="s">
        <v>204</v>
      </c>
      <c r="C181" s="56" t="s">
        <v>17</v>
      </c>
      <c r="D181" s="97">
        <f>D182</f>
        <v>50</v>
      </c>
    </row>
    <row r="182" spans="1:6" ht="25.5" x14ac:dyDescent="0.2">
      <c r="A182" s="63" t="s">
        <v>18</v>
      </c>
      <c r="B182" s="35" t="s">
        <v>204</v>
      </c>
      <c r="C182" s="56" t="s">
        <v>19</v>
      </c>
      <c r="D182" s="97">
        <v>50</v>
      </c>
    </row>
    <row r="183" spans="1:6" ht="38.25" x14ac:dyDescent="0.2">
      <c r="A183" s="61" t="s">
        <v>117</v>
      </c>
      <c r="B183" s="35" t="s">
        <v>206</v>
      </c>
      <c r="C183" s="109"/>
      <c r="D183" s="98">
        <f>D186+D184</f>
        <v>126.6</v>
      </c>
    </row>
    <row r="184" spans="1:6" ht="25.5" x14ac:dyDescent="0.2">
      <c r="A184" s="61" t="s">
        <v>16</v>
      </c>
      <c r="B184" s="35" t="s">
        <v>206</v>
      </c>
      <c r="C184" s="46">
        <v>200</v>
      </c>
      <c r="D184" s="98">
        <f>D185</f>
        <v>1</v>
      </c>
    </row>
    <row r="185" spans="1:6" ht="25.5" x14ac:dyDescent="0.2">
      <c r="A185" s="63" t="s">
        <v>18</v>
      </c>
      <c r="B185" s="35" t="s">
        <v>206</v>
      </c>
      <c r="C185" s="46">
        <v>240</v>
      </c>
      <c r="D185" s="98">
        <v>1</v>
      </c>
    </row>
    <row r="186" spans="1:6" x14ac:dyDescent="0.2">
      <c r="A186" s="68" t="s">
        <v>110</v>
      </c>
      <c r="B186" s="35" t="s">
        <v>206</v>
      </c>
      <c r="C186" s="36" t="s">
        <v>111</v>
      </c>
      <c r="D186" s="97">
        <f>D187</f>
        <v>125.6</v>
      </c>
    </row>
    <row r="187" spans="1:6" ht="25.5" x14ac:dyDescent="0.2">
      <c r="A187" s="61" t="s">
        <v>109</v>
      </c>
      <c r="B187" s="35" t="s">
        <v>206</v>
      </c>
      <c r="C187" s="36" t="s">
        <v>112</v>
      </c>
      <c r="D187" s="97">
        <f>126.6-1</f>
        <v>125.6</v>
      </c>
    </row>
    <row r="188" spans="1:6" ht="41.25" customHeight="1" x14ac:dyDescent="0.2">
      <c r="A188" s="60" t="s">
        <v>209</v>
      </c>
      <c r="B188" s="35" t="s">
        <v>222</v>
      </c>
      <c r="C188" s="36"/>
      <c r="D188" s="97">
        <f>D189+D196</f>
        <v>19731.5</v>
      </c>
    </row>
    <row r="189" spans="1:6" s="32" customFormat="1" ht="39" customHeight="1" x14ac:dyDescent="0.2">
      <c r="A189" s="85" t="s">
        <v>223</v>
      </c>
      <c r="B189" s="35" t="s">
        <v>210</v>
      </c>
      <c r="C189" s="56"/>
      <c r="D189" s="89">
        <f>D190+D192+D194</f>
        <v>16154.1</v>
      </c>
      <c r="F189" s="33"/>
    </row>
    <row r="190" spans="1:6" ht="51" x14ac:dyDescent="0.2">
      <c r="A190" s="61" t="s">
        <v>10</v>
      </c>
      <c r="B190" s="35" t="s">
        <v>210</v>
      </c>
      <c r="C190" s="56" t="s">
        <v>11</v>
      </c>
      <c r="D190" s="89">
        <f>D191</f>
        <v>15083</v>
      </c>
    </row>
    <row r="191" spans="1:6" x14ac:dyDescent="0.2">
      <c r="A191" s="63" t="s">
        <v>37</v>
      </c>
      <c r="B191" s="35" t="s">
        <v>210</v>
      </c>
      <c r="C191" s="56" t="s">
        <v>38</v>
      </c>
      <c r="D191" s="89">
        <f>13416.4+1666.6</f>
        <v>15083</v>
      </c>
    </row>
    <row r="192" spans="1:6" ht="25.5" x14ac:dyDescent="0.2">
      <c r="A192" s="61" t="s">
        <v>16</v>
      </c>
      <c r="B192" s="35" t="s">
        <v>210</v>
      </c>
      <c r="C192" s="56" t="s">
        <v>17</v>
      </c>
      <c r="D192" s="89">
        <f>D193</f>
        <v>1071.0999999999999</v>
      </c>
    </row>
    <row r="193" spans="1:6" ht="25.5" x14ac:dyDescent="0.2">
      <c r="A193" s="63" t="s">
        <v>18</v>
      </c>
      <c r="B193" s="35" t="s">
        <v>210</v>
      </c>
      <c r="C193" s="56" t="s">
        <v>19</v>
      </c>
      <c r="D193" s="89">
        <f>1031.1+40</f>
        <v>1071.0999999999999</v>
      </c>
    </row>
    <row r="194" spans="1:6" hidden="1" x14ac:dyDescent="0.2">
      <c r="A194" s="68" t="s">
        <v>39</v>
      </c>
      <c r="B194" s="35" t="s">
        <v>210</v>
      </c>
      <c r="C194" s="56" t="s">
        <v>40</v>
      </c>
      <c r="D194" s="89">
        <f>D195</f>
        <v>0</v>
      </c>
    </row>
    <row r="195" spans="1:6" hidden="1" x14ac:dyDescent="0.2">
      <c r="A195" s="63" t="s">
        <v>41</v>
      </c>
      <c r="B195" s="35" t="s">
        <v>210</v>
      </c>
      <c r="C195" s="56" t="s">
        <v>42</v>
      </c>
      <c r="D195" s="89"/>
    </row>
    <row r="196" spans="1:6" ht="51" x14ac:dyDescent="0.2">
      <c r="A196" s="30" t="s">
        <v>118</v>
      </c>
      <c r="B196" s="69" t="s">
        <v>211</v>
      </c>
      <c r="C196" s="66"/>
      <c r="D196" s="89">
        <f>D197+D199</f>
        <v>3577.3999999999996</v>
      </c>
    </row>
    <row r="197" spans="1:6" ht="16.5" customHeight="1" x14ac:dyDescent="0.2">
      <c r="A197" s="70" t="s">
        <v>110</v>
      </c>
      <c r="B197" s="69" t="s">
        <v>211</v>
      </c>
      <c r="C197" s="66" t="s">
        <v>111</v>
      </c>
      <c r="D197" s="89">
        <f>D198</f>
        <v>3545.2</v>
      </c>
    </row>
    <row r="198" spans="1:6" ht="14.25" customHeight="1" x14ac:dyDescent="0.2">
      <c r="A198" s="27" t="s">
        <v>109</v>
      </c>
      <c r="B198" s="69" t="s">
        <v>211</v>
      </c>
      <c r="C198" s="66" t="s">
        <v>112</v>
      </c>
      <c r="D198" s="89">
        <v>3545.2</v>
      </c>
    </row>
    <row r="199" spans="1:6" ht="18.75" customHeight="1" x14ac:dyDescent="0.2">
      <c r="A199" s="70" t="s">
        <v>110</v>
      </c>
      <c r="B199" s="69" t="s">
        <v>211</v>
      </c>
      <c r="C199" s="66" t="s">
        <v>17</v>
      </c>
      <c r="D199" s="89">
        <f>D200</f>
        <v>32.200000000000003</v>
      </c>
    </row>
    <row r="200" spans="1:6" ht="24.75" customHeight="1" x14ac:dyDescent="0.2">
      <c r="A200" s="63" t="s">
        <v>18</v>
      </c>
      <c r="B200" s="69" t="s">
        <v>211</v>
      </c>
      <c r="C200" s="66" t="s">
        <v>19</v>
      </c>
      <c r="D200" s="89">
        <f>32.2</f>
        <v>32.200000000000003</v>
      </c>
    </row>
    <row r="201" spans="1:6" s="32" customFormat="1" ht="39.75" customHeight="1" x14ac:dyDescent="0.2">
      <c r="A201" s="86" t="s">
        <v>270</v>
      </c>
      <c r="B201" s="73" t="s">
        <v>56</v>
      </c>
      <c r="C201" s="66"/>
      <c r="D201" s="84">
        <f>D202+D205</f>
        <v>4672.5</v>
      </c>
      <c r="F201" s="33"/>
    </row>
    <row r="202" spans="1:6" x14ac:dyDescent="0.2">
      <c r="A202" s="4" t="s">
        <v>149</v>
      </c>
      <c r="B202" s="65" t="s">
        <v>150</v>
      </c>
      <c r="C202" s="66"/>
      <c r="D202" s="72">
        <f>D203</f>
        <v>632.1</v>
      </c>
    </row>
    <row r="203" spans="1:6" x14ac:dyDescent="0.2">
      <c r="A203" s="6" t="s">
        <v>81</v>
      </c>
      <c r="B203" s="65" t="s">
        <v>172</v>
      </c>
      <c r="C203" s="66" t="s">
        <v>80</v>
      </c>
      <c r="D203" s="52">
        <f>D204</f>
        <v>632.1</v>
      </c>
    </row>
    <row r="204" spans="1:6" x14ac:dyDescent="0.2">
      <c r="A204" s="6" t="s">
        <v>89</v>
      </c>
      <c r="B204" s="65" t="s">
        <v>172</v>
      </c>
      <c r="C204" s="66" t="s">
        <v>82</v>
      </c>
      <c r="D204" s="71">
        <f>932.1-300</f>
        <v>632.1</v>
      </c>
    </row>
    <row r="205" spans="1:6" ht="25.5" x14ac:dyDescent="0.2">
      <c r="A205" s="87" t="s">
        <v>294</v>
      </c>
      <c r="B205" s="106" t="s">
        <v>295</v>
      </c>
      <c r="C205" s="112"/>
      <c r="D205" s="89">
        <f>D206</f>
        <v>4040.4</v>
      </c>
    </row>
    <row r="206" spans="1:6" ht="25.5" x14ac:dyDescent="0.2">
      <c r="A206" s="88" t="s">
        <v>78</v>
      </c>
      <c r="B206" s="106" t="s">
        <v>295</v>
      </c>
      <c r="C206" s="112" t="s">
        <v>80</v>
      </c>
      <c r="D206" s="89">
        <f>D207</f>
        <v>4040.4</v>
      </c>
    </row>
    <row r="207" spans="1:6" x14ac:dyDescent="0.2">
      <c r="A207" s="87" t="s">
        <v>81</v>
      </c>
      <c r="B207" s="106" t="s">
        <v>295</v>
      </c>
      <c r="C207" s="112" t="s">
        <v>82</v>
      </c>
      <c r="D207" s="89">
        <f>4000+40.4</f>
        <v>4040.4</v>
      </c>
    </row>
    <row r="208" spans="1:6" s="32" customFormat="1" ht="25.5" x14ac:dyDescent="0.2">
      <c r="A208" s="77" t="s">
        <v>215</v>
      </c>
      <c r="B208" s="40" t="s">
        <v>105</v>
      </c>
      <c r="C208" s="41"/>
      <c r="D208" s="79">
        <f>D209+D228+D230+D232+D224+D212+D215+D218</f>
        <v>67419</v>
      </c>
      <c r="F208" s="33"/>
    </row>
    <row r="209" spans="1:6" s="32" customFormat="1" ht="25.5" x14ac:dyDescent="0.2">
      <c r="A209" s="113" t="s">
        <v>224</v>
      </c>
      <c r="B209" s="40" t="s">
        <v>225</v>
      </c>
      <c r="C209" s="41"/>
      <c r="D209" s="79">
        <f>D210+D221</f>
        <v>2742.2</v>
      </c>
      <c r="F209" s="33"/>
    </row>
    <row r="210" spans="1:6" ht="25.5" x14ac:dyDescent="0.2">
      <c r="A210" s="9" t="s">
        <v>16</v>
      </c>
      <c r="B210" s="35" t="s">
        <v>106</v>
      </c>
      <c r="C210" s="36" t="s">
        <v>17</v>
      </c>
      <c r="D210" s="52">
        <f>D211</f>
        <v>189.1</v>
      </c>
    </row>
    <row r="211" spans="1:6" ht="25.5" x14ac:dyDescent="0.2">
      <c r="A211" s="19" t="s">
        <v>18</v>
      </c>
      <c r="B211" s="35" t="s">
        <v>106</v>
      </c>
      <c r="C211" s="36" t="s">
        <v>19</v>
      </c>
      <c r="D211" s="52">
        <f>1600-1407-3.9</f>
        <v>189.1</v>
      </c>
    </row>
    <row r="212" spans="1:6" x14ac:dyDescent="0.2">
      <c r="A212" s="87" t="s">
        <v>262</v>
      </c>
      <c r="B212" s="55" t="s">
        <v>290</v>
      </c>
      <c r="C212" s="112"/>
      <c r="D212" s="89">
        <f>D213</f>
        <v>11272.5</v>
      </c>
    </row>
    <row r="213" spans="1:6" ht="25.5" x14ac:dyDescent="0.2">
      <c r="A213" s="23" t="s">
        <v>78</v>
      </c>
      <c r="B213" s="55" t="s">
        <v>290</v>
      </c>
      <c r="C213" s="56" t="s">
        <v>80</v>
      </c>
      <c r="D213" s="89">
        <f>D214</f>
        <v>11272.5</v>
      </c>
    </row>
    <row r="214" spans="1:6" x14ac:dyDescent="0.2">
      <c r="A214" s="67" t="s">
        <v>81</v>
      </c>
      <c r="B214" s="55" t="s">
        <v>290</v>
      </c>
      <c r="C214" s="56" t="s">
        <v>82</v>
      </c>
      <c r="D214" s="89">
        <f>10708.9+563.6</f>
        <v>11272.5</v>
      </c>
    </row>
    <row r="215" spans="1:6" ht="25.5" x14ac:dyDescent="0.2">
      <c r="A215" s="87" t="s">
        <v>286</v>
      </c>
      <c r="B215" s="55" t="s">
        <v>289</v>
      </c>
      <c r="C215" s="112"/>
      <c r="D215" s="89">
        <f>D216</f>
        <v>51</v>
      </c>
    </row>
    <row r="216" spans="1:6" ht="25.5" x14ac:dyDescent="0.2">
      <c r="A216" s="23" t="s">
        <v>78</v>
      </c>
      <c r="B216" s="55" t="s">
        <v>289</v>
      </c>
      <c r="C216" s="56" t="s">
        <v>80</v>
      </c>
      <c r="D216" s="89">
        <f>D217</f>
        <v>51</v>
      </c>
    </row>
    <row r="217" spans="1:6" x14ac:dyDescent="0.2">
      <c r="A217" s="67" t="s">
        <v>81</v>
      </c>
      <c r="B217" s="55" t="s">
        <v>289</v>
      </c>
      <c r="C217" s="56" t="s">
        <v>82</v>
      </c>
      <c r="D217" s="89">
        <v>51</v>
      </c>
    </row>
    <row r="218" spans="1:6" x14ac:dyDescent="0.2">
      <c r="A218" s="87" t="s">
        <v>287</v>
      </c>
      <c r="B218" s="55" t="s">
        <v>288</v>
      </c>
      <c r="C218" s="112"/>
      <c r="D218" s="89">
        <f>D219</f>
        <v>1030.7</v>
      </c>
    </row>
    <row r="219" spans="1:6" ht="25.5" x14ac:dyDescent="0.2">
      <c r="A219" s="23" t="s">
        <v>78</v>
      </c>
      <c r="B219" s="55" t="s">
        <v>288</v>
      </c>
      <c r="C219" s="56" t="s">
        <v>80</v>
      </c>
      <c r="D219" s="89">
        <f>D220</f>
        <v>1030.7</v>
      </c>
    </row>
    <row r="220" spans="1:6" x14ac:dyDescent="0.2">
      <c r="A220" s="67" t="s">
        <v>81</v>
      </c>
      <c r="B220" s="55" t="s">
        <v>288</v>
      </c>
      <c r="C220" s="56" t="s">
        <v>82</v>
      </c>
      <c r="D220" s="89">
        <v>1030.7</v>
      </c>
    </row>
    <row r="221" spans="1:6" ht="63.75" x14ac:dyDescent="0.2">
      <c r="A221" s="67" t="s">
        <v>298</v>
      </c>
      <c r="B221" s="55" t="s">
        <v>297</v>
      </c>
      <c r="C221" s="112"/>
      <c r="D221" s="89">
        <f>D222</f>
        <v>2553.1</v>
      </c>
    </row>
    <row r="222" spans="1:6" ht="25.5" x14ac:dyDescent="0.2">
      <c r="A222" s="23" t="s">
        <v>78</v>
      </c>
      <c r="B222" s="106" t="s">
        <v>297</v>
      </c>
      <c r="C222" s="112" t="s">
        <v>80</v>
      </c>
      <c r="D222" s="89">
        <f>D223</f>
        <v>2553.1</v>
      </c>
    </row>
    <row r="223" spans="1:6" x14ac:dyDescent="0.2">
      <c r="A223" s="67" t="s">
        <v>81</v>
      </c>
      <c r="B223" s="106" t="s">
        <v>297</v>
      </c>
      <c r="C223" s="112" t="s">
        <v>82</v>
      </c>
      <c r="D223" s="89">
        <v>2553.1</v>
      </c>
    </row>
    <row r="224" spans="1:6" ht="25.5" x14ac:dyDescent="0.2">
      <c r="A224" s="86" t="s">
        <v>226</v>
      </c>
      <c r="B224" s="40" t="s">
        <v>227</v>
      </c>
      <c r="C224" s="36"/>
      <c r="D224" s="52">
        <f>D225</f>
        <v>150</v>
      </c>
    </row>
    <row r="225" spans="1:6" ht="25.5" x14ac:dyDescent="0.2">
      <c r="A225" s="88" t="s">
        <v>16</v>
      </c>
      <c r="B225" s="35" t="s">
        <v>228</v>
      </c>
      <c r="C225" s="36" t="s">
        <v>17</v>
      </c>
      <c r="D225" s="52">
        <f>D226</f>
        <v>150</v>
      </c>
    </row>
    <row r="226" spans="1:6" ht="25.5" x14ac:dyDescent="0.2">
      <c r="A226" s="87" t="s">
        <v>18</v>
      </c>
      <c r="B226" s="35" t="s">
        <v>228</v>
      </c>
      <c r="C226" s="36" t="s">
        <v>19</v>
      </c>
      <c r="D226" s="52">
        <f>200-50</f>
        <v>150</v>
      </c>
    </row>
    <row r="227" spans="1:6" ht="41.25" customHeight="1" x14ac:dyDescent="0.2">
      <c r="A227" s="86" t="s">
        <v>229</v>
      </c>
      <c r="B227" s="40" t="s">
        <v>230</v>
      </c>
      <c r="C227" s="36"/>
      <c r="D227" s="52">
        <f>D228+D230+D232</f>
        <v>52172.600000000006</v>
      </c>
    </row>
    <row r="228" spans="1:6" ht="25.5" x14ac:dyDescent="0.2">
      <c r="A228" s="60" t="s">
        <v>78</v>
      </c>
      <c r="B228" s="35" t="s">
        <v>231</v>
      </c>
      <c r="C228" s="62" t="s">
        <v>80</v>
      </c>
      <c r="D228" s="99">
        <f>D229</f>
        <v>11590</v>
      </c>
    </row>
    <row r="229" spans="1:6" x14ac:dyDescent="0.2">
      <c r="A229" s="63" t="s">
        <v>81</v>
      </c>
      <c r="B229" s="35" t="s">
        <v>231</v>
      </c>
      <c r="C229" s="62" t="s">
        <v>82</v>
      </c>
      <c r="D229" s="99">
        <f>10135.7+1109.3+350-5</f>
        <v>11590</v>
      </c>
    </row>
    <row r="230" spans="1:6" ht="25.5" x14ac:dyDescent="0.2">
      <c r="A230" s="60" t="s">
        <v>78</v>
      </c>
      <c r="B230" s="35" t="s">
        <v>232</v>
      </c>
      <c r="C230" s="36" t="s">
        <v>80</v>
      </c>
      <c r="D230" s="97">
        <f>D231</f>
        <v>23959.3</v>
      </c>
    </row>
    <row r="231" spans="1:6" x14ac:dyDescent="0.2">
      <c r="A231" s="63" t="s">
        <v>81</v>
      </c>
      <c r="B231" s="35" t="s">
        <v>232</v>
      </c>
      <c r="C231" s="36" t="s">
        <v>82</v>
      </c>
      <c r="D231" s="97">
        <f>16747.9+6229.5+785.1+193.8+3</f>
        <v>23959.3</v>
      </c>
    </row>
    <row r="232" spans="1:6" ht="25.5" x14ac:dyDescent="0.2">
      <c r="A232" s="60" t="s">
        <v>78</v>
      </c>
      <c r="B232" s="35" t="s">
        <v>233</v>
      </c>
      <c r="C232" s="36" t="s">
        <v>80</v>
      </c>
      <c r="D232" s="97">
        <f>D233</f>
        <v>16623.3</v>
      </c>
    </row>
    <row r="233" spans="1:6" x14ac:dyDescent="0.2">
      <c r="A233" s="63" t="s">
        <v>81</v>
      </c>
      <c r="B233" s="35" t="s">
        <v>233</v>
      </c>
      <c r="C233" s="36" t="s">
        <v>82</v>
      </c>
      <c r="D233" s="97">
        <f>15128.9+1247.5+346.9-100</f>
        <v>16623.3</v>
      </c>
    </row>
    <row r="234" spans="1:6" s="32" customFormat="1" ht="38.25" hidden="1" x14ac:dyDescent="0.2">
      <c r="A234" s="17" t="s">
        <v>156</v>
      </c>
      <c r="B234" s="40" t="s">
        <v>91</v>
      </c>
      <c r="C234" s="41"/>
      <c r="D234" s="94">
        <f>D235</f>
        <v>0</v>
      </c>
      <c r="F234" s="33"/>
    </row>
    <row r="235" spans="1:6" s="31" customFormat="1" hidden="1" x14ac:dyDescent="0.2">
      <c r="A235" s="10" t="s">
        <v>149</v>
      </c>
      <c r="B235" s="35" t="s">
        <v>151</v>
      </c>
      <c r="C235" s="36"/>
      <c r="D235" s="52">
        <f>D237+D240+D243</f>
        <v>0</v>
      </c>
    </row>
    <row r="236" spans="1:6" s="31" customFormat="1" hidden="1" x14ac:dyDescent="0.2">
      <c r="A236" s="4" t="s">
        <v>93</v>
      </c>
      <c r="B236" s="35" t="s">
        <v>92</v>
      </c>
      <c r="C236" s="36"/>
      <c r="D236" s="52">
        <f>D237</f>
        <v>0</v>
      </c>
    </row>
    <row r="237" spans="1:6" ht="25.5" hidden="1" x14ac:dyDescent="0.2">
      <c r="A237" s="4" t="s">
        <v>78</v>
      </c>
      <c r="B237" s="35" t="s">
        <v>92</v>
      </c>
      <c r="C237" s="36" t="s">
        <v>80</v>
      </c>
      <c r="D237" s="71">
        <f>D238</f>
        <v>0</v>
      </c>
    </row>
    <row r="238" spans="1:6" hidden="1" x14ac:dyDescent="0.2">
      <c r="A238" s="6" t="s">
        <v>81</v>
      </c>
      <c r="B238" s="35" t="s">
        <v>92</v>
      </c>
      <c r="C238" s="36" t="s">
        <v>82</v>
      </c>
      <c r="D238" s="71"/>
    </row>
    <row r="239" spans="1:6" hidden="1" x14ac:dyDescent="0.2">
      <c r="A239" s="5" t="s">
        <v>101</v>
      </c>
      <c r="B239" s="35" t="s">
        <v>102</v>
      </c>
      <c r="C239" s="36"/>
      <c r="D239" s="71">
        <f>D240</f>
        <v>0</v>
      </c>
    </row>
    <row r="240" spans="1:6" ht="25.5" hidden="1" x14ac:dyDescent="0.2">
      <c r="A240" s="10" t="s">
        <v>78</v>
      </c>
      <c r="B240" s="35" t="s">
        <v>102</v>
      </c>
      <c r="C240" s="36" t="s">
        <v>80</v>
      </c>
      <c r="D240" s="72">
        <f>D241</f>
        <v>0</v>
      </c>
    </row>
    <row r="241" spans="1:6" hidden="1" x14ac:dyDescent="0.2">
      <c r="A241" s="18" t="s">
        <v>81</v>
      </c>
      <c r="B241" s="35" t="s">
        <v>102</v>
      </c>
      <c r="C241" s="36" t="s">
        <v>82</v>
      </c>
      <c r="D241" s="52"/>
    </row>
    <row r="242" spans="1:6" hidden="1" x14ac:dyDescent="0.2">
      <c r="A242" s="4" t="s">
        <v>103</v>
      </c>
      <c r="B242" s="35" t="s">
        <v>104</v>
      </c>
      <c r="C242" s="36"/>
      <c r="D242" s="52">
        <f>D243</f>
        <v>0</v>
      </c>
    </row>
    <row r="243" spans="1:6" ht="25.5" hidden="1" x14ac:dyDescent="0.2">
      <c r="A243" s="10" t="s">
        <v>78</v>
      </c>
      <c r="B243" s="35" t="s">
        <v>104</v>
      </c>
      <c r="C243" s="36" t="s">
        <v>80</v>
      </c>
      <c r="D243" s="72">
        <f>D244</f>
        <v>0</v>
      </c>
    </row>
    <row r="244" spans="1:6" hidden="1" x14ac:dyDescent="0.2">
      <c r="A244" s="6" t="s">
        <v>81</v>
      </c>
      <c r="B244" s="35" t="s">
        <v>104</v>
      </c>
      <c r="C244" s="36" t="s">
        <v>82</v>
      </c>
      <c r="D244" s="52"/>
    </row>
    <row r="245" spans="1:6" s="32" customFormat="1" ht="25.5" hidden="1" x14ac:dyDescent="0.2">
      <c r="A245" s="17" t="s">
        <v>119</v>
      </c>
      <c r="B245" s="40" t="s">
        <v>72</v>
      </c>
      <c r="C245" s="41"/>
      <c r="D245" s="79">
        <f>D246</f>
        <v>0</v>
      </c>
    </row>
    <row r="246" spans="1:6" ht="25.5" hidden="1" x14ac:dyDescent="0.2">
      <c r="A246" s="9" t="s">
        <v>16</v>
      </c>
      <c r="B246" s="35" t="s">
        <v>120</v>
      </c>
      <c r="C246" s="36" t="s">
        <v>17</v>
      </c>
      <c r="D246" s="52">
        <f>D247</f>
        <v>0</v>
      </c>
    </row>
    <row r="247" spans="1:6" ht="25.5" hidden="1" x14ac:dyDescent="0.2">
      <c r="A247" s="19" t="s">
        <v>18</v>
      </c>
      <c r="B247" s="35" t="s">
        <v>120</v>
      </c>
      <c r="C247" s="36" t="s">
        <v>19</v>
      </c>
      <c r="D247" s="52">
        <v>0</v>
      </c>
    </row>
    <row r="248" spans="1:6" ht="25.5" x14ac:dyDescent="0.2">
      <c r="A248" s="20" t="s">
        <v>243</v>
      </c>
      <c r="B248" s="40" t="s">
        <v>72</v>
      </c>
      <c r="C248" s="36"/>
      <c r="D248" s="94">
        <f>D249</f>
        <v>50</v>
      </c>
    </row>
    <row r="249" spans="1:6" ht="25.5" x14ac:dyDescent="0.2">
      <c r="A249" s="9" t="s">
        <v>16</v>
      </c>
      <c r="B249" s="35" t="s">
        <v>120</v>
      </c>
      <c r="C249" s="36" t="s">
        <v>17</v>
      </c>
      <c r="D249" s="52">
        <f>D250</f>
        <v>50</v>
      </c>
    </row>
    <row r="250" spans="1:6" ht="25.5" x14ac:dyDescent="0.2">
      <c r="A250" s="19" t="s">
        <v>18</v>
      </c>
      <c r="B250" s="35" t="s">
        <v>120</v>
      </c>
      <c r="C250" s="36" t="s">
        <v>19</v>
      </c>
      <c r="D250" s="52">
        <v>50</v>
      </c>
    </row>
    <row r="251" spans="1:6" s="32" customFormat="1" ht="25.5" x14ac:dyDescent="0.2">
      <c r="A251" s="17" t="s">
        <v>241</v>
      </c>
      <c r="B251" s="40" t="s">
        <v>35</v>
      </c>
      <c r="C251" s="41"/>
      <c r="D251" s="79">
        <f>D252</f>
        <v>150</v>
      </c>
      <c r="F251" s="33"/>
    </row>
    <row r="252" spans="1:6" ht="25.5" x14ac:dyDescent="0.2">
      <c r="A252" s="9" t="s">
        <v>16</v>
      </c>
      <c r="B252" s="35" t="s">
        <v>121</v>
      </c>
      <c r="C252" s="36" t="s">
        <v>17</v>
      </c>
      <c r="D252" s="52">
        <f>D253</f>
        <v>150</v>
      </c>
    </row>
    <row r="253" spans="1:6" ht="25.5" x14ac:dyDescent="0.2">
      <c r="A253" s="19" t="s">
        <v>18</v>
      </c>
      <c r="B253" s="35" t="s">
        <v>121</v>
      </c>
      <c r="C253" s="36" t="s">
        <v>19</v>
      </c>
      <c r="D253" s="52">
        <v>150</v>
      </c>
    </row>
    <row r="254" spans="1:6" s="32" customFormat="1" ht="42" customHeight="1" x14ac:dyDescent="0.2">
      <c r="A254" s="118" t="s">
        <v>271</v>
      </c>
      <c r="B254" s="40" t="s">
        <v>94</v>
      </c>
      <c r="C254" s="43"/>
      <c r="D254" s="94">
        <f>D257+D259+D255</f>
        <v>813</v>
      </c>
      <c r="F254" s="33"/>
    </row>
    <row r="255" spans="1:6" s="32" customFormat="1" ht="42" customHeight="1" x14ac:dyDescent="0.2">
      <c r="A255" s="61" t="s">
        <v>10</v>
      </c>
      <c r="B255" s="35" t="s">
        <v>95</v>
      </c>
      <c r="C255" s="44" t="s">
        <v>11</v>
      </c>
      <c r="D255" s="52">
        <f>D256</f>
        <v>227.4</v>
      </c>
      <c r="F255" s="33"/>
    </row>
    <row r="256" spans="1:6" s="32" customFormat="1" ht="42" customHeight="1" x14ac:dyDescent="0.2">
      <c r="A256" s="63" t="s">
        <v>37</v>
      </c>
      <c r="B256" s="35" t="s">
        <v>95</v>
      </c>
      <c r="C256" s="44" t="s">
        <v>38</v>
      </c>
      <c r="D256" s="52">
        <f>84.8+7.2+123.4+12</f>
        <v>227.4</v>
      </c>
      <c r="F256" s="33"/>
    </row>
    <row r="257" spans="1:6" ht="25.5" x14ac:dyDescent="0.2">
      <c r="A257" s="9" t="s">
        <v>16</v>
      </c>
      <c r="B257" s="35" t="s">
        <v>95</v>
      </c>
      <c r="C257" s="44" t="s">
        <v>17</v>
      </c>
      <c r="D257" s="52">
        <f>D258</f>
        <v>335.6</v>
      </c>
    </row>
    <row r="258" spans="1:6" ht="25.5" x14ac:dyDescent="0.2">
      <c r="A258" s="19" t="s">
        <v>18</v>
      </c>
      <c r="B258" s="35" t="s">
        <v>95</v>
      </c>
      <c r="C258" s="44" t="s">
        <v>19</v>
      </c>
      <c r="D258" s="52">
        <f>813-250-84.8-7.2-123.4-12</f>
        <v>335.6</v>
      </c>
    </row>
    <row r="259" spans="1:6" ht="25.5" x14ac:dyDescent="0.2">
      <c r="A259" s="60" t="s">
        <v>78</v>
      </c>
      <c r="B259" s="35" t="s">
        <v>95</v>
      </c>
      <c r="C259" s="36" t="s">
        <v>80</v>
      </c>
      <c r="D259" s="52">
        <f>D260</f>
        <v>250</v>
      </c>
    </row>
    <row r="260" spans="1:6" x14ac:dyDescent="0.2">
      <c r="A260" s="63" t="s">
        <v>81</v>
      </c>
      <c r="B260" s="35" t="s">
        <v>95</v>
      </c>
      <c r="C260" s="36" t="s">
        <v>82</v>
      </c>
      <c r="D260" s="52">
        <v>250</v>
      </c>
    </row>
    <row r="261" spans="1:6" ht="30" customHeight="1" x14ac:dyDescent="0.2">
      <c r="A261" s="16" t="s">
        <v>272</v>
      </c>
      <c r="B261" s="40" t="s">
        <v>70</v>
      </c>
      <c r="C261" s="41"/>
      <c r="D261" s="94">
        <f>D262</f>
        <v>142</v>
      </c>
      <c r="F261" s="34"/>
    </row>
    <row r="262" spans="1:6" ht="23.25" customHeight="1" x14ac:dyDescent="0.2">
      <c r="A262" s="9" t="s">
        <v>16</v>
      </c>
      <c r="B262" s="35" t="s">
        <v>278</v>
      </c>
      <c r="C262" s="36" t="s">
        <v>17</v>
      </c>
      <c r="D262" s="100">
        <f>D263</f>
        <v>142</v>
      </c>
    </row>
    <row r="263" spans="1:6" ht="27.75" customHeight="1" x14ac:dyDescent="0.2">
      <c r="A263" s="9" t="s">
        <v>18</v>
      </c>
      <c r="B263" s="35" t="s">
        <v>278</v>
      </c>
      <c r="C263" s="36" t="s">
        <v>19</v>
      </c>
      <c r="D263" s="52">
        <v>142</v>
      </c>
    </row>
    <row r="264" spans="1:6" ht="38.25" x14ac:dyDescent="0.2">
      <c r="A264" s="76" t="s">
        <v>216</v>
      </c>
      <c r="B264" s="40" t="s">
        <v>155</v>
      </c>
      <c r="C264" s="43"/>
      <c r="D264" s="94">
        <f>D265</f>
        <v>300</v>
      </c>
    </row>
    <row r="265" spans="1:6" ht="25.5" x14ac:dyDescent="0.2">
      <c r="A265" s="58" t="s">
        <v>16</v>
      </c>
      <c r="B265" s="55" t="s">
        <v>217</v>
      </c>
      <c r="C265" s="56" t="s">
        <v>17</v>
      </c>
      <c r="D265" s="89">
        <f>D266</f>
        <v>300</v>
      </c>
    </row>
    <row r="266" spans="1:6" ht="25.5" x14ac:dyDescent="0.2">
      <c r="A266" s="58" t="s">
        <v>18</v>
      </c>
      <c r="B266" s="55" t="s">
        <v>217</v>
      </c>
      <c r="C266" s="56" t="s">
        <v>19</v>
      </c>
      <c r="D266" s="89">
        <f>931.3-631.3</f>
        <v>300</v>
      </c>
    </row>
    <row r="267" spans="1:6" ht="36.75" customHeight="1" x14ac:dyDescent="0.2">
      <c r="A267" s="74" t="s">
        <v>242</v>
      </c>
      <c r="B267" s="40" t="s">
        <v>163</v>
      </c>
      <c r="C267" s="44"/>
      <c r="D267" s="94">
        <f>D268</f>
        <v>100</v>
      </c>
      <c r="F267" s="34"/>
    </row>
    <row r="268" spans="1:6" ht="25.5" x14ac:dyDescent="0.2">
      <c r="A268" s="9" t="s">
        <v>16</v>
      </c>
      <c r="B268" s="35" t="s">
        <v>164</v>
      </c>
      <c r="C268" s="44" t="s">
        <v>17</v>
      </c>
      <c r="D268" s="52">
        <f>D269</f>
        <v>100</v>
      </c>
    </row>
    <row r="269" spans="1:6" ht="25.5" x14ac:dyDescent="0.2">
      <c r="A269" s="19" t="s">
        <v>18</v>
      </c>
      <c r="B269" s="42" t="s">
        <v>164</v>
      </c>
      <c r="C269" s="44" t="s">
        <v>19</v>
      </c>
      <c r="D269" s="52">
        <v>100</v>
      </c>
    </row>
    <row r="270" spans="1:6" ht="38.25" hidden="1" x14ac:dyDescent="0.2">
      <c r="A270" s="20" t="s">
        <v>157</v>
      </c>
      <c r="B270" s="40" t="s">
        <v>158</v>
      </c>
      <c r="C270" s="44"/>
      <c r="D270" s="52">
        <f>D271</f>
        <v>0</v>
      </c>
    </row>
    <row r="271" spans="1:6" ht="25.5" hidden="1" x14ac:dyDescent="0.2">
      <c r="A271" s="9" t="s">
        <v>16</v>
      </c>
      <c r="B271" s="35" t="s">
        <v>159</v>
      </c>
      <c r="C271" s="44" t="s">
        <v>17</v>
      </c>
      <c r="D271" s="52">
        <f>D272</f>
        <v>0</v>
      </c>
    </row>
    <row r="272" spans="1:6" ht="25.5" hidden="1" x14ac:dyDescent="0.2">
      <c r="A272" s="19" t="s">
        <v>18</v>
      </c>
      <c r="B272" s="42" t="s">
        <v>159</v>
      </c>
      <c r="C272" s="44" t="s">
        <v>19</v>
      </c>
      <c r="D272" s="52"/>
    </row>
    <row r="273" spans="1:6" ht="38.25" hidden="1" x14ac:dyDescent="0.2">
      <c r="A273" s="20" t="s">
        <v>157</v>
      </c>
      <c r="B273" s="45" t="s">
        <v>158</v>
      </c>
      <c r="C273" s="44"/>
      <c r="D273" s="94">
        <f>D274</f>
        <v>0</v>
      </c>
    </row>
    <row r="274" spans="1:6" ht="25.5" hidden="1" x14ac:dyDescent="0.2">
      <c r="A274" s="9" t="s">
        <v>16</v>
      </c>
      <c r="B274" s="42" t="s">
        <v>173</v>
      </c>
      <c r="C274" s="44" t="s">
        <v>17</v>
      </c>
      <c r="D274" s="52">
        <f>D275</f>
        <v>0</v>
      </c>
    </row>
    <row r="275" spans="1:6" ht="25.5" hidden="1" x14ac:dyDescent="0.2">
      <c r="A275" s="19" t="s">
        <v>18</v>
      </c>
      <c r="B275" s="42" t="s">
        <v>173</v>
      </c>
      <c r="C275" s="44" t="s">
        <v>19</v>
      </c>
      <c r="D275" s="52">
        <v>0</v>
      </c>
    </row>
    <row r="276" spans="1:6" ht="25.5" hidden="1" x14ac:dyDescent="0.2">
      <c r="A276" s="76" t="s">
        <v>212</v>
      </c>
      <c r="B276" s="45" t="s">
        <v>165</v>
      </c>
      <c r="C276" s="44"/>
      <c r="D276" s="94">
        <f>D277+D279</f>
        <v>0</v>
      </c>
      <c r="F276" s="34"/>
    </row>
    <row r="277" spans="1:6" ht="25.5" hidden="1" x14ac:dyDescent="0.2">
      <c r="A277" s="9" t="s">
        <v>16</v>
      </c>
      <c r="B277" s="42" t="s">
        <v>166</v>
      </c>
      <c r="C277" s="44" t="s">
        <v>17</v>
      </c>
      <c r="D277" s="52">
        <f>D278</f>
        <v>0</v>
      </c>
    </row>
    <row r="278" spans="1:6" ht="25.5" hidden="1" x14ac:dyDescent="0.2">
      <c r="A278" s="19" t="s">
        <v>18</v>
      </c>
      <c r="B278" s="42" t="s">
        <v>166</v>
      </c>
      <c r="C278" s="44" t="s">
        <v>19</v>
      </c>
      <c r="D278" s="52"/>
    </row>
    <row r="279" spans="1:6" ht="25.5" hidden="1" x14ac:dyDescent="0.2">
      <c r="A279" s="58" t="s">
        <v>213</v>
      </c>
      <c r="B279" s="75" t="s">
        <v>214</v>
      </c>
      <c r="C279" s="56" t="s">
        <v>17</v>
      </c>
      <c r="D279" s="89">
        <f>D280</f>
        <v>0</v>
      </c>
    </row>
    <row r="280" spans="1:6" ht="25.5" hidden="1" x14ac:dyDescent="0.2">
      <c r="A280" s="58" t="s">
        <v>18</v>
      </c>
      <c r="B280" s="75" t="s">
        <v>214</v>
      </c>
      <c r="C280" s="56" t="s">
        <v>19</v>
      </c>
      <c r="D280" s="89"/>
    </row>
    <row r="281" spans="1:6" ht="25.5" x14ac:dyDescent="0.2">
      <c r="A281" s="74" t="s">
        <v>273</v>
      </c>
      <c r="B281" s="45" t="s">
        <v>167</v>
      </c>
      <c r="C281" s="44"/>
      <c r="D281" s="94">
        <f>D282</f>
        <v>1080</v>
      </c>
      <c r="F281" s="34"/>
    </row>
    <row r="282" spans="1:6" x14ac:dyDescent="0.2">
      <c r="A282" s="19" t="s">
        <v>160</v>
      </c>
      <c r="B282" s="42" t="s">
        <v>169</v>
      </c>
      <c r="C282" s="44" t="s">
        <v>80</v>
      </c>
      <c r="D282" s="52">
        <f>D283</f>
        <v>1080</v>
      </c>
    </row>
    <row r="283" spans="1:6" x14ac:dyDescent="0.2">
      <c r="A283" s="19" t="s">
        <v>168</v>
      </c>
      <c r="B283" s="42" t="s">
        <v>169</v>
      </c>
      <c r="C283" s="44" t="s">
        <v>170</v>
      </c>
      <c r="D283" s="52">
        <v>1080</v>
      </c>
    </row>
    <row r="284" spans="1:6" ht="37.5" customHeight="1" x14ac:dyDescent="0.2">
      <c r="A284" s="48" t="s">
        <v>174</v>
      </c>
      <c r="B284" s="45" t="s">
        <v>175</v>
      </c>
      <c r="C284" s="44"/>
      <c r="D284" s="94">
        <f>D285</f>
        <v>200</v>
      </c>
    </row>
    <row r="285" spans="1:6" ht="24.75" customHeight="1" x14ac:dyDescent="0.2">
      <c r="A285" s="9" t="s">
        <v>16</v>
      </c>
      <c r="B285" s="42" t="s">
        <v>176</v>
      </c>
      <c r="C285" s="44" t="s">
        <v>17</v>
      </c>
      <c r="D285" s="52">
        <f>D286</f>
        <v>200</v>
      </c>
    </row>
    <row r="286" spans="1:6" ht="22.5" customHeight="1" x14ac:dyDescent="0.2">
      <c r="A286" s="19" t="s">
        <v>18</v>
      </c>
      <c r="B286" s="42" t="s">
        <v>176</v>
      </c>
      <c r="C286" s="44" t="s">
        <v>19</v>
      </c>
      <c r="D286" s="52">
        <v>200</v>
      </c>
    </row>
    <row r="287" spans="1:6" ht="25.5" customHeight="1" x14ac:dyDescent="0.2">
      <c r="A287" s="12" t="s">
        <v>248</v>
      </c>
      <c r="B287" s="45" t="s">
        <v>177</v>
      </c>
      <c r="C287" s="44"/>
      <c r="D287" s="94">
        <f>D288</f>
        <v>60</v>
      </c>
    </row>
    <row r="288" spans="1:6" ht="25.5" x14ac:dyDescent="0.2">
      <c r="A288" s="9" t="s">
        <v>16</v>
      </c>
      <c r="B288" s="42" t="s">
        <v>178</v>
      </c>
      <c r="C288" s="44" t="s">
        <v>17</v>
      </c>
      <c r="D288" s="52">
        <f>D289</f>
        <v>60</v>
      </c>
    </row>
    <row r="289" spans="1:6" ht="25.5" x14ac:dyDescent="0.2">
      <c r="A289" s="19" t="s">
        <v>18</v>
      </c>
      <c r="B289" s="42" t="s">
        <v>178</v>
      </c>
      <c r="C289" s="44" t="s">
        <v>19</v>
      </c>
      <c r="D289" s="52">
        <f>160-100</f>
        <v>60</v>
      </c>
    </row>
    <row r="290" spans="1:6" ht="38.25" x14ac:dyDescent="0.2">
      <c r="A290" s="76" t="s">
        <v>274</v>
      </c>
      <c r="B290" s="45" t="s">
        <v>179</v>
      </c>
      <c r="C290" s="44"/>
      <c r="D290" s="94">
        <f>D291</f>
        <v>180</v>
      </c>
    </row>
    <row r="291" spans="1:6" ht="25.5" x14ac:dyDescent="0.2">
      <c r="A291" s="9" t="s">
        <v>16</v>
      </c>
      <c r="B291" s="42" t="s">
        <v>180</v>
      </c>
      <c r="C291" s="44" t="s">
        <v>17</v>
      </c>
      <c r="D291" s="52">
        <f>D292</f>
        <v>180</v>
      </c>
    </row>
    <row r="292" spans="1:6" ht="25.5" x14ac:dyDescent="0.2">
      <c r="A292" s="19" t="s">
        <v>18</v>
      </c>
      <c r="B292" s="42" t="s">
        <v>180</v>
      </c>
      <c r="C292" s="44" t="s">
        <v>19</v>
      </c>
      <c r="D292" s="52">
        <v>180</v>
      </c>
    </row>
    <row r="293" spans="1:6" ht="25.5" hidden="1" x14ac:dyDescent="0.2">
      <c r="A293" s="110" t="s">
        <v>182</v>
      </c>
      <c r="B293" s="45" t="s">
        <v>183</v>
      </c>
      <c r="C293" s="44"/>
      <c r="D293" s="94">
        <f>D294</f>
        <v>0</v>
      </c>
    </row>
    <row r="294" spans="1:6" ht="25.5" hidden="1" x14ac:dyDescent="0.2">
      <c r="A294" s="9" t="s">
        <v>16</v>
      </c>
      <c r="B294" s="42" t="s">
        <v>181</v>
      </c>
      <c r="C294" s="44" t="s">
        <v>17</v>
      </c>
      <c r="D294" s="52">
        <f>D295</f>
        <v>0</v>
      </c>
    </row>
    <row r="295" spans="1:6" ht="25.5" hidden="1" x14ac:dyDescent="0.2">
      <c r="A295" s="19" t="s">
        <v>18</v>
      </c>
      <c r="B295" s="42" t="s">
        <v>181</v>
      </c>
      <c r="C295" s="44" t="s">
        <v>19</v>
      </c>
      <c r="D295" s="52"/>
    </row>
    <row r="296" spans="1:6" ht="38.25" customHeight="1" x14ac:dyDescent="0.2">
      <c r="A296" s="90" t="s">
        <v>236</v>
      </c>
      <c r="B296" s="45" t="s">
        <v>237</v>
      </c>
      <c r="C296" s="44"/>
      <c r="D296" s="94">
        <f>D297</f>
        <v>133.5</v>
      </c>
    </row>
    <row r="297" spans="1:6" ht="25.5" x14ac:dyDescent="0.2">
      <c r="A297" s="9" t="s">
        <v>16</v>
      </c>
      <c r="B297" s="42" t="s">
        <v>238</v>
      </c>
      <c r="C297" s="44" t="s">
        <v>17</v>
      </c>
      <c r="D297" s="52">
        <f>D298</f>
        <v>133.5</v>
      </c>
    </row>
    <row r="298" spans="1:6" ht="25.5" x14ac:dyDescent="0.2">
      <c r="A298" s="19" t="s">
        <v>18</v>
      </c>
      <c r="B298" s="42" t="s">
        <v>238</v>
      </c>
      <c r="C298" s="44" t="s">
        <v>19</v>
      </c>
      <c r="D298" s="52">
        <v>133.5</v>
      </c>
    </row>
    <row r="299" spans="1:6" ht="41.25" customHeight="1" x14ac:dyDescent="0.2">
      <c r="A299" s="114" t="s">
        <v>263</v>
      </c>
      <c r="B299" s="115" t="s">
        <v>264</v>
      </c>
      <c r="C299" s="116"/>
      <c r="D299" s="83">
        <f>D300</f>
        <v>272.8</v>
      </c>
    </row>
    <row r="300" spans="1:6" ht="25.5" x14ac:dyDescent="0.2">
      <c r="A300" s="9" t="s">
        <v>16</v>
      </c>
      <c r="B300" s="117" t="s">
        <v>265</v>
      </c>
      <c r="C300" s="112" t="s">
        <v>17</v>
      </c>
      <c r="D300" s="89">
        <f>D301</f>
        <v>272.8</v>
      </c>
    </row>
    <row r="301" spans="1:6" ht="25.5" x14ac:dyDescent="0.2">
      <c r="A301" s="19" t="s">
        <v>18</v>
      </c>
      <c r="B301" s="117" t="s">
        <v>265</v>
      </c>
      <c r="C301" s="112" t="s">
        <v>19</v>
      </c>
      <c r="D301" s="89">
        <f>272.8</f>
        <v>272.8</v>
      </c>
    </row>
    <row r="302" spans="1:6" s="32" customFormat="1" x14ac:dyDescent="0.2">
      <c r="A302" s="20" t="s">
        <v>6</v>
      </c>
      <c r="B302" s="40" t="s">
        <v>7</v>
      </c>
      <c r="C302" s="43"/>
      <c r="D302" s="94">
        <f>D303+D306+D311+D314+D326+D329+D334+D337+D340+D345+D353+D356+D359+D362+D368+D365</f>
        <v>58976</v>
      </c>
      <c r="F302" s="33"/>
    </row>
    <row r="303" spans="1:6" x14ac:dyDescent="0.2">
      <c r="A303" s="50" t="s">
        <v>8</v>
      </c>
      <c r="B303" s="35" t="s">
        <v>9</v>
      </c>
      <c r="C303" s="36"/>
      <c r="D303" s="72">
        <f>D305</f>
        <v>1092.7</v>
      </c>
    </row>
    <row r="304" spans="1:6" ht="51" x14ac:dyDescent="0.2">
      <c r="A304" s="5" t="s">
        <v>10</v>
      </c>
      <c r="B304" s="35" t="s">
        <v>9</v>
      </c>
      <c r="C304" s="36" t="s">
        <v>11</v>
      </c>
      <c r="D304" s="72">
        <f>D305</f>
        <v>1092.7</v>
      </c>
    </row>
    <row r="305" spans="1:4" ht="25.5" x14ac:dyDescent="0.2">
      <c r="A305" s="6" t="s">
        <v>12</v>
      </c>
      <c r="B305" s="35" t="s">
        <v>9</v>
      </c>
      <c r="C305" s="46">
        <v>120</v>
      </c>
      <c r="D305" s="52">
        <f>1466.2-227.7-145.8</f>
        <v>1092.7</v>
      </c>
    </row>
    <row r="306" spans="1:4" x14ac:dyDescent="0.2">
      <c r="A306" s="3" t="s">
        <v>13</v>
      </c>
      <c r="B306" s="35" t="s">
        <v>14</v>
      </c>
      <c r="C306" s="36"/>
      <c r="D306" s="72">
        <f>D308+D310</f>
        <v>1514</v>
      </c>
    </row>
    <row r="307" spans="1:4" ht="51" x14ac:dyDescent="0.2">
      <c r="A307" s="4" t="s">
        <v>10</v>
      </c>
      <c r="B307" s="35" t="s">
        <v>14</v>
      </c>
      <c r="C307" s="36" t="s">
        <v>11</v>
      </c>
      <c r="D307" s="72">
        <f>D308</f>
        <v>1231</v>
      </c>
    </row>
    <row r="308" spans="1:4" ht="25.5" x14ac:dyDescent="0.2">
      <c r="A308" s="7" t="s">
        <v>12</v>
      </c>
      <c r="B308" s="35" t="s">
        <v>14</v>
      </c>
      <c r="C308" s="36" t="s">
        <v>15</v>
      </c>
      <c r="D308" s="52">
        <f>1231</f>
        <v>1231</v>
      </c>
    </row>
    <row r="309" spans="1:4" ht="25.5" x14ac:dyDescent="0.2">
      <c r="A309" s="8" t="s">
        <v>16</v>
      </c>
      <c r="B309" s="35" t="s">
        <v>14</v>
      </c>
      <c r="C309" s="36" t="s">
        <v>17</v>
      </c>
      <c r="D309" s="52">
        <f>D310</f>
        <v>283</v>
      </c>
    </row>
    <row r="310" spans="1:4" ht="25.5" x14ac:dyDescent="0.2">
      <c r="A310" s="6" t="s">
        <v>18</v>
      </c>
      <c r="B310" s="35" t="s">
        <v>14</v>
      </c>
      <c r="C310" s="36" t="s">
        <v>19</v>
      </c>
      <c r="D310" s="52">
        <v>283</v>
      </c>
    </row>
    <row r="311" spans="1:4" ht="25.5" x14ac:dyDescent="0.2">
      <c r="A311" s="3" t="s">
        <v>31</v>
      </c>
      <c r="B311" s="40" t="s">
        <v>32</v>
      </c>
      <c r="C311" s="41"/>
      <c r="D311" s="79">
        <f>D312</f>
        <v>1187.5</v>
      </c>
    </row>
    <row r="312" spans="1:4" ht="51" x14ac:dyDescent="0.2">
      <c r="A312" s="4" t="s">
        <v>10</v>
      </c>
      <c r="B312" s="35" t="s">
        <v>32</v>
      </c>
      <c r="C312" s="36" t="s">
        <v>11</v>
      </c>
      <c r="D312" s="72">
        <f>D313</f>
        <v>1187.5</v>
      </c>
    </row>
    <row r="313" spans="1:4" ht="25.5" x14ac:dyDescent="0.2">
      <c r="A313" s="7" t="s">
        <v>12</v>
      </c>
      <c r="B313" s="35" t="s">
        <v>32</v>
      </c>
      <c r="C313" s="36" t="s">
        <v>15</v>
      </c>
      <c r="D313" s="52">
        <f>1056.3+131.2</f>
        <v>1187.5</v>
      </c>
    </row>
    <row r="314" spans="1:4" x14ac:dyDescent="0.2">
      <c r="A314" s="3" t="s">
        <v>33</v>
      </c>
      <c r="B314" s="40" t="s">
        <v>34</v>
      </c>
      <c r="C314" s="41"/>
      <c r="D314" s="79">
        <f>D315</f>
        <v>798.2</v>
      </c>
    </row>
    <row r="315" spans="1:4" ht="51" x14ac:dyDescent="0.2">
      <c r="A315" s="4" t="s">
        <v>10</v>
      </c>
      <c r="B315" s="35" t="s">
        <v>34</v>
      </c>
      <c r="C315" s="36" t="s">
        <v>11</v>
      </c>
      <c r="D315" s="72">
        <f>D316</f>
        <v>798.2</v>
      </c>
    </row>
    <row r="316" spans="1:4" ht="25.5" x14ac:dyDescent="0.2">
      <c r="A316" s="7" t="s">
        <v>12</v>
      </c>
      <c r="B316" s="35" t="s">
        <v>34</v>
      </c>
      <c r="C316" s="36" t="s">
        <v>15</v>
      </c>
      <c r="D316" s="52">
        <f>427+283+88.2</f>
        <v>798.2</v>
      </c>
    </row>
    <row r="317" spans="1:4" hidden="1" x14ac:dyDescent="0.2">
      <c r="A317" s="15" t="s">
        <v>185</v>
      </c>
      <c r="B317" s="35" t="s">
        <v>184</v>
      </c>
      <c r="C317" s="36"/>
      <c r="D317" s="94">
        <f>D318</f>
        <v>0</v>
      </c>
    </row>
    <row r="318" spans="1:4" hidden="1" x14ac:dyDescent="0.2">
      <c r="A318" s="9" t="s">
        <v>39</v>
      </c>
      <c r="B318" s="35" t="s">
        <v>184</v>
      </c>
      <c r="C318" s="36" t="s">
        <v>40</v>
      </c>
      <c r="D318" s="52">
        <f>D319</f>
        <v>0</v>
      </c>
    </row>
    <row r="319" spans="1:4" hidden="1" x14ac:dyDescent="0.2">
      <c r="A319" s="6" t="s">
        <v>189</v>
      </c>
      <c r="B319" s="35" t="s">
        <v>184</v>
      </c>
      <c r="C319" s="36" t="s">
        <v>188</v>
      </c>
      <c r="D319" s="52"/>
    </row>
    <row r="320" spans="1:4" ht="30.75" hidden="1" customHeight="1" x14ac:dyDescent="0.2">
      <c r="A320" s="49" t="s">
        <v>186</v>
      </c>
      <c r="B320" s="35" t="s">
        <v>187</v>
      </c>
      <c r="C320" s="36"/>
      <c r="D320" s="94">
        <f>D321</f>
        <v>0</v>
      </c>
    </row>
    <row r="321" spans="1:4" ht="25.5" hidden="1" x14ac:dyDescent="0.2">
      <c r="A321" s="9" t="s">
        <v>16</v>
      </c>
      <c r="B321" s="35" t="s">
        <v>187</v>
      </c>
      <c r="C321" s="36" t="s">
        <v>17</v>
      </c>
      <c r="D321" s="52">
        <f>D322</f>
        <v>0</v>
      </c>
    </row>
    <row r="322" spans="1:4" ht="25.5" hidden="1" x14ac:dyDescent="0.2">
      <c r="A322" s="6" t="s">
        <v>18</v>
      </c>
      <c r="B322" s="35" t="s">
        <v>187</v>
      </c>
      <c r="C322" s="36" t="s">
        <v>19</v>
      </c>
      <c r="D322" s="52"/>
    </row>
    <row r="323" spans="1:4" ht="25.5" hidden="1" x14ac:dyDescent="0.2">
      <c r="A323" s="12" t="s">
        <v>50</v>
      </c>
      <c r="B323" s="42" t="s">
        <v>51</v>
      </c>
      <c r="C323" s="44"/>
      <c r="D323" s="94">
        <f>D324</f>
        <v>0</v>
      </c>
    </row>
    <row r="324" spans="1:4" hidden="1" x14ac:dyDescent="0.2">
      <c r="A324" s="6" t="s">
        <v>52</v>
      </c>
      <c r="B324" s="42" t="s">
        <v>51</v>
      </c>
      <c r="C324" s="44" t="s">
        <v>53</v>
      </c>
      <c r="D324" s="52">
        <f>D325</f>
        <v>0</v>
      </c>
    </row>
    <row r="325" spans="1:4" hidden="1" x14ac:dyDescent="0.2">
      <c r="A325" s="6" t="s">
        <v>54</v>
      </c>
      <c r="B325" s="42" t="s">
        <v>51</v>
      </c>
      <c r="C325" s="44" t="s">
        <v>55</v>
      </c>
      <c r="D325" s="52"/>
    </row>
    <row r="326" spans="1:4" ht="25.5" x14ac:dyDescent="0.2">
      <c r="A326" s="12" t="s">
        <v>67</v>
      </c>
      <c r="B326" s="40" t="s">
        <v>245</v>
      </c>
      <c r="C326" s="41"/>
      <c r="D326" s="94">
        <f>D327</f>
        <v>2087</v>
      </c>
    </row>
    <row r="327" spans="1:4" ht="25.5" x14ac:dyDescent="0.2">
      <c r="A327" s="6" t="s">
        <v>16</v>
      </c>
      <c r="B327" s="35" t="s">
        <v>245</v>
      </c>
      <c r="C327" s="36" t="s">
        <v>17</v>
      </c>
      <c r="D327" s="52">
        <f>D328</f>
        <v>2087</v>
      </c>
    </row>
    <row r="328" spans="1:4" ht="25.5" x14ac:dyDescent="0.2">
      <c r="A328" s="6" t="s">
        <v>18</v>
      </c>
      <c r="B328" s="35" t="s">
        <v>245</v>
      </c>
      <c r="C328" s="36" t="s">
        <v>19</v>
      </c>
      <c r="D328" s="52">
        <f>2149.2-62.2</f>
        <v>2087</v>
      </c>
    </row>
    <row r="329" spans="1:4" ht="25.5" x14ac:dyDescent="0.2">
      <c r="A329" s="12" t="s">
        <v>68</v>
      </c>
      <c r="B329" s="35" t="s">
        <v>246</v>
      </c>
      <c r="C329" s="36"/>
      <c r="D329" s="52">
        <f>D332+D330</f>
        <v>134</v>
      </c>
    </row>
    <row r="330" spans="1:4" ht="51" x14ac:dyDescent="0.2">
      <c r="A330" s="4" t="s">
        <v>10</v>
      </c>
      <c r="B330" s="35" t="s">
        <v>246</v>
      </c>
      <c r="C330" s="36" t="s">
        <v>11</v>
      </c>
      <c r="D330" s="52">
        <f>D331</f>
        <v>134</v>
      </c>
    </row>
    <row r="331" spans="1:4" ht="25.5" x14ac:dyDescent="0.2">
      <c r="A331" s="7" t="s">
        <v>12</v>
      </c>
      <c r="B331" s="35" t="s">
        <v>246</v>
      </c>
      <c r="C331" s="36" t="s">
        <v>15</v>
      </c>
      <c r="D331" s="52">
        <v>134</v>
      </c>
    </row>
    <row r="332" spans="1:4" ht="25.5" hidden="1" x14ac:dyDescent="0.2">
      <c r="A332" s="6" t="s">
        <v>16</v>
      </c>
      <c r="B332" s="35" t="s">
        <v>69</v>
      </c>
      <c r="C332" s="36" t="s">
        <v>17</v>
      </c>
      <c r="D332" s="52">
        <f>D333</f>
        <v>0</v>
      </c>
    </row>
    <row r="333" spans="1:4" ht="25.5" hidden="1" x14ac:dyDescent="0.2">
      <c r="A333" s="6" t="s">
        <v>18</v>
      </c>
      <c r="B333" s="35" t="s">
        <v>69</v>
      </c>
      <c r="C333" s="36" t="s">
        <v>19</v>
      </c>
      <c r="D333" s="52"/>
    </row>
    <row r="334" spans="1:4" ht="50.25" customHeight="1" x14ac:dyDescent="0.2">
      <c r="A334" s="16" t="s">
        <v>73</v>
      </c>
      <c r="B334" s="40" t="s">
        <v>74</v>
      </c>
      <c r="C334" s="36"/>
      <c r="D334" s="94">
        <f>D335</f>
        <v>3.1</v>
      </c>
    </row>
    <row r="335" spans="1:4" ht="25.5" x14ac:dyDescent="0.2">
      <c r="A335" s="53" t="s">
        <v>16</v>
      </c>
      <c r="B335" s="35" t="s">
        <v>74</v>
      </c>
      <c r="C335" s="36" t="s">
        <v>17</v>
      </c>
      <c r="D335" s="52">
        <f>D336</f>
        <v>3.1</v>
      </c>
    </row>
    <row r="336" spans="1:4" ht="25.5" x14ac:dyDescent="0.2">
      <c r="A336" s="8" t="s">
        <v>18</v>
      </c>
      <c r="B336" s="35" t="s">
        <v>74</v>
      </c>
      <c r="C336" s="36" t="s">
        <v>19</v>
      </c>
      <c r="D336" s="52">
        <v>3.1</v>
      </c>
    </row>
    <row r="337" spans="1:4" ht="15.75" customHeight="1" x14ac:dyDescent="0.2">
      <c r="A337" s="4" t="s">
        <v>107</v>
      </c>
      <c r="B337" s="35" t="s">
        <v>108</v>
      </c>
      <c r="C337" s="36"/>
      <c r="D337" s="79">
        <f>D338</f>
        <v>5233.2</v>
      </c>
    </row>
    <row r="338" spans="1:4" x14ac:dyDescent="0.2">
      <c r="A338" s="6" t="s">
        <v>110</v>
      </c>
      <c r="B338" s="35" t="s">
        <v>108</v>
      </c>
      <c r="C338" s="36" t="s">
        <v>111</v>
      </c>
      <c r="D338" s="52">
        <f>D339</f>
        <v>5233.2</v>
      </c>
    </row>
    <row r="339" spans="1:4" ht="25.5" x14ac:dyDescent="0.2">
      <c r="A339" s="6" t="s">
        <v>109</v>
      </c>
      <c r="B339" s="35" t="s">
        <v>108</v>
      </c>
      <c r="C339" s="36" t="s">
        <v>112</v>
      </c>
      <c r="D339" s="52">
        <v>5233.2</v>
      </c>
    </row>
    <row r="340" spans="1:4" ht="48.75" customHeight="1" x14ac:dyDescent="0.2">
      <c r="A340" s="51" t="s">
        <v>113</v>
      </c>
      <c r="B340" s="40" t="s">
        <v>114</v>
      </c>
      <c r="C340" s="36"/>
      <c r="D340" s="94">
        <f>D341+D343</f>
        <v>3911.5</v>
      </c>
    </row>
    <row r="341" spans="1:4" x14ac:dyDescent="0.2">
      <c r="A341" s="6" t="s">
        <v>39</v>
      </c>
      <c r="B341" s="35" t="s">
        <v>114</v>
      </c>
      <c r="C341" s="36" t="s">
        <v>40</v>
      </c>
      <c r="D341" s="52">
        <f>D342</f>
        <v>1561.5</v>
      </c>
    </row>
    <row r="342" spans="1:4" ht="37.5" customHeight="1" x14ac:dyDescent="0.2">
      <c r="A342" s="6" t="s">
        <v>140</v>
      </c>
      <c r="B342" s="35" t="s">
        <v>114</v>
      </c>
      <c r="C342" s="36" t="s">
        <v>115</v>
      </c>
      <c r="D342" s="52">
        <f>5111.5-3550</f>
        <v>1561.5</v>
      </c>
    </row>
    <row r="343" spans="1:4" ht="37.5" customHeight="1" x14ac:dyDescent="0.2">
      <c r="A343" s="88" t="s">
        <v>113</v>
      </c>
      <c r="B343" s="35" t="s">
        <v>114</v>
      </c>
      <c r="C343" s="36" t="s">
        <v>53</v>
      </c>
      <c r="D343" s="52">
        <f>D344</f>
        <v>2350</v>
      </c>
    </row>
    <row r="344" spans="1:4" ht="21.75" customHeight="1" x14ac:dyDescent="0.2">
      <c r="A344" s="91" t="s">
        <v>54</v>
      </c>
      <c r="B344" s="35" t="s">
        <v>114</v>
      </c>
      <c r="C344" s="36" t="s">
        <v>55</v>
      </c>
      <c r="D344" s="52">
        <v>2350</v>
      </c>
    </row>
    <row r="345" spans="1:4" x14ac:dyDescent="0.2">
      <c r="A345" s="120" t="s">
        <v>279</v>
      </c>
      <c r="B345" s="45" t="s">
        <v>266</v>
      </c>
      <c r="C345" s="44"/>
      <c r="D345" s="111">
        <f>D346+D348</f>
        <v>787</v>
      </c>
    </row>
    <row r="346" spans="1:4" ht="51" x14ac:dyDescent="0.2">
      <c r="A346" s="4" t="s">
        <v>10</v>
      </c>
      <c r="B346" s="42" t="s">
        <v>266</v>
      </c>
      <c r="C346" s="36" t="s">
        <v>11</v>
      </c>
      <c r="D346" s="100">
        <f>D347</f>
        <v>695</v>
      </c>
    </row>
    <row r="347" spans="1:4" ht="25.5" x14ac:dyDescent="0.2">
      <c r="A347" s="7" t="s">
        <v>12</v>
      </c>
      <c r="B347" s="42" t="s">
        <v>266</v>
      </c>
      <c r="C347" s="36" t="s">
        <v>15</v>
      </c>
      <c r="D347" s="100">
        <f>705-10</f>
        <v>695</v>
      </c>
    </row>
    <row r="348" spans="1:4" ht="25.5" x14ac:dyDescent="0.2">
      <c r="A348" s="9" t="s">
        <v>16</v>
      </c>
      <c r="B348" s="42" t="s">
        <v>266</v>
      </c>
      <c r="C348" s="36" t="s">
        <v>17</v>
      </c>
      <c r="D348" s="52">
        <f>D349</f>
        <v>92</v>
      </c>
    </row>
    <row r="349" spans="1:4" ht="25.5" x14ac:dyDescent="0.2">
      <c r="A349" s="19" t="s">
        <v>18</v>
      </c>
      <c r="B349" s="42" t="s">
        <v>266</v>
      </c>
      <c r="C349" s="36" t="s">
        <v>19</v>
      </c>
      <c r="D349" s="52">
        <f>82+10</f>
        <v>92</v>
      </c>
    </row>
    <row r="350" spans="1:4" ht="22.5" hidden="1" customHeight="1" x14ac:dyDescent="0.2">
      <c r="A350" s="20" t="s">
        <v>161</v>
      </c>
      <c r="B350" s="42" t="s">
        <v>162</v>
      </c>
      <c r="C350" s="36"/>
      <c r="D350" s="52">
        <f>D351</f>
        <v>0</v>
      </c>
    </row>
    <row r="351" spans="1:4" ht="27.75" hidden="1" customHeight="1" x14ac:dyDescent="0.2">
      <c r="A351" s="19" t="s">
        <v>110</v>
      </c>
      <c r="B351" s="42" t="s">
        <v>162</v>
      </c>
      <c r="C351" s="36" t="s">
        <v>111</v>
      </c>
      <c r="D351" s="52">
        <f>D352</f>
        <v>0</v>
      </c>
    </row>
    <row r="352" spans="1:4" ht="32.25" hidden="1" customHeight="1" x14ac:dyDescent="0.2">
      <c r="A352" s="19" t="s">
        <v>109</v>
      </c>
      <c r="B352" s="42" t="s">
        <v>162</v>
      </c>
      <c r="C352" s="36" t="s">
        <v>112</v>
      </c>
      <c r="D352" s="52"/>
    </row>
    <row r="353" spans="1:4" ht="21" customHeight="1" x14ac:dyDescent="0.2">
      <c r="A353" s="114" t="s">
        <v>235</v>
      </c>
      <c r="B353" s="105" t="s">
        <v>152</v>
      </c>
      <c r="C353" s="66"/>
      <c r="D353" s="83">
        <f>D354</f>
        <v>8.6</v>
      </c>
    </row>
    <row r="354" spans="1:4" ht="40.5" customHeight="1" x14ac:dyDescent="0.2">
      <c r="A354" s="88" t="s">
        <v>234</v>
      </c>
      <c r="B354" s="82" t="s">
        <v>152</v>
      </c>
      <c r="C354" s="66" t="s">
        <v>17</v>
      </c>
      <c r="D354" s="89">
        <f>D355</f>
        <v>8.6</v>
      </c>
    </row>
    <row r="355" spans="1:4" ht="27" customHeight="1" x14ac:dyDescent="0.2">
      <c r="A355" s="88" t="s">
        <v>16</v>
      </c>
      <c r="B355" s="82" t="s">
        <v>152</v>
      </c>
      <c r="C355" s="66" t="s">
        <v>19</v>
      </c>
      <c r="D355" s="89">
        <v>8.6</v>
      </c>
    </row>
    <row r="356" spans="1:4" ht="37.5" customHeight="1" x14ac:dyDescent="0.2">
      <c r="A356" s="15" t="s">
        <v>71</v>
      </c>
      <c r="B356" s="105" t="s">
        <v>277</v>
      </c>
      <c r="C356" s="66"/>
      <c r="D356" s="83">
        <f>D357</f>
        <v>23820.9</v>
      </c>
    </row>
    <row r="357" spans="1:4" ht="32.25" customHeight="1" x14ac:dyDescent="0.2">
      <c r="A357" s="9" t="s">
        <v>16</v>
      </c>
      <c r="B357" s="82" t="s">
        <v>277</v>
      </c>
      <c r="C357" s="66" t="s">
        <v>17</v>
      </c>
      <c r="D357" s="89">
        <f>D358</f>
        <v>23820.9</v>
      </c>
    </row>
    <row r="358" spans="1:4" ht="25.5" customHeight="1" x14ac:dyDescent="0.2">
      <c r="A358" s="9" t="s">
        <v>18</v>
      </c>
      <c r="B358" s="82" t="s">
        <v>277</v>
      </c>
      <c r="C358" s="66" t="s">
        <v>19</v>
      </c>
      <c r="D358" s="89">
        <f>16278.7+7542.2</f>
        <v>23820.9</v>
      </c>
    </row>
    <row r="359" spans="1:4" ht="24" customHeight="1" x14ac:dyDescent="0.2">
      <c r="A359" s="15" t="s">
        <v>280</v>
      </c>
      <c r="B359" s="73" t="s">
        <v>184</v>
      </c>
      <c r="C359" s="66"/>
      <c r="D359" s="83">
        <f>D360</f>
        <v>1407</v>
      </c>
    </row>
    <row r="360" spans="1:4" ht="22.5" customHeight="1" x14ac:dyDescent="0.2">
      <c r="A360" s="6" t="s">
        <v>39</v>
      </c>
      <c r="B360" s="65" t="s">
        <v>184</v>
      </c>
      <c r="C360" s="66" t="s">
        <v>40</v>
      </c>
      <c r="D360" s="89">
        <f>D361</f>
        <v>1407</v>
      </c>
    </row>
    <row r="361" spans="1:4" ht="22.5" customHeight="1" x14ac:dyDescent="0.2">
      <c r="A361" s="6" t="s">
        <v>189</v>
      </c>
      <c r="B361" s="65" t="s">
        <v>184</v>
      </c>
      <c r="C361" s="66" t="s">
        <v>188</v>
      </c>
      <c r="D361" s="89">
        <v>1407</v>
      </c>
    </row>
    <row r="362" spans="1:4" ht="27" customHeight="1" x14ac:dyDescent="0.2">
      <c r="A362" s="114" t="s">
        <v>302</v>
      </c>
      <c r="B362" s="123" t="s">
        <v>303</v>
      </c>
      <c r="C362" s="116"/>
      <c r="D362" s="83">
        <f>D363</f>
        <v>785</v>
      </c>
    </row>
    <row r="363" spans="1:4" ht="27" customHeight="1" x14ac:dyDescent="0.2">
      <c r="A363" s="88" t="s">
        <v>16</v>
      </c>
      <c r="B363" s="106" t="s">
        <v>303</v>
      </c>
      <c r="C363" s="112" t="s">
        <v>17</v>
      </c>
      <c r="D363" s="89">
        <f>D364</f>
        <v>785</v>
      </c>
    </row>
    <row r="364" spans="1:4" ht="27" customHeight="1" x14ac:dyDescent="0.2">
      <c r="A364" s="88" t="s">
        <v>18</v>
      </c>
      <c r="B364" s="106" t="s">
        <v>303</v>
      </c>
      <c r="C364" s="112" t="s">
        <v>19</v>
      </c>
      <c r="D364" s="89">
        <v>785</v>
      </c>
    </row>
    <row r="365" spans="1:4" ht="27" customHeight="1" x14ac:dyDescent="0.2">
      <c r="A365" s="128" t="s">
        <v>305</v>
      </c>
      <c r="B365" s="126" t="s">
        <v>304</v>
      </c>
      <c r="C365" s="112"/>
      <c r="D365" s="89">
        <f>D366</f>
        <v>15196.3</v>
      </c>
    </row>
    <row r="366" spans="1:4" ht="27" customHeight="1" x14ac:dyDescent="0.2">
      <c r="A366" s="6" t="s">
        <v>39</v>
      </c>
      <c r="B366" s="126" t="s">
        <v>304</v>
      </c>
      <c r="C366" s="127" t="s">
        <v>40</v>
      </c>
      <c r="D366" s="89">
        <f>D367</f>
        <v>15196.3</v>
      </c>
    </row>
    <row r="367" spans="1:4" ht="27" customHeight="1" x14ac:dyDescent="0.2">
      <c r="A367" s="129" t="s">
        <v>59</v>
      </c>
      <c r="B367" s="126" t="s">
        <v>304</v>
      </c>
      <c r="C367" s="127" t="s">
        <v>60</v>
      </c>
      <c r="D367" s="89">
        <v>15196.3</v>
      </c>
    </row>
    <row r="368" spans="1:4" ht="27" customHeight="1" x14ac:dyDescent="0.2">
      <c r="A368" s="114" t="s">
        <v>291</v>
      </c>
      <c r="B368" s="73" t="s">
        <v>292</v>
      </c>
      <c r="C368" s="121"/>
      <c r="D368" s="83">
        <f>D369</f>
        <v>1010</v>
      </c>
    </row>
    <row r="369" spans="1:7" ht="54" customHeight="1" x14ac:dyDescent="0.2">
      <c r="A369" s="4" t="s">
        <v>10</v>
      </c>
      <c r="B369" s="65" t="s">
        <v>292</v>
      </c>
      <c r="C369" s="66" t="s">
        <v>11</v>
      </c>
      <c r="D369" s="89">
        <f>D371+D370+D372</f>
        <v>1010</v>
      </c>
    </row>
    <row r="370" spans="1:7" ht="35.25" customHeight="1" x14ac:dyDescent="0.2">
      <c r="A370" s="63" t="s">
        <v>37</v>
      </c>
      <c r="B370" s="65" t="s">
        <v>292</v>
      </c>
      <c r="C370" s="66" t="s">
        <v>11</v>
      </c>
      <c r="D370" s="89">
        <v>40</v>
      </c>
    </row>
    <row r="371" spans="1:7" ht="24" customHeight="1" x14ac:dyDescent="0.2">
      <c r="A371" s="7" t="s">
        <v>12</v>
      </c>
      <c r="B371" s="65" t="s">
        <v>292</v>
      </c>
      <c r="C371" s="66" t="s">
        <v>15</v>
      </c>
      <c r="D371" s="89">
        <f>1010-50</f>
        <v>960</v>
      </c>
    </row>
    <row r="372" spans="1:7" ht="24" customHeight="1" x14ac:dyDescent="0.2">
      <c r="A372" s="122" t="s">
        <v>291</v>
      </c>
      <c r="B372" s="106" t="s">
        <v>292</v>
      </c>
      <c r="C372" s="112" t="s">
        <v>53</v>
      </c>
      <c r="D372" s="89">
        <f>D373</f>
        <v>10</v>
      </c>
    </row>
    <row r="373" spans="1:7" ht="24" customHeight="1" x14ac:dyDescent="0.2">
      <c r="A373" s="91" t="s">
        <v>75</v>
      </c>
      <c r="B373" s="106" t="s">
        <v>292</v>
      </c>
      <c r="C373" s="112" t="s">
        <v>98</v>
      </c>
      <c r="D373" s="89">
        <v>10</v>
      </c>
    </row>
    <row r="374" spans="1:7" s="102" customFormat="1" x14ac:dyDescent="0.2">
      <c r="A374" s="107" t="s">
        <v>139</v>
      </c>
      <c r="B374" s="103"/>
      <c r="C374" s="103"/>
      <c r="D374" s="101">
        <f>D10+D53+D57+D96++D201+D208+D248+D251+D254+D261+D264+D267+D281+D284+D287+D290+D296+D299+D302</f>
        <v>1266965.0000000002</v>
      </c>
      <c r="G374" s="104"/>
    </row>
  </sheetData>
  <mergeCells count="2">
    <mergeCell ref="B1:D4"/>
    <mergeCell ref="A5:D7"/>
  </mergeCells>
  <pageMargins left="0.70866141732283472" right="0.70866141732283472" top="0.55118110236220474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2024-01-10T01:12:03Z</cp:lastPrinted>
  <dcterms:created xsi:type="dcterms:W3CDTF">2016-11-29T07:19:37Z</dcterms:created>
  <dcterms:modified xsi:type="dcterms:W3CDTF">2024-04-04T23:57:08Z</dcterms:modified>
</cp:coreProperties>
</file>