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ессия сентябрь 2024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Лист2!$A$9:$D$449</definedName>
  </definedNames>
  <calcPr calcId="152511"/>
</workbook>
</file>

<file path=xl/calcChain.xml><?xml version="1.0" encoding="utf-8"?>
<calcChain xmlns="http://schemas.openxmlformats.org/spreadsheetml/2006/main">
  <c r="D219" i="2" l="1"/>
  <c r="D217" i="2"/>
  <c r="D56" i="2" l="1"/>
  <c r="D251" i="2"/>
  <c r="D341" i="2" l="1"/>
  <c r="D338" i="2"/>
  <c r="D19" i="2" l="1"/>
  <c r="D24" i="2"/>
  <c r="D322" i="2" l="1"/>
  <c r="D320" i="2"/>
  <c r="D214" i="2" l="1"/>
  <c r="D212" i="2"/>
  <c r="D228" i="2" l="1"/>
  <c r="D232" i="2"/>
  <c r="D230" i="2" l="1"/>
  <c r="D96" i="2" l="1"/>
  <c r="D267" i="2"/>
  <c r="D289" i="2"/>
  <c r="D295" i="2"/>
  <c r="D190" i="2"/>
  <c r="D223" i="2"/>
  <c r="D224" i="2"/>
  <c r="D128" i="2"/>
  <c r="D144" i="2"/>
  <c r="D145" i="2"/>
  <c r="D141" i="2"/>
  <c r="D142" i="2"/>
  <c r="D147" i="2"/>
  <c r="D187" i="2"/>
  <c r="D188" i="2"/>
  <c r="D184" i="2"/>
  <c r="D185" i="2"/>
  <c r="D150" i="2"/>
  <c r="D181" i="2"/>
  <c r="D182" i="2"/>
  <c r="D206" i="2"/>
  <c r="D131" i="2"/>
  <c r="D134" i="2"/>
  <c r="D156" i="2"/>
  <c r="D174" i="2"/>
  <c r="D268" i="2"/>
  <c r="D271" i="2"/>
  <c r="D272" i="2"/>
  <c r="D291" i="2"/>
  <c r="D309" i="2"/>
  <c r="D293" i="2"/>
  <c r="D201" i="2"/>
  <c r="D202" i="2"/>
  <c r="D203" i="2"/>
  <c r="D200" i="2"/>
  <c r="D198" i="2"/>
  <c r="D116" i="2"/>
  <c r="D117" i="2"/>
  <c r="D368" i="2"/>
  <c r="D434" i="2"/>
  <c r="D435" i="2"/>
  <c r="D318" i="2"/>
  <c r="D220" i="2"/>
  <c r="D221" i="2"/>
  <c r="D235" i="2"/>
  <c r="D234" i="2" s="1"/>
  <c r="D233" i="2" s="1"/>
  <c r="D254" i="2"/>
  <c r="D249" i="2"/>
  <c r="D430" i="2"/>
  <c r="D429" i="2" s="1"/>
  <c r="D428" i="2" s="1"/>
  <c r="D333" i="2"/>
  <c r="D63" i="2"/>
  <c r="D64" i="2"/>
  <c r="D57" i="2"/>
  <c r="D58" i="2"/>
  <c r="D34" i="2"/>
  <c r="D33" i="2" s="1"/>
  <c r="D31" i="2"/>
  <c r="D30" i="2" s="1"/>
  <c r="D38" i="2"/>
  <c r="D442" i="2"/>
  <c r="D382" i="2"/>
  <c r="D379" i="2"/>
  <c r="D371" i="2"/>
  <c r="D374" i="2"/>
  <c r="D423" i="2"/>
  <c r="D422" i="2" s="1"/>
  <c r="D424" i="2"/>
  <c r="D113" i="2"/>
  <c r="D114" i="2"/>
  <c r="D106" i="2"/>
  <c r="D105" i="2" s="1"/>
  <c r="D107" i="2"/>
  <c r="D85" i="2"/>
  <c r="D84" i="2" s="1"/>
  <c r="D83" i="2" s="1"/>
  <c r="D82" i="2"/>
  <c r="D81" i="2"/>
  <c r="D80" i="2" s="1"/>
  <c r="D103" i="2"/>
  <c r="D102" i="2" s="1"/>
  <c r="D100" i="2"/>
  <c r="D101" i="2"/>
  <c r="D112" i="2"/>
  <c r="D98" i="2"/>
  <c r="D74" i="2"/>
  <c r="D79" i="2"/>
  <c r="D324" i="2"/>
  <c r="D323" i="2" s="1"/>
  <c r="D276" i="2" l="1"/>
  <c r="D364" i="2" l="1"/>
  <c r="D361" i="2"/>
  <c r="D342" i="2"/>
  <c r="D37" i="2" l="1"/>
  <c r="D110" i="2"/>
  <c r="D257" i="2" l="1"/>
  <c r="D335" i="2"/>
  <c r="D334" i="2" s="1"/>
  <c r="D332" i="2"/>
  <c r="D140" i="2"/>
  <c r="D168" i="2"/>
  <c r="D159" i="2"/>
  <c r="D394" i="2"/>
  <c r="D331" i="2"/>
  <c r="D415" i="2"/>
  <c r="D413" i="2"/>
  <c r="D439" i="2" l="1"/>
  <c r="D39" i="2" l="1"/>
  <c r="D441" i="2" l="1"/>
  <c r="D440" i="2" s="1"/>
  <c r="D438" i="2" l="1"/>
  <c r="D437" i="2" s="1"/>
  <c r="D266" i="2" l="1"/>
  <c r="D218" i="2"/>
  <c r="D170" i="2"/>
  <c r="D169" i="2" s="1"/>
  <c r="D284" i="2"/>
  <c r="D283" i="2" s="1"/>
  <c r="D447" i="2"/>
  <c r="D446" i="2"/>
  <c r="D99" i="2"/>
  <c r="D121" i="2"/>
  <c r="D123" i="2"/>
  <c r="D444" i="2" l="1"/>
  <c r="D443" i="2" s="1"/>
  <c r="D23" i="2"/>
  <c r="D22" i="2" s="1"/>
  <c r="D265" i="2"/>
  <c r="D264" i="2" s="1"/>
  <c r="D427" i="2"/>
  <c r="D317" i="2"/>
  <c r="D78" i="2"/>
  <c r="D77" i="2" s="1"/>
  <c r="D242" i="2" l="1"/>
  <c r="D245" i="2"/>
  <c r="D120" i="2" l="1"/>
  <c r="D88" i="2"/>
  <c r="D367" i="2" l="1"/>
  <c r="D259" i="2" l="1"/>
  <c r="D409" i="2" l="1"/>
  <c r="D408" i="2"/>
  <c r="D353" i="2"/>
  <c r="D321" i="2"/>
  <c r="D288" i="2"/>
  <c r="D281" i="2"/>
  <c r="D280" i="2" s="1"/>
  <c r="D278" i="2"/>
  <c r="D277" i="2" s="1"/>
  <c r="D270" i="2"/>
  <c r="D239" i="2"/>
  <c r="D238" i="2"/>
  <c r="D213" i="2"/>
  <c r="D210" i="2"/>
  <c r="D176" i="2"/>
  <c r="D175" i="2" s="1"/>
  <c r="D165" i="2"/>
  <c r="D137" i="2"/>
  <c r="D126" i="2"/>
  <c r="D69" i="2"/>
  <c r="D28" i="2"/>
  <c r="D27" i="2"/>
  <c r="D432" i="2" l="1"/>
  <c r="D431" i="2" s="1"/>
  <c r="D412" i="2" l="1"/>
  <c r="D263" i="2" l="1"/>
  <c r="D420" i="2" l="1"/>
  <c r="D419" i="2" s="1"/>
  <c r="D426" i="2"/>
  <c r="D425" i="2" s="1"/>
  <c r="D366" i="2" l="1"/>
  <c r="D365" i="2" s="1"/>
  <c r="D275" i="2"/>
  <c r="D274" i="2" s="1"/>
  <c r="D216" i="2"/>
  <c r="D207" i="2"/>
  <c r="D173" i="2"/>
  <c r="D172" i="2" s="1"/>
  <c r="D167" i="2"/>
  <c r="D166" i="2" s="1"/>
  <c r="D164" i="2"/>
  <c r="D163" i="2" s="1"/>
  <c r="D139" i="2"/>
  <c r="D138" i="2" s="1"/>
  <c r="D136" i="2"/>
  <c r="D135" i="2" s="1"/>
  <c r="D111" i="2"/>
  <c r="D109" i="2"/>
  <c r="D108" i="2" l="1"/>
  <c r="D378" i="2"/>
  <c r="D258" i="2"/>
  <c r="D179" i="2" l="1"/>
  <c r="D178" i="2" s="1"/>
  <c r="D161" i="2"/>
  <c r="D160" i="2" s="1"/>
  <c r="D363" i="2"/>
  <c r="D360" i="2" s="1"/>
  <c r="D369" i="2"/>
  <c r="D287" i="2" l="1"/>
  <c r="D286" i="2" s="1"/>
  <c r="D253" i="2"/>
  <c r="D252" i="2" s="1"/>
  <c r="D330" i="2"/>
  <c r="D329" i="2" s="1"/>
  <c r="D205" i="2"/>
  <c r="D204" i="2" s="1"/>
  <c r="D294" i="2"/>
  <c r="D292" i="2"/>
  <c r="D290" i="2"/>
  <c r="D256" i="2"/>
  <c r="D255" i="2" s="1"/>
  <c r="D250" i="2"/>
  <c r="D247" i="2" s="1"/>
  <c r="D246" i="2" s="1"/>
  <c r="D248" i="2"/>
  <c r="D130" i="2"/>
  <c r="D129" i="2" s="1"/>
  <c r="D158" i="2"/>
  <c r="D157" i="2" s="1"/>
  <c r="D155" i="2"/>
  <c r="D154" i="2" s="1"/>
  <c r="D152" i="2"/>
  <c r="D151" i="2" s="1"/>
  <c r="D149" i="2"/>
  <c r="D148" i="2" s="1"/>
  <c r="D133" i="2"/>
  <c r="D132" i="2" s="1"/>
  <c r="D244" i="2"/>
  <c r="D241" i="2" s="1"/>
  <c r="D237" i="2"/>
  <c r="D236" i="2" s="1"/>
  <c r="D231" i="2"/>
  <c r="D229" i="2"/>
  <c r="D227" i="2"/>
  <c r="D215" i="2"/>
  <c r="D211" i="2"/>
  <c r="D199" i="2"/>
  <c r="D197" i="2"/>
  <c r="D192" i="2"/>
  <c r="D191" i="2" s="1"/>
  <c r="D417" i="2"/>
  <c r="D416" i="2" s="1"/>
  <c r="D396" i="2"/>
  <c r="D387" i="2"/>
  <c r="D386" i="2" s="1"/>
  <c r="D384" i="2"/>
  <c r="D383" i="2" s="1"/>
  <c r="D358" i="2"/>
  <c r="D357" i="2" s="1"/>
  <c r="D355" i="2"/>
  <c r="D354" i="2" s="1"/>
  <c r="D352" i="2"/>
  <c r="D351" i="2" s="1"/>
  <c r="D349" i="2"/>
  <c r="D348" i="2" s="1"/>
  <c r="D311" i="2"/>
  <c r="D310" i="2" s="1"/>
  <c r="D226" i="2" l="1"/>
  <c r="D209" i="2" s="1"/>
  <c r="D127" i="2" s="1"/>
  <c r="D372" i="2" l="1"/>
  <c r="D373" i="2"/>
  <c r="D346" i="2" l="1"/>
  <c r="D345" i="2" s="1"/>
  <c r="D340" i="2"/>
  <c r="D337" i="2" s="1"/>
  <c r="D89" i="2"/>
  <c r="D327" i="2" l="1"/>
  <c r="D326" i="2" s="1"/>
  <c r="D407" i="2"/>
  <c r="D406" i="2" s="1"/>
  <c r="D414" i="2"/>
  <c r="D411" i="2" s="1"/>
  <c r="D52" i="2" l="1"/>
  <c r="D51" i="2" s="1"/>
  <c r="D46" i="2"/>
  <c r="D45" i="2" s="1"/>
  <c r="D49" i="2"/>
  <c r="D48" i="2" s="1"/>
  <c r="D20" i="2"/>
  <c r="D18" i="2"/>
  <c r="D14" i="2"/>
  <c r="D13" i="2" s="1"/>
  <c r="D12" i="2" s="1"/>
  <c r="D55" i="2"/>
  <c r="D404" i="2"/>
  <c r="D403" i="2" s="1"/>
  <c r="D401" i="2"/>
  <c r="D400" i="2" s="1"/>
  <c r="D398" i="2"/>
  <c r="D395" i="2" s="1"/>
  <c r="D393" i="2"/>
  <c r="D392" i="2" s="1"/>
  <c r="D390" i="2"/>
  <c r="D389" i="2" s="1"/>
  <c r="D381" i="2"/>
  <c r="D380" i="2" s="1"/>
  <c r="D377" i="2"/>
  <c r="D375" i="2"/>
  <c r="D370" i="2"/>
  <c r="D319" i="2"/>
  <c r="D316" i="2" s="1"/>
  <c r="D314" i="2"/>
  <c r="D313" i="2" s="1"/>
  <c r="D308" i="2"/>
  <c r="D307" i="2" s="1"/>
  <c r="D305" i="2"/>
  <c r="D304" i="2" s="1"/>
  <c r="D302" i="2"/>
  <c r="D299" i="2"/>
  <c r="D298" i="2" s="1"/>
  <c r="D269" i="2"/>
  <c r="D262" i="2"/>
  <c r="D261" i="2" s="1"/>
  <c r="D260" i="2" s="1"/>
  <c r="D125" i="2"/>
  <c r="D124" i="2" s="1"/>
  <c r="D122" i="2"/>
  <c r="D119" i="2" s="1"/>
  <c r="D97" i="2"/>
  <c r="D95" i="2"/>
  <c r="D92" i="2"/>
  <c r="D91" i="2" s="1"/>
  <c r="D87" i="2"/>
  <c r="D86" i="2" s="1"/>
  <c r="D75" i="2"/>
  <c r="D73" i="2"/>
  <c r="D68" i="2"/>
  <c r="D67" i="2"/>
  <c r="D66" i="2" s="1"/>
  <c r="D61" i="2"/>
  <c r="D41" i="2"/>
  <c r="D36" i="2" s="1"/>
  <c r="D26" i="2"/>
  <c r="D25" i="2" s="1"/>
  <c r="D94" i="2" l="1"/>
  <c r="D44" i="2"/>
  <c r="D17" i="2"/>
  <c r="D16" i="2" s="1"/>
  <c r="D297" i="2"/>
  <c r="D296" i="2" s="1"/>
  <c r="D301" i="2"/>
  <c r="D72" i="2"/>
  <c r="D60" i="2"/>
  <c r="D54" i="2" s="1"/>
  <c r="D71" i="2" l="1"/>
  <c r="D70" i="2" s="1"/>
  <c r="D11" i="2"/>
  <c r="D43" i="2"/>
  <c r="D10" i="2" l="1"/>
  <c r="D449" i="2" s="1"/>
  <c r="H10" i="2" l="1"/>
</calcChain>
</file>

<file path=xl/sharedStrings.xml><?xml version="1.0" encoding="utf-8"?>
<sst xmlns="http://schemas.openxmlformats.org/spreadsheetml/2006/main" count="1186" uniqueCount="325">
  <si>
    <t>Наименование показателя</t>
  </si>
  <si>
    <t>Сумма              (тыс. рублей)</t>
  </si>
  <si>
    <t>ЦСР</t>
  </si>
  <si>
    <t>ВР</t>
  </si>
  <si>
    <t>01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</si>
  <si>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</si>
  <si>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</si>
  <si>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</si>
  <si>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</si>
  <si>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</si>
  <si>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</si>
  <si>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</si>
  <si>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</si>
  <si>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</si>
  <si>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</si>
  <si>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</si>
  <si>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</si>
  <si>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</si>
  <si>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</si>
  <si>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</si>
  <si>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</si>
  <si>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</si>
  <si>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</si>
  <si>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</si>
  <si>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</si>
  <si>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</si>
  <si>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</si>
  <si>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</si>
  <si>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</si>
  <si>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</si>
  <si>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</si>
  <si>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</si>
  <si>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</si>
  <si>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</si>
  <si>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13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</si>
  <si>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</si>
  <si>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</si>
  <si>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</si>
  <si>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</si>
  <si>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</si>
  <si>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</si>
  <si>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</si>
  <si>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</si>
  <si>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</si>
  <si>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</si>
  <si>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</si>
  <si>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</si>
  <si>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</si>
  <si>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</si>
  <si>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Осуществление первичного воинского учета на территориях, где отсутствуют военные комиссариаты</t>
  </si>
  <si>
    <t>88 0 00 51180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</si>
  <si>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</si>
  <si>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</si>
  <si>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</si>
  <si>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</si>
  <si>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</si>
  <si>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</si>
  <si>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</si>
  <si>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</si>
  <si>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</si>
  <si>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</si>
  <si>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</si>
  <si>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</si>
  <si>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</si>
  <si>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</si>
  <si>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</si>
  <si>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</si>
  <si>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</si>
  <si>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</si>
  <si>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</si>
  <si>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</si>
  <si>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</si>
  <si>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</si>
  <si>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</si>
  <si>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</si>
  <si>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</si>
  <si>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</si>
  <si>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</si>
  <si>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</si>
  <si>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</si>
  <si>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</si>
  <si>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</si>
  <si>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</si>
  <si>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</si>
  <si>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</si>
  <si>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</si>
  <si>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</si>
  <si>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</si>
  <si>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</si>
  <si>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</si>
  <si>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</si>
  <si>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</si>
  <si>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</si>
  <si>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</si>
  <si>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</si>
  <si>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</si>
  <si>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</si>
  <si>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</si>
  <si>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</si>
  <si>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</si>
  <si>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</si>
  <si>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</si>
  <si>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</si>
  <si>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</si>
  <si>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</si>
  <si>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</si>
  <si>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</si>
  <si>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</si>
  <si>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</si>
  <si>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</si>
  <si>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</si>
  <si>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</si>
  <si>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</si>
  <si>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</si>
  <si>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12 0 01 07900</t>
  </si>
  <si>
    <t>13 0 01 07900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</si>
  <si>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</si>
  <si>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</si>
  <si>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</si>
  <si>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</si>
  <si>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</si>
  <si>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</si>
  <si>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</si>
  <si>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</si>
  <si>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</si>
  <si>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</si>
  <si>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</si>
  <si>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</si>
  <si>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</si>
  <si>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</si>
  <si>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</si>
  <si>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</si>
  <si>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>Итого расходов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</si>
  <si>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</si>
  <si>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</si>
  <si>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</si>
  <si>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</si>
  <si>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</si>
  <si>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</si>
  <si>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</si>
  <si>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</si>
  <si>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</si>
  <si>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</si>
  <si>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</si>
  <si>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</si>
  <si>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</si>
  <si>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</si>
  <si>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</si>
  <si>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</si>
  <si>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</si>
  <si>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</si>
  <si>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</si>
  <si>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</si>
  <si>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</si>
  <si>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</si>
  <si>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22</t>
  </si>
  <si>
    <t>Субсидии автономным учреждениям</t>
  </si>
  <si>
    <t>22 0 01 07900</t>
  </si>
  <si>
    <t>620</t>
  </si>
  <si>
    <t>08 3 02 01432</t>
  </si>
  <si>
    <t>09 0 01 01432</t>
  </si>
  <si>
    <t>Муниципальная программа "Развитие информационного общества и формирование электронного правительства в муниципальном районе "Нерчинский район"Забайкальского края" на 2020-2024 годы"</t>
  </si>
  <si>
    <t>25</t>
  </si>
  <si>
    <t>25 0 01 07900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</si>
  <si>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</si>
  <si>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</si>
  <si>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</si>
  <si>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</si>
  <si>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</si>
  <si>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</si>
  <si>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</si>
  <si>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</si>
  <si>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</si>
  <si>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</si>
  <si>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</si>
  <si>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</si>
  <si>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</si>
  <si>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</si>
  <si>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</si>
  <si>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</si>
  <si>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</si>
  <si>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</si>
  <si>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</si>
  <si>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</si>
  <si>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</si>
  <si>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</si>
  <si>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</si>
  <si>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</si>
  <si>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</si>
  <si>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</si>
  <si>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</si>
  <si>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</si>
  <si>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</si>
  <si>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</si>
  <si>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Межбюджетные трансферты, передоваемые бюджетам МР на реализацию мероприятия "Ежемесячное денежное  вознаграждение за классное руководство педагогическим работникам государственных и муниципальных образовательных организаций"</t>
  </si>
  <si>
    <t>08 2 01 53030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</si>
  <si>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</si>
  <si>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</si>
  <si>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</si>
  <si>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«Развитие культуры в муниципальном районе "Нерчинский район на 2021-2025 годы»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</si>
  <si>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</si>
  <si>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</si>
  <si>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</si>
  <si>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</si>
  <si>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</si>
  <si>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</si>
  <si>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</si>
  <si>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</si>
  <si>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</si>
  <si>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</si>
  <si>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</si>
  <si>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</si>
  <si>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</si>
  <si>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</si>
  <si>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</si>
  <si>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</si>
  <si>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</si>
  <si>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</si>
  <si>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</si>
  <si>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</si>
  <si>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</si>
  <si>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</si>
  <si>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</si>
  <si>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</si>
  <si>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08 2 01L3040</t>
  </si>
  <si>
    <t>Муниципальная программа «Старшее поколение" муниципального района «Нерчинский район» на 2019-2024 годы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</si>
  <si>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2019-2024 г.г.</t>
  </si>
  <si>
    <t>Муниципальная программа "Социальная поддержка инвалидов муниципального района "Нерчинский район" на 2019-2024 годы</t>
  </si>
  <si>
    <t>Предоставление прочих видов межбюджетных трансфертов бюджетам поселений</t>
  </si>
  <si>
    <t>88 0 00 77265</t>
  </si>
  <si>
    <t>88 0 00 79265</t>
  </si>
  <si>
    <t>Муниципальная программа «Управление муниципальными финансами муниципального района «Нерчинский район» на 2023-20225 годы</t>
  </si>
  <si>
    <t>Профилактика терроризма и экстремизма на территории муниципального района "Нерчинский район" на 2020-2025 годы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</si>
  <si>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2024 год</t>
  </si>
  <si>
    <t>01 1 02 79202</t>
  </si>
  <si>
    <t xml:space="preserve">05 0 02 09399  </t>
  </si>
  <si>
    <t>08 2 01 71031</t>
  </si>
  <si>
    <t>Разработка проектно-сметной документации для капитального ремонта образовательных организаций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</si>
  <si>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</si>
  <si>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08 1 01 71448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</si>
  <si>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</si>
  <si>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</si>
  <si>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08 2 01 71448</t>
  </si>
  <si>
    <t>08 2 0171219</t>
  </si>
  <si>
    <t>Субсидии на реализацию мероприятия "Создание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требованиями" на 2024 год</t>
  </si>
  <si>
    <t>08 3 02 71432</t>
  </si>
  <si>
    <t>Развитие сети учреждений культурно-досугового типа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</si>
  <si>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</si>
  <si>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</si>
  <si>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</si>
  <si>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</si>
  <si>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</si>
  <si>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</si>
  <si>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</si>
  <si>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2020-2024 гг."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</si>
  <si>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</si>
  <si>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</si>
  <si>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"Комплексная поддержка и развитие муниципального автономного учреждения "Редакция газеты "Нерчинская звезда" на 2023-2024 годы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</si>
  <si>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</si>
  <si>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</si>
  <si>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</si>
  <si>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</si>
  <si>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</si>
  <si>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</si>
  <si>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 xml:space="preserve">Обеспечение проведения выборов и референдумов </t>
  </si>
  <si>
    <t xml:space="preserve">  ПРИЛОЖЕНИЕ № 10                                                           к решению Совета муниципального района «Нерчинский район»
от 27 декабря 2023 г. № 120                                                      «О бюджете муниципального района "Нерчинский район" на 2024 год и плановый период 2025 и 2026 годов»          </t>
  </si>
  <si>
    <t>08 2 01 71202</t>
  </si>
  <si>
    <t>08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</si>
  <si>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</si>
  <si>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Е1 S1436</t>
  </si>
  <si>
    <t>Поддержка отрасли культуры (государственная поддержка лучших сельских учреждений культуры)</t>
  </si>
  <si>
    <t>Создание виртуальных концертных залов</t>
  </si>
  <si>
    <t>10 0 А3 54530</t>
  </si>
  <si>
    <t>10 0 А2 55190</t>
  </si>
  <si>
    <t>10 0 А1 55130</t>
  </si>
  <si>
    <t>Поощрение работников, занимающихся обеспечением по привлечению граждан на военную службу</t>
  </si>
  <si>
    <t>88 0 00 П8050</t>
  </si>
  <si>
    <t>05 0 01 29400</t>
  </si>
  <si>
    <t>Реализация мероприятий плана социального развития центров экономического роста Забайкальского края</t>
  </si>
  <si>
    <t>09 0 01 L5050</t>
  </si>
  <si>
    <t>01 1 02 29400</t>
  </si>
  <si>
    <t>10 0 01 78186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</si>
  <si>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</si>
  <si>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08 2 0178186</t>
  </si>
  <si>
    <t>08 4 01 29400</t>
  </si>
  <si>
    <t>Учреждения по обеспечению хозяйственного обслуживания</t>
  </si>
  <si>
    <t>Разработка правил землепользования и застройки на территория муниципального района "Нерчинский район"</t>
  </si>
  <si>
    <t>88 0 00 07440</t>
  </si>
  <si>
    <t>88 0 00 69300</t>
  </si>
  <si>
    <t>Выполнение других обязательств муниицпального района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</si>
  <si>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</si>
  <si>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</si>
  <si>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</si>
  <si>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17 0 01 L5050</t>
  </si>
  <si>
    <t>14 0 01 78110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</si>
  <si>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</si>
  <si>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05 0 01 79492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</si>
  <si>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</si>
  <si>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05 0 01 Д8040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</si>
  <si>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</si>
  <si>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 xml:space="preserve">05 0 02 Д8040 </t>
  </si>
  <si>
    <t>88 0 00 Д8040</t>
  </si>
  <si>
    <t>01 1 02 Д8040</t>
  </si>
  <si>
    <t>01 2 03 Д8040</t>
  </si>
  <si>
    <t>01 2 03 78110</t>
  </si>
  <si>
    <t>01 2 03 79492</t>
  </si>
  <si>
    <t>88 0 01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</si>
  <si>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</si>
  <si>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Субсидии</t>
  </si>
  <si>
    <t>08 5 01 Д8040</t>
  </si>
  <si>
    <t>08 4 01 Д8040</t>
  </si>
  <si>
    <t>Иные выплаты населению</t>
  </si>
  <si>
    <t>88 0 00 07900</t>
  </si>
  <si>
    <t>Проведение эскпертизы по определению технического состояния жилых домов экспертной организацией и признания домов аварийными</t>
  </si>
  <si>
    <t>05 0 02 79492</t>
  </si>
  <si>
    <t>08 3 01 Д8040</t>
  </si>
  <si>
    <t>10 2 01 Д8040</t>
  </si>
  <si>
    <t>10 0 01 L5190</t>
  </si>
  <si>
    <t>Субсидии на государственную поддержку отрасли культуры (мероприятия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</si>
  <si>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08 2 01L5050</t>
  </si>
  <si>
    <t>08 2 01L8040</t>
  </si>
  <si>
    <t>08 2 0178110</t>
  </si>
  <si>
    <t>08 1 01 78110</t>
  </si>
  <si>
    <t>08 1 01 Д8040</t>
  </si>
  <si>
    <t>08 4 01 79492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</si>
</sst>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9" fillId="0" borderId="1" xfId="0" applyFont="1" applyBorder="1" applyAlignment="1">
      <alignment wrapText="1"/>
    </xf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49" fontId="12" fillId="0" borderId="1" xfId="2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12" fillId="0" borderId="2" xfId="3" applyNumberFormat="1" applyFont="1" applyFill="1" applyBorder="1" applyAlignment="1">
      <alignment vertical="distributed" wrapText="1"/>
    </xf>
    <xf numFmtId="49" fontId="13" fillId="0" borderId="1" xfId="2" applyNumberFormat="1" applyFont="1" applyFill="1" applyBorder="1" applyAlignment="1">
      <alignment horizontal="left" wrapText="1"/>
    </xf>
    <xf numFmtId="49" fontId="14" fillId="0" borderId="1" xfId="0" applyNumberFormat="1" applyFont="1" applyFill="1" applyBorder="1" applyAlignment="1">
      <alignment horizontal="left" wrapText="1"/>
    </xf>
    <xf numFmtId="0" fontId="2" fillId="0" borderId="0" xfId="2" applyFont="1" applyFill="1"/>
    <xf numFmtId="2" fontId="11" fillId="0" borderId="0" xfId="0" applyNumberFormat="1" applyFont="1"/>
    <xf numFmtId="164" fontId="7" fillId="0" borderId="1" xfId="2" applyNumberFormat="1" applyFont="1" applyFill="1" applyBorder="1"/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9"/>
  <sheetViews>
    <sheetView tabSelected="1" topLeftCell="A432" zoomScale="120" zoomScaleNormal="120" workbookViewId="0">
      <selection activeCell="D217" sqref="D217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4" width="17" style="100" customWidth="1"/>
    <col min="8" max="8" width="11.28515625" bestFit="1" customWidth="1"/>
  </cols>
  <sheetData>
    <row r="1" spans="1:8" x14ac:dyDescent="0.2">
      <c r="A1" s="1"/>
      <c r="B1" s="126" t="s">
        <v>265</v>
      </c>
      <c r="C1" s="126"/>
      <c r="D1" s="126"/>
    </row>
    <row r="2" spans="1:8" x14ac:dyDescent="0.2">
      <c r="A2" s="1"/>
      <c r="B2" s="126"/>
      <c r="C2" s="126"/>
      <c r="D2" s="126"/>
    </row>
    <row r="3" spans="1:8" x14ac:dyDescent="0.2">
      <c r="A3" s="1"/>
      <c r="B3" s="126"/>
      <c r="C3" s="126"/>
      <c r="D3" s="126"/>
    </row>
    <row r="4" spans="1:8" ht="60.75" customHeight="1" x14ac:dyDescent="0.2">
      <c r="A4" s="1"/>
      <c r="B4" s="126"/>
      <c r="C4" s="126"/>
      <c r="D4" s="126"/>
    </row>
    <row r="5" spans="1:8" x14ac:dyDescent="0.2">
      <c r="A5" s="127" t="s">
        <v>233</v>
      </c>
      <c r="B5" s="127"/>
      <c r="C5" s="127"/>
      <c r="D5" s="127"/>
    </row>
    <row r="6" spans="1:8" x14ac:dyDescent="0.2">
      <c r="A6" s="127"/>
      <c r="B6" s="127"/>
      <c r="C6" s="127"/>
      <c r="D6" s="127"/>
    </row>
    <row r="7" spans="1:8" ht="26.25" customHeight="1" x14ac:dyDescent="0.2">
      <c r="A7" s="127"/>
      <c r="B7" s="127"/>
      <c r="C7" s="127"/>
      <c r="D7" s="127"/>
    </row>
    <row r="8" spans="1:8" hidden="1" x14ac:dyDescent="0.2">
      <c r="A8" s="2"/>
      <c r="B8" s="37"/>
      <c r="C8" s="38"/>
      <c r="D8" s="90"/>
    </row>
    <row r="9" spans="1:8" s="22" customFormat="1" ht="25.5" x14ac:dyDescent="0.2">
      <c r="A9" s="21" t="s">
        <v>0</v>
      </c>
      <c r="B9" s="39" t="s">
        <v>2</v>
      </c>
      <c r="C9" s="39" t="s">
        <v>3</v>
      </c>
      <c r="D9" s="91" t="s">
        <v>1</v>
      </c>
    </row>
    <row r="10" spans="1:8" s="32" customFormat="1" ht="39.75" customHeight="1" x14ac:dyDescent="0.2">
      <c r="A10" s="76" t="s">
        <v>231</v>
      </c>
      <c r="B10" s="40" t="s">
        <v>4</v>
      </c>
      <c r="C10" s="41"/>
      <c r="D10" s="78">
        <f>D11+D43</f>
        <v>107258.5</v>
      </c>
      <c r="F10" s="33"/>
      <c r="H10" s="124">
        <f>D10+D66+D70++D127++D260+D267++D310+D313+D316+D326+D329+D337+D345+D348+D351+D354+D360+D365+D368</f>
        <v>1352260.9999999998</v>
      </c>
    </row>
    <row r="11" spans="1:8" ht="27" customHeight="1" x14ac:dyDescent="0.2">
      <c r="A11" s="23" t="s">
        <v>26</v>
      </c>
      <c r="B11" s="35" t="s">
        <v>27</v>
      </c>
      <c r="C11" s="36"/>
      <c r="D11" s="72">
        <f>D12+D16+D36</f>
        <v>7580.6</v>
      </c>
    </row>
    <row r="12" spans="1:8" ht="27" customHeight="1" x14ac:dyDescent="0.2">
      <c r="A12" s="24" t="s">
        <v>134</v>
      </c>
      <c r="B12" s="35" t="s">
        <v>116</v>
      </c>
      <c r="C12" s="36"/>
      <c r="D12" s="72">
        <f>D13</f>
        <v>15.3</v>
      </c>
    </row>
    <row r="13" spans="1:8" ht="19.5" customHeight="1" x14ac:dyDescent="0.2">
      <c r="A13" s="25" t="s">
        <v>117</v>
      </c>
      <c r="B13" s="35" t="s">
        <v>118</v>
      </c>
      <c r="C13" s="36"/>
      <c r="D13" s="72">
        <f>D14</f>
        <v>15.3</v>
      </c>
    </row>
    <row r="14" spans="1:8" ht="21" customHeight="1" x14ac:dyDescent="0.2">
      <c r="A14" s="26" t="s">
        <v>119</v>
      </c>
      <c r="B14" s="35" t="s">
        <v>118</v>
      </c>
      <c r="C14" s="36" t="s">
        <v>120</v>
      </c>
      <c r="D14" s="52">
        <f>D15</f>
        <v>15.3</v>
      </c>
    </row>
    <row r="15" spans="1:8" ht="21" customHeight="1" x14ac:dyDescent="0.2">
      <c r="A15" s="26" t="s">
        <v>121</v>
      </c>
      <c r="B15" s="35" t="s">
        <v>118</v>
      </c>
      <c r="C15" s="36" t="s">
        <v>122</v>
      </c>
      <c r="D15" s="52">
        <v>15.3</v>
      </c>
    </row>
    <row r="16" spans="1:8" ht="29.25" customHeight="1" x14ac:dyDescent="0.2">
      <c r="A16" s="23" t="s">
        <v>135</v>
      </c>
      <c r="B16" s="35" t="s">
        <v>28</v>
      </c>
      <c r="C16" s="36"/>
      <c r="D16" s="72">
        <f>D17+D25+D22+D30+D33</f>
        <v>6687.6</v>
      </c>
    </row>
    <row r="17" spans="1:4" ht="17.25" customHeight="1" x14ac:dyDescent="0.2">
      <c r="A17" s="23" t="s">
        <v>12</v>
      </c>
      <c r="B17" s="35" t="s">
        <v>29</v>
      </c>
      <c r="C17" s="36"/>
      <c r="D17" s="72">
        <f>D18+D20</f>
        <v>5494.6</v>
      </c>
    </row>
    <row r="18" spans="1:4" ht="48" customHeight="1" x14ac:dyDescent="0.2">
      <c r="A18" s="23" t="s">
        <v>9</v>
      </c>
      <c r="B18" s="35" t="s">
        <v>29</v>
      </c>
      <c r="C18" s="36" t="s">
        <v>10</v>
      </c>
      <c r="D18" s="72">
        <f>D19</f>
        <v>5404.6</v>
      </c>
    </row>
    <row r="19" spans="1:4" ht="23.25" customHeight="1" x14ac:dyDescent="0.2">
      <c r="A19" s="27" t="s">
        <v>11</v>
      </c>
      <c r="B19" s="35" t="s">
        <v>29</v>
      </c>
      <c r="C19" s="36" t="s">
        <v>14</v>
      </c>
      <c r="D19" s="52">
        <f>5323.7+703-144.7-326.7-150.7</f>
        <v>5404.6</v>
      </c>
    </row>
    <row r="20" spans="1:4" ht="25.5" customHeight="1" x14ac:dyDescent="0.2">
      <c r="A20" s="28" t="s">
        <v>15</v>
      </c>
      <c r="B20" s="35" t="s">
        <v>29</v>
      </c>
      <c r="C20" s="36" t="s">
        <v>16</v>
      </c>
      <c r="D20" s="52">
        <f>D21</f>
        <v>90</v>
      </c>
    </row>
    <row r="21" spans="1:4" ht="21.75" customHeight="1" x14ac:dyDescent="0.2">
      <c r="A21" s="24" t="s">
        <v>17</v>
      </c>
      <c r="B21" s="35" t="s">
        <v>29</v>
      </c>
      <c r="C21" s="36" t="s">
        <v>18</v>
      </c>
      <c r="D21" s="52">
        <v>90</v>
      </c>
    </row>
    <row r="22" spans="1:4" ht="21.75" customHeight="1" x14ac:dyDescent="0.2">
      <c r="A22" s="23" t="s">
        <v>12</v>
      </c>
      <c r="B22" s="35" t="s">
        <v>280</v>
      </c>
      <c r="C22" s="36"/>
      <c r="D22" s="52">
        <f>D23</f>
        <v>441.8</v>
      </c>
    </row>
    <row r="23" spans="1:4" ht="21.75" customHeight="1" x14ac:dyDescent="0.2">
      <c r="A23" s="23" t="s">
        <v>9</v>
      </c>
      <c r="B23" s="35" t="s">
        <v>280</v>
      </c>
      <c r="C23" s="36" t="s">
        <v>10</v>
      </c>
      <c r="D23" s="52">
        <f>D24</f>
        <v>441.8</v>
      </c>
    </row>
    <row r="24" spans="1:4" ht="21.75" customHeight="1" x14ac:dyDescent="0.2">
      <c r="A24" s="27" t="s">
        <v>11</v>
      </c>
      <c r="B24" s="35" t="s">
        <v>280</v>
      </c>
      <c r="C24" s="36" t="s">
        <v>14</v>
      </c>
      <c r="D24" s="52">
        <f>144.7+146.4+150.7</f>
        <v>441.8</v>
      </c>
    </row>
    <row r="25" spans="1:4" ht="25.5" customHeight="1" x14ac:dyDescent="0.2">
      <c r="A25" s="27" t="s">
        <v>263</v>
      </c>
      <c r="B25" s="42" t="s">
        <v>234</v>
      </c>
      <c r="C25" s="44"/>
      <c r="D25" s="98">
        <f>D26+D28</f>
        <v>340.5</v>
      </c>
    </row>
    <row r="26" spans="1:4" ht="54.75" customHeight="1" x14ac:dyDescent="0.2">
      <c r="A26" s="27" t="s">
        <v>9</v>
      </c>
      <c r="B26" s="42" t="s">
        <v>234</v>
      </c>
      <c r="C26" s="44" t="s">
        <v>10</v>
      </c>
      <c r="D26" s="98">
        <f>D27</f>
        <v>190.5</v>
      </c>
    </row>
    <row r="27" spans="1:4" ht="25.5" customHeight="1" x14ac:dyDescent="0.2">
      <c r="A27" s="27" t="s">
        <v>11</v>
      </c>
      <c r="B27" s="42" t="s">
        <v>234</v>
      </c>
      <c r="C27" s="36" t="s">
        <v>14</v>
      </c>
      <c r="D27" s="52">
        <f>340.5-150</f>
        <v>190.5</v>
      </c>
    </row>
    <row r="28" spans="1:4" ht="25.5" customHeight="1" x14ac:dyDescent="0.2">
      <c r="A28" s="28" t="s">
        <v>15</v>
      </c>
      <c r="B28" s="42" t="s">
        <v>234</v>
      </c>
      <c r="C28" s="36" t="s">
        <v>16</v>
      </c>
      <c r="D28" s="52">
        <f>D29</f>
        <v>150</v>
      </c>
    </row>
    <row r="29" spans="1:4" ht="25.5" customHeight="1" x14ac:dyDescent="0.2">
      <c r="A29" s="24" t="s">
        <v>17</v>
      </c>
      <c r="B29" s="42" t="s">
        <v>234</v>
      </c>
      <c r="C29" s="36" t="s">
        <v>18</v>
      </c>
      <c r="D29" s="52">
        <v>150</v>
      </c>
    </row>
    <row r="30" spans="1:4" ht="25.5" customHeight="1" x14ac:dyDescent="0.2">
      <c r="A30" s="23" t="s">
        <v>299</v>
      </c>
      <c r="B30" s="42" t="s">
        <v>302</v>
      </c>
      <c r="C30" s="44"/>
      <c r="D30" s="52">
        <f>D31</f>
        <v>189.3</v>
      </c>
    </row>
    <row r="31" spans="1:4" ht="25.5" customHeight="1" x14ac:dyDescent="0.2">
      <c r="A31" s="27" t="s">
        <v>9</v>
      </c>
      <c r="B31" s="42" t="s">
        <v>302</v>
      </c>
      <c r="C31" s="44" t="s">
        <v>10</v>
      </c>
      <c r="D31" s="52">
        <f>D32</f>
        <v>189.3</v>
      </c>
    </row>
    <row r="32" spans="1:4" ht="25.5" customHeight="1" x14ac:dyDescent="0.2">
      <c r="A32" s="27" t="s">
        <v>11</v>
      </c>
      <c r="B32" s="42" t="s">
        <v>302</v>
      </c>
      <c r="C32" s="36" t="s">
        <v>14</v>
      </c>
      <c r="D32" s="52">
        <v>189.3</v>
      </c>
    </row>
    <row r="33" spans="1:4" ht="25.5" customHeight="1" x14ac:dyDescent="0.2">
      <c r="A33" s="4" t="s">
        <v>297</v>
      </c>
      <c r="B33" s="42" t="s">
        <v>302</v>
      </c>
      <c r="C33" s="44"/>
      <c r="D33" s="52">
        <f>D34</f>
        <v>221.4</v>
      </c>
    </row>
    <row r="34" spans="1:4" ht="25.5" customHeight="1" x14ac:dyDescent="0.2">
      <c r="A34" s="27" t="s">
        <v>9</v>
      </c>
      <c r="B34" s="42" t="s">
        <v>302</v>
      </c>
      <c r="C34" s="44" t="s">
        <v>10</v>
      </c>
      <c r="D34" s="52">
        <f>D35</f>
        <v>221.4</v>
      </c>
    </row>
    <row r="35" spans="1:4" ht="25.5" customHeight="1" x14ac:dyDescent="0.2">
      <c r="A35" s="27" t="s">
        <v>11</v>
      </c>
      <c r="B35" s="42" t="s">
        <v>302</v>
      </c>
      <c r="C35" s="36" t="s">
        <v>14</v>
      </c>
      <c r="D35" s="52">
        <v>221.4</v>
      </c>
    </row>
    <row r="36" spans="1:4" ht="25.5" customHeight="1" x14ac:dyDescent="0.2">
      <c r="A36" s="27" t="s">
        <v>285</v>
      </c>
      <c r="B36" s="35" t="s">
        <v>35</v>
      </c>
      <c r="C36" s="36"/>
      <c r="D36" s="52">
        <f>D41+D39+D37</f>
        <v>877.7</v>
      </c>
    </row>
    <row r="37" spans="1:4" ht="25.5" customHeight="1" x14ac:dyDescent="0.2">
      <c r="A37" s="23" t="s">
        <v>9</v>
      </c>
      <c r="B37" s="35" t="s">
        <v>35</v>
      </c>
      <c r="C37" s="36" t="s">
        <v>10</v>
      </c>
      <c r="D37" s="52">
        <f>D38</f>
        <v>595.29999999999995</v>
      </c>
    </row>
    <row r="38" spans="1:4" ht="25.5" customHeight="1" x14ac:dyDescent="0.2">
      <c r="A38" s="26" t="s">
        <v>36</v>
      </c>
      <c r="B38" s="35" t="s">
        <v>35</v>
      </c>
      <c r="C38" s="36" t="s">
        <v>37</v>
      </c>
      <c r="D38" s="52">
        <f>196.5+398.8</f>
        <v>595.29999999999995</v>
      </c>
    </row>
    <row r="39" spans="1:4" ht="25.5" customHeight="1" x14ac:dyDescent="0.2">
      <c r="A39" s="28" t="s">
        <v>15</v>
      </c>
      <c r="B39" s="35" t="s">
        <v>35</v>
      </c>
      <c r="C39" s="36" t="s">
        <v>16</v>
      </c>
      <c r="D39" s="52">
        <f>D40</f>
        <v>275.60000000000002</v>
      </c>
    </row>
    <row r="40" spans="1:4" ht="25.5" customHeight="1" x14ac:dyDescent="0.2">
      <c r="A40" s="24" t="s">
        <v>17</v>
      </c>
      <c r="B40" s="35" t="s">
        <v>35</v>
      </c>
      <c r="C40" s="36" t="s">
        <v>18</v>
      </c>
      <c r="D40" s="52">
        <v>275.60000000000002</v>
      </c>
    </row>
    <row r="41" spans="1:4" ht="30" customHeight="1" x14ac:dyDescent="0.2">
      <c r="A41" s="29" t="s">
        <v>38</v>
      </c>
      <c r="B41" s="35" t="s">
        <v>35</v>
      </c>
      <c r="C41" s="36" t="s">
        <v>39</v>
      </c>
      <c r="D41" s="52">
        <f>D42</f>
        <v>6.8</v>
      </c>
    </row>
    <row r="42" spans="1:4" ht="30.75" customHeight="1" x14ac:dyDescent="0.2">
      <c r="A42" s="26" t="s">
        <v>47</v>
      </c>
      <c r="B42" s="35" t="s">
        <v>35</v>
      </c>
      <c r="C42" s="36" t="s">
        <v>48</v>
      </c>
      <c r="D42" s="52">
        <v>6.8</v>
      </c>
    </row>
    <row r="43" spans="1:4" ht="36.75" customHeight="1" x14ac:dyDescent="0.2">
      <c r="A43" s="24" t="s">
        <v>136</v>
      </c>
      <c r="B43" s="35" t="s">
        <v>137</v>
      </c>
      <c r="C43" s="36"/>
      <c r="D43" s="72">
        <f>D44+D51+D54</f>
        <v>99677.9</v>
      </c>
    </row>
    <row r="44" spans="1:4" ht="21" customHeight="1" x14ac:dyDescent="0.2">
      <c r="A44" s="23" t="s">
        <v>123</v>
      </c>
      <c r="B44" s="35" t="s">
        <v>124</v>
      </c>
      <c r="C44" s="36"/>
      <c r="D44" s="72">
        <f>D45+D48</f>
        <v>49085</v>
      </c>
    </row>
    <row r="45" spans="1:4" ht="25.5" customHeight="1" x14ac:dyDescent="0.2">
      <c r="A45" s="30" t="s">
        <v>125</v>
      </c>
      <c r="B45" s="35" t="s">
        <v>126</v>
      </c>
      <c r="C45" s="36"/>
      <c r="D45" s="72">
        <f>D46</f>
        <v>3950</v>
      </c>
    </row>
    <row r="46" spans="1:4" ht="23.25" customHeight="1" x14ac:dyDescent="0.2">
      <c r="A46" s="30" t="s">
        <v>51</v>
      </c>
      <c r="B46" s="35" t="s">
        <v>126</v>
      </c>
      <c r="C46" s="36" t="s">
        <v>52</v>
      </c>
      <c r="D46" s="72">
        <f>D47</f>
        <v>3950</v>
      </c>
    </row>
    <row r="47" spans="1:4" ht="22.5" customHeight="1" x14ac:dyDescent="0.2">
      <c r="A47" s="26" t="s">
        <v>127</v>
      </c>
      <c r="B47" s="35" t="s">
        <v>126</v>
      </c>
      <c r="C47" s="36" t="s">
        <v>128</v>
      </c>
      <c r="D47" s="52">
        <v>3950</v>
      </c>
    </row>
    <row r="48" spans="1:4" ht="26.25" customHeight="1" x14ac:dyDescent="0.2">
      <c r="A48" s="30" t="s">
        <v>129</v>
      </c>
      <c r="B48" s="35" t="s">
        <v>130</v>
      </c>
      <c r="C48" s="36"/>
      <c r="D48" s="72">
        <f>D49</f>
        <v>45135</v>
      </c>
    </row>
    <row r="49" spans="1:4" ht="17.25" customHeight="1" x14ac:dyDescent="0.2">
      <c r="A49" s="26" t="s">
        <v>51</v>
      </c>
      <c r="B49" s="35" t="s">
        <v>130</v>
      </c>
      <c r="C49" s="36" t="s">
        <v>52</v>
      </c>
      <c r="D49" s="52">
        <f>D50</f>
        <v>45135</v>
      </c>
    </row>
    <row r="50" spans="1:4" ht="16.5" customHeight="1" x14ac:dyDescent="0.2">
      <c r="A50" s="26" t="s">
        <v>131</v>
      </c>
      <c r="B50" s="35" t="s">
        <v>130</v>
      </c>
      <c r="C50" s="36" t="s">
        <v>128</v>
      </c>
      <c r="D50" s="52">
        <v>45135</v>
      </c>
    </row>
    <row r="51" spans="1:4" ht="26.25" customHeight="1" x14ac:dyDescent="0.2">
      <c r="A51" s="24" t="s">
        <v>138</v>
      </c>
      <c r="B51" s="35" t="s">
        <v>91</v>
      </c>
      <c r="C51" s="36"/>
      <c r="D51" s="52">
        <f>D52</f>
        <v>14629</v>
      </c>
    </row>
    <row r="52" spans="1:4" ht="21" customHeight="1" x14ac:dyDescent="0.2">
      <c r="A52" s="26" t="s">
        <v>51</v>
      </c>
      <c r="B52" s="42" t="s">
        <v>92</v>
      </c>
      <c r="C52" s="36" t="s">
        <v>52</v>
      </c>
      <c r="D52" s="52">
        <f>D53</f>
        <v>14629</v>
      </c>
    </row>
    <row r="53" spans="1:4" ht="17.25" customHeight="1" x14ac:dyDescent="0.2">
      <c r="A53" s="23" t="s">
        <v>70</v>
      </c>
      <c r="B53" s="42" t="s">
        <v>92</v>
      </c>
      <c r="C53" s="36" t="s">
        <v>93</v>
      </c>
      <c r="D53" s="52">
        <v>14629</v>
      </c>
    </row>
    <row r="54" spans="1:4" ht="24.75" customHeight="1" x14ac:dyDescent="0.2">
      <c r="A54" s="24" t="s">
        <v>138</v>
      </c>
      <c r="B54" s="35" t="s">
        <v>91</v>
      </c>
      <c r="C54" s="36"/>
      <c r="D54" s="72">
        <f>D55+D57+D60+D63</f>
        <v>35963.899999999994</v>
      </c>
    </row>
    <row r="55" spans="1:4" ht="24.75" customHeight="1" x14ac:dyDescent="0.2">
      <c r="A55" s="23" t="s">
        <v>228</v>
      </c>
      <c r="B55" s="42" t="s">
        <v>139</v>
      </c>
      <c r="C55" s="36" t="s">
        <v>52</v>
      </c>
      <c r="D55" s="52">
        <f>D56</f>
        <v>31143.899999999998</v>
      </c>
    </row>
    <row r="56" spans="1:4" ht="21.75" customHeight="1" x14ac:dyDescent="0.2">
      <c r="A56" s="23" t="s">
        <v>70</v>
      </c>
      <c r="B56" s="42" t="s">
        <v>139</v>
      </c>
      <c r="C56" s="36" t="s">
        <v>93</v>
      </c>
      <c r="D56" s="52">
        <f>29372-50.5+101+3720.9+590-795.8-1793.7</f>
        <v>31143.899999999998</v>
      </c>
    </row>
    <row r="57" spans="1:4" ht="39.75" customHeight="1" x14ac:dyDescent="0.2">
      <c r="A57" s="4" t="s">
        <v>299</v>
      </c>
      <c r="B57" s="35" t="s">
        <v>303</v>
      </c>
      <c r="C57" s="36"/>
      <c r="D57" s="52">
        <f>D58</f>
        <v>872</v>
      </c>
    </row>
    <row r="58" spans="1:4" ht="35.25" customHeight="1" x14ac:dyDescent="0.2">
      <c r="A58" s="23" t="s">
        <v>228</v>
      </c>
      <c r="B58" s="35" t="s">
        <v>303</v>
      </c>
      <c r="C58" s="36" t="s">
        <v>52</v>
      </c>
      <c r="D58" s="52">
        <f>D59</f>
        <v>872</v>
      </c>
    </row>
    <row r="59" spans="1:4" s="32" customFormat="1" ht="24" customHeight="1" x14ac:dyDescent="0.2">
      <c r="A59" s="23" t="s">
        <v>70</v>
      </c>
      <c r="B59" s="35" t="s">
        <v>303</v>
      </c>
      <c r="C59" s="36" t="s">
        <v>93</v>
      </c>
      <c r="D59" s="78">
        <v>872</v>
      </c>
    </row>
    <row r="60" spans="1:4" ht="30.75" customHeight="1" x14ac:dyDescent="0.2">
      <c r="A60" s="89" t="s">
        <v>295</v>
      </c>
      <c r="B60" s="35" t="s">
        <v>304</v>
      </c>
      <c r="C60" s="36"/>
      <c r="D60" s="72">
        <f>D61</f>
        <v>3310</v>
      </c>
    </row>
    <row r="61" spans="1:4" ht="25.5" customHeight="1" x14ac:dyDescent="0.2">
      <c r="A61" s="23" t="s">
        <v>228</v>
      </c>
      <c r="B61" s="35" t="s">
        <v>304</v>
      </c>
      <c r="C61" s="36" t="s">
        <v>52</v>
      </c>
      <c r="D61" s="52">
        <f>D62</f>
        <v>3310</v>
      </c>
    </row>
    <row r="62" spans="1:4" ht="25.5" customHeight="1" x14ac:dyDescent="0.2">
      <c r="A62" s="23" t="s">
        <v>70</v>
      </c>
      <c r="B62" s="35" t="s">
        <v>304</v>
      </c>
      <c r="C62" s="36" t="s">
        <v>93</v>
      </c>
      <c r="D62" s="52">
        <v>3310</v>
      </c>
    </row>
    <row r="63" spans="1:4" ht="25.5" customHeight="1" x14ac:dyDescent="0.2">
      <c r="A63" s="85" t="s">
        <v>297</v>
      </c>
      <c r="B63" s="35" t="s">
        <v>305</v>
      </c>
      <c r="C63" s="36"/>
      <c r="D63" s="52">
        <f>D64</f>
        <v>638</v>
      </c>
    </row>
    <row r="64" spans="1:4" ht="25.5" customHeight="1" x14ac:dyDescent="0.2">
      <c r="A64" s="23" t="s">
        <v>228</v>
      </c>
      <c r="B64" s="35" t="s">
        <v>305</v>
      </c>
      <c r="C64" s="36" t="s">
        <v>52</v>
      </c>
      <c r="D64" s="52">
        <f>D65</f>
        <v>638</v>
      </c>
    </row>
    <row r="65" spans="1:6" ht="25.5" customHeight="1" x14ac:dyDescent="0.2">
      <c r="A65" s="23" t="s">
        <v>70</v>
      </c>
      <c r="B65" s="35" t="s">
        <v>305</v>
      </c>
      <c r="C65" s="36" t="s">
        <v>93</v>
      </c>
      <c r="D65" s="52">
        <v>638</v>
      </c>
    </row>
    <row r="66" spans="1:6" s="32" customFormat="1" ht="40.5" customHeight="1" x14ac:dyDescent="0.2">
      <c r="A66" s="80" t="s">
        <v>251</v>
      </c>
      <c r="B66" s="40" t="s">
        <v>19</v>
      </c>
      <c r="C66" s="41"/>
      <c r="D66" s="92">
        <f>D67</f>
        <v>503.09999999999991</v>
      </c>
      <c r="F66" s="33"/>
    </row>
    <row r="67" spans="1:6" ht="25.5" x14ac:dyDescent="0.2">
      <c r="A67" s="13" t="s">
        <v>42</v>
      </c>
      <c r="B67" s="35" t="s">
        <v>43</v>
      </c>
      <c r="C67" s="36"/>
      <c r="D67" s="72">
        <f>D69</f>
        <v>503.09999999999991</v>
      </c>
    </row>
    <row r="68" spans="1:6" ht="25.5" x14ac:dyDescent="0.2">
      <c r="A68" s="9" t="s">
        <v>15</v>
      </c>
      <c r="B68" s="35" t="s">
        <v>44</v>
      </c>
      <c r="C68" s="36" t="s">
        <v>16</v>
      </c>
      <c r="D68" s="72">
        <f>D69</f>
        <v>503.09999999999991</v>
      </c>
    </row>
    <row r="69" spans="1:6" ht="25.5" x14ac:dyDescent="0.2">
      <c r="A69" s="19" t="s">
        <v>17</v>
      </c>
      <c r="B69" s="35" t="s">
        <v>44</v>
      </c>
      <c r="C69" s="36" t="s">
        <v>18</v>
      </c>
      <c r="D69" s="72">
        <f>1103.1-600</f>
        <v>503.09999999999991</v>
      </c>
    </row>
    <row r="70" spans="1:6" s="32" customFormat="1" ht="27.75" customHeight="1" x14ac:dyDescent="0.2">
      <c r="A70" s="79" t="s">
        <v>252</v>
      </c>
      <c r="B70" s="40" t="s">
        <v>20</v>
      </c>
      <c r="C70" s="41"/>
      <c r="D70" s="78">
        <f>D71+D108+D113+D116</f>
        <v>52422.299999999996</v>
      </c>
      <c r="F70" s="33"/>
    </row>
    <row r="71" spans="1:6" x14ac:dyDescent="0.2">
      <c r="A71" s="4" t="s">
        <v>141</v>
      </c>
      <c r="B71" s="35" t="s">
        <v>140</v>
      </c>
      <c r="C71" s="36"/>
      <c r="D71" s="72">
        <f>D72+D86+D91+D94+D124+D119+D77+D102+D80+D83+D105</f>
        <v>32477.099999999995</v>
      </c>
    </row>
    <row r="72" spans="1:6" x14ac:dyDescent="0.2">
      <c r="A72" s="4" t="s">
        <v>12</v>
      </c>
      <c r="B72" s="35" t="s">
        <v>21</v>
      </c>
      <c r="C72" s="36"/>
      <c r="D72" s="72">
        <f>D73+D75</f>
        <v>18477.099999999999</v>
      </c>
    </row>
    <row r="73" spans="1:6" ht="51" x14ac:dyDescent="0.2">
      <c r="A73" s="4" t="s">
        <v>9</v>
      </c>
      <c r="B73" s="35" t="s">
        <v>21</v>
      </c>
      <c r="C73" s="36" t="s">
        <v>10</v>
      </c>
      <c r="D73" s="72">
        <f>D74</f>
        <v>17670.899999999998</v>
      </c>
    </row>
    <row r="74" spans="1:6" ht="25.5" x14ac:dyDescent="0.2">
      <c r="A74" s="7" t="s">
        <v>11</v>
      </c>
      <c r="B74" s="35" t="s">
        <v>21</v>
      </c>
      <c r="C74" s="36" t="s">
        <v>14</v>
      </c>
      <c r="D74" s="52">
        <f>17168.7+1133.6+734.8-492.8-317.2-350.3+75-542.2+261.3</f>
        <v>17670.899999999998</v>
      </c>
    </row>
    <row r="75" spans="1:6" ht="25.5" x14ac:dyDescent="0.2">
      <c r="A75" s="9" t="s">
        <v>15</v>
      </c>
      <c r="B75" s="35" t="s">
        <v>21</v>
      </c>
      <c r="C75" s="36" t="s">
        <v>16</v>
      </c>
      <c r="D75" s="52">
        <f>D76</f>
        <v>806.2</v>
      </c>
    </row>
    <row r="76" spans="1:6" ht="25.5" x14ac:dyDescent="0.2">
      <c r="A76" s="8" t="s">
        <v>17</v>
      </c>
      <c r="B76" s="35" t="s">
        <v>21</v>
      </c>
      <c r="C76" s="36" t="s">
        <v>18</v>
      </c>
      <c r="D76" s="52">
        <v>806.2</v>
      </c>
    </row>
    <row r="77" spans="1:6" x14ac:dyDescent="0.2">
      <c r="A77" s="4" t="s">
        <v>12</v>
      </c>
      <c r="B77" s="35" t="s">
        <v>277</v>
      </c>
      <c r="C77" s="36"/>
      <c r="D77" s="52">
        <f>D78</f>
        <v>738.1</v>
      </c>
    </row>
    <row r="78" spans="1:6" ht="51" x14ac:dyDescent="0.2">
      <c r="A78" s="4" t="s">
        <v>9</v>
      </c>
      <c r="B78" s="35" t="s">
        <v>277</v>
      </c>
      <c r="C78" s="36" t="s">
        <v>10</v>
      </c>
      <c r="D78" s="52">
        <f>D79</f>
        <v>738.1</v>
      </c>
    </row>
    <row r="79" spans="1:6" ht="25.5" x14ac:dyDescent="0.2">
      <c r="A79" s="7" t="s">
        <v>11</v>
      </c>
      <c r="B79" s="35" t="s">
        <v>277</v>
      </c>
      <c r="C79" s="36" t="s">
        <v>14</v>
      </c>
      <c r="D79" s="52">
        <f>350.3+387.8</f>
        <v>738.1</v>
      </c>
    </row>
    <row r="80" spans="1:6" ht="38.25" x14ac:dyDescent="0.2">
      <c r="A80" s="23" t="s">
        <v>297</v>
      </c>
      <c r="B80" s="35" t="s">
        <v>296</v>
      </c>
      <c r="C80" s="36"/>
      <c r="D80" s="52">
        <f>D81</f>
        <v>1171.6999999999998</v>
      </c>
    </row>
    <row r="81" spans="1:4" ht="51" x14ac:dyDescent="0.2">
      <c r="A81" s="4" t="s">
        <v>9</v>
      </c>
      <c r="B81" s="35" t="s">
        <v>296</v>
      </c>
      <c r="C81" s="36" t="s">
        <v>10</v>
      </c>
      <c r="D81" s="52">
        <f>D82</f>
        <v>1171.6999999999998</v>
      </c>
    </row>
    <row r="82" spans="1:4" ht="25.5" x14ac:dyDescent="0.2">
      <c r="A82" s="7" t="s">
        <v>11</v>
      </c>
      <c r="B82" s="35" t="s">
        <v>296</v>
      </c>
      <c r="C82" s="36" t="s">
        <v>14</v>
      </c>
      <c r="D82" s="52">
        <f>1411.7+39.1-279.1</f>
        <v>1171.6999999999998</v>
      </c>
    </row>
    <row r="83" spans="1:4" ht="38.25" x14ac:dyDescent="0.2">
      <c r="A83" s="23" t="s">
        <v>299</v>
      </c>
      <c r="B83" s="35" t="s">
        <v>298</v>
      </c>
      <c r="C83" s="36"/>
      <c r="D83" s="52">
        <f>D84</f>
        <v>1848.1</v>
      </c>
    </row>
    <row r="84" spans="1:4" ht="51" x14ac:dyDescent="0.2">
      <c r="A84" s="4" t="s">
        <v>9</v>
      </c>
      <c r="B84" s="35" t="s">
        <v>298</v>
      </c>
      <c r="C84" s="36" t="s">
        <v>10</v>
      </c>
      <c r="D84" s="52">
        <f>D85</f>
        <v>1848.1</v>
      </c>
    </row>
    <row r="85" spans="1:4" ht="25.5" x14ac:dyDescent="0.2">
      <c r="A85" s="7" t="s">
        <v>11</v>
      </c>
      <c r="B85" s="35" t="s">
        <v>298</v>
      </c>
      <c r="C85" s="36" t="s">
        <v>14</v>
      </c>
      <c r="D85" s="52">
        <f>1698.3+149.8</f>
        <v>1848.1</v>
      </c>
    </row>
    <row r="86" spans="1:4" x14ac:dyDescent="0.2">
      <c r="A86" s="17" t="s">
        <v>22</v>
      </c>
      <c r="B86" s="42" t="s">
        <v>23</v>
      </c>
      <c r="C86" s="44"/>
      <c r="D86" s="98">
        <f>D87+D89</f>
        <v>722.4</v>
      </c>
    </row>
    <row r="87" spans="1:4" ht="51" x14ac:dyDescent="0.2">
      <c r="A87" s="10" t="s">
        <v>9</v>
      </c>
      <c r="B87" s="42" t="s">
        <v>23</v>
      </c>
      <c r="C87" s="44" t="s">
        <v>10</v>
      </c>
      <c r="D87" s="98">
        <f>D88</f>
        <v>672.4</v>
      </c>
    </row>
    <row r="88" spans="1:4" ht="25.5" x14ac:dyDescent="0.2">
      <c r="A88" s="7" t="s">
        <v>11</v>
      </c>
      <c r="B88" s="42" t="s">
        <v>23</v>
      </c>
      <c r="C88" s="36" t="s">
        <v>14</v>
      </c>
      <c r="D88" s="52">
        <f>722.4-50</f>
        <v>672.4</v>
      </c>
    </row>
    <row r="89" spans="1:4" ht="26.25" customHeight="1" x14ac:dyDescent="0.2">
      <c r="A89" s="53" t="s">
        <v>15</v>
      </c>
      <c r="B89" s="42" t="s">
        <v>23</v>
      </c>
      <c r="C89" s="44" t="s">
        <v>16</v>
      </c>
      <c r="D89" s="98">
        <f>D90</f>
        <v>50</v>
      </c>
    </row>
    <row r="90" spans="1:4" ht="24.75" customHeight="1" x14ac:dyDescent="0.2">
      <c r="A90" s="8" t="s">
        <v>17</v>
      </c>
      <c r="B90" s="42" t="s">
        <v>23</v>
      </c>
      <c r="C90" s="36" t="s">
        <v>18</v>
      </c>
      <c r="D90" s="52">
        <v>50</v>
      </c>
    </row>
    <row r="91" spans="1:4" ht="25.5" x14ac:dyDescent="0.2">
      <c r="A91" s="17" t="s">
        <v>24</v>
      </c>
      <c r="B91" s="42" t="s">
        <v>25</v>
      </c>
      <c r="C91" s="44"/>
      <c r="D91" s="98">
        <f>D92</f>
        <v>10.9</v>
      </c>
    </row>
    <row r="92" spans="1:4" ht="25.5" x14ac:dyDescent="0.2">
      <c r="A92" s="53" t="s">
        <v>15</v>
      </c>
      <c r="B92" s="42" t="s">
        <v>25</v>
      </c>
      <c r="C92" s="44" t="s">
        <v>16</v>
      </c>
      <c r="D92" s="98">
        <f>D93</f>
        <v>10.9</v>
      </c>
    </row>
    <row r="93" spans="1:4" ht="25.5" x14ac:dyDescent="0.2">
      <c r="A93" s="8" t="s">
        <v>17</v>
      </c>
      <c r="B93" s="42" t="s">
        <v>25</v>
      </c>
      <c r="C93" s="36" t="s">
        <v>18</v>
      </c>
      <c r="D93" s="52">
        <v>10.9</v>
      </c>
    </row>
    <row r="94" spans="1:4" ht="25.5" x14ac:dyDescent="0.2">
      <c r="A94" s="117" t="s">
        <v>259</v>
      </c>
      <c r="B94" s="35" t="s">
        <v>45</v>
      </c>
      <c r="C94" s="36"/>
      <c r="D94" s="52">
        <f>D95+D97+D99</f>
        <v>3008.6000000000004</v>
      </c>
    </row>
    <row r="95" spans="1:4" ht="51" x14ac:dyDescent="0.2">
      <c r="A95" s="4" t="s">
        <v>9</v>
      </c>
      <c r="B95" s="35" t="s">
        <v>46</v>
      </c>
      <c r="C95" s="36" t="s">
        <v>10</v>
      </c>
      <c r="D95" s="52">
        <f>D96</f>
        <v>1986.7000000000003</v>
      </c>
    </row>
    <row r="96" spans="1:4" x14ac:dyDescent="0.2">
      <c r="A96" s="6" t="s">
        <v>36</v>
      </c>
      <c r="B96" s="35" t="s">
        <v>45</v>
      </c>
      <c r="C96" s="36" t="s">
        <v>37</v>
      </c>
      <c r="D96" s="52">
        <f>1894.9+235.4-143.6</f>
        <v>1986.7000000000003</v>
      </c>
    </row>
    <row r="97" spans="1:4" ht="25.5" x14ac:dyDescent="0.2">
      <c r="A97" s="6" t="s">
        <v>15</v>
      </c>
      <c r="B97" s="35" t="s">
        <v>46</v>
      </c>
      <c r="C97" s="36" t="s">
        <v>16</v>
      </c>
      <c r="D97" s="52">
        <f>D98</f>
        <v>692.9</v>
      </c>
    </row>
    <row r="98" spans="1:4" ht="25.5" x14ac:dyDescent="0.2">
      <c r="A98" s="9" t="s">
        <v>17</v>
      </c>
      <c r="B98" s="35" t="s">
        <v>45</v>
      </c>
      <c r="C98" s="36" t="s">
        <v>18</v>
      </c>
      <c r="D98" s="52">
        <f>2086.7-820+202.4-209.8-465.9-75-25.5</f>
        <v>692.9</v>
      </c>
    </row>
    <row r="99" spans="1:4" x14ac:dyDescent="0.2">
      <c r="A99" s="11" t="s">
        <v>38</v>
      </c>
      <c r="B99" s="35" t="s">
        <v>46</v>
      </c>
      <c r="C99" s="36" t="s">
        <v>39</v>
      </c>
      <c r="D99" s="52">
        <f>D100+D101</f>
        <v>329</v>
      </c>
    </row>
    <row r="100" spans="1:4" ht="24" customHeight="1" x14ac:dyDescent="0.2">
      <c r="A100" s="9" t="s">
        <v>47</v>
      </c>
      <c r="B100" s="35" t="s">
        <v>46</v>
      </c>
      <c r="C100" s="36" t="s">
        <v>48</v>
      </c>
      <c r="D100" s="52">
        <f>9+10+23.7</f>
        <v>42.7</v>
      </c>
    </row>
    <row r="101" spans="1:4" x14ac:dyDescent="0.2">
      <c r="A101" s="6" t="s">
        <v>40</v>
      </c>
      <c r="B101" s="35" t="s">
        <v>46</v>
      </c>
      <c r="C101" s="36" t="s">
        <v>41</v>
      </c>
      <c r="D101" s="52">
        <f>329-9-10-23.7</f>
        <v>286.3</v>
      </c>
    </row>
    <row r="102" spans="1:4" ht="38.25" x14ac:dyDescent="0.2">
      <c r="A102" s="23" t="s">
        <v>297</v>
      </c>
      <c r="B102" s="35" t="s">
        <v>296</v>
      </c>
      <c r="C102" s="36"/>
      <c r="D102" s="52">
        <f>D103</f>
        <v>78.099999999999994</v>
      </c>
    </row>
    <row r="103" spans="1:4" ht="51" x14ac:dyDescent="0.2">
      <c r="A103" s="4" t="s">
        <v>9</v>
      </c>
      <c r="B103" s="35" t="s">
        <v>296</v>
      </c>
      <c r="C103" s="36" t="s">
        <v>10</v>
      </c>
      <c r="D103" s="52">
        <f>D104</f>
        <v>78.099999999999994</v>
      </c>
    </row>
    <row r="104" spans="1:4" x14ac:dyDescent="0.2">
      <c r="A104" s="6" t="s">
        <v>36</v>
      </c>
      <c r="B104" s="35" t="s">
        <v>296</v>
      </c>
      <c r="C104" s="36" t="s">
        <v>37</v>
      </c>
      <c r="D104" s="52">
        <v>78.099999999999994</v>
      </c>
    </row>
    <row r="105" spans="1:4" ht="38.25" x14ac:dyDescent="0.2">
      <c r="A105" s="23" t="s">
        <v>299</v>
      </c>
      <c r="B105" s="35" t="s">
        <v>298</v>
      </c>
      <c r="C105" s="36"/>
      <c r="D105" s="52">
        <f>D106</f>
        <v>422.8</v>
      </c>
    </row>
    <row r="106" spans="1:4" ht="51" x14ac:dyDescent="0.2">
      <c r="A106" s="4" t="s">
        <v>9</v>
      </c>
      <c r="B106" s="35" t="s">
        <v>298</v>
      </c>
      <c r="C106" s="36" t="s">
        <v>10</v>
      </c>
      <c r="D106" s="52">
        <f>D107</f>
        <v>422.8</v>
      </c>
    </row>
    <row r="107" spans="1:4" x14ac:dyDescent="0.2">
      <c r="A107" s="6" t="s">
        <v>36</v>
      </c>
      <c r="B107" s="35" t="s">
        <v>298</v>
      </c>
      <c r="C107" s="36" t="s">
        <v>37</v>
      </c>
      <c r="D107" s="52">
        <f>143.7+279.1</f>
        <v>422.8</v>
      </c>
    </row>
    <row r="108" spans="1:4" ht="38.25" x14ac:dyDescent="0.2">
      <c r="A108" s="117" t="s">
        <v>260</v>
      </c>
      <c r="B108" s="35" t="s">
        <v>235</v>
      </c>
      <c r="C108" s="36"/>
      <c r="D108" s="52">
        <f>D109+D111</f>
        <v>19131.900000000001</v>
      </c>
    </row>
    <row r="109" spans="1:4" ht="51" x14ac:dyDescent="0.2">
      <c r="A109" s="4" t="s">
        <v>9</v>
      </c>
      <c r="B109" s="35" t="s">
        <v>235</v>
      </c>
      <c r="C109" s="36" t="s">
        <v>10</v>
      </c>
      <c r="D109" s="52">
        <f>D110</f>
        <v>12238.400000000001</v>
      </c>
    </row>
    <row r="110" spans="1:4" x14ac:dyDescent="0.2">
      <c r="A110" s="6" t="s">
        <v>36</v>
      </c>
      <c r="B110" s="35" t="s">
        <v>235</v>
      </c>
      <c r="C110" s="36" t="s">
        <v>37</v>
      </c>
      <c r="D110" s="52">
        <f>12373.1+15-398.9+380.7+65-196.5</f>
        <v>12238.400000000001</v>
      </c>
    </row>
    <row r="111" spans="1:4" ht="25.5" x14ac:dyDescent="0.2">
      <c r="A111" s="6" t="s">
        <v>15</v>
      </c>
      <c r="B111" s="35" t="s">
        <v>235</v>
      </c>
      <c r="C111" s="36" t="s">
        <v>16</v>
      </c>
      <c r="D111" s="52">
        <f>D112</f>
        <v>6893.5000000000009</v>
      </c>
    </row>
    <row r="112" spans="1:4" ht="25.5" x14ac:dyDescent="0.2">
      <c r="A112" s="9" t="s">
        <v>17</v>
      </c>
      <c r="B112" s="35" t="s">
        <v>235</v>
      </c>
      <c r="C112" s="36" t="s">
        <v>18</v>
      </c>
      <c r="D112" s="52">
        <f>3859.5+820-15+100.1-392.4-208.9+318.3+549.6+465.9+50-65+17-6.8+795.8+605.4</f>
        <v>6893.5000000000009</v>
      </c>
    </row>
    <row r="113" spans="1:6" ht="38.25" x14ac:dyDescent="0.2">
      <c r="A113" s="23" t="s">
        <v>299</v>
      </c>
      <c r="B113" s="35" t="s">
        <v>300</v>
      </c>
      <c r="C113" s="36"/>
      <c r="D113" s="52">
        <f>D114</f>
        <v>722.2</v>
      </c>
    </row>
    <row r="114" spans="1:6" ht="51" x14ac:dyDescent="0.2">
      <c r="A114" s="4" t="s">
        <v>9</v>
      </c>
      <c r="B114" s="35" t="s">
        <v>300</v>
      </c>
      <c r="C114" s="36" t="s">
        <v>10</v>
      </c>
      <c r="D114" s="52">
        <f>D115</f>
        <v>722.2</v>
      </c>
    </row>
    <row r="115" spans="1:6" x14ac:dyDescent="0.2">
      <c r="A115" s="6" t="s">
        <v>36</v>
      </c>
      <c r="B115" s="35" t="s">
        <v>300</v>
      </c>
      <c r="C115" s="36" t="s">
        <v>37</v>
      </c>
      <c r="D115" s="52">
        <v>722.2</v>
      </c>
    </row>
    <row r="116" spans="1:6" ht="38.25" x14ac:dyDescent="0.2">
      <c r="A116" s="23" t="s">
        <v>297</v>
      </c>
      <c r="B116" s="35" t="s">
        <v>314</v>
      </c>
      <c r="C116" s="36"/>
      <c r="D116" s="52">
        <f>D117</f>
        <v>91.1</v>
      </c>
    </row>
    <row r="117" spans="1:6" ht="51" x14ac:dyDescent="0.2">
      <c r="A117" s="4" t="s">
        <v>9</v>
      </c>
      <c r="B117" s="35" t="s">
        <v>314</v>
      </c>
      <c r="C117" s="36" t="s">
        <v>10</v>
      </c>
      <c r="D117" s="52">
        <f>D118</f>
        <v>91.1</v>
      </c>
    </row>
    <row r="118" spans="1:6" x14ac:dyDescent="0.2">
      <c r="A118" s="6" t="s">
        <v>36</v>
      </c>
      <c r="B118" s="35" t="s">
        <v>314</v>
      </c>
      <c r="C118" s="36" t="s">
        <v>37</v>
      </c>
      <c r="D118" s="52">
        <v>91.1</v>
      </c>
    </row>
    <row r="119" spans="1:6" ht="25.5" x14ac:dyDescent="0.2">
      <c r="A119" s="4" t="s">
        <v>56</v>
      </c>
      <c r="B119" s="35" t="s">
        <v>57</v>
      </c>
      <c r="C119" s="36"/>
      <c r="D119" s="72">
        <f>D122+D120</f>
        <v>2000</v>
      </c>
    </row>
    <row r="120" spans="1:6" ht="25.5" x14ac:dyDescent="0.2">
      <c r="A120" s="6" t="s">
        <v>15</v>
      </c>
      <c r="B120" s="35" t="s">
        <v>57</v>
      </c>
      <c r="C120" s="36" t="s">
        <v>16</v>
      </c>
      <c r="D120" s="72">
        <f>D121</f>
        <v>904</v>
      </c>
    </row>
    <row r="121" spans="1:6" ht="25.5" x14ac:dyDescent="0.2">
      <c r="A121" s="9" t="s">
        <v>17</v>
      </c>
      <c r="B121" s="35" t="s">
        <v>57</v>
      </c>
      <c r="C121" s="36" t="s">
        <v>18</v>
      </c>
      <c r="D121" s="72">
        <f>93.6+810.4</f>
        <v>904</v>
      </c>
    </row>
    <row r="122" spans="1:6" x14ac:dyDescent="0.2">
      <c r="A122" s="6" t="s">
        <v>38</v>
      </c>
      <c r="B122" s="35" t="s">
        <v>57</v>
      </c>
      <c r="C122" s="36" t="s">
        <v>39</v>
      </c>
      <c r="D122" s="52">
        <f>D123</f>
        <v>1096</v>
      </c>
    </row>
    <row r="123" spans="1:6" x14ac:dyDescent="0.2">
      <c r="A123" s="14" t="s">
        <v>58</v>
      </c>
      <c r="B123" s="35" t="s">
        <v>57</v>
      </c>
      <c r="C123" s="36" t="s">
        <v>59</v>
      </c>
      <c r="D123" s="52">
        <f>2000-93.6-810.4</f>
        <v>1096</v>
      </c>
    </row>
    <row r="124" spans="1:6" ht="25.5" x14ac:dyDescent="0.2">
      <c r="A124" s="13" t="s">
        <v>60</v>
      </c>
      <c r="B124" s="35" t="s">
        <v>61</v>
      </c>
      <c r="C124" s="36"/>
      <c r="D124" s="72">
        <f>D125</f>
        <v>3999.3</v>
      </c>
    </row>
    <row r="125" spans="1:6" ht="51" x14ac:dyDescent="0.2">
      <c r="A125" s="13" t="s">
        <v>9</v>
      </c>
      <c r="B125" s="35" t="s">
        <v>61</v>
      </c>
      <c r="C125" s="36" t="s">
        <v>10</v>
      </c>
      <c r="D125" s="72">
        <f>D126</f>
        <v>3999.3</v>
      </c>
    </row>
    <row r="126" spans="1:6" ht="15" customHeight="1" x14ac:dyDescent="0.2">
      <c r="A126" s="7" t="s">
        <v>36</v>
      </c>
      <c r="B126" s="35" t="s">
        <v>61</v>
      </c>
      <c r="C126" s="36" t="s">
        <v>37</v>
      </c>
      <c r="D126" s="52">
        <f>3557.4+441.9</f>
        <v>3999.3</v>
      </c>
    </row>
    <row r="127" spans="1:6" s="32" customFormat="1" ht="25.5" x14ac:dyDescent="0.2">
      <c r="A127" s="77" t="s">
        <v>177</v>
      </c>
      <c r="B127" s="40" t="s">
        <v>71</v>
      </c>
      <c r="C127" s="41"/>
      <c r="D127" s="78">
        <f>D128+D147+D209+D246+D190+D204</f>
        <v>1013638.0999999999</v>
      </c>
      <c r="F127" s="33"/>
    </row>
    <row r="128" spans="1:6" s="32" customFormat="1" ht="25.5" x14ac:dyDescent="0.2">
      <c r="A128" s="54" t="s">
        <v>72</v>
      </c>
      <c r="B128" s="55" t="s">
        <v>202</v>
      </c>
      <c r="C128" s="56"/>
      <c r="D128" s="87">
        <f>D129+D132+D135+D138+D141+D144</f>
        <v>251878.1</v>
      </c>
      <c r="F128" s="33"/>
    </row>
    <row r="129" spans="1:6" s="32" customFormat="1" ht="25.5" x14ac:dyDescent="0.2">
      <c r="A129" s="54" t="s">
        <v>73</v>
      </c>
      <c r="B129" s="55" t="s">
        <v>74</v>
      </c>
      <c r="C129" s="56"/>
      <c r="D129" s="87">
        <f>D130</f>
        <v>96322.8</v>
      </c>
      <c r="F129" s="33"/>
    </row>
    <row r="130" spans="1:6" s="32" customFormat="1" ht="25.5" x14ac:dyDescent="0.2">
      <c r="A130" s="54" t="s">
        <v>73</v>
      </c>
      <c r="B130" s="55" t="s">
        <v>74</v>
      </c>
      <c r="C130" s="56" t="s">
        <v>75</v>
      </c>
      <c r="D130" s="87">
        <f>D131</f>
        <v>96322.8</v>
      </c>
      <c r="F130" s="33"/>
    </row>
    <row r="131" spans="1:6" s="32" customFormat="1" x14ac:dyDescent="0.2">
      <c r="A131" s="57" t="s">
        <v>76</v>
      </c>
      <c r="B131" s="55" t="s">
        <v>74</v>
      </c>
      <c r="C131" s="56" t="s">
        <v>77</v>
      </c>
      <c r="D131" s="87">
        <f>87449.2+6124.8+8644.8-340-572.7-424-280-1100.6-728.5+225-2675.2</f>
        <v>96322.8</v>
      </c>
      <c r="F131" s="33"/>
    </row>
    <row r="132" spans="1:6" s="32" customFormat="1" ht="27" customHeight="1" x14ac:dyDescent="0.2">
      <c r="A132" s="54" t="s">
        <v>78</v>
      </c>
      <c r="B132" s="55" t="s">
        <v>79</v>
      </c>
      <c r="C132" s="56"/>
      <c r="D132" s="87">
        <f>D133</f>
        <v>145783.6</v>
      </c>
      <c r="F132" s="33"/>
    </row>
    <row r="133" spans="1:6" s="32" customFormat="1" ht="25.5" x14ac:dyDescent="0.2">
      <c r="A133" s="54" t="s">
        <v>73</v>
      </c>
      <c r="B133" s="55" t="s">
        <v>79</v>
      </c>
      <c r="C133" s="56" t="s">
        <v>75</v>
      </c>
      <c r="D133" s="87">
        <f>D134</f>
        <v>145783.6</v>
      </c>
      <c r="F133" s="33"/>
    </row>
    <row r="134" spans="1:6" s="32" customFormat="1" x14ac:dyDescent="0.2">
      <c r="A134" s="57" t="s">
        <v>76</v>
      </c>
      <c r="B134" s="55" t="s">
        <v>79</v>
      </c>
      <c r="C134" s="56" t="s">
        <v>77</v>
      </c>
      <c r="D134" s="87">
        <f>128334.6+17449</f>
        <v>145783.6</v>
      </c>
      <c r="F134" s="33"/>
    </row>
    <row r="135" spans="1:6" s="32" customFormat="1" ht="25.5" x14ac:dyDescent="0.2">
      <c r="A135" s="86" t="s">
        <v>237</v>
      </c>
      <c r="B135" s="65" t="s">
        <v>239</v>
      </c>
      <c r="C135" s="66"/>
      <c r="D135" s="52">
        <f>D136</f>
        <v>1624</v>
      </c>
      <c r="F135" s="33"/>
    </row>
    <row r="136" spans="1:6" s="32" customFormat="1" ht="25.5" x14ac:dyDescent="0.2">
      <c r="A136" s="89" t="s">
        <v>73</v>
      </c>
      <c r="B136" s="65" t="s">
        <v>239</v>
      </c>
      <c r="C136" s="66" t="s">
        <v>75</v>
      </c>
      <c r="D136" s="52">
        <f>D137</f>
        <v>1624</v>
      </c>
      <c r="F136" s="33"/>
    </row>
    <row r="137" spans="1:6" s="32" customFormat="1" x14ac:dyDescent="0.2">
      <c r="A137" s="89" t="s">
        <v>76</v>
      </c>
      <c r="B137" s="65" t="s">
        <v>239</v>
      </c>
      <c r="C137" s="66" t="s">
        <v>77</v>
      </c>
      <c r="D137" s="52">
        <f>2464-840</f>
        <v>1624</v>
      </c>
      <c r="F137" s="33"/>
    </row>
    <row r="138" spans="1:6" s="32" customFormat="1" ht="51" x14ac:dyDescent="0.2">
      <c r="A138" s="89" t="s">
        <v>238</v>
      </c>
      <c r="B138" s="65" t="s">
        <v>240</v>
      </c>
      <c r="C138" s="66"/>
      <c r="D138" s="52">
        <f>D139</f>
        <v>1944.3</v>
      </c>
      <c r="F138" s="33"/>
    </row>
    <row r="139" spans="1:6" s="32" customFormat="1" ht="25.5" x14ac:dyDescent="0.2">
      <c r="A139" s="89" t="s">
        <v>73</v>
      </c>
      <c r="B139" s="65" t="s">
        <v>240</v>
      </c>
      <c r="C139" s="66" t="s">
        <v>75</v>
      </c>
      <c r="D139" s="52">
        <f>D140</f>
        <v>1944.3</v>
      </c>
      <c r="F139" s="33"/>
    </row>
    <row r="140" spans="1:6" s="32" customFormat="1" x14ac:dyDescent="0.2">
      <c r="A140" s="89" t="s">
        <v>76</v>
      </c>
      <c r="B140" s="65" t="s">
        <v>240</v>
      </c>
      <c r="C140" s="66" t="s">
        <v>77</v>
      </c>
      <c r="D140" s="52">
        <f>1482.1+462.2</f>
        <v>1944.3</v>
      </c>
      <c r="F140" s="33"/>
    </row>
    <row r="141" spans="1:6" s="32" customFormat="1" ht="38.25" x14ac:dyDescent="0.2">
      <c r="A141" s="89" t="s">
        <v>295</v>
      </c>
      <c r="B141" s="65" t="s">
        <v>322</v>
      </c>
      <c r="C141" s="66"/>
      <c r="D141" s="52">
        <f>D142</f>
        <v>1230</v>
      </c>
      <c r="F141" s="33"/>
    </row>
    <row r="142" spans="1:6" s="32" customFormat="1" ht="25.5" x14ac:dyDescent="0.2">
      <c r="A142" s="89" t="s">
        <v>73</v>
      </c>
      <c r="B142" s="65" t="s">
        <v>322</v>
      </c>
      <c r="C142" s="66" t="s">
        <v>75</v>
      </c>
      <c r="D142" s="52">
        <f>D143</f>
        <v>1230</v>
      </c>
      <c r="F142" s="33"/>
    </row>
    <row r="143" spans="1:6" s="32" customFormat="1" x14ac:dyDescent="0.2">
      <c r="A143" s="89" t="s">
        <v>76</v>
      </c>
      <c r="B143" s="65" t="s">
        <v>322</v>
      </c>
      <c r="C143" s="66" t="s">
        <v>77</v>
      </c>
      <c r="D143" s="52">
        <v>1230</v>
      </c>
      <c r="F143" s="33"/>
    </row>
    <row r="144" spans="1:6" s="32" customFormat="1" ht="38.25" x14ac:dyDescent="0.2">
      <c r="A144" s="85" t="s">
        <v>299</v>
      </c>
      <c r="B144" s="65" t="s">
        <v>323</v>
      </c>
      <c r="C144" s="66"/>
      <c r="D144" s="52">
        <f>D145</f>
        <v>4973.3999999999996</v>
      </c>
      <c r="F144" s="33"/>
    </row>
    <row r="145" spans="1:6" s="32" customFormat="1" ht="25.5" x14ac:dyDescent="0.2">
      <c r="A145" s="89" t="s">
        <v>73</v>
      </c>
      <c r="B145" s="65" t="s">
        <v>323</v>
      </c>
      <c r="C145" s="66" t="s">
        <v>75</v>
      </c>
      <c r="D145" s="52">
        <f>D146</f>
        <v>4973.3999999999996</v>
      </c>
      <c r="F145" s="33"/>
    </row>
    <row r="146" spans="1:6" s="32" customFormat="1" x14ac:dyDescent="0.2">
      <c r="A146" s="89" t="s">
        <v>76</v>
      </c>
      <c r="B146" s="65" t="s">
        <v>323</v>
      </c>
      <c r="C146" s="66" t="s">
        <v>77</v>
      </c>
      <c r="D146" s="52">
        <v>4973.3999999999996</v>
      </c>
      <c r="F146" s="33"/>
    </row>
    <row r="147" spans="1:6" s="32" customFormat="1" ht="19.5" customHeight="1" x14ac:dyDescent="0.2">
      <c r="A147" s="54" t="s">
        <v>80</v>
      </c>
      <c r="B147" s="55" t="s">
        <v>203</v>
      </c>
      <c r="C147" s="56"/>
      <c r="D147" s="87">
        <f>D148+D151+D154+D157+D160+D178+D163+D166+D172+D175+D169+D181+D184+D187</f>
        <v>671438.2</v>
      </c>
      <c r="F147" s="33"/>
    </row>
    <row r="148" spans="1:6" s="32" customFormat="1" ht="25.5" x14ac:dyDescent="0.2">
      <c r="A148" s="54" t="s">
        <v>73</v>
      </c>
      <c r="B148" s="55" t="s">
        <v>81</v>
      </c>
      <c r="C148" s="56"/>
      <c r="D148" s="87">
        <f>D149</f>
        <v>149510.5</v>
      </c>
      <c r="F148" s="33"/>
    </row>
    <row r="149" spans="1:6" s="32" customFormat="1" ht="25.5" x14ac:dyDescent="0.2">
      <c r="A149" s="54" t="s">
        <v>73</v>
      </c>
      <c r="B149" s="55" t="s">
        <v>81</v>
      </c>
      <c r="C149" s="56" t="s">
        <v>75</v>
      </c>
      <c r="D149" s="87">
        <f>D150</f>
        <v>149510.5</v>
      </c>
      <c r="F149" s="33"/>
    </row>
    <row r="150" spans="1:6" s="32" customFormat="1" x14ac:dyDescent="0.2">
      <c r="A150" s="57" t="s">
        <v>76</v>
      </c>
      <c r="B150" s="55" t="s">
        <v>81</v>
      </c>
      <c r="C150" s="56" t="s">
        <v>77</v>
      </c>
      <c r="D150" s="87">
        <f>121112.9+300-307.9+5135.5+18685-3365.6-600-2126+12+9885.2-250+15.5-320.1+781.4+552.6</f>
        <v>149510.5</v>
      </c>
      <c r="F150" s="33"/>
    </row>
    <row r="151" spans="1:6" s="32" customFormat="1" ht="25.5" x14ac:dyDescent="0.2">
      <c r="A151" s="54" t="s">
        <v>177</v>
      </c>
      <c r="B151" s="55" t="s">
        <v>195</v>
      </c>
      <c r="C151" s="56"/>
      <c r="D151" s="87">
        <f>D152</f>
        <v>32693.200000000001</v>
      </c>
      <c r="F151" s="33"/>
    </row>
    <row r="152" spans="1:6" s="32" customFormat="1" ht="39" customHeight="1" x14ac:dyDescent="0.2">
      <c r="A152" s="57" t="s">
        <v>194</v>
      </c>
      <c r="B152" s="55" t="s">
        <v>195</v>
      </c>
      <c r="C152" s="56" t="s">
        <v>75</v>
      </c>
      <c r="D152" s="87">
        <f>D153</f>
        <v>32693.200000000001</v>
      </c>
      <c r="F152" s="33"/>
    </row>
    <row r="153" spans="1:6" s="32" customFormat="1" x14ac:dyDescent="0.2">
      <c r="A153" s="57" t="s">
        <v>76</v>
      </c>
      <c r="B153" s="55" t="s">
        <v>195</v>
      </c>
      <c r="C153" s="56" t="s">
        <v>77</v>
      </c>
      <c r="D153" s="87">
        <v>32693.200000000001</v>
      </c>
      <c r="F153" s="33"/>
    </row>
    <row r="154" spans="1:6" s="32" customFormat="1" ht="42" customHeight="1" x14ac:dyDescent="0.2">
      <c r="A154" s="54" t="s">
        <v>78</v>
      </c>
      <c r="B154" s="55" t="s">
        <v>266</v>
      </c>
      <c r="C154" s="56"/>
      <c r="D154" s="87">
        <f>D155</f>
        <v>337109.5</v>
      </c>
      <c r="F154" s="33"/>
    </row>
    <row r="155" spans="1:6" s="32" customFormat="1" ht="25.5" x14ac:dyDescent="0.2">
      <c r="A155" s="54" t="s">
        <v>73</v>
      </c>
      <c r="B155" s="55" t="s">
        <v>266</v>
      </c>
      <c r="C155" s="56" t="s">
        <v>75</v>
      </c>
      <c r="D155" s="87">
        <f>D156</f>
        <v>337109.5</v>
      </c>
      <c r="F155" s="33"/>
    </row>
    <row r="156" spans="1:6" s="32" customFormat="1" x14ac:dyDescent="0.2">
      <c r="A156" s="57" t="s">
        <v>76</v>
      </c>
      <c r="B156" s="55" t="s">
        <v>266</v>
      </c>
      <c r="C156" s="56" t="s">
        <v>77</v>
      </c>
      <c r="D156" s="87">
        <f>292566.9+44542.6</f>
        <v>337109.5</v>
      </c>
      <c r="F156" s="33"/>
    </row>
    <row r="157" spans="1:6" s="32" customFormat="1" ht="25.5" x14ac:dyDescent="0.2">
      <c r="A157" s="58" t="s">
        <v>82</v>
      </c>
      <c r="B157" s="55" t="s">
        <v>83</v>
      </c>
      <c r="C157" s="59"/>
      <c r="D157" s="87">
        <f>D158</f>
        <v>4563.5</v>
      </c>
      <c r="F157" s="33"/>
    </row>
    <row r="158" spans="1:6" s="32" customFormat="1" ht="25.5" x14ac:dyDescent="0.2">
      <c r="A158" s="57" t="s">
        <v>73</v>
      </c>
      <c r="B158" s="55" t="s">
        <v>83</v>
      </c>
      <c r="C158" s="56" t="s">
        <v>75</v>
      </c>
      <c r="D158" s="87">
        <f>D159</f>
        <v>4563.5</v>
      </c>
      <c r="F158" s="33"/>
    </row>
    <row r="159" spans="1:6" s="32" customFormat="1" x14ac:dyDescent="0.2">
      <c r="A159" s="57" t="s">
        <v>76</v>
      </c>
      <c r="B159" s="55" t="s">
        <v>83</v>
      </c>
      <c r="C159" s="56" t="s">
        <v>77</v>
      </c>
      <c r="D159" s="87">
        <f>5774-1210.5</f>
        <v>4563.5</v>
      </c>
      <c r="F159" s="33"/>
    </row>
    <row r="160" spans="1:6" s="32" customFormat="1" ht="38.25" x14ac:dyDescent="0.2">
      <c r="A160" s="89" t="s">
        <v>253</v>
      </c>
      <c r="B160" s="55" t="s">
        <v>236</v>
      </c>
      <c r="C160" s="56"/>
      <c r="D160" s="87">
        <f>D161</f>
        <v>4361.3</v>
      </c>
      <c r="F160" s="33"/>
    </row>
    <row r="161" spans="1:6" s="32" customFormat="1" ht="25.5" x14ac:dyDescent="0.2">
      <c r="A161" s="54" t="s">
        <v>73</v>
      </c>
      <c r="B161" s="55" t="s">
        <v>236</v>
      </c>
      <c r="C161" s="56" t="s">
        <v>75</v>
      </c>
      <c r="D161" s="87">
        <f>D162</f>
        <v>4361.3</v>
      </c>
      <c r="F161" s="33"/>
    </row>
    <row r="162" spans="1:6" s="32" customFormat="1" x14ac:dyDescent="0.2">
      <c r="A162" s="57" t="s">
        <v>76</v>
      </c>
      <c r="B162" s="55" t="s">
        <v>236</v>
      </c>
      <c r="C162" s="56" t="s">
        <v>77</v>
      </c>
      <c r="D162" s="87">
        <v>4361.3</v>
      </c>
      <c r="F162" s="33"/>
    </row>
    <row r="163" spans="1:6" s="32" customFormat="1" ht="25.5" x14ac:dyDescent="0.2">
      <c r="A163" s="86" t="s">
        <v>237</v>
      </c>
      <c r="B163" s="65" t="s">
        <v>242</v>
      </c>
      <c r="C163" s="110"/>
      <c r="D163" s="87">
        <f>D164</f>
        <v>1216.6999999999998</v>
      </c>
      <c r="F163" s="33"/>
    </row>
    <row r="164" spans="1:6" s="32" customFormat="1" ht="25.5" x14ac:dyDescent="0.2">
      <c r="A164" s="89" t="s">
        <v>73</v>
      </c>
      <c r="B164" s="65" t="s">
        <v>242</v>
      </c>
      <c r="C164" s="110" t="s">
        <v>75</v>
      </c>
      <c r="D164" s="87">
        <f>D165</f>
        <v>1216.6999999999998</v>
      </c>
      <c r="F164" s="33"/>
    </row>
    <row r="165" spans="1:6" s="32" customFormat="1" x14ac:dyDescent="0.2">
      <c r="A165" s="89" t="s">
        <v>76</v>
      </c>
      <c r="B165" s="65" t="s">
        <v>242</v>
      </c>
      <c r="C165" s="66" t="s">
        <v>77</v>
      </c>
      <c r="D165" s="87">
        <f>3360-2143.3</f>
        <v>1216.6999999999998</v>
      </c>
      <c r="F165" s="33"/>
    </row>
    <row r="166" spans="1:6" s="32" customFormat="1" ht="51" x14ac:dyDescent="0.2">
      <c r="A166" s="89" t="s">
        <v>241</v>
      </c>
      <c r="B166" s="65" t="s">
        <v>243</v>
      </c>
      <c r="C166" s="66"/>
      <c r="D166" s="87">
        <f>D167</f>
        <v>1084.1000000000001</v>
      </c>
      <c r="F166" s="33"/>
    </row>
    <row r="167" spans="1:6" s="32" customFormat="1" ht="25.5" x14ac:dyDescent="0.2">
      <c r="A167" s="89" t="s">
        <v>73</v>
      </c>
      <c r="B167" s="65" t="s">
        <v>243</v>
      </c>
      <c r="C167" s="110" t="s">
        <v>75</v>
      </c>
      <c r="D167" s="87">
        <f>D168</f>
        <v>1084.1000000000001</v>
      </c>
      <c r="F167" s="33"/>
    </row>
    <row r="168" spans="1:6" s="32" customFormat="1" x14ac:dyDescent="0.2">
      <c r="A168" s="89" t="s">
        <v>76</v>
      </c>
      <c r="B168" s="65" t="s">
        <v>243</v>
      </c>
      <c r="C168" s="66" t="s">
        <v>77</v>
      </c>
      <c r="D168" s="87">
        <f>1198.2-114.1</f>
        <v>1084.1000000000001</v>
      </c>
      <c r="F168" s="33"/>
    </row>
    <row r="169" spans="1:6" s="32" customFormat="1" ht="63.75" x14ac:dyDescent="0.2">
      <c r="A169" s="89" t="s">
        <v>282</v>
      </c>
      <c r="B169" s="65" t="s">
        <v>283</v>
      </c>
      <c r="C169" s="66"/>
      <c r="D169" s="87">
        <f>D170</f>
        <v>667</v>
      </c>
      <c r="F169" s="33"/>
    </row>
    <row r="170" spans="1:6" s="32" customFormat="1" ht="25.5" x14ac:dyDescent="0.2">
      <c r="A170" s="89" t="s">
        <v>73</v>
      </c>
      <c r="B170" s="65" t="s">
        <v>283</v>
      </c>
      <c r="C170" s="66" t="s">
        <v>75</v>
      </c>
      <c r="D170" s="87">
        <f>D171</f>
        <v>667</v>
      </c>
      <c r="F170" s="33"/>
    </row>
    <row r="171" spans="1:6" s="32" customFormat="1" x14ac:dyDescent="0.2">
      <c r="A171" s="89" t="s">
        <v>76</v>
      </c>
      <c r="B171" s="65" t="s">
        <v>283</v>
      </c>
      <c r="C171" s="66" t="s">
        <v>77</v>
      </c>
      <c r="D171" s="87">
        <v>667</v>
      </c>
      <c r="F171" s="33"/>
    </row>
    <row r="172" spans="1:6" s="32" customFormat="1" ht="51" x14ac:dyDescent="0.2">
      <c r="A172" s="89" t="s">
        <v>244</v>
      </c>
      <c r="B172" s="104" t="s">
        <v>269</v>
      </c>
      <c r="C172" s="66"/>
      <c r="D172" s="52">
        <f>D173</f>
        <v>97478.6</v>
      </c>
      <c r="F172" s="33"/>
    </row>
    <row r="173" spans="1:6" s="32" customFormat="1" ht="25.5" x14ac:dyDescent="0.2">
      <c r="A173" s="89" t="s">
        <v>73</v>
      </c>
      <c r="B173" s="104" t="s">
        <v>269</v>
      </c>
      <c r="C173" s="66" t="s">
        <v>75</v>
      </c>
      <c r="D173" s="52">
        <f>D174</f>
        <v>97478.6</v>
      </c>
      <c r="F173" s="33"/>
    </row>
    <row r="174" spans="1:6" s="32" customFormat="1" x14ac:dyDescent="0.2">
      <c r="A174" s="89" t="s">
        <v>76</v>
      </c>
      <c r="B174" s="104" t="s">
        <v>269</v>
      </c>
      <c r="C174" s="66" t="s">
        <v>77</v>
      </c>
      <c r="D174" s="52">
        <f>158400+1600-62521.4</f>
        <v>97478.6</v>
      </c>
      <c r="F174" s="33"/>
    </row>
    <row r="175" spans="1:6" s="32" customFormat="1" ht="38.25" x14ac:dyDescent="0.2">
      <c r="A175" s="89" t="s">
        <v>268</v>
      </c>
      <c r="B175" s="104" t="s">
        <v>267</v>
      </c>
      <c r="C175" s="66"/>
      <c r="D175" s="52">
        <f>D176</f>
        <v>2452.1</v>
      </c>
      <c r="F175" s="33"/>
    </row>
    <row r="176" spans="1:6" s="32" customFormat="1" ht="25.5" x14ac:dyDescent="0.2">
      <c r="A176" s="89" t="s">
        <v>73</v>
      </c>
      <c r="B176" s="104" t="s">
        <v>267</v>
      </c>
      <c r="C176" s="66" t="s">
        <v>75</v>
      </c>
      <c r="D176" s="52">
        <f>D177</f>
        <v>2452.1</v>
      </c>
      <c r="F176" s="33"/>
    </row>
    <row r="177" spans="1:6" s="32" customFormat="1" x14ac:dyDescent="0.2">
      <c r="A177" s="89" t="s">
        <v>76</v>
      </c>
      <c r="B177" s="104" t="s">
        <v>267</v>
      </c>
      <c r="C177" s="66" t="s">
        <v>77</v>
      </c>
      <c r="D177" s="52">
        <v>2452.1</v>
      </c>
      <c r="F177" s="33"/>
    </row>
    <row r="178" spans="1:6" s="32" customFormat="1" ht="38.25" x14ac:dyDescent="0.2">
      <c r="A178" s="89" t="s">
        <v>223</v>
      </c>
      <c r="B178" s="65" t="s">
        <v>224</v>
      </c>
      <c r="C178" s="56"/>
      <c r="D178" s="87">
        <f>D179</f>
        <v>28337.3</v>
      </c>
      <c r="F178" s="33"/>
    </row>
    <row r="179" spans="1:6" s="32" customFormat="1" ht="25.5" x14ac:dyDescent="0.2">
      <c r="A179" s="54" t="s">
        <v>73</v>
      </c>
      <c r="B179" s="65" t="s">
        <v>224</v>
      </c>
      <c r="C179" s="56" t="s">
        <v>75</v>
      </c>
      <c r="D179" s="87">
        <f>D180</f>
        <v>28337.3</v>
      </c>
      <c r="F179" s="33"/>
    </row>
    <row r="180" spans="1:6" s="32" customFormat="1" x14ac:dyDescent="0.2">
      <c r="A180" s="57" t="s">
        <v>76</v>
      </c>
      <c r="B180" s="65" t="s">
        <v>224</v>
      </c>
      <c r="C180" s="56" t="s">
        <v>77</v>
      </c>
      <c r="D180" s="87">
        <v>28337.3</v>
      </c>
      <c r="F180" s="33"/>
    </row>
    <row r="181" spans="1:6" s="32" customFormat="1" ht="25.5" x14ac:dyDescent="0.2">
      <c r="A181" s="89" t="s">
        <v>278</v>
      </c>
      <c r="B181" s="65" t="s">
        <v>319</v>
      </c>
      <c r="C181" s="56"/>
      <c r="D181" s="87">
        <f>D182</f>
        <v>7258.5</v>
      </c>
      <c r="F181" s="33"/>
    </row>
    <row r="182" spans="1:6" s="32" customFormat="1" ht="25.5" x14ac:dyDescent="0.2">
      <c r="A182" s="54" t="s">
        <v>73</v>
      </c>
      <c r="B182" s="65" t="s">
        <v>319</v>
      </c>
      <c r="C182" s="56" t="s">
        <v>75</v>
      </c>
      <c r="D182" s="87">
        <f>D183</f>
        <v>7258.5</v>
      </c>
      <c r="F182" s="33"/>
    </row>
    <row r="183" spans="1:6" s="32" customFormat="1" x14ac:dyDescent="0.2">
      <c r="A183" s="57" t="s">
        <v>76</v>
      </c>
      <c r="B183" s="65" t="s">
        <v>319</v>
      </c>
      <c r="C183" s="56" t="s">
        <v>77</v>
      </c>
      <c r="D183" s="87">
        <v>7258.5</v>
      </c>
      <c r="F183" s="33"/>
    </row>
    <row r="184" spans="1:6" s="32" customFormat="1" ht="38.25" x14ac:dyDescent="0.2">
      <c r="A184" s="85" t="s">
        <v>299</v>
      </c>
      <c r="B184" s="65" t="s">
        <v>320</v>
      </c>
      <c r="C184" s="56"/>
      <c r="D184" s="87">
        <f>D185</f>
        <v>4605.8999999999996</v>
      </c>
      <c r="F184" s="33"/>
    </row>
    <row r="185" spans="1:6" s="32" customFormat="1" ht="25.5" x14ac:dyDescent="0.2">
      <c r="A185" s="54" t="s">
        <v>73</v>
      </c>
      <c r="B185" s="65" t="s">
        <v>320</v>
      </c>
      <c r="C185" s="56" t="s">
        <v>75</v>
      </c>
      <c r="D185" s="87">
        <f>D186</f>
        <v>4605.8999999999996</v>
      </c>
      <c r="F185" s="33"/>
    </row>
    <row r="186" spans="1:6" s="32" customFormat="1" x14ac:dyDescent="0.2">
      <c r="A186" s="57" t="s">
        <v>76</v>
      </c>
      <c r="B186" s="65" t="s">
        <v>320</v>
      </c>
      <c r="C186" s="56" t="s">
        <v>77</v>
      </c>
      <c r="D186" s="87">
        <v>4605.8999999999996</v>
      </c>
      <c r="F186" s="33"/>
    </row>
    <row r="187" spans="1:6" s="32" customFormat="1" ht="38.25" x14ac:dyDescent="0.2">
      <c r="A187" s="89" t="s">
        <v>295</v>
      </c>
      <c r="B187" s="65" t="s">
        <v>321</v>
      </c>
      <c r="C187" s="56"/>
      <c r="D187" s="87">
        <f>D188</f>
        <v>100</v>
      </c>
      <c r="F187" s="33"/>
    </row>
    <row r="188" spans="1:6" s="32" customFormat="1" ht="25.5" x14ac:dyDescent="0.2">
      <c r="A188" s="54" t="s">
        <v>73</v>
      </c>
      <c r="B188" s="65" t="s">
        <v>321</v>
      </c>
      <c r="C188" s="56" t="s">
        <v>75</v>
      </c>
      <c r="D188" s="87">
        <f>D189</f>
        <v>100</v>
      </c>
      <c r="F188" s="33"/>
    </row>
    <row r="189" spans="1:6" s="32" customFormat="1" x14ac:dyDescent="0.2">
      <c r="A189" s="57" t="s">
        <v>76</v>
      </c>
      <c r="B189" s="65" t="s">
        <v>321</v>
      </c>
      <c r="C189" s="56" t="s">
        <v>77</v>
      </c>
      <c r="D189" s="87">
        <v>100</v>
      </c>
      <c r="F189" s="33"/>
    </row>
    <row r="190" spans="1:6" ht="25.5" x14ac:dyDescent="0.2">
      <c r="A190" s="60" t="s">
        <v>178</v>
      </c>
      <c r="B190" s="35" t="s">
        <v>183</v>
      </c>
      <c r="C190" s="36"/>
      <c r="D190" s="52">
        <f>D191+D197+D199+D201</f>
        <v>32751.7</v>
      </c>
    </row>
    <row r="191" spans="1:6" ht="25.5" x14ac:dyDescent="0.2">
      <c r="A191" s="60" t="s">
        <v>179</v>
      </c>
      <c r="B191" s="35" t="s">
        <v>184</v>
      </c>
      <c r="C191" s="62"/>
      <c r="D191" s="93">
        <f>D192+D196</f>
        <v>8135.1</v>
      </c>
    </row>
    <row r="192" spans="1:6" x14ac:dyDescent="0.2">
      <c r="A192" s="63" t="s">
        <v>76</v>
      </c>
      <c r="B192" s="35" t="s">
        <v>184</v>
      </c>
      <c r="C192" s="62" t="s">
        <v>75</v>
      </c>
      <c r="D192" s="93">
        <f>D193+D194+D195</f>
        <v>8135.1</v>
      </c>
    </row>
    <row r="193" spans="1:4" x14ac:dyDescent="0.2">
      <c r="A193" s="63" t="s">
        <v>180</v>
      </c>
      <c r="B193" s="35" t="s">
        <v>184</v>
      </c>
      <c r="C193" s="62" t="s">
        <v>77</v>
      </c>
      <c r="D193" s="93">
        <v>8135.1</v>
      </c>
    </row>
    <row r="194" spans="1:4" hidden="1" x14ac:dyDescent="0.2">
      <c r="A194" s="63" t="s">
        <v>204</v>
      </c>
      <c r="B194" s="35" t="s">
        <v>184</v>
      </c>
      <c r="C194" s="62" t="s">
        <v>158</v>
      </c>
      <c r="D194" s="93"/>
    </row>
    <row r="195" spans="1:4" ht="25.5" hidden="1" x14ac:dyDescent="0.2">
      <c r="A195" s="63" t="s">
        <v>181</v>
      </c>
      <c r="B195" s="35" t="s">
        <v>184</v>
      </c>
      <c r="C195" s="62" t="s">
        <v>186</v>
      </c>
      <c r="D195" s="93"/>
    </row>
    <row r="196" spans="1:4" ht="38.25" hidden="1" x14ac:dyDescent="0.2">
      <c r="A196" s="63" t="s">
        <v>182</v>
      </c>
      <c r="B196" s="35" t="s">
        <v>184</v>
      </c>
      <c r="C196" s="62" t="s">
        <v>110</v>
      </c>
      <c r="D196" s="93"/>
    </row>
    <row r="197" spans="1:4" ht="25.5" x14ac:dyDescent="0.2">
      <c r="A197" s="60" t="s">
        <v>73</v>
      </c>
      <c r="B197" s="35" t="s">
        <v>185</v>
      </c>
      <c r="C197" s="62" t="s">
        <v>75</v>
      </c>
      <c r="D197" s="93">
        <f>D198</f>
        <v>9264.7999999999993</v>
      </c>
    </row>
    <row r="198" spans="1:4" ht="19.5" customHeight="1" x14ac:dyDescent="0.2">
      <c r="A198" s="64" t="s">
        <v>76</v>
      </c>
      <c r="B198" s="35" t="s">
        <v>185</v>
      </c>
      <c r="C198" s="62" t="s">
        <v>77</v>
      </c>
      <c r="D198" s="93">
        <f>7012.8+1660.5+396.3+3+12.5+179.7</f>
        <v>9264.7999999999993</v>
      </c>
    </row>
    <row r="199" spans="1:4" ht="24" customHeight="1" x14ac:dyDescent="0.2">
      <c r="A199" s="60" t="s">
        <v>73</v>
      </c>
      <c r="B199" s="35" t="s">
        <v>85</v>
      </c>
      <c r="C199" s="62" t="s">
        <v>75</v>
      </c>
      <c r="D199" s="93">
        <f>D200</f>
        <v>14054.2</v>
      </c>
    </row>
    <row r="200" spans="1:4" ht="17.25" customHeight="1" x14ac:dyDescent="0.2">
      <c r="A200" s="64" t="s">
        <v>76</v>
      </c>
      <c r="B200" s="35" t="s">
        <v>85</v>
      </c>
      <c r="C200" s="62" t="s">
        <v>77</v>
      </c>
      <c r="D200" s="93">
        <f>13288.7-2544+555.5+20+3+12.5+2718.5</f>
        <v>14054.2</v>
      </c>
    </row>
    <row r="201" spans="1:4" ht="17.25" customHeight="1" x14ac:dyDescent="0.2">
      <c r="A201" s="85" t="s">
        <v>299</v>
      </c>
      <c r="B201" s="35" t="s">
        <v>315</v>
      </c>
      <c r="C201" s="62"/>
      <c r="D201" s="93">
        <f>D202</f>
        <v>1297.5999999999999</v>
      </c>
    </row>
    <row r="202" spans="1:4" ht="17.25" customHeight="1" x14ac:dyDescent="0.2">
      <c r="A202" s="63" t="s">
        <v>76</v>
      </c>
      <c r="B202" s="35" t="s">
        <v>315</v>
      </c>
      <c r="C202" s="62" t="s">
        <v>75</v>
      </c>
      <c r="D202" s="93">
        <f>D203</f>
        <v>1297.5999999999999</v>
      </c>
    </row>
    <row r="203" spans="1:4" ht="17.25" customHeight="1" x14ac:dyDescent="0.2">
      <c r="A203" s="63" t="s">
        <v>180</v>
      </c>
      <c r="B203" s="35" t="s">
        <v>315</v>
      </c>
      <c r="C203" s="62" t="s">
        <v>77</v>
      </c>
      <c r="D203" s="93">
        <f>958.7+338.9</f>
        <v>1297.5999999999999</v>
      </c>
    </row>
    <row r="204" spans="1:4" ht="25.5" x14ac:dyDescent="0.2">
      <c r="A204" s="30" t="s">
        <v>147</v>
      </c>
      <c r="B204" s="65" t="s">
        <v>146</v>
      </c>
      <c r="C204" s="66"/>
      <c r="D204" s="93">
        <f>D205+D207</f>
        <v>4679.3999999999996</v>
      </c>
    </row>
    <row r="205" spans="1:4" ht="25.5" x14ac:dyDescent="0.2">
      <c r="A205" s="23" t="s">
        <v>73</v>
      </c>
      <c r="B205" s="65" t="s">
        <v>159</v>
      </c>
      <c r="C205" s="66" t="s">
        <v>75</v>
      </c>
      <c r="D205" s="93">
        <f>D206</f>
        <v>451.5</v>
      </c>
    </row>
    <row r="206" spans="1:4" x14ac:dyDescent="0.2">
      <c r="A206" s="67" t="s">
        <v>76</v>
      </c>
      <c r="B206" s="65" t="s">
        <v>159</v>
      </c>
      <c r="C206" s="66" t="s">
        <v>77</v>
      </c>
      <c r="D206" s="93">
        <f>100+320.1+31.4</f>
        <v>451.5</v>
      </c>
    </row>
    <row r="207" spans="1:4" ht="25.5" x14ac:dyDescent="0.2">
      <c r="A207" s="23" t="s">
        <v>73</v>
      </c>
      <c r="B207" s="65" t="s">
        <v>245</v>
      </c>
      <c r="C207" s="66" t="s">
        <v>75</v>
      </c>
      <c r="D207" s="93">
        <f>D208</f>
        <v>4227.8999999999996</v>
      </c>
    </row>
    <row r="208" spans="1:4" x14ac:dyDescent="0.2">
      <c r="A208" s="67" t="s">
        <v>76</v>
      </c>
      <c r="B208" s="65" t="s">
        <v>245</v>
      </c>
      <c r="C208" s="66" t="s">
        <v>77</v>
      </c>
      <c r="D208" s="93">
        <v>4227.8999999999996</v>
      </c>
    </row>
    <row r="209" spans="1:4" ht="25.5" x14ac:dyDescent="0.2">
      <c r="A209" s="60" t="s">
        <v>187</v>
      </c>
      <c r="B209" s="35" t="s">
        <v>205</v>
      </c>
      <c r="C209" s="56"/>
      <c r="D209" s="87">
        <f>D210+D215+D226+D236+D241+D218+D220+D223+D233</f>
        <v>33865.499999999993</v>
      </c>
    </row>
    <row r="210" spans="1:4" ht="30.75" customHeight="1" x14ac:dyDescent="0.2">
      <c r="A210" s="61" t="s">
        <v>95</v>
      </c>
      <c r="B210" s="42" t="s">
        <v>188</v>
      </c>
      <c r="C210" s="106"/>
      <c r="D210" s="87">
        <f>D212+D214</f>
        <v>3989.2</v>
      </c>
    </row>
    <row r="211" spans="1:4" ht="51" x14ac:dyDescent="0.2">
      <c r="A211" s="61" t="s">
        <v>9</v>
      </c>
      <c r="B211" s="42" t="s">
        <v>188</v>
      </c>
      <c r="C211" s="56" t="s">
        <v>10</v>
      </c>
      <c r="D211" s="87">
        <f>D212</f>
        <v>3579.2</v>
      </c>
    </row>
    <row r="212" spans="1:4" ht="25.5" x14ac:dyDescent="0.2">
      <c r="A212" s="61" t="s">
        <v>11</v>
      </c>
      <c r="B212" s="42" t="s">
        <v>188</v>
      </c>
      <c r="C212" s="56" t="s">
        <v>14</v>
      </c>
      <c r="D212" s="87">
        <f>3989.2-330-80</f>
        <v>3579.2</v>
      </c>
    </row>
    <row r="213" spans="1:4" ht="25.5" x14ac:dyDescent="0.2">
      <c r="A213" s="61" t="s">
        <v>15</v>
      </c>
      <c r="B213" s="42" t="s">
        <v>188</v>
      </c>
      <c r="C213" s="56" t="s">
        <v>16</v>
      </c>
      <c r="D213" s="87">
        <f>D214</f>
        <v>410</v>
      </c>
    </row>
    <row r="214" spans="1:4" ht="25.5" x14ac:dyDescent="0.2">
      <c r="A214" s="63" t="s">
        <v>17</v>
      </c>
      <c r="B214" s="42" t="s">
        <v>188</v>
      </c>
      <c r="C214" s="56" t="s">
        <v>18</v>
      </c>
      <c r="D214" s="87">
        <f>330+80</f>
        <v>410</v>
      </c>
    </row>
    <row r="215" spans="1:4" ht="25.5" x14ac:dyDescent="0.2">
      <c r="A215" s="60" t="s">
        <v>187</v>
      </c>
      <c r="B215" s="42" t="s">
        <v>189</v>
      </c>
      <c r="C215" s="56"/>
      <c r="D215" s="87">
        <f>D216</f>
        <v>3367.7000000000003</v>
      </c>
    </row>
    <row r="216" spans="1:4" x14ac:dyDescent="0.2">
      <c r="A216" s="60" t="s">
        <v>12</v>
      </c>
      <c r="B216" s="42" t="s">
        <v>189</v>
      </c>
      <c r="C216" s="56" t="s">
        <v>10</v>
      </c>
      <c r="D216" s="87">
        <f>D217</f>
        <v>3367.7000000000003</v>
      </c>
    </row>
    <row r="217" spans="1:4" ht="25.5" x14ac:dyDescent="0.2">
      <c r="A217" s="61" t="s">
        <v>11</v>
      </c>
      <c r="B217" s="42" t="s">
        <v>189</v>
      </c>
      <c r="C217" s="56" t="s">
        <v>14</v>
      </c>
      <c r="D217" s="87">
        <f>3254.7+404.3+20-45.6-117.1-148.6</f>
        <v>3367.7000000000003</v>
      </c>
    </row>
    <row r="218" spans="1:4" x14ac:dyDescent="0.2">
      <c r="A218" s="60" t="s">
        <v>12</v>
      </c>
      <c r="B218" s="42" t="s">
        <v>284</v>
      </c>
      <c r="C218" s="56" t="s">
        <v>10</v>
      </c>
      <c r="D218" s="87">
        <f>D219</f>
        <v>194.2</v>
      </c>
    </row>
    <row r="219" spans="1:4" ht="25.5" x14ac:dyDescent="0.2">
      <c r="A219" s="61" t="s">
        <v>11</v>
      </c>
      <c r="B219" s="42" t="s">
        <v>284</v>
      </c>
      <c r="C219" s="56" t="s">
        <v>14</v>
      </c>
      <c r="D219" s="87">
        <f>45.6+148.6</f>
        <v>194.2</v>
      </c>
    </row>
    <row r="220" spans="1:4" ht="38.25" x14ac:dyDescent="0.2">
      <c r="A220" s="23" t="s">
        <v>299</v>
      </c>
      <c r="B220" s="35" t="s">
        <v>310</v>
      </c>
      <c r="C220" s="56"/>
      <c r="D220" s="87">
        <f>D221</f>
        <v>117.1</v>
      </c>
    </row>
    <row r="221" spans="1:4" x14ac:dyDescent="0.2">
      <c r="A221" s="60" t="s">
        <v>12</v>
      </c>
      <c r="B221" s="35" t="s">
        <v>310</v>
      </c>
      <c r="C221" s="56" t="s">
        <v>10</v>
      </c>
      <c r="D221" s="87">
        <f>D222</f>
        <v>117.1</v>
      </c>
    </row>
    <row r="222" spans="1:4" ht="25.5" x14ac:dyDescent="0.2">
      <c r="A222" s="61" t="s">
        <v>11</v>
      </c>
      <c r="B222" s="35" t="s">
        <v>310</v>
      </c>
      <c r="C222" s="56" t="s">
        <v>14</v>
      </c>
      <c r="D222" s="87">
        <v>117.1</v>
      </c>
    </row>
    <row r="223" spans="1:4" ht="38.25" x14ac:dyDescent="0.2">
      <c r="A223" s="85" t="s">
        <v>297</v>
      </c>
      <c r="B223" s="35" t="s">
        <v>324</v>
      </c>
      <c r="C223" s="56"/>
      <c r="D223" s="87">
        <f>D224</f>
        <v>26</v>
      </c>
    </row>
    <row r="224" spans="1:4" x14ac:dyDescent="0.2">
      <c r="A224" s="60" t="s">
        <v>12</v>
      </c>
      <c r="B224" s="35" t="s">
        <v>324</v>
      </c>
      <c r="C224" s="56" t="s">
        <v>10</v>
      </c>
      <c r="D224" s="87">
        <f>D225</f>
        <v>26</v>
      </c>
    </row>
    <row r="225" spans="1:6" ht="25.5" x14ac:dyDescent="0.2">
      <c r="A225" s="61" t="s">
        <v>11</v>
      </c>
      <c r="B225" s="35" t="s">
        <v>324</v>
      </c>
      <c r="C225" s="56" t="s">
        <v>14</v>
      </c>
      <c r="D225" s="87">
        <v>26</v>
      </c>
    </row>
    <row r="226" spans="1:6" ht="38.25" x14ac:dyDescent="0.2">
      <c r="A226" s="60" t="s">
        <v>94</v>
      </c>
      <c r="B226" s="35" t="s">
        <v>190</v>
      </c>
      <c r="C226" s="56"/>
      <c r="D226" s="87">
        <f>D227+D229+D231</f>
        <v>10477.5</v>
      </c>
    </row>
    <row r="227" spans="1:6" s="32" customFormat="1" ht="51" x14ac:dyDescent="0.2">
      <c r="A227" s="61" t="s">
        <v>9</v>
      </c>
      <c r="B227" s="35" t="s">
        <v>190</v>
      </c>
      <c r="C227" s="56" t="s">
        <v>10</v>
      </c>
      <c r="D227" s="87">
        <f>D228</f>
        <v>8946.0999999999985</v>
      </c>
      <c r="F227" s="33"/>
    </row>
    <row r="228" spans="1:6" x14ac:dyDescent="0.2">
      <c r="A228" s="63" t="s">
        <v>36</v>
      </c>
      <c r="B228" s="35" t="s">
        <v>190</v>
      </c>
      <c r="C228" s="56" t="s">
        <v>37</v>
      </c>
      <c r="D228" s="87">
        <f>8065.9+1001.9+10-160.5+28.8</f>
        <v>8946.0999999999985</v>
      </c>
    </row>
    <row r="229" spans="1:6" ht="25.5" x14ac:dyDescent="0.2">
      <c r="A229" s="61" t="s">
        <v>15</v>
      </c>
      <c r="B229" s="35" t="s">
        <v>190</v>
      </c>
      <c r="C229" s="56" t="s">
        <v>16</v>
      </c>
      <c r="D229" s="87">
        <f>D230</f>
        <v>1476.6999999999998</v>
      </c>
    </row>
    <row r="230" spans="1:6" ht="25.5" x14ac:dyDescent="0.2">
      <c r="A230" s="63" t="s">
        <v>17</v>
      </c>
      <c r="B230" s="35" t="s">
        <v>190</v>
      </c>
      <c r="C230" s="56" t="s">
        <v>18</v>
      </c>
      <c r="D230" s="87">
        <f>2000.9+63.7-30-15.5-558.9+16.5</f>
        <v>1476.6999999999998</v>
      </c>
    </row>
    <row r="231" spans="1:6" x14ac:dyDescent="0.2">
      <c r="A231" s="68" t="s">
        <v>38</v>
      </c>
      <c r="B231" s="35" t="s">
        <v>190</v>
      </c>
      <c r="C231" s="56" t="s">
        <v>39</v>
      </c>
      <c r="D231" s="87">
        <f>D232</f>
        <v>54.7</v>
      </c>
    </row>
    <row r="232" spans="1:6" ht="21" customHeight="1" x14ac:dyDescent="0.2">
      <c r="A232" s="63" t="s">
        <v>40</v>
      </c>
      <c r="B232" s="35" t="s">
        <v>190</v>
      </c>
      <c r="C232" s="56" t="s">
        <v>41</v>
      </c>
      <c r="D232" s="87">
        <f>156.6-56.6-16.5-28.8</f>
        <v>54.7</v>
      </c>
    </row>
    <row r="233" spans="1:6" ht="28.5" customHeight="1" x14ac:dyDescent="0.2">
      <c r="A233" s="23" t="s">
        <v>299</v>
      </c>
      <c r="B233" s="35" t="s">
        <v>310</v>
      </c>
      <c r="C233" s="56"/>
      <c r="D233" s="87">
        <f>D234</f>
        <v>196.1</v>
      </c>
    </row>
    <row r="234" spans="1:6" ht="21" customHeight="1" x14ac:dyDescent="0.2">
      <c r="A234" s="61" t="s">
        <v>9</v>
      </c>
      <c r="B234" s="35" t="s">
        <v>310</v>
      </c>
      <c r="C234" s="56" t="s">
        <v>10</v>
      </c>
      <c r="D234" s="87">
        <f>D235</f>
        <v>196.1</v>
      </c>
    </row>
    <row r="235" spans="1:6" ht="21" customHeight="1" x14ac:dyDescent="0.2">
      <c r="A235" s="63" t="s">
        <v>36</v>
      </c>
      <c r="B235" s="35" t="s">
        <v>310</v>
      </c>
      <c r="C235" s="56" t="s">
        <v>37</v>
      </c>
      <c r="D235" s="87">
        <f>196.1</f>
        <v>196.1</v>
      </c>
    </row>
    <row r="236" spans="1:6" ht="13.5" customHeight="1" x14ac:dyDescent="0.2">
      <c r="A236" s="61" t="s">
        <v>111</v>
      </c>
      <c r="B236" s="35" t="s">
        <v>191</v>
      </c>
      <c r="C236" s="36"/>
      <c r="D236" s="94">
        <f>D237+D239</f>
        <v>15371.1</v>
      </c>
    </row>
    <row r="237" spans="1:6" ht="19.5" customHeight="1" x14ac:dyDescent="0.2">
      <c r="A237" s="68" t="s">
        <v>105</v>
      </c>
      <c r="B237" s="35" t="s">
        <v>191</v>
      </c>
      <c r="C237" s="36" t="s">
        <v>106</v>
      </c>
      <c r="D237" s="95">
        <f>D238</f>
        <v>15321.1</v>
      </c>
    </row>
    <row r="238" spans="1:6" ht="25.5" x14ac:dyDescent="0.2">
      <c r="A238" s="61" t="s">
        <v>104</v>
      </c>
      <c r="B238" s="35" t="s">
        <v>191</v>
      </c>
      <c r="C238" s="36" t="s">
        <v>192</v>
      </c>
      <c r="D238" s="95">
        <f>15371.1-50</f>
        <v>15321.1</v>
      </c>
    </row>
    <row r="239" spans="1:6" ht="25.5" x14ac:dyDescent="0.2">
      <c r="A239" s="61" t="s">
        <v>15</v>
      </c>
      <c r="B239" s="35" t="s">
        <v>191</v>
      </c>
      <c r="C239" s="56" t="s">
        <v>16</v>
      </c>
      <c r="D239" s="95">
        <f>D240</f>
        <v>50</v>
      </c>
    </row>
    <row r="240" spans="1:6" ht="25.5" x14ac:dyDescent="0.2">
      <c r="A240" s="63" t="s">
        <v>17</v>
      </c>
      <c r="B240" s="35" t="s">
        <v>191</v>
      </c>
      <c r="C240" s="56" t="s">
        <v>18</v>
      </c>
      <c r="D240" s="95">
        <v>50</v>
      </c>
    </row>
    <row r="241" spans="1:6" ht="38.25" x14ac:dyDescent="0.2">
      <c r="A241" s="61" t="s">
        <v>112</v>
      </c>
      <c r="B241" s="35" t="s">
        <v>193</v>
      </c>
      <c r="C241" s="107"/>
      <c r="D241" s="96">
        <f>D244+D242</f>
        <v>126.6</v>
      </c>
    </row>
    <row r="242" spans="1:6" ht="25.5" x14ac:dyDescent="0.2">
      <c r="A242" s="61" t="s">
        <v>15</v>
      </c>
      <c r="B242" s="35" t="s">
        <v>193</v>
      </c>
      <c r="C242" s="46">
        <v>200</v>
      </c>
      <c r="D242" s="96">
        <f>D243</f>
        <v>1</v>
      </c>
    </row>
    <row r="243" spans="1:6" ht="25.5" x14ac:dyDescent="0.2">
      <c r="A243" s="63" t="s">
        <v>17</v>
      </c>
      <c r="B243" s="35" t="s">
        <v>193</v>
      </c>
      <c r="C243" s="46">
        <v>240</v>
      </c>
      <c r="D243" s="96">
        <v>1</v>
      </c>
    </row>
    <row r="244" spans="1:6" x14ac:dyDescent="0.2">
      <c r="A244" s="68" t="s">
        <v>105</v>
      </c>
      <c r="B244" s="35" t="s">
        <v>193</v>
      </c>
      <c r="C244" s="36" t="s">
        <v>106</v>
      </c>
      <c r="D244" s="95">
        <f>D245</f>
        <v>125.6</v>
      </c>
    </row>
    <row r="245" spans="1:6" ht="25.5" x14ac:dyDescent="0.2">
      <c r="A245" s="61" t="s">
        <v>104</v>
      </c>
      <c r="B245" s="35" t="s">
        <v>193</v>
      </c>
      <c r="C245" s="36" t="s">
        <v>107</v>
      </c>
      <c r="D245" s="95">
        <f>126.6-1</f>
        <v>125.6</v>
      </c>
    </row>
    <row r="246" spans="1:6" ht="41.25" customHeight="1" x14ac:dyDescent="0.2">
      <c r="A246" s="60" t="s">
        <v>196</v>
      </c>
      <c r="B246" s="35" t="s">
        <v>206</v>
      </c>
      <c r="C246" s="36"/>
      <c r="D246" s="95">
        <f>D247+D255+D252</f>
        <v>19025.2</v>
      </c>
    </row>
    <row r="247" spans="1:6" s="32" customFormat="1" ht="39" customHeight="1" x14ac:dyDescent="0.2">
      <c r="A247" s="83" t="s">
        <v>207</v>
      </c>
      <c r="B247" s="35" t="s">
        <v>197</v>
      </c>
      <c r="C247" s="56"/>
      <c r="D247" s="87">
        <f>D248+D250</f>
        <v>17422.599999999999</v>
      </c>
      <c r="F247" s="33"/>
    </row>
    <row r="248" spans="1:6" ht="51" x14ac:dyDescent="0.2">
      <c r="A248" s="61" t="s">
        <v>9</v>
      </c>
      <c r="B248" s="35" t="s">
        <v>197</v>
      </c>
      <c r="C248" s="56" t="s">
        <v>10</v>
      </c>
      <c r="D248" s="87">
        <f>D249</f>
        <v>14562.8</v>
      </c>
    </row>
    <row r="249" spans="1:6" x14ac:dyDescent="0.2">
      <c r="A249" s="63" t="s">
        <v>36</v>
      </c>
      <c r="B249" s="35" t="s">
        <v>197</v>
      </c>
      <c r="C249" s="56" t="s">
        <v>37</v>
      </c>
      <c r="D249" s="87">
        <f>13416.4+1666.6+5-525.2</f>
        <v>14562.8</v>
      </c>
    </row>
    <row r="250" spans="1:6" ht="25.5" x14ac:dyDescent="0.2">
      <c r="A250" s="61" t="s">
        <v>15</v>
      </c>
      <c r="B250" s="35" t="s">
        <v>197</v>
      </c>
      <c r="C250" s="56" t="s">
        <v>16</v>
      </c>
      <c r="D250" s="87">
        <f>D251</f>
        <v>2859.8</v>
      </c>
    </row>
    <row r="251" spans="1:6" ht="36" customHeight="1" x14ac:dyDescent="0.2">
      <c r="A251" s="63" t="s">
        <v>17</v>
      </c>
      <c r="B251" s="35" t="s">
        <v>197</v>
      </c>
      <c r="C251" s="56" t="s">
        <v>18</v>
      </c>
      <c r="D251" s="87">
        <f>1031.1+40-5+1793.7</f>
        <v>2859.8</v>
      </c>
    </row>
    <row r="252" spans="1:6" ht="36" customHeight="1" x14ac:dyDescent="0.2">
      <c r="A252" s="23" t="s">
        <v>299</v>
      </c>
      <c r="B252" s="35" t="s">
        <v>309</v>
      </c>
      <c r="C252" s="56"/>
      <c r="D252" s="87">
        <f>D253</f>
        <v>525.20000000000005</v>
      </c>
    </row>
    <row r="253" spans="1:6" ht="24.75" customHeight="1" x14ac:dyDescent="0.2">
      <c r="A253" s="61" t="s">
        <v>9</v>
      </c>
      <c r="B253" s="35" t="s">
        <v>309</v>
      </c>
      <c r="C253" s="56" t="s">
        <v>10</v>
      </c>
      <c r="D253" s="87">
        <f>D254</f>
        <v>525.20000000000005</v>
      </c>
    </row>
    <row r="254" spans="1:6" ht="28.5" customHeight="1" x14ac:dyDescent="0.2">
      <c r="A254" s="63" t="s">
        <v>36</v>
      </c>
      <c r="B254" s="35" t="s">
        <v>309</v>
      </c>
      <c r="C254" s="56" t="s">
        <v>37</v>
      </c>
      <c r="D254" s="87">
        <f>525.2</f>
        <v>525.20000000000005</v>
      </c>
    </row>
    <row r="255" spans="1:6" ht="51" x14ac:dyDescent="0.2">
      <c r="A255" s="30" t="s">
        <v>113</v>
      </c>
      <c r="B255" s="69" t="s">
        <v>198</v>
      </c>
      <c r="C255" s="66"/>
      <c r="D255" s="87">
        <f>D256+D258</f>
        <v>1077.3999999999999</v>
      </c>
    </row>
    <row r="256" spans="1:6" ht="16.5" customHeight="1" x14ac:dyDescent="0.2">
      <c r="A256" s="70" t="s">
        <v>105</v>
      </c>
      <c r="B256" s="69" t="s">
        <v>198</v>
      </c>
      <c r="C256" s="66" t="s">
        <v>106</v>
      </c>
      <c r="D256" s="87">
        <f>D257</f>
        <v>1045.1999999999998</v>
      </c>
    </row>
    <row r="257" spans="1:6" ht="14.25" customHeight="1" x14ac:dyDescent="0.2">
      <c r="A257" s="27" t="s">
        <v>104</v>
      </c>
      <c r="B257" s="69" t="s">
        <v>198</v>
      </c>
      <c r="C257" s="66" t="s">
        <v>107</v>
      </c>
      <c r="D257" s="87">
        <f>3545.2-2500</f>
        <v>1045.1999999999998</v>
      </c>
    </row>
    <row r="258" spans="1:6" ht="18.75" customHeight="1" x14ac:dyDescent="0.2">
      <c r="A258" s="70" t="s">
        <v>105</v>
      </c>
      <c r="B258" s="69" t="s">
        <v>198</v>
      </c>
      <c r="C258" s="66" t="s">
        <v>16</v>
      </c>
      <c r="D258" s="87">
        <f>D259</f>
        <v>32.200000000000003</v>
      </c>
    </row>
    <row r="259" spans="1:6" ht="24.75" customHeight="1" x14ac:dyDescent="0.2">
      <c r="A259" s="63" t="s">
        <v>17</v>
      </c>
      <c r="B259" s="69" t="s">
        <v>198</v>
      </c>
      <c r="C259" s="66" t="s">
        <v>18</v>
      </c>
      <c r="D259" s="87">
        <f>32.2</f>
        <v>32.200000000000003</v>
      </c>
    </row>
    <row r="260" spans="1:6" s="32" customFormat="1" ht="39.75" customHeight="1" x14ac:dyDescent="0.2">
      <c r="A260" s="84" t="s">
        <v>254</v>
      </c>
      <c r="B260" s="73" t="s">
        <v>55</v>
      </c>
      <c r="C260" s="66"/>
      <c r="D260" s="125">
        <f>D261+D264</f>
        <v>4672.5</v>
      </c>
      <c r="F260" s="33"/>
    </row>
    <row r="261" spans="1:6" x14ac:dyDescent="0.2">
      <c r="A261" s="4" t="s">
        <v>142</v>
      </c>
      <c r="B261" s="65" t="s">
        <v>143</v>
      </c>
      <c r="C261" s="66"/>
      <c r="D261" s="72">
        <f>D262</f>
        <v>632.1</v>
      </c>
    </row>
    <row r="262" spans="1:6" x14ac:dyDescent="0.2">
      <c r="A262" s="6" t="s">
        <v>76</v>
      </c>
      <c r="B262" s="65" t="s">
        <v>160</v>
      </c>
      <c r="C262" s="66" t="s">
        <v>75</v>
      </c>
      <c r="D262" s="52">
        <f>D263</f>
        <v>632.1</v>
      </c>
    </row>
    <row r="263" spans="1:6" x14ac:dyDescent="0.2">
      <c r="A263" s="6" t="s">
        <v>84</v>
      </c>
      <c r="B263" s="65" t="s">
        <v>160</v>
      </c>
      <c r="C263" s="66" t="s">
        <v>77</v>
      </c>
      <c r="D263" s="71">
        <f>932.1-300</f>
        <v>632.1</v>
      </c>
    </row>
    <row r="264" spans="1:6" ht="25.5" x14ac:dyDescent="0.2">
      <c r="A264" s="85" t="s">
        <v>278</v>
      </c>
      <c r="B264" s="104" t="s">
        <v>279</v>
      </c>
      <c r="C264" s="110"/>
      <c r="D264" s="87">
        <f>D265</f>
        <v>4040.4</v>
      </c>
    </row>
    <row r="265" spans="1:6" ht="25.5" x14ac:dyDescent="0.2">
      <c r="A265" s="86" t="s">
        <v>73</v>
      </c>
      <c r="B265" s="104" t="s">
        <v>279</v>
      </c>
      <c r="C265" s="110" t="s">
        <v>75</v>
      </c>
      <c r="D265" s="87">
        <f>D266</f>
        <v>4040.4</v>
      </c>
    </row>
    <row r="266" spans="1:6" x14ac:dyDescent="0.2">
      <c r="A266" s="85" t="s">
        <v>76</v>
      </c>
      <c r="B266" s="104" t="s">
        <v>279</v>
      </c>
      <c r="C266" s="110" t="s">
        <v>77</v>
      </c>
      <c r="D266" s="87">
        <f>4000+40.4</f>
        <v>4040.4</v>
      </c>
    </row>
    <row r="267" spans="1:6" s="32" customFormat="1" ht="25.5" x14ac:dyDescent="0.2">
      <c r="A267" s="76" t="s">
        <v>199</v>
      </c>
      <c r="B267" s="40" t="s">
        <v>100</v>
      </c>
      <c r="C267" s="41"/>
      <c r="D267" s="78">
        <f>D268+D290+D292+D294+D286+D274+D277+D280+D307</f>
        <v>67556.899999999994</v>
      </c>
      <c r="F267" s="33"/>
    </row>
    <row r="268" spans="1:6" s="32" customFormat="1" ht="25.5" x14ac:dyDescent="0.2">
      <c r="A268" s="111" t="s">
        <v>208</v>
      </c>
      <c r="B268" s="40" t="s">
        <v>209</v>
      </c>
      <c r="C268" s="41"/>
      <c r="D268" s="78">
        <f>D269+D283+D271</f>
        <v>2863.7999999999997</v>
      </c>
      <c r="F268" s="33"/>
    </row>
    <row r="269" spans="1:6" ht="25.5" x14ac:dyDescent="0.2">
      <c r="A269" s="9" t="s">
        <v>15</v>
      </c>
      <c r="B269" s="35" t="s">
        <v>101</v>
      </c>
      <c r="C269" s="36" t="s">
        <v>16</v>
      </c>
      <c r="D269" s="52">
        <f>D270</f>
        <v>189.1</v>
      </c>
    </row>
    <row r="270" spans="1:6" ht="25.5" x14ac:dyDescent="0.2">
      <c r="A270" s="19" t="s">
        <v>17</v>
      </c>
      <c r="B270" s="35" t="s">
        <v>101</v>
      </c>
      <c r="C270" s="36" t="s">
        <v>18</v>
      </c>
      <c r="D270" s="52">
        <f>1600-1407-3.9</f>
        <v>189.1</v>
      </c>
    </row>
    <row r="271" spans="1:6" ht="51" x14ac:dyDescent="0.2">
      <c r="A271" s="85" t="s">
        <v>318</v>
      </c>
      <c r="B271" s="35" t="s">
        <v>317</v>
      </c>
      <c r="C271" s="36"/>
      <c r="D271" s="52">
        <f>D272</f>
        <v>121.6</v>
      </c>
    </row>
    <row r="272" spans="1:6" ht="25.5" x14ac:dyDescent="0.2">
      <c r="A272" s="23" t="s">
        <v>73</v>
      </c>
      <c r="B272" s="35" t="s">
        <v>317</v>
      </c>
      <c r="C272" s="56" t="s">
        <v>75</v>
      </c>
      <c r="D272" s="52">
        <f>D273</f>
        <v>121.6</v>
      </c>
    </row>
    <row r="273" spans="1:4" x14ac:dyDescent="0.2">
      <c r="A273" s="67" t="s">
        <v>76</v>
      </c>
      <c r="B273" s="35" t="s">
        <v>317</v>
      </c>
      <c r="C273" s="56" t="s">
        <v>77</v>
      </c>
      <c r="D273" s="52">
        <v>121.6</v>
      </c>
    </row>
    <row r="274" spans="1:4" x14ac:dyDescent="0.2">
      <c r="A274" s="85" t="s">
        <v>246</v>
      </c>
      <c r="B274" s="55" t="s">
        <v>274</v>
      </c>
      <c r="C274" s="110"/>
      <c r="D274" s="87">
        <f>D275</f>
        <v>8803.7999999999993</v>
      </c>
    </row>
    <row r="275" spans="1:4" ht="25.5" x14ac:dyDescent="0.2">
      <c r="A275" s="23" t="s">
        <v>73</v>
      </c>
      <c r="B275" s="55" t="s">
        <v>274</v>
      </c>
      <c r="C275" s="56" t="s">
        <v>75</v>
      </c>
      <c r="D275" s="87">
        <f>D276</f>
        <v>8803.7999999999993</v>
      </c>
    </row>
    <row r="276" spans="1:4" x14ac:dyDescent="0.2">
      <c r="A276" s="67" t="s">
        <v>76</v>
      </c>
      <c r="B276" s="55" t="s">
        <v>274</v>
      </c>
      <c r="C276" s="56" t="s">
        <v>77</v>
      </c>
      <c r="D276" s="87">
        <f>10708.9+563.6-2490.7+22</f>
        <v>8803.7999999999993</v>
      </c>
    </row>
    <row r="277" spans="1:4" ht="25.5" x14ac:dyDescent="0.2">
      <c r="A277" s="85" t="s">
        <v>270</v>
      </c>
      <c r="B277" s="55" t="s">
        <v>273</v>
      </c>
      <c r="C277" s="110"/>
      <c r="D277" s="87">
        <f>D278</f>
        <v>51</v>
      </c>
    </row>
    <row r="278" spans="1:4" ht="25.5" x14ac:dyDescent="0.2">
      <c r="A278" s="23" t="s">
        <v>73</v>
      </c>
      <c r="B278" s="55" t="s">
        <v>273</v>
      </c>
      <c r="C278" s="56" t="s">
        <v>75</v>
      </c>
      <c r="D278" s="87">
        <f>D279</f>
        <v>51</v>
      </c>
    </row>
    <row r="279" spans="1:4" x14ac:dyDescent="0.2">
      <c r="A279" s="67" t="s">
        <v>76</v>
      </c>
      <c r="B279" s="55" t="s">
        <v>273</v>
      </c>
      <c r="C279" s="56" t="s">
        <v>77</v>
      </c>
      <c r="D279" s="87">
        <v>51</v>
      </c>
    </row>
    <row r="280" spans="1:4" x14ac:dyDescent="0.2">
      <c r="A280" s="85" t="s">
        <v>271</v>
      </c>
      <c r="B280" s="55" t="s">
        <v>272</v>
      </c>
      <c r="C280" s="110"/>
      <c r="D280" s="87">
        <f>D281</f>
        <v>1030.7</v>
      </c>
    </row>
    <row r="281" spans="1:4" ht="25.5" x14ac:dyDescent="0.2">
      <c r="A281" s="23" t="s">
        <v>73</v>
      </c>
      <c r="B281" s="55" t="s">
        <v>272</v>
      </c>
      <c r="C281" s="56" t="s">
        <v>75</v>
      </c>
      <c r="D281" s="87">
        <f>D282</f>
        <v>1030.7</v>
      </c>
    </row>
    <row r="282" spans="1:4" x14ac:dyDescent="0.2">
      <c r="A282" s="67" t="s">
        <v>76</v>
      </c>
      <c r="B282" s="55" t="s">
        <v>272</v>
      </c>
      <c r="C282" s="56" t="s">
        <v>77</v>
      </c>
      <c r="D282" s="87">
        <v>1030.7</v>
      </c>
    </row>
    <row r="283" spans="1:4" ht="63.75" x14ac:dyDescent="0.2">
      <c r="A283" s="67" t="s">
        <v>282</v>
      </c>
      <c r="B283" s="55" t="s">
        <v>281</v>
      </c>
      <c r="C283" s="110"/>
      <c r="D283" s="87">
        <f>D284</f>
        <v>2553.1</v>
      </c>
    </row>
    <row r="284" spans="1:4" ht="25.5" x14ac:dyDescent="0.2">
      <c r="A284" s="23" t="s">
        <v>73</v>
      </c>
      <c r="B284" s="104" t="s">
        <v>281</v>
      </c>
      <c r="C284" s="110" t="s">
        <v>75</v>
      </c>
      <c r="D284" s="87">
        <f>D285</f>
        <v>2553.1</v>
      </c>
    </row>
    <row r="285" spans="1:4" x14ac:dyDescent="0.2">
      <c r="A285" s="67" t="s">
        <v>76</v>
      </c>
      <c r="B285" s="104" t="s">
        <v>281</v>
      </c>
      <c r="C285" s="110" t="s">
        <v>77</v>
      </c>
      <c r="D285" s="87">
        <v>2553.1</v>
      </c>
    </row>
    <row r="286" spans="1:4" ht="25.5" x14ac:dyDescent="0.2">
      <c r="A286" s="84" t="s">
        <v>210</v>
      </c>
      <c r="B286" s="40" t="s">
        <v>211</v>
      </c>
      <c r="C286" s="36"/>
      <c r="D286" s="52">
        <f>D287</f>
        <v>150</v>
      </c>
    </row>
    <row r="287" spans="1:4" ht="25.5" x14ac:dyDescent="0.2">
      <c r="A287" s="86" t="s">
        <v>15</v>
      </c>
      <c r="B287" s="35" t="s">
        <v>212</v>
      </c>
      <c r="C287" s="36" t="s">
        <v>16</v>
      </c>
      <c r="D287" s="52">
        <f>D288</f>
        <v>150</v>
      </c>
    </row>
    <row r="288" spans="1:4" ht="25.5" x14ac:dyDescent="0.2">
      <c r="A288" s="85" t="s">
        <v>17</v>
      </c>
      <c r="B288" s="35" t="s">
        <v>212</v>
      </c>
      <c r="C288" s="36" t="s">
        <v>18</v>
      </c>
      <c r="D288" s="52">
        <f>200-50</f>
        <v>150</v>
      </c>
    </row>
    <row r="289" spans="1:6" ht="41.25" customHeight="1" x14ac:dyDescent="0.2">
      <c r="A289" s="84" t="s">
        <v>213</v>
      </c>
      <c r="B289" s="40" t="s">
        <v>214</v>
      </c>
      <c r="C289" s="36"/>
      <c r="D289" s="52">
        <f>D290+D292+D294+D307</f>
        <v>54657.599999999999</v>
      </c>
    </row>
    <row r="290" spans="1:6" ht="25.5" x14ac:dyDescent="0.2">
      <c r="A290" s="60" t="s">
        <v>73</v>
      </c>
      <c r="B290" s="35" t="s">
        <v>215</v>
      </c>
      <c r="C290" s="62" t="s">
        <v>75</v>
      </c>
      <c r="D290" s="97">
        <f>D291</f>
        <v>11297.3</v>
      </c>
    </row>
    <row r="291" spans="1:6" x14ac:dyDescent="0.2">
      <c r="A291" s="63" t="s">
        <v>76</v>
      </c>
      <c r="B291" s="35" t="s">
        <v>215</v>
      </c>
      <c r="C291" s="62" t="s">
        <v>77</v>
      </c>
      <c r="D291" s="97">
        <f>10135.7+1109.3+350-5-292.7</f>
        <v>11297.3</v>
      </c>
    </row>
    <row r="292" spans="1:6" ht="25.5" x14ac:dyDescent="0.2">
      <c r="A292" s="60" t="s">
        <v>73</v>
      </c>
      <c r="B292" s="35" t="s">
        <v>216</v>
      </c>
      <c r="C292" s="36" t="s">
        <v>75</v>
      </c>
      <c r="D292" s="95">
        <f>D293</f>
        <v>23220.2</v>
      </c>
    </row>
    <row r="293" spans="1:6" x14ac:dyDescent="0.2">
      <c r="A293" s="63" t="s">
        <v>76</v>
      </c>
      <c r="B293" s="35" t="s">
        <v>216</v>
      </c>
      <c r="C293" s="36" t="s">
        <v>77</v>
      </c>
      <c r="D293" s="95">
        <f>16747.9+6229.5+785.1+193.8+3+145.4-884.5</f>
        <v>23220.2</v>
      </c>
    </row>
    <row r="294" spans="1:6" ht="25.5" x14ac:dyDescent="0.2">
      <c r="A294" s="60" t="s">
        <v>73</v>
      </c>
      <c r="B294" s="35" t="s">
        <v>217</v>
      </c>
      <c r="C294" s="36" t="s">
        <v>75</v>
      </c>
      <c r="D294" s="95">
        <f>D295</f>
        <v>17713.099999999999</v>
      </c>
    </row>
    <row r="295" spans="1:6" x14ac:dyDescent="0.2">
      <c r="A295" s="63" t="s">
        <v>76</v>
      </c>
      <c r="B295" s="35" t="s">
        <v>217</v>
      </c>
      <c r="C295" s="36" t="s">
        <v>77</v>
      </c>
      <c r="D295" s="95">
        <f>15128.9+1247.5+346.9-100+1089.8</f>
        <v>17713.099999999999</v>
      </c>
    </row>
    <row r="296" spans="1:6" s="32" customFormat="1" ht="38.25" hidden="1" x14ac:dyDescent="0.2">
      <c r="A296" s="17" t="s">
        <v>149</v>
      </c>
      <c r="B296" s="40" t="s">
        <v>86</v>
      </c>
      <c r="C296" s="41"/>
      <c r="D296" s="92">
        <f>D297</f>
        <v>0</v>
      </c>
      <c r="F296" s="33"/>
    </row>
    <row r="297" spans="1:6" s="31" customFormat="1" hidden="1" x14ac:dyDescent="0.2">
      <c r="A297" s="10" t="s">
        <v>142</v>
      </c>
      <c r="B297" s="35" t="s">
        <v>144</v>
      </c>
      <c r="C297" s="36"/>
      <c r="D297" s="52">
        <f>D299+D302+D305</f>
        <v>0</v>
      </c>
    </row>
    <row r="298" spans="1:6" s="31" customFormat="1" hidden="1" x14ac:dyDescent="0.2">
      <c r="A298" s="4" t="s">
        <v>88</v>
      </c>
      <c r="B298" s="35" t="s">
        <v>87</v>
      </c>
      <c r="C298" s="36"/>
      <c r="D298" s="52">
        <f>D299</f>
        <v>0</v>
      </c>
    </row>
    <row r="299" spans="1:6" ht="25.5" hidden="1" x14ac:dyDescent="0.2">
      <c r="A299" s="4" t="s">
        <v>73</v>
      </c>
      <c r="B299" s="35" t="s">
        <v>87</v>
      </c>
      <c r="C299" s="36" t="s">
        <v>75</v>
      </c>
      <c r="D299" s="71">
        <f>D300</f>
        <v>0</v>
      </c>
    </row>
    <row r="300" spans="1:6" hidden="1" x14ac:dyDescent="0.2">
      <c r="A300" s="6" t="s">
        <v>76</v>
      </c>
      <c r="B300" s="35" t="s">
        <v>87</v>
      </c>
      <c r="C300" s="36" t="s">
        <v>77</v>
      </c>
      <c r="D300" s="71"/>
    </row>
    <row r="301" spans="1:6" hidden="1" x14ac:dyDescent="0.2">
      <c r="A301" s="5" t="s">
        <v>96</v>
      </c>
      <c r="B301" s="35" t="s">
        <v>97</v>
      </c>
      <c r="C301" s="36"/>
      <c r="D301" s="71">
        <f>D302</f>
        <v>0</v>
      </c>
    </row>
    <row r="302" spans="1:6" ht="25.5" hidden="1" x14ac:dyDescent="0.2">
      <c r="A302" s="10" t="s">
        <v>73</v>
      </c>
      <c r="B302" s="35" t="s">
        <v>97</v>
      </c>
      <c r="C302" s="36" t="s">
        <v>75</v>
      </c>
      <c r="D302" s="72">
        <f>D303</f>
        <v>0</v>
      </c>
    </row>
    <row r="303" spans="1:6" hidden="1" x14ac:dyDescent="0.2">
      <c r="A303" s="18" t="s">
        <v>76</v>
      </c>
      <c r="B303" s="35" t="s">
        <v>97</v>
      </c>
      <c r="C303" s="36" t="s">
        <v>77</v>
      </c>
      <c r="D303" s="52"/>
    </row>
    <row r="304" spans="1:6" hidden="1" x14ac:dyDescent="0.2">
      <c r="A304" s="4" t="s">
        <v>98</v>
      </c>
      <c r="B304" s="35" t="s">
        <v>99</v>
      </c>
      <c r="C304" s="36"/>
      <c r="D304" s="52">
        <f>D305</f>
        <v>0</v>
      </c>
    </row>
    <row r="305" spans="1:6" ht="25.5" hidden="1" x14ac:dyDescent="0.2">
      <c r="A305" s="10" t="s">
        <v>73</v>
      </c>
      <c r="B305" s="35" t="s">
        <v>99</v>
      </c>
      <c r="C305" s="36" t="s">
        <v>75</v>
      </c>
      <c r="D305" s="72">
        <f>D306</f>
        <v>0</v>
      </c>
    </row>
    <row r="306" spans="1:6" hidden="1" x14ac:dyDescent="0.2">
      <c r="A306" s="6" t="s">
        <v>76</v>
      </c>
      <c r="B306" s="35" t="s">
        <v>99</v>
      </c>
      <c r="C306" s="36" t="s">
        <v>77</v>
      </c>
      <c r="D306" s="52"/>
    </row>
    <row r="307" spans="1:6" s="32" customFormat="1" ht="39.75" customHeight="1" x14ac:dyDescent="0.2">
      <c r="A307" s="85" t="s">
        <v>299</v>
      </c>
      <c r="B307" s="35" t="s">
        <v>316</v>
      </c>
      <c r="C307" s="41"/>
      <c r="D307" s="72">
        <f>D308</f>
        <v>2427</v>
      </c>
    </row>
    <row r="308" spans="1:6" ht="32.25" customHeight="1" x14ac:dyDescent="0.2">
      <c r="A308" s="60" t="s">
        <v>73</v>
      </c>
      <c r="B308" s="35" t="s">
        <v>316</v>
      </c>
      <c r="C308" s="36" t="s">
        <v>75</v>
      </c>
      <c r="D308" s="52">
        <f>D309</f>
        <v>2427</v>
      </c>
    </row>
    <row r="309" spans="1:6" ht="26.25" customHeight="1" x14ac:dyDescent="0.2">
      <c r="A309" s="63" t="s">
        <v>76</v>
      </c>
      <c r="B309" s="35" t="s">
        <v>316</v>
      </c>
      <c r="C309" s="36" t="s">
        <v>77</v>
      </c>
      <c r="D309" s="52">
        <f>910.8+971.7+544.5</f>
        <v>2427</v>
      </c>
    </row>
    <row r="310" spans="1:6" ht="25.5" x14ac:dyDescent="0.2">
      <c r="A310" s="20" t="s">
        <v>227</v>
      </c>
      <c r="B310" s="40" t="s">
        <v>67</v>
      </c>
      <c r="C310" s="36"/>
      <c r="D310" s="92">
        <f>D311</f>
        <v>50</v>
      </c>
    </row>
    <row r="311" spans="1:6" ht="25.5" x14ac:dyDescent="0.2">
      <c r="A311" s="9" t="s">
        <v>15</v>
      </c>
      <c r="B311" s="35" t="s">
        <v>114</v>
      </c>
      <c r="C311" s="36" t="s">
        <v>16</v>
      </c>
      <c r="D311" s="52">
        <f>D312</f>
        <v>50</v>
      </c>
    </row>
    <row r="312" spans="1:6" ht="25.5" x14ac:dyDescent="0.2">
      <c r="A312" s="19" t="s">
        <v>17</v>
      </c>
      <c r="B312" s="35" t="s">
        <v>114</v>
      </c>
      <c r="C312" s="36" t="s">
        <v>18</v>
      </c>
      <c r="D312" s="52">
        <v>50</v>
      </c>
    </row>
    <row r="313" spans="1:6" s="32" customFormat="1" ht="25.5" x14ac:dyDescent="0.2">
      <c r="A313" s="17" t="s">
        <v>225</v>
      </c>
      <c r="B313" s="40" t="s">
        <v>34</v>
      </c>
      <c r="C313" s="41"/>
      <c r="D313" s="78">
        <f>D314</f>
        <v>150</v>
      </c>
      <c r="F313" s="33"/>
    </row>
    <row r="314" spans="1:6" ht="25.5" x14ac:dyDescent="0.2">
      <c r="A314" s="9" t="s">
        <v>15</v>
      </c>
      <c r="B314" s="35" t="s">
        <v>115</v>
      </c>
      <c r="C314" s="36" t="s">
        <v>16</v>
      </c>
      <c r="D314" s="52">
        <f>D315</f>
        <v>150</v>
      </c>
    </row>
    <row r="315" spans="1:6" ht="25.5" x14ac:dyDescent="0.2">
      <c r="A315" s="19" t="s">
        <v>17</v>
      </c>
      <c r="B315" s="35" t="s">
        <v>115</v>
      </c>
      <c r="C315" s="36" t="s">
        <v>18</v>
      </c>
      <c r="D315" s="52">
        <v>150</v>
      </c>
    </row>
    <row r="316" spans="1:6" s="32" customFormat="1" ht="42" customHeight="1" x14ac:dyDescent="0.2">
      <c r="A316" s="116" t="s">
        <v>255</v>
      </c>
      <c r="B316" s="40" t="s">
        <v>89</v>
      </c>
      <c r="C316" s="43"/>
      <c r="D316" s="92">
        <f>D319+D321+D317+D323</f>
        <v>1390</v>
      </c>
      <c r="F316" s="33"/>
    </row>
    <row r="317" spans="1:6" s="32" customFormat="1" ht="42" customHeight="1" x14ac:dyDescent="0.2">
      <c r="A317" s="61" t="s">
        <v>9</v>
      </c>
      <c r="B317" s="35" t="s">
        <v>90</v>
      </c>
      <c r="C317" s="44" t="s">
        <v>10</v>
      </c>
      <c r="D317" s="52">
        <f>D318</f>
        <v>273</v>
      </c>
      <c r="F317" s="33"/>
    </row>
    <row r="318" spans="1:6" s="32" customFormat="1" ht="25.5" customHeight="1" x14ac:dyDescent="0.2">
      <c r="A318" s="63" t="s">
        <v>36</v>
      </c>
      <c r="B318" s="35" t="s">
        <v>90</v>
      </c>
      <c r="C318" s="44" t="s">
        <v>37</v>
      </c>
      <c r="D318" s="52">
        <f>84.8+7.2+123.4+12+45.6</f>
        <v>273</v>
      </c>
      <c r="F318" s="33"/>
    </row>
    <row r="319" spans="1:6" ht="25.5" x14ac:dyDescent="0.2">
      <c r="A319" s="9" t="s">
        <v>15</v>
      </c>
      <c r="B319" s="35" t="s">
        <v>90</v>
      </c>
      <c r="C319" s="44" t="s">
        <v>16</v>
      </c>
      <c r="D319" s="52">
        <f>D320</f>
        <v>267</v>
      </c>
    </row>
    <row r="320" spans="1:6" ht="25.5" x14ac:dyDescent="0.2">
      <c r="A320" s="19" t="s">
        <v>17</v>
      </c>
      <c r="B320" s="35" t="s">
        <v>90</v>
      </c>
      <c r="C320" s="44" t="s">
        <v>18</v>
      </c>
      <c r="D320" s="52">
        <f>813-250-84.8-7.2-123.4-12-45.6-23</f>
        <v>267</v>
      </c>
    </row>
    <row r="321" spans="1:6" ht="25.5" x14ac:dyDescent="0.2">
      <c r="A321" s="60" t="s">
        <v>73</v>
      </c>
      <c r="B321" s="35" t="s">
        <v>90</v>
      </c>
      <c r="C321" s="36" t="s">
        <v>75</v>
      </c>
      <c r="D321" s="52">
        <f>D322</f>
        <v>273</v>
      </c>
    </row>
    <row r="322" spans="1:6" x14ac:dyDescent="0.2">
      <c r="A322" s="63" t="s">
        <v>76</v>
      </c>
      <c r="B322" s="35" t="s">
        <v>90</v>
      </c>
      <c r="C322" s="36" t="s">
        <v>77</v>
      </c>
      <c r="D322" s="52">
        <f>250+23</f>
        <v>273</v>
      </c>
    </row>
    <row r="323" spans="1:6" ht="38.25" x14ac:dyDescent="0.2">
      <c r="A323" s="89" t="s">
        <v>295</v>
      </c>
      <c r="B323" s="35" t="s">
        <v>294</v>
      </c>
      <c r="C323" s="44"/>
      <c r="D323" s="52">
        <f>D324</f>
        <v>577</v>
      </c>
    </row>
    <row r="324" spans="1:6" ht="25.5" x14ac:dyDescent="0.2">
      <c r="A324" s="9" t="s">
        <v>15</v>
      </c>
      <c r="B324" s="35" t="s">
        <v>294</v>
      </c>
      <c r="C324" s="44" t="s">
        <v>16</v>
      </c>
      <c r="D324" s="52">
        <f>D325</f>
        <v>577</v>
      </c>
    </row>
    <row r="325" spans="1:6" ht="25.5" x14ac:dyDescent="0.2">
      <c r="A325" s="19" t="s">
        <v>17</v>
      </c>
      <c r="B325" s="35" t="s">
        <v>294</v>
      </c>
      <c r="C325" s="44" t="s">
        <v>18</v>
      </c>
      <c r="D325" s="52">
        <v>577</v>
      </c>
    </row>
    <row r="326" spans="1:6" ht="30" customHeight="1" x14ac:dyDescent="0.2">
      <c r="A326" s="16" t="s">
        <v>256</v>
      </c>
      <c r="B326" s="40" t="s">
        <v>65</v>
      </c>
      <c r="C326" s="41"/>
      <c r="D326" s="92">
        <f>D327</f>
        <v>142</v>
      </c>
      <c r="F326" s="34"/>
    </row>
    <row r="327" spans="1:6" ht="23.25" customHeight="1" x14ac:dyDescent="0.2">
      <c r="A327" s="9" t="s">
        <v>15</v>
      </c>
      <c r="B327" s="35" t="s">
        <v>262</v>
      </c>
      <c r="C327" s="36" t="s">
        <v>16</v>
      </c>
      <c r="D327" s="98">
        <f>D328</f>
        <v>142</v>
      </c>
    </row>
    <row r="328" spans="1:6" ht="27.75" customHeight="1" x14ac:dyDescent="0.2">
      <c r="A328" s="9" t="s">
        <v>17</v>
      </c>
      <c r="B328" s="35" t="s">
        <v>262</v>
      </c>
      <c r="C328" s="36" t="s">
        <v>18</v>
      </c>
      <c r="D328" s="52">
        <v>142</v>
      </c>
    </row>
    <row r="329" spans="1:6" ht="38.25" x14ac:dyDescent="0.2">
      <c r="A329" s="75" t="s">
        <v>200</v>
      </c>
      <c r="B329" s="40" t="s">
        <v>148</v>
      </c>
      <c r="C329" s="43"/>
      <c r="D329" s="92">
        <f>D330+D332+D334</f>
        <v>14371.7</v>
      </c>
    </row>
    <row r="330" spans="1:6" ht="25.5" x14ac:dyDescent="0.2">
      <c r="A330" s="58" t="s">
        <v>15</v>
      </c>
      <c r="B330" s="55" t="s">
        <v>201</v>
      </c>
      <c r="C330" s="56" t="s">
        <v>16</v>
      </c>
      <c r="D330" s="87">
        <f>D331</f>
        <v>3186</v>
      </c>
    </row>
    <row r="331" spans="1:6" ht="25.5" x14ac:dyDescent="0.2">
      <c r="A331" s="58" t="s">
        <v>17</v>
      </c>
      <c r="B331" s="55" t="s">
        <v>201</v>
      </c>
      <c r="C331" s="56" t="s">
        <v>18</v>
      </c>
      <c r="D331" s="87">
        <f>931.3-631.3+2886</f>
        <v>3186</v>
      </c>
    </row>
    <row r="332" spans="1:6" x14ac:dyDescent="0.2">
      <c r="A332" s="86" t="s">
        <v>51</v>
      </c>
      <c r="B332" s="55" t="s">
        <v>201</v>
      </c>
      <c r="C332" s="56" t="s">
        <v>52</v>
      </c>
      <c r="D332" s="87">
        <f>D333</f>
        <v>7348.2</v>
      </c>
    </row>
    <row r="333" spans="1:6" ht="25.5" x14ac:dyDescent="0.2">
      <c r="A333" s="86" t="s">
        <v>291</v>
      </c>
      <c r="B333" s="55" t="s">
        <v>201</v>
      </c>
      <c r="C333" s="56" t="s">
        <v>290</v>
      </c>
      <c r="D333" s="87">
        <f>5403.9+1944.3</f>
        <v>7348.2</v>
      </c>
    </row>
    <row r="334" spans="1:6" ht="38.25" x14ac:dyDescent="0.2">
      <c r="A334" s="86" t="s">
        <v>292</v>
      </c>
      <c r="B334" s="104" t="s">
        <v>293</v>
      </c>
      <c r="C334" s="123"/>
      <c r="D334" s="87">
        <f>D335</f>
        <v>3837.5</v>
      </c>
    </row>
    <row r="335" spans="1:6" ht="25.5" x14ac:dyDescent="0.2">
      <c r="A335" s="86" t="s">
        <v>15</v>
      </c>
      <c r="B335" s="104" t="s">
        <v>293</v>
      </c>
      <c r="C335" s="110" t="s">
        <v>16</v>
      </c>
      <c r="D335" s="87">
        <f>D336</f>
        <v>3837.5</v>
      </c>
    </row>
    <row r="336" spans="1:6" ht="25.5" x14ac:dyDescent="0.2">
      <c r="A336" s="86" t="s">
        <v>17</v>
      </c>
      <c r="B336" s="104" t="s">
        <v>293</v>
      </c>
      <c r="C336" s="110" t="s">
        <v>18</v>
      </c>
      <c r="D336" s="87">
        <v>3837.5</v>
      </c>
    </row>
    <row r="337" spans="1:6" ht="36.75" customHeight="1" x14ac:dyDescent="0.2">
      <c r="A337" s="74" t="s">
        <v>226</v>
      </c>
      <c r="B337" s="40" t="s">
        <v>153</v>
      </c>
      <c r="C337" s="44"/>
      <c r="D337" s="92">
        <f>D340+D342+D344+D338</f>
        <v>100</v>
      </c>
      <c r="F337" s="34"/>
    </row>
    <row r="338" spans="1:6" ht="36.75" customHeight="1" x14ac:dyDescent="0.2">
      <c r="A338" s="61" t="s">
        <v>9</v>
      </c>
      <c r="B338" s="35" t="s">
        <v>154</v>
      </c>
      <c r="C338" s="44" t="s">
        <v>10</v>
      </c>
      <c r="D338" s="52">
        <f>D339</f>
        <v>20</v>
      </c>
      <c r="F338" s="34"/>
    </row>
    <row r="339" spans="1:6" ht="36.75" customHeight="1" x14ac:dyDescent="0.2">
      <c r="A339" s="63" t="s">
        <v>36</v>
      </c>
      <c r="B339" s="42" t="s">
        <v>154</v>
      </c>
      <c r="C339" s="44" t="s">
        <v>37</v>
      </c>
      <c r="D339" s="52">
        <v>20</v>
      </c>
      <c r="F339" s="34"/>
    </row>
    <row r="340" spans="1:6" ht="25.5" x14ac:dyDescent="0.2">
      <c r="A340" s="9" t="s">
        <v>15</v>
      </c>
      <c r="B340" s="35" t="s">
        <v>154</v>
      </c>
      <c r="C340" s="44" t="s">
        <v>16</v>
      </c>
      <c r="D340" s="52">
        <f>D341</f>
        <v>31.4</v>
      </c>
    </row>
    <row r="341" spans="1:6" ht="25.5" x14ac:dyDescent="0.2">
      <c r="A341" s="19" t="s">
        <v>17</v>
      </c>
      <c r="B341" s="42" t="s">
        <v>154</v>
      </c>
      <c r="C341" s="44" t="s">
        <v>18</v>
      </c>
      <c r="D341" s="52">
        <f>100-2.5-46.1-20</f>
        <v>31.4</v>
      </c>
    </row>
    <row r="342" spans="1:6" ht="33.75" customHeight="1" x14ac:dyDescent="0.2">
      <c r="A342" s="89" t="s">
        <v>105</v>
      </c>
      <c r="B342" s="35" t="s">
        <v>154</v>
      </c>
      <c r="C342" s="44" t="s">
        <v>106</v>
      </c>
      <c r="D342" s="52">
        <f>D343</f>
        <v>2.5</v>
      </c>
    </row>
    <row r="343" spans="1:6" ht="35.25" customHeight="1" x14ac:dyDescent="0.2">
      <c r="A343" s="89" t="s">
        <v>104</v>
      </c>
      <c r="B343" s="42" t="s">
        <v>154</v>
      </c>
      <c r="C343" s="44" t="s">
        <v>107</v>
      </c>
      <c r="D343" s="52">
        <v>2.5</v>
      </c>
    </row>
    <row r="344" spans="1:6" ht="28.5" customHeight="1" x14ac:dyDescent="0.2">
      <c r="A344" s="89" t="s">
        <v>311</v>
      </c>
      <c r="B344" s="42" t="s">
        <v>154</v>
      </c>
      <c r="C344" s="44" t="s">
        <v>107</v>
      </c>
      <c r="D344" s="52">
        <v>46.1</v>
      </c>
    </row>
    <row r="345" spans="1:6" ht="25.5" x14ac:dyDescent="0.2">
      <c r="A345" s="74" t="s">
        <v>257</v>
      </c>
      <c r="B345" s="45" t="s">
        <v>155</v>
      </c>
      <c r="C345" s="44"/>
      <c r="D345" s="92">
        <f>D346</f>
        <v>1080</v>
      </c>
      <c r="F345" s="34"/>
    </row>
    <row r="346" spans="1:6" x14ac:dyDescent="0.2">
      <c r="A346" s="19" t="s">
        <v>150</v>
      </c>
      <c r="B346" s="42" t="s">
        <v>157</v>
      </c>
      <c r="C346" s="44" t="s">
        <v>75</v>
      </c>
      <c r="D346" s="52">
        <f>D347</f>
        <v>1080</v>
      </c>
    </row>
    <row r="347" spans="1:6" x14ac:dyDescent="0.2">
      <c r="A347" s="19" t="s">
        <v>156</v>
      </c>
      <c r="B347" s="42" t="s">
        <v>157</v>
      </c>
      <c r="C347" s="44" t="s">
        <v>158</v>
      </c>
      <c r="D347" s="52">
        <v>1080</v>
      </c>
    </row>
    <row r="348" spans="1:6" ht="37.5" customHeight="1" x14ac:dyDescent="0.2">
      <c r="A348" s="48" t="s">
        <v>161</v>
      </c>
      <c r="B348" s="45" t="s">
        <v>162</v>
      </c>
      <c r="C348" s="44"/>
      <c r="D348" s="92">
        <f>D349</f>
        <v>200</v>
      </c>
    </row>
    <row r="349" spans="1:6" ht="24.75" customHeight="1" x14ac:dyDescent="0.2">
      <c r="A349" s="9" t="s">
        <v>15</v>
      </c>
      <c r="B349" s="42" t="s">
        <v>163</v>
      </c>
      <c r="C349" s="44" t="s">
        <v>16</v>
      </c>
      <c r="D349" s="52">
        <f>D350</f>
        <v>200</v>
      </c>
    </row>
    <row r="350" spans="1:6" ht="22.5" customHeight="1" x14ac:dyDescent="0.2">
      <c r="A350" s="19" t="s">
        <v>17</v>
      </c>
      <c r="B350" s="42" t="s">
        <v>163</v>
      </c>
      <c r="C350" s="44" t="s">
        <v>18</v>
      </c>
      <c r="D350" s="52">
        <v>200</v>
      </c>
    </row>
    <row r="351" spans="1:6" ht="25.5" customHeight="1" x14ac:dyDescent="0.2">
      <c r="A351" s="12" t="s">
        <v>232</v>
      </c>
      <c r="B351" s="45" t="s">
        <v>164</v>
      </c>
      <c r="C351" s="44"/>
      <c r="D351" s="92">
        <f>D352</f>
        <v>60</v>
      </c>
    </row>
    <row r="352" spans="1:6" ht="25.5" x14ac:dyDescent="0.2">
      <c r="A352" s="9" t="s">
        <v>15</v>
      </c>
      <c r="B352" s="42" t="s">
        <v>165</v>
      </c>
      <c r="C352" s="44" t="s">
        <v>16</v>
      </c>
      <c r="D352" s="52">
        <f>D353</f>
        <v>60</v>
      </c>
    </row>
    <row r="353" spans="1:6" ht="25.5" x14ac:dyDescent="0.2">
      <c r="A353" s="19" t="s">
        <v>17</v>
      </c>
      <c r="B353" s="42" t="s">
        <v>165</v>
      </c>
      <c r="C353" s="44" t="s">
        <v>18</v>
      </c>
      <c r="D353" s="52">
        <f>160-100</f>
        <v>60</v>
      </c>
    </row>
    <row r="354" spans="1:6" ht="38.25" x14ac:dyDescent="0.2">
      <c r="A354" s="75" t="s">
        <v>258</v>
      </c>
      <c r="B354" s="45" t="s">
        <v>166</v>
      </c>
      <c r="C354" s="44"/>
      <c r="D354" s="92">
        <f>D355</f>
        <v>180</v>
      </c>
    </row>
    <row r="355" spans="1:6" ht="25.5" x14ac:dyDescent="0.2">
      <c r="A355" s="9" t="s">
        <v>15</v>
      </c>
      <c r="B355" s="42" t="s">
        <v>167</v>
      </c>
      <c r="C355" s="44" t="s">
        <v>16</v>
      </c>
      <c r="D355" s="52">
        <f>D356</f>
        <v>180</v>
      </c>
    </row>
    <row r="356" spans="1:6" ht="25.5" x14ac:dyDescent="0.2">
      <c r="A356" s="19" t="s">
        <v>17</v>
      </c>
      <c r="B356" s="42" t="s">
        <v>167</v>
      </c>
      <c r="C356" s="44" t="s">
        <v>18</v>
      </c>
      <c r="D356" s="52">
        <v>180</v>
      </c>
    </row>
    <row r="357" spans="1:6" ht="25.5" hidden="1" x14ac:dyDescent="0.2">
      <c r="A357" s="108" t="s">
        <v>169</v>
      </c>
      <c r="B357" s="45" t="s">
        <v>170</v>
      </c>
      <c r="C357" s="44"/>
      <c r="D357" s="92">
        <f>D358</f>
        <v>0</v>
      </c>
    </row>
    <row r="358" spans="1:6" ht="25.5" hidden="1" x14ac:dyDescent="0.2">
      <c r="A358" s="9" t="s">
        <v>15</v>
      </c>
      <c r="B358" s="42" t="s">
        <v>168</v>
      </c>
      <c r="C358" s="44" t="s">
        <v>16</v>
      </c>
      <c r="D358" s="52">
        <f>D359</f>
        <v>0</v>
      </c>
    </row>
    <row r="359" spans="1:6" ht="25.5" hidden="1" x14ac:dyDescent="0.2">
      <c r="A359" s="19" t="s">
        <v>17</v>
      </c>
      <c r="B359" s="42" t="s">
        <v>168</v>
      </c>
      <c r="C359" s="44" t="s">
        <v>18</v>
      </c>
      <c r="D359" s="52"/>
    </row>
    <row r="360" spans="1:6" ht="38.25" customHeight="1" x14ac:dyDescent="0.2">
      <c r="A360" s="88" t="s">
        <v>220</v>
      </c>
      <c r="B360" s="45" t="s">
        <v>221</v>
      </c>
      <c r="C360" s="44"/>
      <c r="D360" s="92">
        <f>D363+D361</f>
        <v>133.5</v>
      </c>
    </row>
    <row r="361" spans="1:6" ht="38.25" customHeight="1" x14ac:dyDescent="0.2">
      <c r="A361" s="61" t="s">
        <v>9</v>
      </c>
      <c r="B361" s="42" t="s">
        <v>222</v>
      </c>
      <c r="C361" s="44" t="s">
        <v>10</v>
      </c>
      <c r="D361" s="52">
        <f>D362</f>
        <v>26.4</v>
      </c>
    </row>
    <row r="362" spans="1:6" ht="32.25" customHeight="1" x14ac:dyDescent="0.2">
      <c r="A362" s="63" t="s">
        <v>36</v>
      </c>
      <c r="B362" s="42" t="s">
        <v>222</v>
      </c>
      <c r="C362" s="44" t="s">
        <v>37</v>
      </c>
      <c r="D362" s="52">
        <v>26.4</v>
      </c>
    </row>
    <row r="363" spans="1:6" ht="25.5" x14ac:dyDescent="0.2">
      <c r="A363" s="9" t="s">
        <v>15</v>
      </c>
      <c r="B363" s="42" t="s">
        <v>222</v>
      </c>
      <c r="C363" s="44" t="s">
        <v>16</v>
      </c>
      <c r="D363" s="52">
        <f>D364</f>
        <v>107.1</v>
      </c>
    </row>
    <row r="364" spans="1:6" ht="25.5" x14ac:dyDescent="0.2">
      <c r="A364" s="19" t="s">
        <v>17</v>
      </c>
      <c r="B364" s="42" t="s">
        <v>222</v>
      </c>
      <c r="C364" s="44" t="s">
        <v>18</v>
      </c>
      <c r="D364" s="52">
        <f>133.5-26.4</f>
        <v>107.1</v>
      </c>
    </row>
    <row r="365" spans="1:6" ht="41.25" customHeight="1" x14ac:dyDescent="0.2">
      <c r="A365" s="112" t="s">
        <v>247</v>
      </c>
      <c r="B365" s="113" t="s">
        <v>248</v>
      </c>
      <c r="C365" s="114"/>
      <c r="D365" s="82">
        <f>D366</f>
        <v>272.8</v>
      </c>
    </row>
    <row r="366" spans="1:6" ht="25.5" x14ac:dyDescent="0.2">
      <c r="A366" s="9" t="s">
        <v>15</v>
      </c>
      <c r="B366" s="115" t="s">
        <v>249</v>
      </c>
      <c r="C366" s="110" t="s">
        <v>16</v>
      </c>
      <c r="D366" s="87">
        <f>D367</f>
        <v>272.8</v>
      </c>
    </row>
    <row r="367" spans="1:6" ht="25.5" x14ac:dyDescent="0.2">
      <c r="A367" s="19" t="s">
        <v>17</v>
      </c>
      <c r="B367" s="115" t="s">
        <v>249</v>
      </c>
      <c r="C367" s="110" t="s">
        <v>18</v>
      </c>
      <c r="D367" s="87">
        <f>272.8</f>
        <v>272.8</v>
      </c>
    </row>
    <row r="368" spans="1:6" s="32" customFormat="1" x14ac:dyDescent="0.2">
      <c r="A368" s="20" t="s">
        <v>5</v>
      </c>
      <c r="B368" s="40" t="s">
        <v>6</v>
      </c>
      <c r="C368" s="43"/>
      <c r="D368" s="92">
        <f>D369+D372+D377+D380+D392+D395+D400+D403+D406+D411+D419+D425+D431+D437+D443+D440+D422+D428+D434</f>
        <v>88079.6</v>
      </c>
      <c r="F368" s="33"/>
    </row>
    <row r="369" spans="1:4" x14ac:dyDescent="0.2">
      <c r="A369" s="50" t="s">
        <v>7</v>
      </c>
      <c r="B369" s="35" t="s">
        <v>8</v>
      </c>
      <c r="C369" s="36"/>
      <c r="D369" s="72">
        <f>D371</f>
        <v>1235.3</v>
      </c>
    </row>
    <row r="370" spans="1:4" ht="51" x14ac:dyDescent="0.2">
      <c r="A370" s="5" t="s">
        <v>9</v>
      </c>
      <c r="B370" s="35" t="s">
        <v>8</v>
      </c>
      <c r="C370" s="36" t="s">
        <v>10</v>
      </c>
      <c r="D370" s="72">
        <f>D371</f>
        <v>1235.3</v>
      </c>
    </row>
    <row r="371" spans="1:4" ht="25.5" x14ac:dyDescent="0.2">
      <c r="A371" s="6" t="s">
        <v>11</v>
      </c>
      <c r="B371" s="35" t="s">
        <v>8</v>
      </c>
      <c r="C371" s="46">
        <v>120</v>
      </c>
      <c r="D371" s="52">
        <f>1466.2-227.7-145.8+142.6</f>
        <v>1235.3</v>
      </c>
    </row>
    <row r="372" spans="1:4" x14ac:dyDescent="0.2">
      <c r="A372" s="3" t="s">
        <v>12</v>
      </c>
      <c r="B372" s="35" t="s">
        <v>13</v>
      </c>
      <c r="C372" s="36"/>
      <c r="D372" s="72">
        <f>D374+D376</f>
        <v>1469.6</v>
      </c>
    </row>
    <row r="373" spans="1:4" ht="51" x14ac:dyDescent="0.2">
      <c r="A373" s="4" t="s">
        <v>9</v>
      </c>
      <c r="B373" s="35" t="s">
        <v>13</v>
      </c>
      <c r="C373" s="36" t="s">
        <v>10</v>
      </c>
      <c r="D373" s="72">
        <f>D374</f>
        <v>1186.5999999999999</v>
      </c>
    </row>
    <row r="374" spans="1:4" ht="25.5" x14ac:dyDescent="0.2">
      <c r="A374" s="7" t="s">
        <v>11</v>
      </c>
      <c r="B374" s="35" t="s">
        <v>13</v>
      </c>
      <c r="C374" s="36" t="s">
        <v>14</v>
      </c>
      <c r="D374" s="52">
        <f>1231-44.4</f>
        <v>1186.5999999999999</v>
      </c>
    </row>
    <row r="375" spans="1:4" ht="25.5" x14ac:dyDescent="0.2">
      <c r="A375" s="8" t="s">
        <v>15</v>
      </c>
      <c r="B375" s="35" t="s">
        <v>13</v>
      </c>
      <c r="C375" s="36" t="s">
        <v>16</v>
      </c>
      <c r="D375" s="52">
        <f>D376</f>
        <v>283</v>
      </c>
    </row>
    <row r="376" spans="1:4" ht="25.5" x14ac:dyDescent="0.2">
      <c r="A376" s="6" t="s">
        <v>17</v>
      </c>
      <c r="B376" s="35" t="s">
        <v>13</v>
      </c>
      <c r="C376" s="36" t="s">
        <v>18</v>
      </c>
      <c r="D376" s="52">
        <v>283</v>
      </c>
    </row>
    <row r="377" spans="1:4" ht="25.5" x14ac:dyDescent="0.2">
      <c r="A377" s="3" t="s">
        <v>30</v>
      </c>
      <c r="B377" s="40" t="s">
        <v>31</v>
      </c>
      <c r="C377" s="41"/>
      <c r="D377" s="78">
        <f>D378</f>
        <v>1107.5999999999999</v>
      </c>
    </row>
    <row r="378" spans="1:4" ht="51" x14ac:dyDescent="0.2">
      <c r="A378" s="4" t="s">
        <v>9</v>
      </c>
      <c r="B378" s="35" t="s">
        <v>31</v>
      </c>
      <c r="C378" s="36" t="s">
        <v>10</v>
      </c>
      <c r="D378" s="72">
        <f>D379</f>
        <v>1107.5999999999999</v>
      </c>
    </row>
    <row r="379" spans="1:4" ht="25.5" x14ac:dyDescent="0.2">
      <c r="A379" s="7" t="s">
        <v>11</v>
      </c>
      <c r="B379" s="35" t="s">
        <v>31</v>
      </c>
      <c r="C379" s="36" t="s">
        <v>14</v>
      </c>
      <c r="D379" s="52">
        <f>1056.3+131.2-79.9</f>
        <v>1107.5999999999999</v>
      </c>
    </row>
    <row r="380" spans="1:4" x14ac:dyDescent="0.2">
      <c r="A380" s="3" t="s">
        <v>32</v>
      </c>
      <c r="B380" s="40" t="s">
        <v>33</v>
      </c>
      <c r="C380" s="41"/>
      <c r="D380" s="78">
        <f>D381</f>
        <v>745.1</v>
      </c>
    </row>
    <row r="381" spans="1:4" ht="51" x14ac:dyDescent="0.2">
      <c r="A381" s="4" t="s">
        <v>9</v>
      </c>
      <c r="B381" s="35" t="s">
        <v>33</v>
      </c>
      <c r="C381" s="36" t="s">
        <v>10</v>
      </c>
      <c r="D381" s="72">
        <f>D382</f>
        <v>745.1</v>
      </c>
    </row>
    <row r="382" spans="1:4" ht="25.5" x14ac:dyDescent="0.2">
      <c r="A382" s="7" t="s">
        <v>11</v>
      </c>
      <c r="B382" s="35" t="s">
        <v>33</v>
      </c>
      <c r="C382" s="36" t="s">
        <v>14</v>
      </c>
      <c r="D382" s="52">
        <f>427+283+88.2-53.1</f>
        <v>745.1</v>
      </c>
    </row>
    <row r="383" spans="1:4" hidden="1" x14ac:dyDescent="0.2">
      <c r="A383" s="15" t="s">
        <v>172</v>
      </c>
      <c r="B383" s="35" t="s">
        <v>171</v>
      </c>
      <c r="C383" s="36"/>
      <c r="D383" s="92">
        <f>D384</f>
        <v>0</v>
      </c>
    </row>
    <row r="384" spans="1:4" hidden="1" x14ac:dyDescent="0.2">
      <c r="A384" s="9" t="s">
        <v>38</v>
      </c>
      <c r="B384" s="35" t="s">
        <v>171</v>
      </c>
      <c r="C384" s="36" t="s">
        <v>39</v>
      </c>
      <c r="D384" s="52">
        <f>D385</f>
        <v>0</v>
      </c>
    </row>
    <row r="385" spans="1:4" hidden="1" x14ac:dyDescent="0.2">
      <c r="A385" s="6" t="s">
        <v>176</v>
      </c>
      <c r="B385" s="35" t="s">
        <v>171</v>
      </c>
      <c r="C385" s="36" t="s">
        <v>175</v>
      </c>
      <c r="D385" s="52"/>
    </row>
    <row r="386" spans="1:4" ht="30.75" hidden="1" customHeight="1" x14ac:dyDescent="0.2">
      <c r="A386" s="49" t="s">
        <v>173</v>
      </c>
      <c r="B386" s="35" t="s">
        <v>174</v>
      </c>
      <c r="C386" s="36"/>
      <c r="D386" s="92">
        <f>D387</f>
        <v>0</v>
      </c>
    </row>
    <row r="387" spans="1:4" ht="25.5" hidden="1" x14ac:dyDescent="0.2">
      <c r="A387" s="9" t="s">
        <v>15</v>
      </c>
      <c r="B387" s="35" t="s">
        <v>174</v>
      </c>
      <c r="C387" s="36" t="s">
        <v>16</v>
      </c>
      <c r="D387" s="52">
        <f>D388</f>
        <v>0</v>
      </c>
    </row>
    <row r="388" spans="1:4" ht="25.5" hidden="1" x14ac:dyDescent="0.2">
      <c r="A388" s="6" t="s">
        <v>17</v>
      </c>
      <c r="B388" s="35" t="s">
        <v>174</v>
      </c>
      <c r="C388" s="36" t="s">
        <v>18</v>
      </c>
      <c r="D388" s="52"/>
    </row>
    <row r="389" spans="1:4" ht="25.5" hidden="1" x14ac:dyDescent="0.2">
      <c r="A389" s="12" t="s">
        <v>49</v>
      </c>
      <c r="B389" s="42" t="s">
        <v>50</v>
      </c>
      <c r="C389" s="44"/>
      <c r="D389" s="92">
        <f>D390</f>
        <v>0</v>
      </c>
    </row>
    <row r="390" spans="1:4" hidden="1" x14ac:dyDescent="0.2">
      <c r="A390" s="6" t="s">
        <v>51</v>
      </c>
      <c r="B390" s="42" t="s">
        <v>50</v>
      </c>
      <c r="C390" s="44" t="s">
        <v>52</v>
      </c>
      <c r="D390" s="52">
        <f>D391</f>
        <v>0</v>
      </c>
    </row>
    <row r="391" spans="1:4" hidden="1" x14ac:dyDescent="0.2">
      <c r="A391" s="6" t="s">
        <v>53</v>
      </c>
      <c r="B391" s="42" t="s">
        <v>50</v>
      </c>
      <c r="C391" s="44" t="s">
        <v>54</v>
      </c>
      <c r="D391" s="52"/>
    </row>
    <row r="392" spans="1:4" ht="25.5" x14ac:dyDescent="0.2">
      <c r="A392" s="12" t="s">
        <v>62</v>
      </c>
      <c r="B392" s="40" t="s">
        <v>229</v>
      </c>
      <c r="C392" s="41"/>
      <c r="D392" s="92">
        <f>D393</f>
        <v>3832.4</v>
      </c>
    </row>
    <row r="393" spans="1:4" ht="25.5" x14ac:dyDescent="0.2">
      <c r="A393" s="6" t="s">
        <v>15</v>
      </c>
      <c r="B393" s="35" t="s">
        <v>229</v>
      </c>
      <c r="C393" s="36" t="s">
        <v>16</v>
      </c>
      <c r="D393" s="52">
        <f>D394</f>
        <v>3832.4</v>
      </c>
    </row>
    <row r="394" spans="1:4" ht="25.5" x14ac:dyDescent="0.2">
      <c r="A394" s="6" t="s">
        <v>17</v>
      </c>
      <c r="B394" s="35" t="s">
        <v>229</v>
      </c>
      <c r="C394" s="36" t="s">
        <v>18</v>
      </c>
      <c r="D394" s="52">
        <f>2149.2-62.2+1745.4</f>
        <v>3832.4</v>
      </c>
    </row>
    <row r="395" spans="1:4" ht="25.5" x14ac:dyDescent="0.2">
      <c r="A395" s="12" t="s">
        <v>63</v>
      </c>
      <c r="B395" s="35" t="s">
        <v>230</v>
      </c>
      <c r="C395" s="36"/>
      <c r="D395" s="52">
        <f>D398+D396</f>
        <v>134</v>
      </c>
    </row>
    <row r="396" spans="1:4" ht="51" x14ac:dyDescent="0.2">
      <c r="A396" s="4" t="s">
        <v>9</v>
      </c>
      <c r="B396" s="35" t="s">
        <v>230</v>
      </c>
      <c r="C396" s="36" t="s">
        <v>10</v>
      </c>
      <c r="D396" s="52">
        <f>D397</f>
        <v>134</v>
      </c>
    </row>
    <row r="397" spans="1:4" ht="25.5" x14ac:dyDescent="0.2">
      <c r="A397" s="7" t="s">
        <v>11</v>
      </c>
      <c r="B397" s="35" t="s">
        <v>230</v>
      </c>
      <c r="C397" s="36" t="s">
        <v>14</v>
      </c>
      <c r="D397" s="52">
        <v>134</v>
      </c>
    </row>
    <row r="398" spans="1:4" ht="25.5" hidden="1" x14ac:dyDescent="0.2">
      <c r="A398" s="6" t="s">
        <v>15</v>
      </c>
      <c r="B398" s="35" t="s">
        <v>64</v>
      </c>
      <c r="C398" s="36" t="s">
        <v>16</v>
      </c>
      <c r="D398" s="52">
        <f>D399</f>
        <v>0</v>
      </c>
    </row>
    <row r="399" spans="1:4" ht="25.5" hidden="1" x14ac:dyDescent="0.2">
      <c r="A399" s="6" t="s">
        <v>17</v>
      </c>
      <c r="B399" s="35" t="s">
        <v>64</v>
      </c>
      <c r="C399" s="36" t="s">
        <v>18</v>
      </c>
      <c r="D399" s="52"/>
    </row>
    <row r="400" spans="1:4" ht="50.25" customHeight="1" x14ac:dyDescent="0.2">
      <c r="A400" s="16" t="s">
        <v>68</v>
      </c>
      <c r="B400" s="40" t="s">
        <v>69</v>
      </c>
      <c r="C400" s="36"/>
      <c r="D400" s="92">
        <f>D401</f>
        <v>3.1</v>
      </c>
    </row>
    <row r="401" spans="1:4" ht="25.5" x14ac:dyDescent="0.2">
      <c r="A401" s="53" t="s">
        <v>15</v>
      </c>
      <c r="B401" s="35" t="s">
        <v>69</v>
      </c>
      <c r="C401" s="36" t="s">
        <v>16</v>
      </c>
      <c r="D401" s="52">
        <f>D402</f>
        <v>3.1</v>
      </c>
    </row>
    <row r="402" spans="1:4" ht="25.5" x14ac:dyDescent="0.2">
      <c r="A402" s="8" t="s">
        <v>17</v>
      </c>
      <c r="B402" s="35" t="s">
        <v>69</v>
      </c>
      <c r="C402" s="36" t="s">
        <v>18</v>
      </c>
      <c r="D402" s="52">
        <v>3.1</v>
      </c>
    </row>
    <row r="403" spans="1:4" ht="15.75" customHeight="1" x14ac:dyDescent="0.2">
      <c r="A403" s="4" t="s">
        <v>102</v>
      </c>
      <c r="B403" s="35" t="s">
        <v>103</v>
      </c>
      <c r="C403" s="36"/>
      <c r="D403" s="78">
        <f>D404</f>
        <v>5233.2</v>
      </c>
    </row>
    <row r="404" spans="1:4" x14ac:dyDescent="0.2">
      <c r="A404" s="6" t="s">
        <v>105</v>
      </c>
      <c r="B404" s="35" t="s">
        <v>103</v>
      </c>
      <c r="C404" s="36" t="s">
        <v>106</v>
      </c>
      <c r="D404" s="52">
        <f>D405</f>
        <v>5233.2</v>
      </c>
    </row>
    <row r="405" spans="1:4" ht="25.5" x14ac:dyDescent="0.2">
      <c r="A405" s="6" t="s">
        <v>104</v>
      </c>
      <c r="B405" s="35" t="s">
        <v>103</v>
      </c>
      <c r="C405" s="36" t="s">
        <v>107</v>
      </c>
      <c r="D405" s="52">
        <v>5233.2</v>
      </c>
    </row>
    <row r="406" spans="1:4" ht="48.75" customHeight="1" x14ac:dyDescent="0.2">
      <c r="A406" s="51" t="s">
        <v>108</v>
      </c>
      <c r="B406" s="40" t="s">
        <v>109</v>
      </c>
      <c r="C406" s="36"/>
      <c r="D406" s="92">
        <f>D407+D409</f>
        <v>3911.5</v>
      </c>
    </row>
    <row r="407" spans="1:4" x14ac:dyDescent="0.2">
      <c r="A407" s="6" t="s">
        <v>38</v>
      </c>
      <c r="B407" s="35" t="s">
        <v>109</v>
      </c>
      <c r="C407" s="36" t="s">
        <v>39</v>
      </c>
      <c r="D407" s="52">
        <f>D408</f>
        <v>1561.5</v>
      </c>
    </row>
    <row r="408" spans="1:4" ht="37.5" customHeight="1" x14ac:dyDescent="0.2">
      <c r="A408" s="6" t="s">
        <v>133</v>
      </c>
      <c r="B408" s="35" t="s">
        <v>109</v>
      </c>
      <c r="C408" s="36" t="s">
        <v>110</v>
      </c>
      <c r="D408" s="52">
        <f>5111.5-3550</f>
        <v>1561.5</v>
      </c>
    </row>
    <row r="409" spans="1:4" ht="37.5" customHeight="1" x14ac:dyDescent="0.2">
      <c r="A409" s="86" t="s">
        <v>108</v>
      </c>
      <c r="B409" s="35" t="s">
        <v>109</v>
      </c>
      <c r="C409" s="36" t="s">
        <v>52</v>
      </c>
      <c r="D409" s="52">
        <f>D410</f>
        <v>2350</v>
      </c>
    </row>
    <row r="410" spans="1:4" ht="21.75" customHeight="1" x14ac:dyDescent="0.2">
      <c r="A410" s="89" t="s">
        <v>53</v>
      </c>
      <c r="B410" s="35" t="s">
        <v>109</v>
      </c>
      <c r="C410" s="36" t="s">
        <v>54</v>
      </c>
      <c r="D410" s="52">
        <v>2350</v>
      </c>
    </row>
    <row r="411" spans="1:4" x14ac:dyDescent="0.2">
      <c r="A411" s="118" t="s">
        <v>263</v>
      </c>
      <c r="B411" s="45" t="s">
        <v>250</v>
      </c>
      <c r="C411" s="44"/>
      <c r="D411" s="109">
        <f>D412+D414</f>
        <v>787</v>
      </c>
    </row>
    <row r="412" spans="1:4" ht="51" x14ac:dyDescent="0.2">
      <c r="A412" s="4" t="s">
        <v>9</v>
      </c>
      <c r="B412" s="42" t="s">
        <v>250</v>
      </c>
      <c r="C412" s="36" t="s">
        <v>10</v>
      </c>
      <c r="D412" s="98">
        <f>D413</f>
        <v>665</v>
      </c>
    </row>
    <row r="413" spans="1:4" ht="25.5" x14ac:dyDescent="0.2">
      <c r="A413" s="7" t="s">
        <v>11</v>
      </c>
      <c r="B413" s="42" t="s">
        <v>250</v>
      </c>
      <c r="C413" s="36" t="s">
        <v>14</v>
      </c>
      <c r="D413" s="98">
        <f>705-10-30</f>
        <v>665</v>
      </c>
    </row>
    <row r="414" spans="1:4" ht="25.5" x14ac:dyDescent="0.2">
      <c r="A414" s="9" t="s">
        <v>15</v>
      </c>
      <c r="B414" s="42" t="s">
        <v>250</v>
      </c>
      <c r="C414" s="36" t="s">
        <v>16</v>
      </c>
      <c r="D414" s="52">
        <f>D415</f>
        <v>122</v>
      </c>
    </row>
    <row r="415" spans="1:4" ht="25.5" x14ac:dyDescent="0.2">
      <c r="A415" s="19" t="s">
        <v>17</v>
      </c>
      <c r="B415" s="42" t="s">
        <v>250</v>
      </c>
      <c r="C415" s="36" t="s">
        <v>18</v>
      </c>
      <c r="D415" s="52">
        <f>82+10+30</f>
        <v>122</v>
      </c>
    </row>
    <row r="416" spans="1:4" ht="22.5" hidden="1" customHeight="1" x14ac:dyDescent="0.2">
      <c r="A416" s="20" t="s">
        <v>151</v>
      </c>
      <c r="B416" s="42" t="s">
        <v>152</v>
      </c>
      <c r="C416" s="36"/>
      <c r="D416" s="52">
        <f>D417</f>
        <v>0</v>
      </c>
    </row>
    <row r="417" spans="1:4" ht="27.75" hidden="1" customHeight="1" x14ac:dyDescent="0.2">
      <c r="A417" s="19" t="s">
        <v>105</v>
      </c>
      <c r="B417" s="42" t="s">
        <v>152</v>
      </c>
      <c r="C417" s="36" t="s">
        <v>106</v>
      </c>
      <c r="D417" s="52">
        <f>D418</f>
        <v>0</v>
      </c>
    </row>
    <row r="418" spans="1:4" ht="32.25" hidden="1" customHeight="1" x14ac:dyDescent="0.2">
      <c r="A418" s="19" t="s">
        <v>104</v>
      </c>
      <c r="B418" s="42" t="s">
        <v>152</v>
      </c>
      <c r="C418" s="36" t="s">
        <v>107</v>
      </c>
      <c r="D418" s="52"/>
    </row>
    <row r="419" spans="1:4" ht="21" customHeight="1" x14ac:dyDescent="0.2">
      <c r="A419" s="112" t="s">
        <v>219</v>
      </c>
      <c r="B419" s="103" t="s">
        <v>145</v>
      </c>
      <c r="C419" s="66"/>
      <c r="D419" s="82">
        <f>D420</f>
        <v>8.6</v>
      </c>
    </row>
    <row r="420" spans="1:4" ht="40.5" customHeight="1" x14ac:dyDescent="0.2">
      <c r="A420" s="86" t="s">
        <v>218</v>
      </c>
      <c r="B420" s="81" t="s">
        <v>145</v>
      </c>
      <c r="C420" s="66" t="s">
        <v>16</v>
      </c>
      <c r="D420" s="87">
        <f>D421</f>
        <v>8.6</v>
      </c>
    </row>
    <row r="421" spans="1:4" ht="27" customHeight="1" x14ac:dyDescent="0.2">
      <c r="A421" s="86" t="s">
        <v>15</v>
      </c>
      <c r="B421" s="81" t="s">
        <v>145</v>
      </c>
      <c r="C421" s="66" t="s">
        <v>18</v>
      </c>
      <c r="D421" s="87">
        <v>8.6</v>
      </c>
    </row>
    <row r="422" spans="1:4" ht="27" customHeight="1" x14ac:dyDescent="0.2">
      <c r="A422" s="23" t="s">
        <v>299</v>
      </c>
      <c r="B422" s="103" t="s">
        <v>301</v>
      </c>
      <c r="C422" s="66"/>
      <c r="D422" s="82">
        <f>D423</f>
        <v>290.39999999999998</v>
      </c>
    </row>
    <row r="423" spans="1:4" ht="27" customHeight="1" x14ac:dyDescent="0.2">
      <c r="A423" s="4" t="s">
        <v>9</v>
      </c>
      <c r="B423" s="103" t="s">
        <v>301</v>
      </c>
      <c r="C423" s="66" t="s">
        <v>10</v>
      </c>
      <c r="D423" s="87">
        <f>D424</f>
        <v>290.39999999999998</v>
      </c>
    </row>
    <row r="424" spans="1:4" ht="27" customHeight="1" x14ac:dyDescent="0.2">
      <c r="A424" s="7" t="s">
        <v>11</v>
      </c>
      <c r="B424" s="103" t="s">
        <v>301</v>
      </c>
      <c r="C424" s="66" t="s">
        <v>14</v>
      </c>
      <c r="D424" s="87">
        <f>113+44.4+133</f>
        <v>290.39999999999998</v>
      </c>
    </row>
    <row r="425" spans="1:4" ht="37.5" customHeight="1" x14ac:dyDescent="0.2">
      <c r="A425" s="15" t="s">
        <v>66</v>
      </c>
      <c r="B425" s="103" t="s">
        <v>261</v>
      </c>
      <c r="C425" s="66"/>
      <c r="D425" s="82">
        <f>D426</f>
        <v>23820.9</v>
      </c>
    </row>
    <row r="426" spans="1:4" ht="32.25" customHeight="1" x14ac:dyDescent="0.2">
      <c r="A426" s="9" t="s">
        <v>15</v>
      </c>
      <c r="B426" s="81" t="s">
        <v>261</v>
      </c>
      <c r="C426" s="66" t="s">
        <v>16</v>
      </c>
      <c r="D426" s="87">
        <f>D427</f>
        <v>23820.9</v>
      </c>
    </row>
    <row r="427" spans="1:4" ht="25.5" customHeight="1" x14ac:dyDescent="0.2">
      <c r="A427" s="9" t="s">
        <v>17</v>
      </c>
      <c r="B427" s="81" t="s">
        <v>261</v>
      </c>
      <c r="C427" s="66" t="s">
        <v>18</v>
      </c>
      <c r="D427" s="87">
        <f>16278.7+7542.2</f>
        <v>23820.9</v>
      </c>
    </row>
    <row r="428" spans="1:4" ht="25.5" customHeight="1" x14ac:dyDescent="0.2">
      <c r="A428" s="116" t="s">
        <v>307</v>
      </c>
      <c r="B428" s="103" t="s">
        <v>306</v>
      </c>
      <c r="C428" s="66"/>
      <c r="D428" s="82">
        <f>D429</f>
        <v>41731.599999999999</v>
      </c>
    </row>
    <row r="429" spans="1:4" ht="25.5" customHeight="1" x14ac:dyDescent="0.2">
      <c r="A429" s="86" t="s">
        <v>51</v>
      </c>
      <c r="B429" s="81" t="s">
        <v>306</v>
      </c>
      <c r="C429" s="66" t="s">
        <v>52</v>
      </c>
      <c r="D429" s="87">
        <f>D430</f>
        <v>41731.599999999999</v>
      </c>
    </row>
    <row r="430" spans="1:4" ht="25.5" customHeight="1" x14ac:dyDescent="0.2">
      <c r="A430" s="86" t="s">
        <v>308</v>
      </c>
      <c r="B430" s="81" t="s">
        <v>306</v>
      </c>
      <c r="C430" s="66" t="s">
        <v>290</v>
      </c>
      <c r="D430" s="87">
        <f>13565.5+28166.1</f>
        <v>41731.599999999999</v>
      </c>
    </row>
    <row r="431" spans="1:4" ht="24" customHeight="1" x14ac:dyDescent="0.2">
      <c r="A431" s="15" t="s">
        <v>264</v>
      </c>
      <c r="B431" s="73" t="s">
        <v>171</v>
      </c>
      <c r="C431" s="66"/>
      <c r="D431" s="82">
        <f>D432</f>
        <v>1407</v>
      </c>
    </row>
    <row r="432" spans="1:4" ht="22.5" customHeight="1" x14ac:dyDescent="0.2">
      <c r="A432" s="6" t="s">
        <v>38</v>
      </c>
      <c r="B432" s="65" t="s">
        <v>171</v>
      </c>
      <c r="C432" s="66" t="s">
        <v>39</v>
      </c>
      <c r="D432" s="87">
        <f>D433</f>
        <v>1407</v>
      </c>
    </row>
    <row r="433" spans="1:4" ht="22.5" customHeight="1" x14ac:dyDescent="0.2">
      <c r="A433" s="6" t="s">
        <v>176</v>
      </c>
      <c r="B433" s="65" t="s">
        <v>171</v>
      </c>
      <c r="C433" s="66" t="s">
        <v>175</v>
      </c>
      <c r="D433" s="87">
        <v>1407</v>
      </c>
    </row>
    <row r="434" spans="1:4" ht="36" customHeight="1" x14ac:dyDescent="0.2">
      <c r="A434" s="112" t="s">
        <v>313</v>
      </c>
      <c r="B434" s="73" t="s">
        <v>312</v>
      </c>
      <c r="C434" s="66"/>
      <c r="D434" s="82">
        <f>D435</f>
        <v>160</v>
      </c>
    </row>
    <row r="435" spans="1:4" ht="22.5" customHeight="1" x14ac:dyDescent="0.2">
      <c r="A435" s="86" t="s">
        <v>15</v>
      </c>
      <c r="B435" s="65" t="s">
        <v>312</v>
      </c>
      <c r="C435" s="110" t="s">
        <v>16</v>
      </c>
      <c r="D435" s="87">
        <f>D436</f>
        <v>160</v>
      </c>
    </row>
    <row r="436" spans="1:4" ht="22.5" customHeight="1" x14ac:dyDescent="0.2">
      <c r="A436" s="86" t="s">
        <v>17</v>
      </c>
      <c r="B436" s="65" t="s">
        <v>312</v>
      </c>
      <c r="C436" s="110" t="s">
        <v>18</v>
      </c>
      <c r="D436" s="87">
        <v>160</v>
      </c>
    </row>
    <row r="437" spans="1:4" ht="27" customHeight="1" x14ac:dyDescent="0.2">
      <c r="A437" s="112" t="s">
        <v>286</v>
      </c>
      <c r="B437" s="121" t="s">
        <v>287</v>
      </c>
      <c r="C437" s="114"/>
      <c r="D437" s="82">
        <f>D438</f>
        <v>915</v>
      </c>
    </row>
    <row r="438" spans="1:4" ht="27" customHeight="1" x14ac:dyDescent="0.2">
      <c r="A438" s="86" t="s">
        <v>15</v>
      </c>
      <c r="B438" s="104" t="s">
        <v>287</v>
      </c>
      <c r="C438" s="110" t="s">
        <v>16</v>
      </c>
      <c r="D438" s="87">
        <f>D439</f>
        <v>915</v>
      </c>
    </row>
    <row r="439" spans="1:4" ht="27" customHeight="1" x14ac:dyDescent="0.2">
      <c r="A439" s="86" t="s">
        <v>17</v>
      </c>
      <c r="B439" s="104" t="s">
        <v>287</v>
      </c>
      <c r="C439" s="110" t="s">
        <v>18</v>
      </c>
      <c r="D439" s="87">
        <f>785+130</f>
        <v>915</v>
      </c>
    </row>
    <row r="440" spans="1:4" ht="27" customHeight="1" x14ac:dyDescent="0.2">
      <c r="A440" s="89" t="s">
        <v>289</v>
      </c>
      <c r="B440" s="122" t="s">
        <v>288</v>
      </c>
      <c r="C440" s="110"/>
      <c r="D440" s="87">
        <f>D441</f>
        <v>277.29999999999853</v>
      </c>
    </row>
    <row r="441" spans="1:4" ht="27" customHeight="1" x14ac:dyDescent="0.2">
      <c r="A441" s="6" t="s">
        <v>38</v>
      </c>
      <c r="B441" s="122" t="s">
        <v>288</v>
      </c>
      <c r="C441" s="110" t="s">
        <v>39</v>
      </c>
      <c r="D441" s="87">
        <f>D442</f>
        <v>277.29999999999853</v>
      </c>
    </row>
    <row r="442" spans="1:4" ht="27" customHeight="1" x14ac:dyDescent="0.2">
      <c r="A442" s="86" t="s">
        <v>58</v>
      </c>
      <c r="B442" s="122" t="s">
        <v>288</v>
      </c>
      <c r="C442" s="110" t="s">
        <v>59</v>
      </c>
      <c r="D442" s="87">
        <f>15196.3-3996.5-10605.2-157.3-160</f>
        <v>277.29999999999853</v>
      </c>
    </row>
    <row r="443" spans="1:4" ht="27" customHeight="1" x14ac:dyDescent="0.2">
      <c r="A443" s="112" t="s">
        <v>275</v>
      </c>
      <c r="B443" s="73" t="s">
        <v>276</v>
      </c>
      <c r="C443" s="119"/>
      <c r="D443" s="82">
        <f>D444</f>
        <v>1010</v>
      </c>
    </row>
    <row r="444" spans="1:4" ht="54" customHeight="1" x14ac:dyDescent="0.2">
      <c r="A444" s="4" t="s">
        <v>9</v>
      </c>
      <c r="B444" s="65" t="s">
        <v>276</v>
      </c>
      <c r="C444" s="66" t="s">
        <v>10</v>
      </c>
      <c r="D444" s="87">
        <f>D446+D445+D447</f>
        <v>1010</v>
      </c>
    </row>
    <row r="445" spans="1:4" ht="35.25" customHeight="1" x14ac:dyDescent="0.2">
      <c r="A445" s="63" t="s">
        <v>36</v>
      </c>
      <c r="B445" s="65" t="s">
        <v>276</v>
      </c>
      <c r="C445" s="66" t="s">
        <v>10</v>
      </c>
      <c r="D445" s="87">
        <v>40</v>
      </c>
    </row>
    <row r="446" spans="1:4" ht="24" customHeight="1" x14ac:dyDescent="0.2">
      <c r="A446" s="7" t="s">
        <v>11</v>
      </c>
      <c r="B446" s="65" t="s">
        <v>276</v>
      </c>
      <c r="C446" s="66" t="s">
        <v>14</v>
      </c>
      <c r="D446" s="87">
        <f>1010-50</f>
        <v>960</v>
      </c>
    </row>
    <row r="447" spans="1:4" ht="24" customHeight="1" x14ac:dyDescent="0.2">
      <c r="A447" s="120" t="s">
        <v>275</v>
      </c>
      <c r="B447" s="104" t="s">
        <v>276</v>
      </c>
      <c r="C447" s="110" t="s">
        <v>52</v>
      </c>
      <c r="D447" s="87">
        <f>D448</f>
        <v>10</v>
      </c>
    </row>
    <row r="448" spans="1:4" ht="24" customHeight="1" x14ac:dyDescent="0.2">
      <c r="A448" s="89" t="s">
        <v>70</v>
      </c>
      <c r="B448" s="104" t="s">
        <v>276</v>
      </c>
      <c r="C448" s="110" t="s">
        <v>93</v>
      </c>
      <c r="D448" s="87">
        <v>10</v>
      </c>
    </row>
    <row r="449" spans="1:7" s="100" customFormat="1" x14ac:dyDescent="0.2">
      <c r="A449" s="105" t="s">
        <v>132</v>
      </c>
      <c r="B449" s="101"/>
      <c r="C449" s="101"/>
      <c r="D449" s="99">
        <f>D10+D66+D70+D127++D260+D267+D310+D313+D316+D326+D329+D337+D345+D348+D351+D354+D360+D365+D368</f>
        <v>1352260.9999999998</v>
      </c>
      <c r="G449" s="102"/>
    </row>
  </sheetData>
  <mergeCells count="2">
    <mergeCell ref="B1:D4"/>
    <mergeCell ref="A5:D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2024-01-10T01:12:03Z</cp:lastPrinted>
  <dcterms:created xsi:type="dcterms:W3CDTF">2016-11-29T07:19:37Z</dcterms:created>
  <dcterms:modified xsi:type="dcterms:W3CDTF">2024-09-26T03:00:54Z</dcterms:modified>
</cp:coreProperties>
</file>