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804~1\AppData\Local\Temp\Rar$DIa12528.20586\"/>
    </mc:Choice>
  </mc:AlternateContent>
  <bookViews>
    <workbookView xWindow="480" yWindow="12" windowWidth="9720" windowHeight="7320" activeTab="1"/>
  </bookViews>
  <sheets>
    <sheet name="таблица 1" sheetId="1" r:id="rId1"/>
    <sheet name="таблица 2" sheetId="3" r:id="rId2"/>
    <sheet name="таблица 3" sheetId="2" r:id="rId3"/>
  </sheets>
  <calcPr calcId="152511"/>
</workbook>
</file>

<file path=xl/calcChain.xml><?xml version="1.0" encoding="utf-8"?>
<calcChain xmlns="http://schemas.openxmlformats.org/spreadsheetml/2006/main">
  <c r="I25" i="2" l="1"/>
  <c r="I23" i="2"/>
  <c r="I22" i="2"/>
  <c r="I21" i="2"/>
  <c r="I13" i="2"/>
  <c r="E16" i="1" l="1"/>
  <c r="E15" i="1"/>
  <c r="C7" i="3"/>
  <c r="C10" i="3" s="1"/>
  <c r="E21" i="1" l="1"/>
  <c r="E12" i="2"/>
  <c r="I11" i="2" l="1"/>
  <c r="I17" i="2"/>
  <c r="I16" i="2"/>
  <c r="I15" i="2"/>
  <c r="I14" i="2"/>
  <c r="J18" i="2"/>
  <c r="J24" i="2"/>
  <c r="J23" i="2"/>
  <c r="J22" i="2"/>
  <c r="J21" i="2"/>
  <c r="J20" i="2"/>
  <c r="J19" i="2"/>
  <c r="J14" i="2"/>
  <c r="J16" i="2"/>
  <c r="J15" i="2"/>
  <c r="J13" i="2"/>
  <c r="J11" i="2"/>
  <c r="H26" i="2"/>
  <c r="E18" i="1" l="1"/>
  <c r="E20" i="1" l="1"/>
  <c r="E23" i="1"/>
  <c r="I26" i="2" l="1"/>
  <c r="G26" i="2"/>
  <c r="F26" i="2"/>
  <c r="J26" i="2"/>
  <c r="E24" i="1" l="1"/>
  <c r="E22" i="1" l="1"/>
  <c r="E17" i="1"/>
  <c r="E14" i="1"/>
  <c r="E13" i="1"/>
  <c r="E12" i="1"/>
  <c r="E11" i="1"/>
  <c r="E10" i="1"/>
  <c r="E25" i="1" l="1"/>
  <c r="F13" i="1"/>
  <c r="F10" i="1"/>
  <c r="F24" i="1"/>
  <c r="C26" i="2"/>
  <c r="E26" i="2"/>
  <c r="K26" i="2"/>
  <c r="D26" i="2"/>
  <c r="F11" i="1"/>
  <c r="F12" i="1"/>
  <c r="F14" i="1"/>
  <c r="F15" i="1"/>
  <c r="F16" i="1"/>
  <c r="F17" i="1"/>
  <c r="F18" i="1"/>
  <c r="F19" i="1"/>
  <c r="F20" i="1"/>
  <c r="F21" i="1"/>
  <c r="F22" i="1"/>
  <c r="F23" i="1"/>
  <c r="D25" i="1" l="1"/>
  <c r="C25" i="1"/>
  <c r="F25" i="1" l="1"/>
</calcChain>
</file>

<file path=xl/sharedStrings.xml><?xml version="1.0" encoding="utf-8"?>
<sst xmlns="http://schemas.openxmlformats.org/spreadsheetml/2006/main" count="74" uniqueCount="51">
  <si>
    <t>Наименование поселений</t>
  </si>
  <si>
    <t>Нерчинское</t>
  </si>
  <si>
    <t>Приисковское</t>
  </si>
  <si>
    <t>Бишигинское</t>
  </si>
  <si>
    <t>Верхнеключевское</t>
  </si>
  <si>
    <t>Нижнеключевское</t>
  </si>
  <si>
    <t>Зареченское</t>
  </si>
  <si>
    <t>Кумакинское</t>
  </si>
  <si>
    <t>Знаменское</t>
  </si>
  <si>
    <t>Илимское</t>
  </si>
  <si>
    <t>Зюльзинское</t>
  </si>
  <si>
    <t>Олинское</t>
  </si>
  <si>
    <t>Олеканское</t>
  </si>
  <si>
    <t>Пешковское</t>
  </si>
  <si>
    <t>Андронниковское</t>
  </si>
  <si>
    <t>ИТОГО</t>
  </si>
  <si>
    <t>Верхнеумыкэйское</t>
  </si>
  <si>
    <t>тыс. руб.</t>
  </si>
  <si>
    <t>ВСЕГО</t>
  </si>
  <si>
    <t>Выравнивание бюджетной обеспеченности поселений из регионального фонда финансовой поддержки</t>
  </si>
  <si>
    <t>Выравнивание бюджетной обеспеченности поселений из районного фонда финансовой поддержки</t>
  </si>
  <si>
    <t>Таблица 1</t>
  </si>
  <si>
    <t>Иные межбюджетные трансферты</t>
  </si>
  <si>
    <t>Распределение дотации на выравнивание уровня бюджетной обеспеченности,  дотации на поддержку мер по обеспечению сбалансированности бюджетов, иные межбюджетные трансферты на 2024 год (раздел 14)</t>
  </si>
  <si>
    <t>ПРИЛОЖЕНИЕ № 14                                                                       к решению Совета муниципального района  "Нерчинский район" от 27  декабря 2023 г. №  120 "О  бюджете муниципального района "Нерчинский район" на 2024 год и плановый период 2025-2026 годов"</t>
  </si>
  <si>
    <t>Распределение субсидий, иных межбюджетных трансфертов</t>
  </si>
  <si>
    <t>Наименование</t>
  </si>
  <si>
    <t>Субвенция на осуществление государственного полномочия по организации социальной поддержки отдельых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</si>
  <si>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КБК</t>
  </si>
  <si>
    <t>1003-8800074505-530</t>
  </si>
  <si>
    <t xml:space="preserve">Приисковское </t>
  </si>
  <si>
    <t xml:space="preserve">Нерчинское </t>
  </si>
  <si>
    <t>Таблица 3</t>
  </si>
  <si>
    <t>1403-88000П8050-540</t>
  </si>
  <si>
    <t>Иные межбюджетные трансферты на поощрение работников, занимающихся обеспечением по привлечению граждан на военную службу</t>
  </si>
  <si>
    <t xml:space="preserve"> Прочие субсидии 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</si>
  <si>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Субсидия на 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</si>
  <si>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0502-17001S4905-520</t>
  </si>
  <si>
    <t>0409-88001S4317-520</t>
  </si>
  <si>
    <t>1403-0120379492-540</t>
  </si>
  <si>
    <t>Иные выплаты за достижение показателей деятельности органов исполнительной власти субъектов Российской Федерации, для бюджетов муниципальных образований</t>
  </si>
  <si>
    <t>Предоставление иных межбюджетных трансфертов бюджетам муниципальных районов, муниципальных округов и городских округов Забайкальского края на решение вопросов местного значения</t>
  </si>
  <si>
    <t>1403-0120378110-540</t>
  </si>
  <si>
    <t>1403-01203Д8040-540</t>
  </si>
  <si>
    <t>Иные межбюджетные трансферты на обеспечение расходных обязательств по оплате труда работников учреждений бюджетной сферы, финансируемых за счет средств бюджетов муниципальных районов, муниципальных округов, городских округов</t>
  </si>
  <si>
    <t xml:space="preserve">ПРИЛОЖЕНИЕ № 14 к решению Совета муниципального района  "Нерчинский район" от 27 декабря 2023 г. № 120  "О  бюджете муниципального района "Нерчинский район" на 2024 год и плановый период 2025 и 2026 годов"         </t>
  </si>
  <si>
    <t>0709-01203Д8040-540</t>
  </si>
  <si>
    <t>Таблица 2</t>
  </si>
  <si>
    <t>Распределение межбюджетных трансфертов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2024 год (раздел 07)</t>
  </si>
  <si>
    <t xml:space="preserve">Иные межбюджетные трансферты </t>
  </si>
  <si>
    <t xml:space="preserve">ПРИЛОЖЕНИЕ № 14                                                                       к решению Совета муниципального района  "Нерчинский район" от 27 декабря 2023 г. № 120                   "О  бюджете муниципального района "Нерчинский район" на 2024 год и плановый период 2025-2026 годов"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</si>
</sst>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_р_._-;\-* #,##0.0_р_._-;_-* &quot;-&quot;?_р_._-;_-@_-"/>
    <numFmt numFmtId="166" formatCode="#,##0.0\ _р_."/>
  </numFmts>
  <fonts count="15" x14ac:knownFonts="1"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1" fillId="0" borderId="0"/>
    <xf numFmtId="49" fontId="13" fillId="0" borderId="2">
      <alignment horizontal="center" vertical="center" wrapText="1"/>
    </xf>
  </cellStyleXfs>
  <cellXfs count="5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Fill="1" applyBorder="1" applyAlignment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5" fontId="8" fillId="0" borderId="1" xfId="0" applyNumberFormat="1" applyFont="1" applyBorder="1" applyAlignment="1">
      <alignment horizontal="center"/>
    </xf>
    <xf numFmtId="0" fontId="4" fillId="0" borderId="1" xfId="0" applyFont="1" applyBorder="1"/>
    <xf numFmtId="165" fontId="6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/>
    </xf>
    <xf numFmtId="166" fontId="4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166" fontId="4" fillId="0" borderId="1" xfId="0" applyNumberFormat="1" applyFont="1" applyFill="1" applyBorder="1" applyAlignment="1">
      <alignment horizontal="center"/>
    </xf>
    <xf numFmtId="49" fontId="14" fillId="0" borderId="1" xfId="2" applyNumberFormat="1" applyFont="1" applyBorder="1" applyProtection="1">
      <alignment horizontal="center" vertical="center" wrapText="1"/>
    </xf>
    <xf numFmtId="49" fontId="14" fillId="0" borderId="2" xfId="2" applyNumberFormat="1" applyFont="1" applyProtection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166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3">
    <cellStyle name="Normal_own-reg-rev" xfId="1"/>
    <cellStyle name="xl27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E17" sqref="E17"/>
    </sheetView>
  </sheetViews>
  <sheetFormatPr defaultColWidth="9.109375" defaultRowHeight="13.2" x14ac:dyDescent="0.25"/>
  <cols>
    <col min="1" max="1" width="4.88671875" style="1" customWidth="1"/>
    <col min="2" max="2" width="22.5546875" style="1" customWidth="1"/>
    <col min="3" max="3" width="19.33203125" style="7" customWidth="1"/>
    <col min="4" max="4" width="17.5546875" style="3" customWidth="1"/>
    <col min="5" max="5" width="17.6640625" style="3" customWidth="1"/>
    <col min="6" max="6" width="18" style="2" customWidth="1"/>
    <col min="7" max="16384" width="9.109375" style="1"/>
  </cols>
  <sheetData>
    <row r="1" spans="1:8" ht="0.75" customHeight="1" x14ac:dyDescent="0.25">
      <c r="D1" s="4"/>
      <c r="E1" s="46" t="s">
        <v>24</v>
      </c>
      <c r="F1" s="46"/>
      <c r="G1" s="10"/>
      <c r="H1" s="10"/>
    </row>
    <row r="2" spans="1:8" ht="17.25" customHeight="1" x14ac:dyDescent="0.25">
      <c r="C2" s="8"/>
      <c r="D2" s="5"/>
      <c r="E2" s="46"/>
      <c r="F2" s="46"/>
      <c r="G2" s="10"/>
      <c r="H2" s="10"/>
    </row>
    <row r="3" spans="1:8" ht="13.8" x14ac:dyDescent="0.25">
      <c r="C3" s="8"/>
      <c r="D3" s="5"/>
      <c r="E3" s="46"/>
      <c r="F3" s="46"/>
      <c r="G3" s="10"/>
      <c r="H3" s="10"/>
    </row>
    <row r="4" spans="1:8" ht="15" customHeight="1" x14ac:dyDescent="0.25">
      <c r="C4" s="8"/>
      <c r="D4" s="5"/>
      <c r="E4" s="46"/>
      <c r="F4" s="46"/>
      <c r="G4" s="10"/>
      <c r="H4" s="10"/>
    </row>
    <row r="5" spans="1:8" ht="69.75" customHeight="1" x14ac:dyDescent="0.25">
      <c r="C5" s="9"/>
      <c r="D5" s="6"/>
      <c r="E5" s="46"/>
      <c r="F5" s="46"/>
      <c r="G5" s="10"/>
      <c r="H5" s="10"/>
    </row>
    <row r="6" spans="1:8" ht="26.25" customHeight="1" x14ac:dyDescent="0.25">
      <c r="C6" s="9"/>
      <c r="D6" s="6"/>
      <c r="E6" s="6"/>
      <c r="F6" s="11" t="s">
        <v>21</v>
      </c>
      <c r="G6" s="10"/>
      <c r="H6" s="10"/>
    </row>
    <row r="7" spans="1:8" ht="48.75" customHeight="1" x14ac:dyDescent="0.3">
      <c r="A7" s="45" t="s">
        <v>23</v>
      </c>
      <c r="B7" s="45"/>
      <c r="C7" s="45"/>
      <c r="D7" s="45"/>
      <c r="E7" s="45"/>
      <c r="F7" s="45"/>
    </row>
    <row r="8" spans="1:8" s="13" customFormat="1" ht="14.25" customHeight="1" x14ac:dyDescent="0.25">
      <c r="A8" s="48"/>
      <c r="B8" s="47" t="s">
        <v>0</v>
      </c>
      <c r="C8" s="43" t="s">
        <v>19</v>
      </c>
      <c r="D8" s="43" t="s">
        <v>20</v>
      </c>
      <c r="E8" s="44" t="s">
        <v>22</v>
      </c>
      <c r="F8" s="15" t="s">
        <v>17</v>
      </c>
    </row>
    <row r="9" spans="1:8" s="13" customFormat="1" ht="150" customHeight="1" x14ac:dyDescent="0.25">
      <c r="A9" s="48"/>
      <c r="B9" s="47"/>
      <c r="C9" s="43"/>
      <c r="D9" s="43"/>
      <c r="E9" s="44"/>
      <c r="F9" s="16" t="s">
        <v>18</v>
      </c>
      <c r="G9" s="12"/>
    </row>
    <row r="10" spans="1:8" ht="18" x14ac:dyDescent="0.3">
      <c r="A10" s="17">
        <v>1</v>
      </c>
      <c r="B10" s="18" t="s">
        <v>14</v>
      </c>
      <c r="C10" s="14">
        <v>479</v>
      </c>
      <c r="D10" s="14">
        <v>30</v>
      </c>
      <c r="E10" s="14">
        <f>2031+5+90.5</f>
        <v>2126.5</v>
      </c>
      <c r="F10" s="19">
        <f>C10+D10+E10</f>
        <v>2635.5</v>
      </c>
    </row>
    <row r="11" spans="1:8" ht="18" x14ac:dyDescent="0.3">
      <c r="A11" s="17">
        <v>2</v>
      </c>
      <c r="B11" s="18" t="s">
        <v>3</v>
      </c>
      <c r="C11" s="14">
        <v>1616</v>
      </c>
      <c r="D11" s="14">
        <v>57</v>
      </c>
      <c r="E11" s="14">
        <f>1874.9+5+43</f>
        <v>1922.9</v>
      </c>
      <c r="F11" s="19">
        <f t="shared" ref="F11:F24" si="0">C11+D11+E11</f>
        <v>3595.9</v>
      </c>
    </row>
    <row r="12" spans="1:8" ht="18" x14ac:dyDescent="0.3">
      <c r="A12" s="17">
        <v>3</v>
      </c>
      <c r="B12" s="18" t="s">
        <v>4</v>
      </c>
      <c r="C12" s="14">
        <v>1887</v>
      </c>
      <c r="D12" s="14">
        <v>68</v>
      </c>
      <c r="E12" s="14">
        <f>3216.8+8+97.6</f>
        <v>3322.4</v>
      </c>
      <c r="F12" s="19">
        <f t="shared" si="0"/>
        <v>5277.4</v>
      </c>
    </row>
    <row r="13" spans="1:8" ht="18" x14ac:dyDescent="0.3">
      <c r="A13" s="17">
        <v>4</v>
      </c>
      <c r="B13" s="18" t="s">
        <v>16</v>
      </c>
      <c r="C13" s="14">
        <v>276</v>
      </c>
      <c r="D13" s="14">
        <v>29</v>
      </c>
      <c r="E13" s="14">
        <f>2468.9+5+51.4</f>
        <v>2525.3000000000002</v>
      </c>
      <c r="F13" s="19">
        <f t="shared" si="0"/>
        <v>2830.3</v>
      </c>
    </row>
    <row r="14" spans="1:8" ht="18" x14ac:dyDescent="0.3">
      <c r="A14" s="17">
        <v>5</v>
      </c>
      <c r="B14" s="18" t="s">
        <v>6</v>
      </c>
      <c r="C14" s="14">
        <v>4832</v>
      </c>
      <c r="D14" s="14">
        <v>178</v>
      </c>
      <c r="E14" s="14">
        <f>1986.9+10+35.4</f>
        <v>2032.3000000000002</v>
      </c>
      <c r="F14" s="19">
        <f t="shared" si="0"/>
        <v>7042.3</v>
      </c>
    </row>
    <row r="15" spans="1:8" ht="18" x14ac:dyDescent="0.3">
      <c r="A15" s="17">
        <v>6</v>
      </c>
      <c r="B15" s="18" t="s">
        <v>8</v>
      </c>
      <c r="C15" s="14">
        <v>7793</v>
      </c>
      <c r="D15" s="14">
        <v>218</v>
      </c>
      <c r="E15" s="14">
        <f>13+90.6+924.4</f>
        <v>1028</v>
      </c>
      <c r="F15" s="19">
        <f t="shared" si="0"/>
        <v>9039</v>
      </c>
    </row>
    <row r="16" spans="1:8" ht="18" x14ac:dyDescent="0.3">
      <c r="A16" s="17">
        <v>7</v>
      </c>
      <c r="B16" s="18" t="s">
        <v>10</v>
      </c>
      <c r="C16" s="14">
        <v>7042</v>
      </c>
      <c r="D16" s="14">
        <v>245</v>
      </c>
      <c r="E16" s="14">
        <f>8+185+72</f>
        <v>265</v>
      </c>
      <c r="F16" s="19">
        <f t="shared" si="0"/>
        <v>7552</v>
      </c>
    </row>
    <row r="17" spans="1:6" ht="18" x14ac:dyDescent="0.3">
      <c r="A17" s="17">
        <v>8</v>
      </c>
      <c r="B17" s="18" t="s">
        <v>9</v>
      </c>
      <c r="C17" s="14">
        <v>2945</v>
      </c>
      <c r="D17" s="14">
        <v>97</v>
      </c>
      <c r="E17" s="14">
        <f>5+50</f>
        <v>55</v>
      </c>
      <c r="F17" s="19">
        <f t="shared" si="0"/>
        <v>3097</v>
      </c>
    </row>
    <row r="18" spans="1:6" ht="18" x14ac:dyDescent="0.3">
      <c r="A18" s="17">
        <v>9</v>
      </c>
      <c r="B18" s="18" t="s">
        <v>7</v>
      </c>
      <c r="C18" s="14">
        <v>2275</v>
      </c>
      <c r="D18" s="14">
        <v>53</v>
      </c>
      <c r="E18" s="14">
        <f>958.2+6+19.7+357.2</f>
        <v>1341.1000000000001</v>
      </c>
      <c r="F18" s="19">
        <f t="shared" si="0"/>
        <v>3669.1000000000004</v>
      </c>
    </row>
    <row r="19" spans="1:6" ht="18" x14ac:dyDescent="0.3">
      <c r="A19" s="17">
        <v>10</v>
      </c>
      <c r="B19" s="18" t="s">
        <v>1</v>
      </c>
      <c r="C19" s="14"/>
      <c r="D19" s="14">
        <v>2260</v>
      </c>
      <c r="E19" s="14"/>
      <c r="F19" s="19">
        <f t="shared" si="0"/>
        <v>2260</v>
      </c>
    </row>
    <row r="20" spans="1:6" ht="18" x14ac:dyDescent="0.3">
      <c r="A20" s="17">
        <v>11</v>
      </c>
      <c r="B20" s="18" t="s">
        <v>5</v>
      </c>
      <c r="C20" s="14">
        <v>2146</v>
      </c>
      <c r="D20" s="14">
        <v>60</v>
      </c>
      <c r="E20" s="14">
        <f>678.4+5+86+143.3</f>
        <v>912.7</v>
      </c>
      <c r="F20" s="19">
        <f t="shared" si="0"/>
        <v>3118.7</v>
      </c>
    </row>
    <row r="21" spans="1:6" ht="18" x14ac:dyDescent="0.3">
      <c r="A21" s="17">
        <v>12</v>
      </c>
      <c r="B21" s="18" t="s">
        <v>12</v>
      </c>
      <c r="C21" s="14">
        <v>3439</v>
      </c>
      <c r="D21" s="14">
        <v>105</v>
      </c>
      <c r="E21" s="14">
        <f>5834+5+60.1-2500+34.9-1480</f>
        <v>1954.0000000000005</v>
      </c>
      <c r="F21" s="19">
        <f t="shared" si="0"/>
        <v>5498</v>
      </c>
    </row>
    <row r="22" spans="1:6" ht="18" x14ac:dyDescent="0.3">
      <c r="A22" s="17">
        <v>13</v>
      </c>
      <c r="B22" s="18" t="s">
        <v>11</v>
      </c>
      <c r="C22" s="14">
        <v>6161</v>
      </c>
      <c r="D22" s="14">
        <v>150</v>
      </c>
      <c r="E22" s="14">
        <f>5+27.5</f>
        <v>32.5</v>
      </c>
      <c r="F22" s="19">
        <f t="shared" si="0"/>
        <v>6343.5</v>
      </c>
    </row>
    <row r="23" spans="1:6" ht="18" x14ac:dyDescent="0.3">
      <c r="A23" s="17">
        <v>14</v>
      </c>
      <c r="B23" s="18" t="s">
        <v>13</v>
      </c>
      <c r="C23" s="14">
        <v>4201</v>
      </c>
      <c r="D23" s="14">
        <v>127</v>
      </c>
      <c r="E23" s="14">
        <f>3473+10+125.6-795.8+170.9</f>
        <v>2983.7000000000003</v>
      </c>
      <c r="F23" s="19">
        <f t="shared" si="0"/>
        <v>7311.7000000000007</v>
      </c>
    </row>
    <row r="24" spans="1:6" ht="18" x14ac:dyDescent="0.3">
      <c r="A24" s="17">
        <v>15</v>
      </c>
      <c r="B24" s="18" t="s">
        <v>2</v>
      </c>
      <c r="C24" s="14">
        <v>43</v>
      </c>
      <c r="D24" s="14">
        <v>273</v>
      </c>
      <c r="E24" s="14">
        <f>5837+11+3720.9+590</f>
        <v>10158.9</v>
      </c>
      <c r="F24" s="19">
        <f t="shared" si="0"/>
        <v>10474.9</v>
      </c>
    </row>
    <row r="25" spans="1:6" ht="17.399999999999999" x14ac:dyDescent="0.3">
      <c r="A25" s="20"/>
      <c r="B25" s="20" t="s">
        <v>15</v>
      </c>
      <c r="C25" s="21">
        <f>SUM(C10:C24)</f>
        <v>45135</v>
      </c>
      <c r="D25" s="21">
        <f>SUM(D10:D24)</f>
        <v>3950</v>
      </c>
      <c r="E25" s="21">
        <f>SUM(E10:E24)</f>
        <v>30660.300000000003</v>
      </c>
      <c r="F25" s="21">
        <f>SUM(F10:F24)</f>
        <v>79745.299999999988</v>
      </c>
    </row>
  </sheetData>
  <mergeCells count="7">
    <mergeCell ref="D8:D9"/>
    <mergeCell ref="E8:E9"/>
    <mergeCell ref="A7:F7"/>
    <mergeCell ref="E1:F5"/>
    <mergeCell ref="C8:C9"/>
    <mergeCell ref="B8:B9"/>
    <mergeCell ref="A8:A9"/>
  </mergeCells>
  <phoneticPr fontId="0" type="noConversion"/>
  <pageMargins left="1.3779527559055118" right="0.59055118110236227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C1" sqref="C1"/>
    </sheetView>
  </sheetViews>
  <sheetFormatPr defaultColWidth="9.109375" defaultRowHeight="13.2" x14ac:dyDescent="0.25"/>
  <cols>
    <col min="1" max="1" width="4.88671875" style="1" customWidth="1"/>
    <col min="2" max="2" width="31.44140625" style="1" customWidth="1"/>
    <col min="3" max="3" width="49.5546875" style="3" customWidth="1"/>
    <col min="4" max="16384" width="9.109375" style="1"/>
  </cols>
  <sheetData>
    <row r="1" spans="1:5" ht="121.5" customHeight="1" x14ac:dyDescent="0.3">
      <c r="C1" s="36" t="s">
        <v>50</v>
      </c>
      <c r="D1" s="23"/>
      <c r="E1" s="23"/>
    </row>
    <row r="2" spans="1:5" ht="18" customHeight="1" x14ac:dyDescent="0.25">
      <c r="C2" s="11" t="s">
        <v>47</v>
      </c>
      <c r="D2" s="6"/>
    </row>
    <row r="3" spans="1:5" ht="72" customHeight="1" x14ac:dyDescent="0.3">
      <c r="A3" s="45" t="s">
        <v>48</v>
      </c>
      <c r="B3" s="45"/>
      <c r="C3" s="45"/>
    </row>
    <row r="4" spans="1:5" ht="14.25" customHeight="1" x14ac:dyDescent="0.3">
      <c r="A4" s="49"/>
      <c r="B4" s="47" t="s">
        <v>0</v>
      </c>
      <c r="C4" s="38" t="s">
        <v>17</v>
      </c>
    </row>
    <row r="5" spans="1:5" ht="37.5" customHeight="1" x14ac:dyDescent="0.3">
      <c r="A5" s="49"/>
      <c r="B5" s="47"/>
      <c r="C5" s="39" t="s">
        <v>49</v>
      </c>
      <c r="D5" s="40"/>
    </row>
    <row r="6" spans="1:5" ht="26.25" customHeight="1" x14ac:dyDescent="0.3">
      <c r="A6" s="17">
        <v>1</v>
      </c>
      <c r="B6" s="17" t="s">
        <v>4</v>
      </c>
      <c r="C6" s="38">
        <v>1714.4</v>
      </c>
    </row>
    <row r="7" spans="1:5" ht="30" customHeight="1" x14ac:dyDescent="0.3">
      <c r="A7" s="17">
        <v>2</v>
      </c>
      <c r="B7" s="17" t="s">
        <v>8</v>
      </c>
      <c r="C7" s="38">
        <f>5708-453.8</f>
        <v>5254.2</v>
      </c>
    </row>
    <row r="8" spans="1:5" ht="26.25" customHeight="1" x14ac:dyDescent="0.3">
      <c r="A8" s="17">
        <v>3</v>
      </c>
      <c r="B8" s="17" t="s">
        <v>9</v>
      </c>
      <c r="C8" s="38">
        <v>3511.5</v>
      </c>
    </row>
    <row r="9" spans="1:5" ht="24.75" customHeight="1" x14ac:dyDescent="0.3">
      <c r="A9" s="17">
        <v>4</v>
      </c>
      <c r="B9" s="17" t="s">
        <v>11</v>
      </c>
      <c r="C9" s="38">
        <v>3695.1</v>
      </c>
    </row>
    <row r="10" spans="1:5" ht="15.6" x14ac:dyDescent="0.3">
      <c r="A10" s="41"/>
      <c r="B10" s="41" t="s">
        <v>15</v>
      </c>
      <c r="C10" s="42">
        <f>SUM(C6:C9)</f>
        <v>14175.2</v>
      </c>
    </row>
  </sheetData>
  <mergeCells count="3">
    <mergeCell ref="A3:C3"/>
    <mergeCell ref="A4:A5"/>
    <mergeCell ref="B4:B5"/>
  </mergeCells>
  <pageMargins left="1.3779527559055118" right="0.59055118110236227" top="0.59055118110236227" bottom="0.59055118110236227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opLeftCell="J1" workbookViewId="0">
      <selection activeCell="I16" sqref="I16"/>
    </sheetView>
  </sheetViews>
  <sheetFormatPr defaultColWidth="9.109375" defaultRowHeight="13.2" x14ac:dyDescent="0.25"/>
  <cols>
    <col min="1" max="1" width="4.88671875" style="1" customWidth="1"/>
    <col min="2" max="2" width="19.88671875" style="1" customWidth="1"/>
    <col min="3" max="3" width="23" style="1" hidden="1" customWidth="1"/>
    <col min="4" max="4" width="32" style="1" customWidth="1"/>
    <col min="5" max="5" width="26.6640625" style="1" customWidth="1"/>
    <col min="6" max="10" width="29.5546875" style="1" customWidth="1"/>
    <col min="11" max="11" width="24.88671875" style="1" customWidth="1"/>
    <col min="12" max="16384" width="9.109375" style="1"/>
  </cols>
  <sheetData>
    <row r="1" spans="1:13" ht="57" customHeight="1" x14ac:dyDescent="0.3">
      <c r="C1" s="23" t="s">
        <v>45</v>
      </c>
      <c r="D1" s="23"/>
      <c r="E1" s="23"/>
      <c r="F1" s="23"/>
      <c r="G1" s="23"/>
      <c r="H1" s="23"/>
      <c r="I1" s="23"/>
      <c r="J1" s="46" t="s">
        <v>24</v>
      </c>
      <c r="K1" s="46"/>
      <c r="L1" s="23"/>
      <c r="M1" s="23"/>
    </row>
    <row r="2" spans="1:13" ht="12.75" customHeight="1" x14ac:dyDescent="0.3">
      <c r="C2" s="23"/>
      <c r="D2" s="23"/>
      <c r="E2" s="23"/>
      <c r="F2" s="23"/>
      <c r="G2" s="23"/>
      <c r="H2" s="23"/>
      <c r="I2" s="23"/>
      <c r="J2" s="46"/>
      <c r="K2" s="46"/>
      <c r="L2" s="23"/>
      <c r="M2" s="23"/>
    </row>
    <row r="3" spans="1:13" ht="3.75" customHeight="1" x14ac:dyDescent="0.3">
      <c r="C3" s="23"/>
      <c r="D3" s="23"/>
      <c r="E3" s="23"/>
      <c r="F3" s="23"/>
      <c r="G3" s="23"/>
      <c r="H3" s="23"/>
      <c r="I3" s="23"/>
      <c r="J3" s="46"/>
      <c r="K3" s="46"/>
      <c r="L3" s="23"/>
      <c r="M3" s="23"/>
    </row>
    <row r="4" spans="1:13" ht="7.5" hidden="1" customHeight="1" x14ac:dyDescent="0.3">
      <c r="C4" s="23"/>
      <c r="D4" s="23"/>
      <c r="E4" s="23"/>
      <c r="F4" s="23"/>
      <c r="G4" s="23"/>
      <c r="H4" s="23"/>
      <c r="I4" s="23"/>
      <c r="J4" s="46"/>
      <c r="K4" s="46"/>
      <c r="L4" s="23"/>
      <c r="M4" s="23"/>
    </row>
    <row r="5" spans="1:13" ht="8.25" customHeight="1" x14ac:dyDescent="0.3">
      <c r="C5" s="23"/>
      <c r="D5" s="23"/>
      <c r="E5" s="23"/>
      <c r="F5" s="23"/>
      <c r="G5" s="23"/>
      <c r="H5" s="23"/>
      <c r="I5" s="23"/>
      <c r="J5" s="46"/>
      <c r="K5" s="46"/>
      <c r="L5" s="23"/>
      <c r="M5" s="23"/>
    </row>
    <row r="6" spans="1:13" ht="27.75" customHeight="1" x14ac:dyDescent="0.25">
      <c r="D6" s="32"/>
      <c r="K6" s="32" t="s">
        <v>32</v>
      </c>
      <c r="L6" s="6"/>
    </row>
    <row r="7" spans="1:13" ht="44.25" customHeight="1" x14ac:dyDescent="0.3">
      <c r="A7" s="45" t="s">
        <v>25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3" s="24" customFormat="1" ht="14.25" customHeight="1" x14ac:dyDescent="0.25"/>
    <row r="9" spans="1:13" s="3" customFormat="1" ht="161.25" customHeight="1" x14ac:dyDescent="0.3">
      <c r="A9" s="25"/>
      <c r="B9" s="22" t="s">
        <v>26</v>
      </c>
      <c r="C9" s="26"/>
      <c r="D9" s="27" t="s">
        <v>27</v>
      </c>
      <c r="E9" s="34" t="s">
        <v>35</v>
      </c>
      <c r="F9" s="35" t="s">
        <v>36</v>
      </c>
      <c r="G9" s="35" t="s">
        <v>41</v>
      </c>
      <c r="H9" s="35" t="s">
        <v>44</v>
      </c>
      <c r="I9" s="35" t="s">
        <v>44</v>
      </c>
      <c r="J9" s="35" t="s">
        <v>40</v>
      </c>
      <c r="K9" s="28" t="s">
        <v>34</v>
      </c>
      <c r="L9" s="29"/>
    </row>
    <row r="10" spans="1:13" s="3" customFormat="1" ht="25.5" customHeight="1" x14ac:dyDescent="0.3">
      <c r="A10" s="17"/>
      <c r="B10" s="22" t="s">
        <v>28</v>
      </c>
      <c r="C10" s="17"/>
      <c r="D10" s="17" t="s">
        <v>29</v>
      </c>
      <c r="E10" s="17" t="s">
        <v>37</v>
      </c>
      <c r="F10" s="17" t="s">
        <v>38</v>
      </c>
      <c r="G10" s="17" t="s">
        <v>42</v>
      </c>
      <c r="H10" s="17" t="s">
        <v>46</v>
      </c>
      <c r="I10" s="17" t="s">
        <v>43</v>
      </c>
      <c r="J10" s="17" t="s">
        <v>39</v>
      </c>
      <c r="K10" s="17" t="s">
        <v>33</v>
      </c>
      <c r="L10" s="29"/>
    </row>
    <row r="11" spans="1:13" ht="15.6" x14ac:dyDescent="0.3">
      <c r="A11" s="17">
        <v>1</v>
      </c>
      <c r="B11" s="18" t="s">
        <v>30</v>
      </c>
      <c r="C11" s="30"/>
      <c r="D11" s="30"/>
      <c r="E11" s="30">
        <v>2771.2</v>
      </c>
      <c r="F11" s="30">
        <v>13565.5</v>
      </c>
      <c r="G11" s="30">
        <v>300</v>
      </c>
      <c r="H11" s="30"/>
      <c r="I11" s="30">
        <f>114.2+894.9</f>
        <v>1009.1</v>
      </c>
      <c r="J11" s="30">
        <f>39.1+32.5</f>
        <v>71.599999999999994</v>
      </c>
      <c r="K11" s="30"/>
    </row>
    <row r="12" spans="1:13" ht="15.6" x14ac:dyDescent="0.3">
      <c r="A12" s="17">
        <v>2</v>
      </c>
      <c r="B12" s="18" t="s">
        <v>31</v>
      </c>
      <c r="C12" s="30"/>
      <c r="D12" s="30">
        <v>2350</v>
      </c>
      <c r="E12" s="30">
        <f>2632.7+1944.3+195.7</f>
        <v>4772.7</v>
      </c>
      <c r="F12" s="30">
        <v>28166.1</v>
      </c>
      <c r="G12" s="30">
        <v>560</v>
      </c>
      <c r="H12" s="30"/>
      <c r="I12" s="30"/>
      <c r="J12" s="30"/>
      <c r="K12" s="30"/>
    </row>
    <row r="13" spans="1:13" ht="15.6" x14ac:dyDescent="0.3">
      <c r="A13" s="17">
        <v>3</v>
      </c>
      <c r="B13" s="18" t="s">
        <v>14</v>
      </c>
      <c r="C13" s="30"/>
      <c r="D13" s="30"/>
      <c r="E13" s="30"/>
      <c r="F13" s="30"/>
      <c r="G13" s="30">
        <v>100</v>
      </c>
      <c r="H13" s="30"/>
      <c r="I13" s="30">
        <f>155.6+40</f>
        <v>195.6</v>
      </c>
      <c r="J13" s="30">
        <f>39.1+32.5</f>
        <v>71.599999999999994</v>
      </c>
      <c r="K13" s="30">
        <v>10</v>
      </c>
    </row>
    <row r="14" spans="1:13" ht="15.6" x14ac:dyDescent="0.3">
      <c r="A14" s="17">
        <v>4</v>
      </c>
      <c r="B14" s="18" t="s">
        <v>3</v>
      </c>
      <c r="C14" s="30"/>
      <c r="D14" s="30"/>
      <c r="E14" s="30"/>
      <c r="F14" s="30"/>
      <c r="G14" s="30">
        <v>150</v>
      </c>
      <c r="H14" s="30"/>
      <c r="I14" s="30">
        <f>42.4+432.1</f>
        <v>474.5</v>
      </c>
      <c r="J14" s="37">
        <f>65.1+32.6</f>
        <v>97.699999999999989</v>
      </c>
      <c r="K14" s="30"/>
    </row>
    <row r="15" spans="1:13" ht="15.6" x14ac:dyDescent="0.3">
      <c r="A15" s="17">
        <v>5</v>
      </c>
      <c r="B15" s="18" t="s">
        <v>4</v>
      </c>
      <c r="C15" s="30"/>
      <c r="D15" s="30"/>
      <c r="E15" s="30"/>
      <c r="F15" s="30"/>
      <c r="G15" s="30">
        <v>150</v>
      </c>
      <c r="H15" s="30">
        <v>232</v>
      </c>
      <c r="I15" s="30">
        <f>198.3+663.2</f>
        <v>861.5</v>
      </c>
      <c r="J15" s="30">
        <f>52.1+32.5</f>
        <v>84.6</v>
      </c>
      <c r="K15" s="30"/>
    </row>
    <row r="16" spans="1:13" ht="15.6" x14ac:dyDescent="0.3">
      <c r="A16" s="17">
        <v>6</v>
      </c>
      <c r="B16" s="18" t="s">
        <v>16</v>
      </c>
      <c r="C16" s="30"/>
      <c r="D16" s="30"/>
      <c r="E16" s="30"/>
      <c r="F16" s="30"/>
      <c r="G16" s="30">
        <v>100</v>
      </c>
      <c r="H16" s="30"/>
      <c r="I16" s="30">
        <f>11+329.5</f>
        <v>340.5</v>
      </c>
      <c r="J16" s="30">
        <f>52.1+32.5</f>
        <v>84.6</v>
      </c>
      <c r="K16" s="30"/>
    </row>
    <row r="17" spans="1:11" ht="15.6" x14ac:dyDescent="0.3">
      <c r="A17" s="17">
        <v>7</v>
      </c>
      <c r="B17" s="18" t="s">
        <v>6</v>
      </c>
      <c r="C17" s="30"/>
      <c r="D17" s="30"/>
      <c r="E17" s="30"/>
      <c r="F17" s="30"/>
      <c r="G17" s="30">
        <v>300</v>
      </c>
      <c r="H17" s="30"/>
      <c r="I17" s="37">
        <f>322.8+968.9</f>
        <v>1291.7</v>
      </c>
      <c r="J17" s="30"/>
      <c r="K17" s="30"/>
    </row>
    <row r="18" spans="1:11" ht="15.6" x14ac:dyDescent="0.3">
      <c r="A18" s="17">
        <v>8</v>
      </c>
      <c r="B18" s="18" t="s">
        <v>8</v>
      </c>
      <c r="C18" s="30"/>
      <c r="D18" s="30"/>
      <c r="E18" s="30"/>
      <c r="F18" s="30"/>
      <c r="G18" s="30">
        <v>300</v>
      </c>
      <c r="H18" s="30"/>
      <c r="I18" s="37"/>
      <c r="J18" s="30">
        <f>78.1+32.5</f>
        <v>110.6</v>
      </c>
      <c r="K18" s="30"/>
    </row>
    <row r="19" spans="1:11" ht="15.6" x14ac:dyDescent="0.3">
      <c r="A19" s="17">
        <v>9</v>
      </c>
      <c r="B19" s="18" t="s">
        <v>10</v>
      </c>
      <c r="C19" s="30"/>
      <c r="D19" s="30"/>
      <c r="E19" s="30"/>
      <c r="F19" s="30"/>
      <c r="G19" s="30">
        <v>300</v>
      </c>
      <c r="H19" s="30"/>
      <c r="I19" s="37">
        <v>300</v>
      </c>
      <c r="J19" s="30">
        <f>65.1+32.6</f>
        <v>97.699999999999989</v>
      </c>
      <c r="K19" s="30"/>
    </row>
    <row r="20" spans="1:11" ht="15.6" x14ac:dyDescent="0.3">
      <c r="A20" s="17">
        <v>10</v>
      </c>
      <c r="B20" s="18" t="s">
        <v>9</v>
      </c>
      <c r="C20" s="30"/>
      <c r="D20" s="30"/>
      <c r="E20" s="30"/>
      <c r="F20" s="30"/>
      <c r="G20" s="30">
        <v>150</v>
      </c>
      <c r="H20" s="30">
        <v>329.6</v>
      </c>
      <c r="I20" s="37">
        <v>75</v>
      </c>
      <c r="J20" s="30">
        <f>65.1+32.6</f>
        <v>97.699999999999989</v>
      </c>
      <c r="K20" s="30"/>
    </row>
    <row r="21" spans="1:11" ht="15.6" x14ac:dyDescent="0.3">
      <c r="A21" s="17">
        <v>11</v>
      </c>
      <c r="B21" s="18" t="s">
        <v>7</v>
      </c>
      <c r="C21" s="30"/>
      <c r="D21" s="30"/>
      <c r="E21" s="30"/>
      <c r="F21" s="30"/>
      <c r="G21" s="30">
        <v>150</v>
      </c>
      <c r="H21" s="30"/>
      <c r="I21" s="37">
        <f>183.3+192.9+200</f>
        <v>576.20000000000005</v>
      </c>
      <c r="J21" s="30">
        <f>26+32.6</f>
        <v>58.6</v>
      </c>
      <c r="K21" s="30"/>
    </row>
    <row r="22" spans="1:11" ht="15.6" x14ac:dyDescent="0.3">
      <c r="A22" s="17">
        <v>12</v>
      </c>
      <c r="B22" s="18" t="s">
        <v>5</v>
      </c>
      <c r="C22" s="30"/>
      <c r="D22" s="30"/>
      <c r="E22" s="30"/>
      <c r="F22" s="30"/>
      <c r="G22" s="30">
        <v>150</v>
      </c>
      <c r="H22" s="30"/>
      <c r="I22" s="30">
        <f>367.2+130</f>
        <v>497.2</v>
      </c>
      <c r="J22" s="30">
        <f>65.1+32.6</f>
        <v>97.699999999999989</v>
      </c>
      <c r="K22" s="30"/>
    </row>
    <row r="23" spans="1:11" ht="15.6" x14ac:dyDescent="0.3">
      <c r="A23" s="17">
        <v>13</v>
      </c>
      <c r="B23" s="18" t="s">
        <v>12</v>
      </c>
      <c r="C23" s="30"/>
      <c r="D23" s="30"/>
      <c r="E23" s="30"/>
      <c r="F23" s="30"/>
      <c r="G23" s="30">
        <v>200</v>
      </c>
      <c r="H23" s="30"/>
      <c r="I23" s="30">
        <f>136.1+140</f>
        <v>276.10000000000002</v>
      </c>
      <c r="J23" s="30">
        <f>26+32.6</f>
        <v>58.6</v>
      </c>
      <c r="K23" s="30"/>
    </row>
    <row r="24" spans="1:11" ht="15.6" x14ac:dyDescent="0.3">
      <c r="A24" s="17">
        <v>14</v>
      </c>
      <c r="B24" s="18" t="s">
        <v>11</v>
      </c>
      <c r="C24" s="30"/>
      <c r="D24" s="30"/>
      <c r="E24" s="30"/>
      <c r="F24" s="30"/>
      <c r="G24" s="30">
        <v>200</v>
      </c>
      <c r="H24" s="30">
        <v>309.39999999999998</v>
      </c>
      <c r="I24" s="30"/>
      <c r="J24" s="30">
        <f>65.1+32.6</f>
        <v>97.699999999999989</v>
      </c>
      <c r="K24" s="30"/>
    </row>
    <row r="25" spans="1:11" ht="15.6" x14ac:dyDescent="0.3">
      <c r="A25" s="17">
        <v>15</v>
      </c>
      <c r="B25" s="18" t="s">
        <v>13</v>
      </c>
      <c r="C25" s="30"/>
      <c r="D25" s="30"/>
      <c r="E25" s="30"/>
      <c r="F25" s="30"/>
      <c r="G25" s="30">
        <v>200</v>
      </c>
      <c r="H25" s="30"/>
      <c r="I25" s="30">
        <f>184.4+123+200</f>
        <v>507.4</v>
      </c>
      <c r="J25" s="30">
        <v>32.5</v>
      </c>
      <c r="K25" s="30"/>
    </row>
    <row r="26" spans="1:11" ht="15.6" x14ac:dyDescent="0.3">
      <c r="A26" s="20"/>
      <c r="B26" s="20" t="s">
        <v>15</v>
      </c>
      <c r="C26" s="31">
        <f t="shared" ref="C26:K26" si="0">SUM(C11:C25)</f>
        <v>0</v>
      </c>
      <c r="D26" s="33">
        <f t="shared" si="0"/>
        <v>2350</v>
      </c>
      <c r="E26" s="33">
        <f t="shared" si="0"/>
        <v>7543.9</v>
      </c>
      <c r="F26" s="33">
        <f t="shared" si="0"/>
        <v>41731.599999999999</v>
      </c>
      <c r="G26" s="33">
        <f t="shared" si="0"/>
        <v>3310</v>
      </c>
      <c r="H26" s="33">
        <f t="shared" si="0"/>
        <v>871</v>
      </c>
      <c r="I26" s="33">
        <f t="shared" si="0"/>
        <v>6404.7999999999993</v>
      </c>
      <c r="J26" s="33">
        <f t="shared" si="0"/>
        <v>1061.2</v>
      </c>
      <c r="K26" s="33">
        <f t="shared" si="0"/>
        <v>10</v>
      </c>
    </row>
  </sheetData>
  <mergeCells count="2">
    <mergeCell ref="A7:K7"/>
    <mergeCell ref="J1:K5"/>
  </mergeCells>
  <pageMargins left="0.19685039370078741" right="0.19685039370078741" top="0.59055118110236227" bottom="0.59055118110236227" header="0.51181102362204722" footer="0.51181102362204722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Company>РФО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erosheva</dc:creator>
  <cp:lastModifiedBy>Совет НР</cp:lastModifiedBy>
  <cp:lastPrinted>2024-12-04T07:56:02Z</cp:lastPrinted>
  <dcterms:created xsi:type="dcterms:W3CDTF">2006-12-14T08:20:28Z</dcterms:created>
  <dcterms:modified xsi:type="dcterms:W3CDTF">2024-12-04T07:56:13Z</dcterms:modified>
</cp:coreProperties>
</file>