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5" windowWidth="9720" windowHeight="7320"/>
  </bookViews>
  <sheets>
    <sheet name="2026-2027 годы " sheetId="6" r:id="rId1"/>
  </sheets>
  <calcPr calcId="124519"/>
</workbook>
</file>

<file path=xl/calcChain.xml><?xml version="1.0" encoding="utf-8"?>
<calcChain xmlns="http://schemas.openxmlformats.org/spreadsheetml/2006/main">
  <c r="E54" i="6"/>
  <c r="E27"/>
  <c r="F26"/>
  <c r="F25"/>
  <c r="F24"/>
  <c r="F23"/>
  <c r="F22"/>
  <c r="F21"/>
  <c r="F20"/>
  <c r="F19"/>
  <c r="F18"/>
  <c r="F17"/>
  <c r="F16"/>
  <c r="F15"/>
  <c r="F14"/>
  <c r="F13"/>
  <c r="E26"/>
  <c r="E25"/>
  <c r="E24"/>
  <c r="E23"/>
  <c r="E22"/>
  <c r="E21"/>
  <c r="E20"/>
  <c r="E19"/>
  <c r="E18"/>
  <c r="E17"/>
  <c r="E16"/>
  <c r="E15"/>
  <c r="E14"/>
  <c r="E13"/>
  <c r="E58"/>
  <c r="E43"/>
  <c r="F58" l="1"/>
  <c r="F54"/>
  <c r="F43"/>
  <c r="F27"/>
</calcChain>
</file>

<file path=xl/sharedStrings.xml><?xml version="1.0" encoding="utf-8"?>
<sst xmlns="http://schemas.openxmlformats.org/spreadsheetml/2006/main" count="138" uniqueCount="33">
  <si>
    <t>Нерчинское</t>
  </si>
  <si>
    <t>Приисковское</t>
  </si>
  <si>
    <t>Бишигинское</t>
  </si>
  <si>
    <t>Верхнеключевское</t>
  </si>
  <si>
    <t>Нижнеключевское</t>
  </si>
  <si>
    <t>Зареченское</t>
  </si>
  <si>
    <t>Кумакинское</t>
  </si>
  <si>
    <t>Знаменское</t>
  </si>
  <si>
    <t>Илимское</t>
  </si>
  <si>
    <t>Зюльзинское</t>
  </si>
  <si>
    <t>Олинское</t>
  </si>
  <si>
    <t>Олеканское</t>
  </si>
  <si>
    <t>Пешковское</t>
  </si>
  <si>
    <t>Андронниковское</t>
  </si>
  <si>
    <t>Верхнеумыкэйское</t>
  </si>
  <si>
    <t>Выравнивание бюджетной обеспеченности поселений из регионального фонда финансовой поддержки</t>
  </si>
  <si>
    <t>Выравнивание бюджетной обеспеченности поселений из районного фонда финансовой поддержки</t>
  </si>
  <si>
    <t xml:space="preserve">Иные межбюджетные трансферты </t>
  </si>
  <si>
    <t>Бюджет района</t>
  </si>
  <si>
    <t>Иные межбюджетные трансферты (за исключением иных межбюджетных трансфертов, предоставляемых на осуществление части полномочий по решению вопросов местного значения)</t>
  </si>
  <si>
    <t xml:space="preserve">Код классификации расходов бюджетов </t>
  </si>
  <si>
    <t>Наименование межбюджетного трансферта</t>
  </si>
  <si>
    <t>Наименование муниципального образования</t>
  </si>
  <si>
    <t xml:space="preserve">итого </t>
  </si>
  <si>
    <t>902-1401-0120100130-511</t>
  </si>
  <si>
    <t>902-1401-0120178060-511</t>
  </si>
  <si>
    <t>902-1403-0120300521-540</t>
  </si>
  <si>
    <t>902-0709-0120300520-540</t>
  </si>
  <si>
    <t xml:space="preserve">ПРИЛОЖЕНИЕ № 3                                                                       к решению Совета муниципального района  "Нерчинский район" от    декабря 2024 г. №                                  "О  бюджете муниципального района "Нерчинский район" на 2025 год и плановый период 2026 и 2027 годов"         </t>
  </si>
  <si>
    <t xml:space="preserve">Всего 2027 год </t>
  </si>
  <si>
    <t>Всего 2026 год</t>
  </si>
  <si>
    <t>Объем и распределение межбюджетных трансфертов ,предоставляемых из бюджета муниципального района "Нерчинский район" бюджетам поселений на 2026-2027 год</t>
  </si>
  <si>
    <t>ПРИЛОЖЕНИЕ № 4                                                                       к решению Совета муниципального района  "Нерчинский район" от    декабря 2024 г. №                                  "О  бюджете муниципального района "Нерчинский район" на 2025 год и плановый период 2026 и 2027 годов"</t>
  </si>
</sst>
</file>

<file path=xl/styles.xml><?xml version="1.0" encoding="utf-8"?>
<styleSheet xmlns="http://schemas.openxmlformats.org/spreadsheetml/2006/main">
  <numFmts count="2">
    <numFmt numFmtId="164" formatCode="0.0"/>
    <numFmt numFmtId="165" formatCode="_-* #,##0.0_р_._-;\-* #,##0.0_р_._-;_-* &quot;-&quot;?_р_._-;_-@_-"/>
  </numFmts>
  <fonts count="12">
    <font>
      <sz val="10"/>
      <name val="Arial Cyr"/>
      <charset val="204"/>
    </font>
    <font>
      <sz val="10"/>
      <name val="Times New Roman"/>
      <family val="1"/>
    </font>
    <font>
      <sz val="11"/>
      <name val="Times New Roman"/>
      <family val="1"/>
    </font>
    <font>
      <sz val="12"/>
      <name val="Times New Roman"/>
      <family val="1"/>
    </font>
    <font>
      <b/>
      <sz val="12"/>
      <name val="Times New Roman"/>
      <family val="1"/>
      <charset val="204"/>
    </font>
    <font>
      <sz val="9"/>
      <name val="Times New Roman CYR"/>
      <family val="1"/>
      <charset val="204"/>
    </font>
    <font>
      <b/>
      <sz val="9"/>
      <name val="Times New Roman"/>
      <family val="1"/>
      <charset val="204"/>
    </font>
    <font>
      <sz val="10"/>
      <name val="MS Sans Serif"/>
      <family val="2"/>
      <charset val="204"/>
    </font>
    <font>
      <sz val="9"/>
      <name val="Times New Roman"/>
      <family val="1"/>
      <charset val="204"/>
    </font>
    <font>
      <sz val="9"/>
      <name val="Times New Roman"/>
      <family val="1"/>
    </font>
    <font>
      <b/>
      <sz val="9"/>
      <name val="Times New Roman"/>
      <family val="1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7" fillId="0" borderId="0"/>
  </cellStyleXfs>
  <cellXfs count="54">
    <xf numFmtId="0" fontId="0" fillId="0" borderId="0" xfId="0"/>
    <xf numFmtId="0" fontId="1" fillId="0" borderId="0" xfId="0" applyFont="1"/>
    <xf numFmtId="164" fontId="1" fillId="0" borderId="0" xfId="0" applyNumberFormat="1" applyFont="1"/>
    <xf numFmtId="0" fontId="1" fillId="0" borderId="0" xfId="0" applyFont="1" applyAlignment="1">
      <alignment horizontal="center"/>
    </xf>
    <xf numFmtId="0" fontId="2" fillId="0" borderId="0" xfId="0" applyFont="1" applyFill="1" applyBorder="1" applyAlignment="1"/>
    <xf numFmtId="0" fontId="2" fillId="0" borderId="0" xfId="0" applyFont="1" applyAlignment="1">
      <alignment wrapText="1"/>
    </xf>
    <xf numFmtId="0" fontId="2" fillId="0" borderId="0" xfId="0" applyFont="1" applyAlignment="1">
      <alignment horizontal="right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 wrapText="1"/>
    </xf>
    <xf numFmtId="164" fontId="9" fillId="0" borderId="1" xfId="0" applyNumberFormat="1" applyFont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wrapText="1"/>
    </xf>
    <xf numFmtId="0" fontId="11" fillId="0" borderId="0" xfId="0" applyFont="1"/>
    <xf numFmtId="164" fontId="6" fillId="0" borderId="1" xfId="0" applyNumberFormat="1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/>
    </xf>
    <xf numFmtId="0" fontId="11" fillId="0" borderId="0" xfId="0" applyFont="1" applyAlignment="1">
      <alignment horizontal="center"/>
    </xf>
    <xf numFmtId="164" fontId="11" fillId="0" borderId="0" xfId="0" applyNumberFormat="1" applyFont="1"/>
    <xf numFmtId="0" fontId="2" fillId="0" borderId="0" xfId="0" applyFont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9" fillId="0" borderId="1" xfId="0" applyFont="1" applyBorder="1" applyAlignment="1">
      <alignment horizontal="center"/>
    </xf>
    <xf numFmtId="0" fontId="9" fillId="0" borderId="1" xfId="0" applyFont="1" applyBorder="1" applyAlignment="1">
      <alignment horizontal="center" wrapText="1"/>
    </xf>
    <xf numFmtId="0" fontId="9" fillId="0" borderId="0" xfId="0" applyFont="1"/>
    <xf numFmtId="0" fontId="9" fillId="0" borderId="0" xfId="0" applyFont="1" applyAlignment="1">
      <alignment horizontal="center"/>
    </xf>
    <xf numFmtId="164" fontId="9" fillId="0" borderId="0" xfId="0" applyNumberFormat="1" applyFont="1"/>
    <xf numFmtId="0" fontId="10" fillId="0" borderId="0" xfId="0" applyFont="1"/>
    <xf numFmtId="164" fontId="10" fillId="0" borderId="1" xfId="0" applyNumberFormat="1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/>
    </xf>
    <xf numFmtId="0" fontId="10" fillId="0" borderId="0" xfId="0" applyFont="1" applyAlignment="1">
      <alignment horizontal="center"/>
    </xf>
    <xf numFmtId="164" fontId="10" fillId="0" borderId="0" xfId="0" applyNumberFormat="1" applyFont="1"/>
    <xf numFmtId="0" fontId="1" fillId="0" borderId="0" xfId="0" applyFont="1" applyAlignment="1">
      <alignment horizontal="right"/>
    </xf>
    <xf numFmtId="2" fontId="5" fillId="0" borderId="1" xfId="1" applyNumberFormat="1" applyFont="1" applyFill="1" applyBorder="1" applyAlignment="1">
      <alignment horizontal="right" vertical="center" wrapText="1"/>
    </xf>
    <xf numFmtId="2" fontId="6" fillId="0" borderId="1" xfId="0" applyNumberFormat="1" applyFont="1" applyFill="1" applyBorder="1" applyAlignment="1">
      <alignment horizontal="right"/>
    </xf>
    <xf numFmtId="2" fontId="6" fillId="0" borderId="0" xfId="0" applyNumberFormat="1" applyFont="1" applyFill="1" applyBorder="1" applyAlignment="1">
      <alignment horizontal="right"/>
    </xf>
    <xf numFmtId="2" fontId="9" fillId="0" borderId="1" xfId="0" applyNumberFormat="1" applyFont="1" applyBorder="1" applyAlignment="1">
      <alignment horizontal="right"/>
    </xf>
    <xf numFmtId="2" fontId="10" fillId="0" borderId="5" xfId="0" applyNumberFormat="1" applyFont="1" applyBorder="1" applyAlignment="1">
      <alignment horizontal="right" vertical="center" wrapText="1"/>
    </xf>
    <xf numFmtId="165" fontId="6" fillId="0" borderId="0" xfId="0" applyNumberFormat="1" applyFont="1" applyBorder="1" applyAlignment="1">
      <alignment horizontal="center" vertical="center"/>
    </xf>
    <xf numFmtId="165" fontId="5" fillId="0" borderId="1" xfId="1" applyNumberFormat="1" applyFont="1" applyFill="1" applyBorder="1" applyAlignment="1">
      <alignment horizontal="center" vertical="center" wrapText="1"/>
    </xf>
    <xf numFmtId="164" fontId="3" fillId="0" borderId="0" xfId="0" applyNumberFormat="1" applyFont="1" applyAlignment="1">
      <alignment wrapText="1"/>
    </xf>
    <xf numFmtId="0" fontId="4" fillId="0" borderId="0" xfId="0" applyFont="1" applyBorder="1" applyAlignment="1">
      <alignment wrapText="1"/>
    </xf>
    <xf numFmtId="164" fontId="1" fillId="0" borderId="0" xfId="0" applyNumberFormat="1" applyFont="1" applyAlignment="1">
      <alignment horizontal="center" vertical="justify"/>
    </xf>
    <xf numFmtId="164" fontId="2" fillId="0" borderId="0" xfId="0" applyNumberFormat="1" applyFont="1" applyAlignment="1">
      <alignment horizontal="center" vertical="justify"/>
    </xf>
    <xf numFmtId="164" fontId="2" fillId="0" borderId="0" xfId="0" applyNumberFormat="1" applyFont="1" applyFill="1" applyBorder="1" applyAlignment="1">
      <alignment horizontal="center" vertical="justify"/>
    </xf>
    <xf numFmtId="0" fontId="8" fillId="0" borderId="3" xfId="0" applyFont="1" applyBorder="1" applyAlignment="1">
      <alignment horizontal="center" vertical="justify" wrapText="1"/>
    </xf>
    <xf numFmtId="0" fontId="8" fillId="0" borderId="5" xfId="0" applyFont="1" applyBorder="1" applyAlignment="1">
      <alignment horizontal="center" vertical="justify"/>
    </xf>
    <xf numFmtId="0" fontId="8" fillId="0" borderId="5" xfId="0" applyFont="1" applyBorder="1" applyAlignment="1">
      <alignment horizontal="center" vertical="justify" wrapText="1"/>
    </xf>
    <xf numFmtId="0" fontId="6" fillId="0" borderId="5" xfId="0" applyFont="1" applyBorder="1" applyAlignment="1">
      <alignment horizontal="center" vertical="justify"/>
    </xf>
    <xf numFmtId="0" fontId="8" fillId="0" borderId="1" xfId="0" applyFont="1" applyFill="1" applyBorder="1" applyAlignment="1">
      <alignment horizontal="center" vertical="justify" wrapText="1"/>
    </xf>
    <xf numFmtId="0" fontId="3" fillId="2" borderId="1" xfId="0" applyFont="1" applyFill="1" applyBorder="1" applyAlignment="1">
      <alignment horizontal="center" vertical="justify" wrapText="1"/>
    </xf>
    <xf numFmtId="0" fontId="10" fillId="0" borderId="5" xfId="0" applyFont="1" applyBorder="1" applyAlignment="1">
      <alignment horizontal="center" vertical="justify"/>
    </xf>
    <xf numFmtId="0" fontId="2" fillId="0" borderId="0" xfId="0" applyFont="1" applyAlignment="1">
      <alignment horizontal="center" vertical="justify"/>
    </xf>
    <xf numFmtId="0" fontId="4" fillId="0" borderId="0" xfId="0" applyFont="1" applyBorder="1" applyAlignment="1">
      <alignment horizontal="center" wrapText="1"/>
    </xf>
  </cellXfs>
  <cellStyles count="2">
    <cellStyle name="Normal_own-reg-rev" xfId="1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58"/>
  <sheetViews>
    <sheetView tabSelected="1" workbookViewId="0">
      <selection activeCell="A7" sqref="A7:F7"/>
    </sheetView>
  </sheetViews>
  <sheetFormatPr defaultColWidth="9.140625" defaultRowHeight="12.75"/>
  <cols>
    <col min="1" max="1" width="1.85546875" style="1" customWidth="1"/>
    <col min="2" max="2" width="26.42578125" style="1" customWidth="1"/>
    <col min="3" max="3" width="59.42578125" style="42" customWidth="1"/>
    <col min="4" max="4" width="18.140625" style="3" customWidth="1"/>
    <col min="5" max="5" width="17" style="3" customWidth="1"/>
    <col min="6" max="6" width="16.28515625" style="32" customWidth="1"/>
    <col min="7" max="7" width="10.140625" style="3" customWidth="1"/>
    <col min="8" max="8" width="18" style="2" customWidth="1"/>
    <col min="9" max="16384" width="9.140625" style="1"/>
  </cols>
  <sheetData>
    <row r="1" spans="1:10" ht="0.75" customHeight="1">
      <c r="F1" s="40" t="s">
        <v>28</v>
      </c>
      <c r="G1" s="40"/>
      <c r="H1" s="40"/>
      <c r="I1" s="5"/>
      <c r="J1" s="5"/>
    </row>
    <row r="2" spans="1:10" ht="3" customHeight="1">
      <c r="C2" s="43"/>
      <c r="D2" s="20"/>
      <c r="E2" s="20"/>
      <c r="F2" s="40"/>
      <c r="G2" s="40"/>
      <c r="H2" s="40"/>
      <c r="I2" s="5"/>
      <c r="J2" s="5"/>
    </row>
    <row r="3" spans="1:10" ht="15" customHeight="1">
      <c r="C3" s="43"/>
      <c r="D3" s="20"/>
      <c r="E3" s="52" t="s">
        <v>32</v>
      </c>
      <c r="F3" s="52"/>
      <c r="G3" s="40"/>
      <c r="H3" s="40"/>
      <c r="I3" s="5"/>
      <c r="J3" s="5"/>
    </row>
    <row r="4" spans="1:10" ht="15" customHeight="1">
      <c r="C4" s="43"/>
      <c r="D4" s="20"/>
      <c r="E4" s="52"/>
      <c r="F4" s="52"/>
      <c r="G4" s="40"/>
      <c r="H4" s="40"/>
      <c r="I4" s="5"/>
      <c r="J4" s="5"/>
    </row>
    <row r="5" spans="1:10" ht="93" customHeight="1">
      <c r="C5" s="44"/>
      <c r="D5" s="21"/>
      <c r="E5" s="52"/>
      <c r="F5" s="52"/>
      <c r="G5" s="40"/>
      <c r="H5" s="40"/>
      <c r="I5" s="5"/>
      <c r="J5" s="5"/>
    </row>
    <row r="6" spans="1:10" ht="26.25" customHeight="1">
      <c r="C6" s="44"/>
      <c r="D6" s="21"/>
      <c r="E6" s="52"/>
      <c r="F6" s="52"/>
      <c r="G6" s="4"/>
      <c r="H6" s="6"/>
      <c r="I6" s="5"/>
      <c r="J6" s="5"/>
    </row>
    <row r="7" spans="1:10" ht="48.75" customHeight="1">
      <c r="A7" s="53" t="s">
        <v>31</v>
      </c>
      <c r="B7" s="53"/>
      <c r="C7" s="53"/>
      <c r="D7" s="53"/>
      <c r="E7" s="53"/>
      <c r="F7" s="53"/>
      <c r="G7" s="41"/>
      <c r="H7" s="41"/>
    </row>
    <row r="10" spans="1:10" ht="13.5" thickBot="1"/>
    <row r="11" spans="1:10" ht="36.75" thickBot="1">
      <c r="B11" s="7" t="s">
        <v>20</v>
      </c>
      <c r="C11" s="45" t="s">
        <v>21</v>
      </c>
      <c r="D11" s="8" t="s">
        <v>22</v>
      </c>
      <c r="E11" s="8" t="s">
        <v>30</v>
      </c>
      <c r="F11" s="8" t="s">
        <v>29</v>
      </c>
    </row>
    <row r="12" spans="1:10" ht="13.5" thickBot="1">
      <c r="B12" s="9">
        <v>1</v>
      </c>
      <c r="C12" s="46">
        <v>2</v>
      </c>
      <c r="D12" s="10">
        <v>3</v>
      </c>
      <c r="E12" s="10">
        <v>4</v>
      </c>
      <c r="F12" s="11">
        <v>5</v>
      </c>
    </row>
    <row r="13" spans="1:10" ht="24.75" thickBot="1">
      <c r="B13" s="12" t="s">
        <v>24</v>
      </c>
      <c r="C13" s="47" t="s">
        <v>16</v>
      </c>
      <c r="D13" s="22" t="s">
        <v>13</v>
      </c>
      <c r="E13" s="39">
        <f>1407*25.799033319%</f>
        <v>362.99239879832999</v>
      </c>
      <c r="F13" s="39">
        <f>1407*88.6659%</f>
        <v>1247.529213</v>
      </c>
    </row>
    <row r="14" spans="1:10" ht="24.75" thickBot="1">
      <c r="B14" s="12" t="s">
        <v>24</v>
      </c>
      <c r="C14" s="47" t="s">
        <v>16</v>
      </c>
      <c r="D14" s="22" t="s">
        <v>2</v>
      </c>
      <c r="E14" s="39">
        <f>2588*25.799033319%</f>
        <v>667.67898229571995</v>
      </c>
      <c r="F14" s="39">
        <f>2588*88.6659%</f>
        <v>2294.6734919999999</v>
      </c>
    </row>
    <row r="15" spans="1:10" ht="24.75" thickBot="1">
      <c r="B15" s="12" t="s">
        <v>24</v>
      </c>
      <c r="C15" s="47" t="s">
        <v>16</v>
      </c>
      <c r="D15" s="22" t="s">
        <v>3</v>
      </c>
      <c r="E15" s="39">
        <f>1989*25.799033319%</f>
        <v>513.14277271490994</v>
      </c>
      <c r="F15" s="39">
        <f>1989*88.6659%</f>
        <v>1763.5647509999999</v>
      </c>
    </row>
    <row r="16" spans="1:10" ht="24.75" thickBot="1">
      <c r="B16" s="12" t="s">
        <v>24</v>
      </c>
      <c r="C16" s="47" t="s">
        <v>16</v>
      </c>
      <c r="D16" s="22" t="s">
        <v>14</v>
      </c>
      <c r="E16" s="39">
        <f>990*25.799033319%</f>
        <v>255.41042985809997</v>
      </c>
      <c r="F16" s="39">
        <f>990*88.6659%</f>
        <v>877.79241000000002</v>
      </c>
    </row>
    <row r="17" spans="2:8" ht="24.75" thickBot="1">
      <c r="B17" s="12" t="s">
        <v>24</v>
      </c>
      <c r="C17" s="47" t="s">
        <v>16</v>
      </c>
      <c r="D17" s="22" t="s">
        <v>5</v>
      </c>
      <c r="E17" s="39">
        <f>6956*25.799033319%</f>
        <v>1794.5807576696398</v>
      </c>
      <c r="F17" s="39">
        <f>6956*88.6659%</f>
        <v>6167.6000039999999</v>
      </c>
    </row>
    <row r="18" spans="2:8" ht="24.75" thickBot="1">
      <c r="B18" s="12" t="s">
        <v>24</v>
      </c>
      <c r="C18" s="47" t="s">
        <v>16</v>
      </c>
      <c r="D18" s="22" t="s">
        <v>7</v>
      </c>
      <c r="E18" s="39">
        <f>9961*25.799033319%</f>
        <v>2569.8417089055897</v>
      </c>
      <c r="F18" s="39">
        <f>9961*88.6659%</f>
        <v>8832.0102989999996</v>
      </c>
    </row>
    <row r="19" spans="2:8" ht="24.75" thickBot="1">
      <c r="B19" s="12" t="s">
        <v>24</v>
      </c>
      <c r="C19" s="47" t="s">
        <v>16</v>
      </c>
      <c r="D19" s="22" t="s">
        <v>9</v>
      </c>
      <c r="E19" s="39">
        <f>9467*25.799033319%</f>
        <v>2442.3944843097297</v>
      </c>
      <c r="F19" s="39">
        <f>9467*88.6659%</f>
        <v>8394.0007530000003</v>
      </c>
    </row>
    <row r="20" spans="2:8" ht="24.75" thickBot="1">
      <c r="B20" s="12" t="s">
        <v>24</v>
      </c>
      <c r="C20" s="47" t="s">
        <v>16</v>
      </c>
      <c r="D20" s="22" t="s">
        <v>8</v>
      </c>
      <c r="E20" s="39">
        <f>3668*25.799033319%</f>
        <v>946.30854214091994</v>
      </c>
      <c r="F20" s="39">
        <f>3668*88.6659%</f>
        <v>3252.2652119999998</v>
      </c>
    </row>
    <row r="21" spans="2:8" ht="24.75" thickBot="1">
      <c r="B21" s="12" t="s">
        <v>24</v>
      </c>
      <c r="C21" s="47" t="s">
        <v>16</v>
      </c>
      <c r="D21" s="22" t="s">
        <v>6</v>
      </c>
      <c r="E21" s="39">
        <f>3151*25.799033319%</f>
        <v>812.92753988168988</v>
      </c>
      <c r="F21" s="39">
        <f>3151*88.6659%</f>
        <v>2793.862509</v>
      </c>
    </row>
    <row r="22" spans="2:8" ht="24.75" thickBot="1">
      <c r="B22" s="12" t="s">
        <v>24</v>
      </c>
      <c r="C22" s="47" t="s">
        <v>16</v>
      </c>
      <c r="D22" s="22" t="s">
        <v>4</v>
      </c>
      <c r="E22" s="39">
        <f>3469*25.799033319%</f>
        <v>894.96846583610989</v>
      </c>
      <c r="F22" s="39">
        <f>3469*88.6659%</f>
        <v>3075.8200710000001</v>
      </c>
    </row>
    <row r="23" spans="2:8" ht="24.75" thickBot="1">
      <c r="B23" s="12" t="s">
        <v>24</v>
      </c>
      <c r="C23" s="47" t="s">
        <v>16</v>
      </c>
      <c r="D23" s="22" t="s">
        <v>11</v>
      </c>
      <c r="E23" s="39">
        <f>5693*25.799033319%</f>
        <v>1468.7389668506698</v>
      </c>
      <c r="F23" s="39">
        <f>5693*88.6659%</f>
        <v>5047.7496869999995</v>
      </c>
    </row>
    <row r="24" spans="2:8" ht="24.75" thickBot="1">
      <c r="B24" s="12" t="s">
        <v>24</v>
      </c>
      <c r="C24" s="47" t="s">
        <v>16</v>
      </c>
      <c r="D24" s="22" t="s">
        <v>10</v>
      </c>
      <c r="E24" s="39">
        <f>6674*25.799033319%</f>
        <v>1721.8274837100598</v>
      </c>
      <c r="F24" s="39">
        <f>6674*88.6659%</f>
        <v>5917.5621659999997</v>
      </c>
    </row>
    <row r="25" spans="2:8" ht="24.75" thickBot="1">
      <c r="B25" s="12" t="s">
        <v>24</v>
      </c>
      <c r="C25" s="47" t="s">
        <v>16</v>
      </c>
      <c r="D25" s="22" t="s">
        <v>12</v>
      </c>
      <c r="E25" s="39">
        <f>5012*25.799033319%+104.6</f>
        <v>1397.6475499482799</v>
      </c>
      <c r="F25" s="39">
        <f>5012*88.6659%+109.3</f>
        <v>4553.2349080000004</v>
      </c>
    </row>
    <row r="26" spans="2:8" ht="24.75" thickBot="1">
      <c r="B26" s="12" t="s">
        <v>24</v>
      </c>
      <c r="C26" s="47" t="s">
        <v>16</v>
      </c>
      <c r="D26" s="22" t="s">
        <v>1</v>
      </c>
      <c r="E26" s="39">
        <f>70*26%</f>
        <v>18.2</v>
      </c>
      <c r="F26" s="39">
        <f>70*83.6%</f>
        <v>58.519999999999996</v>
      </c>
    </row>
    <row r="27" spans="2:8" s="15" customFormat="1" ht="13.5" thickBot="1">
      <c r="B27" s="16" t="s">
        <v>23</v>
      </c>
      <c r="C27" s="48"/>
      <c r="D27" s="17"/>
      <c r="E27" s="38">
        <f>SUM(E13:E26)</f>
        <v>15866.660082919749</v>
      </c>
      <c r="F27" s="34">
        <f>SUM(F13:F26)</f>
        <v>54276.185474999998</v>
      </c>
      <c r="G27" s="18"/>
      <c r="H27" s="19"/>
    </row>
    <row r="28" spans="2:8" ht="24.75" thickBot="1">
      <c r="B28" s="12" t="s">
        <v>25</v>
      </c>
      <c r="C28" s="47" t="s">
        <v>15</v>
      </c>
      <c r="D28" s="22" t="s">
        <v>13</v>
      </c>
      <c r="E28" s="33">
        <v>30.7</v>
      </c>
      <c r="F28" s="33">
        <v>30.7</v>
      </c>
    </row>
    <row r="29" spans="2:8" ht="24.75" thickBot="1">
      <c r="B29" s="12" t="s">
        <v>25</v>
      </c>
      <c r="C29" s="47" t="s">
        <v>15</v>
      </c>
      <c r="D29" s="22" t="s">
        <v>2</v>
      </c>
      <c r="E29" s="33">
        <v>57.6</v>
      </c>
      <c r="F29" s="33">
        <v>57.6</v>
      </c>
    </row>
    <row r="30" spans="2:8" ht="24.75" thickBot="1">
      <c r="B30" s="12" t="s">
        <v>25</v>
      </c>
      <c r="C30" s="47" t="s">
        <v>15</v>
      </c>
      <c r="D30" s="22" t="s">
        <v>3</v>
      </c>
      <c r="E30" s="33">
        <v>67</v>
      </c>
      <c r="F30" s="33">
        <v>67</v>
      </c>
    </row>
    <row r="31" spans="2:8" ht="24.75" thickBot="1">
      <c r="B31" s="12" t="s">
        <v>25</v>
      </c>
      <c r="C31" s="47" t="s">
        <v>15</v>
      </c>
      <c r="D31" s="22" t="s">
        <v>14</v>
      </c>
      <c r="E31" s="33">
        <v>29.8</v>
      </c>
      <c r="F31" s="33">
        <v>29.8</v>
      </c>
    </row>
    <row r="32" spans="2:8" ht="24.75" thickBot="1">
      <c r="B32" s="12" t="s">
        <v>25</v>
      </c>
      <c r="C32" s="47" t="s">
        <v>15</v>
      </c>
      <c r="D32" s="22" t="s">
        <v>5</v>
      </c>
      <c r="E32" s="33">
        <v>175.7</v>
      </c>
      <c r="F32" s="33">
        <v>175.7</v>
      </c>
    </row>
    <row r="33" spans="2:8" ht="24.75" thickBot="1">
      <c r="B33" s="12" t="s">
        <v>25</v>
      </c>
      <c r="C33" s="47" t="s">
        <v>15</v>
      </c>
      <c r="D33" s="22" t="s">
        <v>7</v>
      </c>
      <c r="E33" s="33">
        <v>216.2</v>
      </c>
      <c r="F33" s="33">
        <v>216.2</v>
      </c>
    </row>
    <row r="34" spans="2:8" ht="24.75" thickBot="1">
      <c r="B34" s="12" t="s">
        <v>25</v>
      </c>
      <c r="C34" s="47" t="s">
        <v>15</v>
      </c>
      <c r="D34" s="22" t="s">
        <v>9</v>
      </c>
      <c r="E34" s="33">
        <v>242.3</v>
      </c>
      <c r="F34" s="33">
        <v>242.3</v>
      </c>
    </row>
    <row r="35" spans="2:8" ht="24.75" thickBot="1">
      <c r="B35" s="12" t="s">
        <v>25</v>
      </c>
      <c r="C35" s="47" t="s">
        <v>15</v>
      </c>
      <c r="D35" s="22" t="s">
        <v>8</v>
      </c>
      <c r="E35" s="33">
        <v>97</v>
      </c>
      <c r="F35" s="33">
        <v>97</v>
      </c>
    </row>
    <row r="36" spans="2:8" ht="24.75" thickBot="1">
      <c r="B36" s="12" t="s">
        <v>25</v>
      </c>
      <c r="C36" s="47" t="s">
        <v>15</v>
      </c>
      <c r="D36" s="22" t="s">
        <v>6</v>
      </c>
      <c r="E36" s="33">
        <v>53</v>
      </c>
      <c r="F36" s="33">
        <v>53</v>
      </c>
    </row>
    <row r="37" spans="2:8" ht="24.75" thickBot="1">
      <c r="B37" s="12" t="s">
        <v>25</v>
      </c>
      <c r="C37" s="47" t="s">
        <v>15</v>
      </c>
      <c r="D37" s="22" t="s">
        <v>0</v>
      </c>
      <c r="E37" s="33">
        <v>2246.5</v>
      </c>
      <c r="F37" s="33">
        <v>2246.5</v>
      </c>
    </row>
    <row r="38" spans="2:8" ht="24.75" thickBot="1">
      <c r="B38" s="12" t="s">
        <v>25</v>
      </c>
      <c r="C38" s="47" t="s">
        <v>15</v>
      </c>
      <c r="D38" s="22" t="s">
        <v>4</v>
      </c>
      <c r="E38" s="33">
        <v>58.5</v>
      </c>
      <c r="F38" s="33">
        <v>58.5</v>
      </c>
    </row>
    <row r="39" spans="2:8" ht="24.75" thickBot="1">
      <c r="B39" s="12" t="s">
        <v>25</v>
      </c>
      <c r="C39" s="47" t="s">
        <v>15</v>
      </c>
      <c r="D39" s="22" t="s">
        <v>11</v>
      </c>
      <c r="E39" s="33">
        <v>102.8</v>
      </c>
      <c r="F39" s="33">
        <v>102.8</v>
      </c>
    </row>
    <row r="40" spans="2:8" ht="24.75" thickBot="1">
      <c r="B40" s="12" t="s">
        <v>25</v>
      </c>
      <c r="C40" s="47" t="s">
        <v>15</v>
      </c>
      <c r="D40" s="22" t="s">
        <v>10</v>
      </c>
      <c r="E40" s="33">
        <v>148.5</v>
      </c>
      <c r="F40" s="33">
        <v>148.5</v>
      </c>
    </row>
    <row r="41" spans="2:8" ht="24.75" thickBot="1">
      <c r="B41" s="12" t="s">
        <v>25</v>
      </c>
      <c r="C41" s="47" t="s">
        <v>15</v>
      </c>
      <c r="D41" s="22" t="s">
        <v>12</v>
      </c>
      <c r="E41" s="33">
        <v>124.8</v>
      </c>
      <c r="F41" s="33">
        <v>124.8</v>
      </c>
    </row>
    <row r="42" spans="2:8" ht="24.75" thickBot="1">
      <c r="B42" s="12" t="s">
        <v>25</v>
      </c>
      <c r="C42" s="47" t="s">
        <v>15</v>
      </c>
      <c r="D42" s="22" t="s">
        <v>1</v>
      </c>
      <c r="E42" s="33">
        <v>271.5</v>
      </c>
      <c r="F42" s="33">
        <v>271.5</v>
      </c>
    </row>
    <row r="43" spans="2:8" s="15" customFormat="1" ht="13.5" thickBot="1">
      <c r="B43" s="16" t="s">
        <v>23</v>
      </c>
      <c r="C43" s="48"/>
      <c r="D43" s="17"/>
      <c r="E43" s="35">
        <f>SUM(E28:E42)</f>
        <v>3921.9000000000005</v>
      </c>
      <c r="F43" s="35">
        <f>SUM(F28:F42)</f>
        <v>3921.9000000000005</v>
      </c>
      <c r="G43" s="18"/>
      <c r="H43" s="19"/>
    </row>
    <row r="44" spans="2:8" ht="36">
      <c r="B44" s="13" t="s">
        <v>26</v>
      </c>
      <c r="C44" s="49" t="s">
        <v>19</v>
      </c>
      <c r="D44" s="22" t="s">
        <v>13</v>
      </c>
      <c r="E44" s="33">
        <v>1187.4000000000001</v>
      </c>
      <c r="F44" s="33">
        <v>1187.4000000000001</v>
      </c>
    </row>
    <row r="45" spans="2:8" ht="36">
      <c r="B45" s="13" t="s">
        <v>26</v>
      </c>
      <c r="C45" s="49" t="s">
        <v>19</v>
      </c>
      <c r="D45" s="22" t="s">
        <v>2</v>
      </c>
      <c r="E45" s="33">
        <v>1762.2</v>
      </c>
      <c r="F45" s="33">
        <v>1762.2</v>
      </c>
    </row>
    <row r="46" spans="2:8" ht="36">
      <c r="B46" s="13" t="s">
        <v>26</v>
      </c>
      <c r="C46" s="49" t="s">
        <v>19</v>
      </c>
      <c r="D46" s="22" t="s">
        <v>3</v>
      </c>
      <c r="E46" s="33">
        <v>3316.4</v>
      </c>
      <c r="F46" s="33">
        <v>3316.4</v>
      </c>
    </row>
    <row r="47" spans="2:8" ht="36">
      <c r="B47" s="13" t="s">
        <v>26</v>
      </c>
      <c r="C47" s="49" t="s">
        <v>19</v>
      </c>
      <c r="D47" s="22" t="s">
        <v>14</v>
      </c>
      <c r="E47" s="33">
        <v>2258.8000000000002</v>
      </c>
      <c r="F47" s="33">
        <v>2258.8000000000002</v>
      </c>
    </row>
    <row r="48" spans="2:8" ht="36">
      <c r="B48" s="13" t="s">
        <v>26</v>
      </c>
      <c r="C48" s="49" t="s">
        <v>19</v>
      </c>
      <c r="D48" s="22" t="s">
        <v>5</v>
      </c>
      <c r="E48" s="33">
        <v>1719.5</v>
      </c>
      <c r="F48" s="33">
        <v>1719.5</v>
      </c>
    </row>
    <row r="49" spans="2:8" ht="36">
      <c r="B49" s="13" t="s">
        <v>26</v>
      </c>
      <c r="C49" s="49" t="s">
        <v>19</v>
      </c>
      <c r="D49" s="22" t="s">
        <v>7</v>
      </c>
      <c r="E49" s="33">
        <v>108.3</v>
      </c>
      <c r="F49" s="33">
        <v>108.3</v>
      </c>
    </row>
    <row r="50" spans="2:8" ht="36">
      <c r="B50" s="13" t="s">
        <v>26</v>
      </c>
      <c r="C50" s="49" t="s">
        <v>19</v>
      </c>
      <c r="D50" s="22" t="s">
        <v>6</v>
      </c>
      <c r="E50" s="33">
        <v>735.6</v>
      </c>
      <c r="F50" s="33">
        <v>735.6</v>
      </c>
    </row>
    <row r="51" spans="2:8" ht="36">
      <c r="B51" s="13" t="s">
        <v>26</v>
      </c>
      <c r="C51" s="49" t="s">
        <v>19</v>
      </c>
      <c r="D51" s="22" t="s">
        <v>12</v>
      </c>
      <c r="E51" s="33">
        <v>2737.8</v>
      </c>
      <c r="F51" s="33">
        <v>2737.8</v>
      </c>
    </row>
    <row r="52" spans="2:8" ht="36">
      <c r="B52" s="13" t="s">
        <v>26</v>
      </c>
      <c r="C52" s="49" t="s">
        <v>19</v>
      </c>
      <c r="D52" s="22" t="s">
        <v>1</v>
      </c>
      <c r="E52" s="33">
        <v>7883</v>
      </c>
      <c r="F52" s="33">
        <v>7883</v>
      </c>
    </row>
    <row r="53" spans="2:8" ht="36">
      <c r="B53" s="13" t="s">
        <v>26</v>
      </c>
      <c r="C53" s="49" t="s">
        <v>19</v>
      </c>
      <c r="D53" s="23" t="s">
        <v>18</v>
      </c>
      <c r="E53" s="33">
        <v>1189.7</v>
      </c>
      <c r="F53" s="33">
        <v>1189.7</v>
      </c>
    </row>
    <row r="54" spans="2:8" s="15" customFormat="1" ht="13.5" thickBot="1">
      <c r="B54" s="16" t="s">
        <v>23</v>
      </c>
      <c r="C54" s="48"/>
      <c r="D54" s="17"/>
      <c r="E54" s="34">
        <f>SUM(E44:E53)</f>
        <v>22898.7</v>
      </c>
      <c r="F54" s="34">
        <f>SUM(F44:F53)</f>
        <v>22898.7</v>
      </c>
      <c r="G54" s="18"/>
      <c r="H54" s="19"/>
    </row>
    <row r="55" spans="2:8" s="24" customFormat="1" ht="15.75">
      <c r="B55" s="14" t="s">
        <v>27</v>
      </c>
      <c r="C55" s="50" t="s">
        <v>17</v>
      </c>
      <c r="D55" s="22" t="s">
        <v>3</v>
      </c>
      <c r="E55" s="36">
        <v>2698.8</v>
      </c>
      <c r="F55" s="36">
        <v>2698.8</v>
      </c>
      <c r="G55" s="25"/>
      <c r="H55" s="26"/>
    </row>
    <row r="56" spans="2:8" s="24" customFormat="1" ht="15.75">
      <c r="B56" s="14" t="s">
        <v>27</v>
      </c>
      <c r="C56" s="50" t="s">
        <v>17</v>
      </c>
      <c r="D56" s="22" t="s">
        <v>8</v>
      </c>
      <c r="E56" s="36">
        <v>5131</v>
      </c>
      <c r="F56" s="36">
        <v>5131</v>
      </c>
      <c r="G56" s="25"/>
      <c r="H56" s="26"/>
    </row>
    <row r="57" spans="2:8" s="24" customFormat="1" ht="15.75">
      <c r="B57" s="14" t="s">
        <v>27</v>
      </c>
      <c r="C57" s="50" t="s">
        <v>17</v>
      </c>
      <c r="D57" s="22" t="s">
        <v>10</v>
      </c>
      <c r="E57" s="36">
        <v>4621</v>
      </c>
      <c r="F57" s="36">
        <v>4621</v>
      </c>
      <c r="G57" s="25"/>
      <c r="H57" s="26"/>
    </row>
    <row r="58" spans="2:8" s="27" customFormat="1" thickBot="1">
      <c r="B58" s="28" t="s">
        <v>23</v>
      </c>
      <c r="C58" s="51"/>
      <c r="D58" s="29"/>
      <c r="E58" s="37">
        <f>SUM(E55:E57)</f>
        <v>12450.8</v>
      </c>
      <c r="F58" s="37">
        <f>SUM(F55:F57)</f>
        <v>12450.8</v>
      </c>
      <c r="G58" s="30"/>
      <c r="H58" s="31"/>
    </row>
  </sheetData>
  <mergeCells count="2">
    <mergeCell ref="E3:F6"/>
    <mergeCell ref="A7:F7"/>
  </mergeCells>
  <pageMargins left="0.59055118110236227" right="0.59055118110236227" top="0.39370078740157483" bottom="0.39370078740157483" header="0.51181102362204722" footer="0.51181102362204722"/>
  <pageSetup paperSize="9" scale="5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2026-2027 годы </vt:lpstr>
    </vt:vector>
  </TitlesOfParts>
  <Company>РФО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erosheva</dc:creator>
  <cp:lastModifiedBy>Windows User</cp:lastModifiedBy>
  <cp:lastPrinted>2024-11-15T04:47:15Z</cp:lastPrinted>
  <dcterms:created xsi:type="dcterms:W3CDTF">2006-12-14T08:20:28Z</dcterms:created>
  <dcterms:modified xsi:type="dcterms:W3CDTF">2024-11-15T04:52:30Z</dcterms:modified>
</cp:coreProperties>
</file>