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7400" windowHeight="9735" tabRatio="697" firstSheet="4" activeTab="4"/>
  </bookViews>
  <sheets>
    <sheet name="2018" sheetId="1" state="hidden" r:id="rId1"/>
    <sheet name="2019" sheetId="6" state="hidden" r:id="rId2"/>
    <sheet name="за 2023 год" sheetId="13" state="hidden" r:id="rId3"/>
    <sheet name="за 2023 год (2)" sheetId="14" state="hidden" r:id="rId4"/>
    <sheet name="за 2023 год " sheetId="15" r:id="rId5"/>
  </sheets>
  <definedNames>
    <definedName name="_xlnm.Print_Area" localSheetId="1">'2019'!$A$1:$D$142</definedName>
    <definedName name="_xlnm.Print_Area" localSheetId="2">'за 2023 год'!$A$1:$F$118</definedName>
    <definedName name="_xlnm.Print_Area" localSheetId="4">'за 2023 год '!$A$1:$E$120</definedName>
    <definedName name="_xlnm.Print_Area" localSheetId="3">'за 2023 год (2)'!$A$1:$G$121</definedName>
  </definedNames>
  <calcPr calcId="144525"/>
</workbook>
</file>

<file path=xl/calcChain.xml><?xml version="1.0" encoding="utf-8"?>
<calcChain xmlns="http://schemas.openxmlformats.org/spreadsheetml/2006/main">
  <c r="F117" i="15" l="1"/>
  <c r="F3" i="15"/>
  <c r="F116" i="15"/>
  <c r="F115" i="15"/>
  <c r="F114" i="15"/>
  <c r="F113" i="15"/>
  <c r="F110" i="15"/>
  <c r="F109" i="15"/>
  <c r="F108" i="15"/>
  <c r="F107" i="15"/>
  <c r="F105" i="15"/>
  <c r="F104" i="15"/>
  <c r="F103" i="15"/>
  <c r="F102" i="15"/>
  <c r="F100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C119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3" i="15"/>
  <c r="E119" i="15"/>
  <c r="D119" i="15"/>
  <c r="D121" i="15" s="1"/>
  <c r="E115" i="15"/>
  <c r="E113" i="15"/>
  <c r="D113" i="15"/>
  <c r="E108" i="15"/>
  <c r="D108" i="15"/>
  <c r="E106" i="15"/>
  <c r="D106" i="15"/>
  <c r="E104" i="15"/>
  <c r="E101" i="15"/>
  <c r="D101" i="15"/>
  <c r="E99" i="15"/>
  <c r="D99" i="15"/>
  <c r="E97" i="15"/>
  <c r="E85" i="15"/>
  <c r="D85" i="15"/>
  <c r="E74" i="15"/>
  <c r="D74" i="15"/>
  <c r="E70" i="15"/>
  <c r="D70" i="15"/>
  <c r="E42" i="15"/>
  <c r="D42" i="15"/>
  <c r="E38" i="15"/>
  <c r="D38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3" i="15"/>
  <c r="D3" i="15"/>
  <c r="C118" i="15" l="1"/>
  <c r="D117" i="15"/>
  <c r="D118" i="15" s="1"/>
  <c r="E117" i="15"/>
  <c r="E118" i="15" s="1"/>
  <c r="C122" i="14"/>
  <c r="L110" i="14"/>
  <c r="K110" i="14"/>
  <c r="D120" i="14"/>
  <c r="C120" i="14"/>
  <c r="D113" i="14"/>
  <c r="C113" i="14"/>
  <c r="D108" i="14"/>
  <c r="C108" i="14"/>
  <c r="L97" i="14"/>
  <c r="K97" i="14"/>
  <c r="L115" i="14"/>
  <c r="K115" i="14"/>
  <c r="D115" i="14"/>
  <c r="L104" i="14"/>
  <c r="K104" i="14"/>
  <c r="L113" i="14"/>
  <c r="K113" i="14"/>
  <c r="L108" i="14"/>
  <c r="K108" i="14"/>
  <c r="D106" i="14"/>
  <c r="C106" i="14"/>
  <c r="D104" i="14"/>
  <c r="D101" i="14"/>
  <c r="C101" i="14"/>
  <c r="D99" i="14"/>
  <c r="C99" i="14"/>
  <c r="D97" i="14"/>
  <c r="F97" i="14" s="1"/>
  <c r="L92" i="14"/>
  <c r="K92" i="14"/>
  <c r="F92" i="14"/>
  <c r="D85" i="14"/>
  <c r="L85" i="14" s="1"/>
  <c r="C85" i="14"/>
  <c r="K85" i="14" s="1"/>
  <c r="D74" i="14"/>
  <c r="C74" i="14"/>
  <c r="G73" i="14"/>
  <c r="G72" i="14"/>
  <c r="G71" i="14"/>
  <c r="D70" i="14"/>
  <c r="L70" i="14" s="1"/>
  <c r="C70" i="14"/>
  <c r="K70" i="14" s="1"/>
  <c r="D42" i="14"/>
  <c r="C42" i="14"/>
  <c r="G42" i="14" s="1"/>
  <c r="G41" i="14"/>
  <c r="G40" i="14"/>
  <c r="E40" i="14"/>
  <c r="G39" i="14"/>
  <c r="D38" i="14"/>
  <c r="L38" i="14" s="1"/>
  <c r="C38" i="14"/>
  <c r="K38" i="14" s="1"/>
  <c r="H33" i="14"/>
  <c r="G33" i="14"/>
  <c r="F33" i="14"/>
  <c r="E33" i="14"/>
  <c r="D25" i="14"/>
  <c r="C25" i="14"/>
  <c r="D24" i="14"/>
  <c r="C24" i="14"/>
  <c r="G24" i="14" s="1"/>
  <c r="E23" i="14"/>
  <c r="D23" i="14"/>
  <c r="C23" i="14"/>
  <c r="G23" i="14" s="1"/>
  <c r="D22" i="14"/>
  <c r="C22" i="14"/>
  <c r="G22" i="14" s="1"/>
  <c r="D21" i="14"/>
  <c r="C21" i="14"/>
  <c r="H20" i="14"/>
  <c r="D20" i="14"/>
  <c r="L20" i="14" s="1"/>
  <c r="C20" i="14"/>
  <c r="K20" i="14" s="1"/>
  <c r="E7" i="14"/>
  <c r="G6" i="14"/>
  <c r="G5" i="14"/>
  <c r="D3" i="14"/>
  <c r="L3" i="14" s="1"/>
  <c r="C3" i="14"/>
  <c r="K3" i="14" s="1"/>
  <c r="D117" i="14" l="1"/>
  <c r="D118" i="14" s="1"/>
  <c r="C117" i="14"/>
  <c r="C118" i="14" s="1"/>
  <c r="F3" i="14"/>
  <c r="F20" i="14"/>
  <c r="F38" i="14"/>
  <c r="H38" i="14"/>
  <c r="F70" i="14"/>
  <c r="H70" i="14"/>
  <c r="F85" i="14"/>
  <c r="K112" i="13"/>
  <c r="J112" i="13"/>
  <c r="B117" i="13"/>
  <c r="C117" i="13"/>
  <c r="K108" i="13"/>
  <c r="J108" i="13"/>
  <c r="C106" i="13"/>
  <c r="B106" i="13"/>
  <c r="C104" i="13"/>
  <c r="C101" i="13"/>
  <c r="B101" i="13"/>
  <c r="C99" i="13"/>
  <c r="B99" i="13"/>
  <c r="C97" i="13"/>
  <c r="E97" i="13" s="1"/>
  <c r="K92" i="13"/>
  <c r="J92" i="13"/>
  <c r="E92" i="13"/>
  <c r="C85" i="13"/>
  <c r="K85" i="13" s="1"/>
  <c r="B85" i="13"/>
  <c r="J85" i="13" s="1"/>
  <c r="C74" i="13"/>
  <c r="B74" i="13"/>
  <c r="F73" i="13"/>
  <c r="F72" i="13"/>
  <c r="F71" i="13"/>
  <c r="C70" i="13"/>
  <c r="K70" i="13" s="1"/>
  <c r="B70" i="13"/>
  <c r="J70" i="13" s="1"/>
  <c r="C64" i="13"/>
  <c r="C42" i="13"/>
  <c r="B42" i="13"/>
  <c r="F42" i="13" s="1"/>
  <c r="F41" i="13"/>
  <c r="F40" i="13"/>
  <c r="D40" i="13"/>
  <c r="F39" i="13"/>
  <c r="C38" i="13"/>
  <c r="K38" i="13" s="1"/>
  <c r="B38" i="13"/>
  <c r="J38" i="13" s="1"/>
  <c r="G33" i="13"/>
  <c r="F33" i="13"/>
  <c r="E33" i="13"/>
  <c r="D33" i="13"/>
  <c r="C25" i="13"/>
  <c r="B25" i="13"/>
  <c r="C24" i="13"/>
  <c r="B24" i="13"/>
  <c r="F24" i="13" s="1"/>
  <c r="D23" i="13"/>
  <c r="C23" i="13"/>
  <c r="B23" i="13"/>
  <c r="F23" i="13" s="1"/>
  <c r="C22" i="13"/>
  <c r="B22" i="13"/>
  <c r="F22" i="13" s="1"/>
  <c r="C21" i="13"/>
  <c r="B21" i="13"/>
  <c r="G20" i="13"/>
  <c r="C20" i="13"/>
  <c r="K20" i="13" s="1"/>
  <c r="B20" i="13"/>
  <c r="J20" i="13" s="1"/>
  <c r="D7" i="13"/>
  <c r="F6" i="13"/>
  <c r="F5" i="13"/>
  <c r="C3" i="13"/>
  <c r="K3" i="13" s="1"/>
  <c r="B3" i="13"/>
  <c r="J3" i="13" s="1"/>
  <c r="C114" i="13" l="1"/>
  <c r="C115" i="13" s="1"/>
  <c r="B114" i="13"/>
  <c r="B115" i="13" s="1"/>
  <c r="E3" i="13"/>
  <c r="E20" i="13"/>
  <c r="E38" i="13"/>
  <c r="G38" i="13"/>
  <c r="E70" i="13"/>
  <c r="G70" i="13"/>
  <c r="E85" i="13"/>
  <c r="B140" i="6" l="1"/>
  <c r="A140" i="6"/>
  <c r="D135" i="6"/>
  <c r="C135" i="6"/>
  <c r="B130" i="6"/>
  <c r="B125" i="6"/>
  <c r="B120" i="6"/>
  <c r="B115" i="6"/>
  <c r="B110" i="6"/>
  <c r="D104" i="6"/>
  <c r="C104" i="6"/>
  <c r="B104" i="6"/>
  <c r="D100" i="6"/>
  <c r="C100" i="6"/>
  <c r="B100" i="6"/>
  <c r="B138" i="6" s="1"/>
  <c r="B96" i="6"/>
  <c r="B92" i="6"/>
  <c r="C88" i="6"/>
  <c r="B88" i="6"/>
  <c r="C84" i="6"/>
  <c r="B84" i="6"/>
  <c r="B83" i="6"/>
  <c r="D82" i="6"/>
  <c r="C82" i="6"/>
  <c r="B82" i="6"/>
  <c r="D81" i="6"/>
  <c r="C81" i="6"/>
  <c r="B81" i="6"/>
  <c r="B137" i="6" s="1"/>
  <c r="D80" i="6"/>
  <c r="C80" i="6"/>
  <c r="B80" i="6"/>
  <c r="C76" i="6"/>
  <c r="B76" i="6"/>
  <c r="C74" i="6"/>
  <c r="B74" i="6"/>
  <c r="C72" i="6"/>
  <c r="B72" i="6"/>
  <c r="B68" i="6"/>
  <c r="C66" i="6"/>
  <c r="B66" i="6"/>
  <c r="C63" i="6"/>
  <c r="B63" i="6"/>
  <c r="C58" i="6"/>
  <c r="B58" i="6"/>
  <c r="B54" i="6"/>
  <c r="C53" i="6"/>
  <c r="B53" i="6"/>
  <c r="B52" i="6"/>
  <c r="B139" i="6" s="1"/>
  <c r="B51" i="6"/>
  <c r="B50" i="6"/>
  <c r="B49" i="6"/>
  <c r="C48" i="6"/>
  <c r="C140" i="6" s="1"/>
  <c r="B48" i="6"/>
  <c r="D47" i="6"/>
  <c r="C47" i="6"/>
  <c r="C139" i="6" s="1"/>
  <c r="B47" i="6"/>
  <c r="D46" i="6"/>
  <c r="C46" i="6"/>
  <c r="B46" i="6"/>
  <c r="D45" i="6"/>
  <c r="C45" i="6"/>
  <c r="B45" i="6"/>
  <c r="B44" i="6"/>
  <c r="B43" i="6" s="1"/>
  <c r="D43" i="6"/>
  <c r="C43" i="6"/>
  <c r="D29" i="6"/>
  <c r="D140" i="6" s="1"/>
  <c r="D28" i="6"/>
  <c r="D139" i="6" s="1"/>
  <c r="D27" i="6"/>
  <c r="D26" i="6"/>
  <c r="D25" i="6"/>
  <c r="C25" i="6"/>
  <c r="B25" i="6"/>
  <c r="B18" i="6"/>
  <c r="B15" i="6"/>
  <c r="C13" i="6"/>
  <c r="B13" i="6"/>
  <c r="C10" i="6"/>
  <c r="B10" i="6"/>
  <c r="C8" i="6"/>
  <c r="B8" i="6"/>
  <c r="C6" i="6"/>
  <c r="B6" i="6"/>
  <c r="D5" i="6"/>
  <c r="D138" i="6" s="1"/>
  <c r="C5" i="6"/>
  <c r="C138" i="6" s="1"/>
  <c r="B5" i="6"/>
  <c r="F5" i="6" s="1"/>
  <c r="D4" i="6"/>
  <c r="D137" i="6" s="1"/>
  <c r="C4" i="6"/>
  <c r="C137" i="6" s="1"/>
  <c r="B4" i="6"/>
  <c r="F4" i="6" s="1"/>
  <c r="D3" i="6"/>
  <c r="C3" i="6"/>
  <c r="B3" i="6"/>
  <c r="B142" i="6" l="1"/>
  <c r="B136" i="6"/>
  <c r="B135" i="6" s="1"/>
  <c r="B141" i="6" l="1"/>
  <c r="F19" i="1" l="1"/>
  <c r="F5" i="1" l="1"/>
  <c r="D5" i="1"/>
  <c r="E5" i="1"/>
  <c r="C5" i="1"/>
  <c r="D92" i="1" l="1"/>
  <c r="E92" i="1"/>
  <c r="F92" i="1"/>
  <c r="D83" i="1" l="1"/>
  <c r="E83" i="1"/>
  <c r="F83" i="1"/>
  <c r="D15" i="1"/>
  <c r="E15" i="1"/>
  <c r="F17" i="1"/>
  <c r="F18" i="1"/>
  <c r="F16" i="1"/>
  <c r="D69" i="1"/>
  <c r="E69" i="1"/>
  <c r="F69" i="1"/>
  <c r="D68" i="1"/>
  <c r="E68" i="1"/>
  <c r="F68" i="1"/>
  <c r="D71" i="1"/>
  <c r="E71" i="1"/>
  <c r="F71" i="1"/>
  <c r="D75" i="1"/>
  <c r="E75" i="1"/>
  <c r="F75" i="1"/>
  <c r="C69" i="1"/>
  <c r="C70" i="1"/>
  <c r="C68" i="1"/>
  <c r="C75" i="1"/>
  <c r="C71" i="1"/>
  <c r="C18" i="1"/>
  <c r="C17" i="1"/>
  <c r="C16" i="1"/>
  <c r="C36" i="1"/>
  <c r="D36" i="1"/>
  <c r="D91" i="1" s="1"/>
  <c r="E36" i="1"/>
  <c r="E91" i="1" s="1"/>
  <c r="F36" i="1"/>
  <c r="D35" i="1"/>
  <c r="E35" i="1"/>
  <c r="F35" i="1"/>
  <c r="D34" i="1"/>
  <c r="E34" i="1"/>
  <c r="F34" i="1"/>
  <c r="C35" i="1"/>
  <c r="C34" i="1"/>
  <c r="D63" i="1"/>
  <c r="E63" i="1"/>
  <c r="F63" i="1"/>
  <c r="D59" i="1"/>
  <c r="E59" i="1"/>
  <c r="F59" i="1"/>
  <c r="D55" i="1"/>
  <c r="E55" i="1"/>
  <c r="F55" i="1"/>
  <c r="C55" i="1"/>
  <c r="D51" i="1"/>
  <c r="E51" i="1"/>
  <c r="F51" i="1"/>
  <c r="D49" i="1"/>
  <c r="E49" i="1"/>
  <c r="F49" i="1"/>
  <c r="D45" i="1"/>
  <c r="E45" i="1"/>
  <c r="F45" i="1"/>
  <c r="D41" i="1"/>
  <c r="E41" i="1"/>
  <c r="F41" i="1"/>
  <c r="F67" i="1" l="1"/>
  <c r="D67" i="1"/>
  <c r="C91" i="1"/>
  <c r="F91" i="1"/>
  <c r="F15" i="1"/>
  <c r="C67" i="1"/>
  <c r="E67" i="1"/>
  <c r="D33" i="1"/>
  <c r="F33" i="1"/>
  <c r="E33" i="1"/>
  <c r="D37" i="1" l="1"/>
  <c r="E37" i="1"/>
  <c r="F37" i="1"/>
  <c r="D79" i="1" l="1"/>
  <c r="E79" i="1"/>
  <c r="F79" i="1"/>
  <c r="D13" i="1"/>
  <c r="E13" i="1"/>
  <c r="F13" i="1"/>
  <c r="D10" i="1"/>
  <c r="E10" i="1"/>
  <c r="F10" i="1"/>
  <c r="D8" i="1"/>
  <c r="E8" i="1"/>
  <c r="F8" i="1"/>
  <c r="D6" i="1"/>
  <c r="E6" i="1"/>
  <c r="F6" i="1"/>
  <c r="F3" i="1" s="1"/>
  <c r="D90" i="1"/>
  <c r="E90" i="1"/>
  <c r="F90" i="1"/>
  <c r="D4" i="1"/>
  <c r="D89" i="1" s="1"/>
  <c r="D88" i="1" s="1"/>
  <c r="E4" i="1"/>
  <c r="E89" i="1" s="1"/>
  <c r="E88" i="1" s="1"/>
  <c r="F4" i="1"/>
  <c r="F89" i="1" s="1"/>
  <c r="D3" i="1" l="1"/>
  <c r="E3" i="1"/>
  <c r="F88" i="1"/>
  <c r="B92" i="1"/>
  <c r="B83" i="1"/>
  <c r="C92" i="1" l="1"/>
  <c r="C83" i="1"/>
  <c r="C45" i="1" l="1"/>
  <c r="C49" i="1"/>
  <c r="C63" i="1"/>
  <c r="C59" i="1" l="1"/>
  <c r="C51" i="1"/>
  <c r="C37" i="1"/>
  <c r="C19" i="1"/>
  <c r="B19" i="1"/>
  <c r="C33" i="1" l="1"/>
  <c r="C41" i="1"/>
  <c r="C25" i="1"/>
  <c r="B25" i="1"/>
  <c r="B16" i="1"/>
  <c r="B18" i="1"/>
  <c r="B17" i="1"/>
  <c r="C8" i="1"/>
  <c r="C6" i="1"/>
  <c r="C15" i="1" l="1"/>
  <c r="B15" i="1"/>
  <c r="B20" i="1"/>
  <c r="C4" i="1"/>
  <c r="C10" i="1"/>
  <c r="C3" i="1" s="1"/>
  <c r="C13" i="1"/>
  <c r="B67" i="1" l="1"/>
  <c r="B5" i="1"/>
  <c r="B55" i="1"/>
  <c r="B36" i="1"/>
  <c r="B35" i="1" l="1"/>
  <c r="B59" i="1"/>
  <c r="B45" i="1"/>
  <c r="C79" i="1" l="1"/>
  <c r="C88" i="1" l="1"/>
  <c r="B34" i="1"/>
  <c r="B33" i="1" s="1"/>
  <c r="B37" i="1"/>
  <c r="B79" i="1"/>
  <c r="B49" i="1" l="1"/>
  <c r="B91" i="1" l="1"/>
  <c r="B51" i="1"/>
  <c r="B41" i="1"/>
  <c r="B89" i="1" l="1"/>
  <c r="B3" i="1" l="1"/>
  <c r="B90" i="1" l="1"/>
  <c r="B88" i="1" s="1"/>
</calcChain>
</file>

<file path=xl/sharedStrings.xml><?xml version="1.0" encoding="utf-8"?>
<sst xmlns="http://schemas.openxmlformats.org/spreadsheetml/2006/main" count="631" uniqueCount="160">
  <si>
    <t>2018 год</t>
  </si>
  <si>
    <t xml:space="preserve"> в т. ч краевой бюджет </t>
  </si>
  <si>
    <t xml:space="preserve">  районный бюджет </t>
  </si>
  <si>
    <t xml:space="preserve">Наименование </t>
  </si>
  <si>
    <t xml:space="preserve">     в т.ч. районный бюджет </t>
  </si>
  <si>
    <t xml:space="preserve"> 2.Подпрограмма  "Повышение эффективности использования земель, государственная собственность  на которые не разграничена, на территории муниципального района «Оловяннинский район» </t>
  </si>
  <si>
    <t xml:space="preserve">в т. ч. краевой бюджет </t>
  </si>
  <si>
    <t xml:space="preserve">в т.ч. районный бюджет </t>
  </si>
  <si>
    <t xml:space="preserve">край </t>
  </si>
  <si>
    <t>район</t>
  </si>
  <si>
    <t xml:space="preserve">район </t>
  </si>
  <si>
    <t xml:space="preserve">внебюджет </t>
  </si>
  <si>
    <t>краевой бюджет</t>
  </si>
  <si>
    <t>Резервный фонд                              район</t>
  </si>
  <si>
    <t>уточн.2018</t>
  </si>
  <si>
    <t>9.1.1. Реализация подпрограммы «Сохранение, поддержка и развитие сферы культуры в Оловяннинском районе на 2017-2021 г.г.».</t>
  </si>
  <si>
    <t>9.1.2. Реализация подпрограммы «Развитие физической культуры и спорта в муниципальном районе «Оловяннинский район»  на 2017-2021 г.г.»</t>
  </si>
  <si>
    <t>9.1.3. Реализация подпрограммы "Обеспечение деятельности учреждений культуры, доп. Образования в сфере культуры и развития ФК и спорта МР "Оловяннинский район" на 2017-2021 годы"</t>
  </si>
  <si>
    <t>бюджет поселения</t>
  </si>
  <si>
    <t xml:space="preserve">федеральный </t>
  </si>
  <si>
    <t>федеральный</t>
  </si>
  <si>
    <t xml:space="preserve">2. Всего по Программе культура </t>
  </si>
  <si>
    <t>3.1. Подпрограммы "Развитие дошкольного образования в муниципальном районе «Оловяннинский район»</t>
  </si>
  <si>
    <t>3.2.Подпрограммы "Развитие общего  образования в муниципальном районе «Оловяннинский район»</t>
  </si>
  <si>
    <t>3.3.Подпрограммы "Развитие дополнительного   образования в муниципальном районе «Оловяннинский район»</t>
  </si>
  <si>
    <t>3.4.Подпрограмма «Исполнение государственных полномочий по опеке и попечительству и социальной поддержки детей находящихся в трудной жизненной ситуации»</t>
  </si>
  <si>
    <t>3.5.Подпрограммы "Развитие системы оздоровления, отдыха и занятости детей в каникулярное время в муниципальном районе «Оловяннинский район»</t>
  </si>
  <si>
    <t>3.6.Подпрограмма «Развитие комплексной безопасности образовательных учреждений  в  муниципальном районе «Оловяннинский район»</t>
  </si>
  <si>
    <t>3.7.Подпрограмма «Профилактика правонарушений, противодействия незаконному потреблению наркотических средств, психотропных веществ и их незаконному обороту на территории муниципального района «Оловяннинский район»</t>
  </si>
  <si>
    <t>5.Программа  "Развитие муниципального управление  и обеспечение деятельности администрации муниципального района   "Оловяннинский район" на 2017-2021г".</t>
  </si>
  <si>
    <t>6.  реализация МП "Устойчивое развитие сельских территорий муниципального района "Оловяннинский район" на 2018-2020годы"</t>
  </si>
  <si>
    <t>1. Всего по программе  "Управление и распоряжение  муниципаль-ной собственностью муниципального района   "Оловяннинский район" на период 2017-2021г"</t>
  </si>
  <si>
    <t>Районные программы на  2018 год.</t>
  </si>
  <si>
    <t>уточн.2019</t>
  </si>
  <si>
    <t>уточн.2020</t>
  </si>
  <si>
    <t>Факт</t>
  </si>
  <si>
    <t>Ликвидация ЧС                             район</t>
  </si>
  <si>
    <t>3,8«Обеспечение деятельности учреждений подведомственных Комитету образования в муниципальном районе «Оловяннинский район»:Подготовка образовательных учреждений к отопительному сезону</t>
  </si>
  <si>
    <t xml:space="preserve">3.Всего по программе  Образование  </t>
  </si>
  <si>
    <t>Реализация подпрограммы «Повышение финансовой устойчивости бюджетов сельских поселений, входящих в состав муниципального района «Оловяннинский район»</t>
  </si>
  <si>
    <t>Реализация подпрограммы «Управление муниципальным долгом бюджета муниципального района «Оловяннинский район»</t>
  </si>
  <si>
    <r>
      <t xml:space="preserve">3.Подпрограмма </t>
    </r>
    <r>
      <rPr>
        <b/>
        <i/>
        <sz val="10"/>
        <color theme="1"/>
        <rFont val="Times New Roman"/>
        <family val="1"/>
        <charset val="204"/>
      </rPr>
      <t>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«Оловяннинский район»</t>
    </r>
  </si>
  <si>
    <r>
      <t>4.Подпрограмма "</t>
    </r>
    <r>
      <rPr>
        <b/>
        <i/>
        <sz val="10"/>
        <color theme="1"/>
        <rFont val="Times New Roman"/>
        <family val="1"/>
        <charset val="204"/>
      </rPr>
      <t xml:space="preserve"> Территориальное планирование и обеспечение градостроительной деятельности муниципального района «Оловяннинский район»</t>
    </r>
  </si>
  <si>
    <t xml:space="preserve">1.Подпрограмма  "Владение пользование и распоряжение имуществом, находящимся в муниципальной собственности муниципального района «Оловяннинский район» на период 2017-2021 годы»    </t>
  </si>
  <si>
    <t xml:space="preserve">Выплата пенсий за  выслугу лет лицам, замещавших должности  муниципальной  службы                                            </t>
  </si>
  <si>
    <t xml:space="preserve">ВСЕГО К ГОДОВОМУ ПЛАНУ  ПО ПРОГРАММАМ </t>
  </si>
  <si>
    <t>4. Программа "Управление муниципальными финансами и муниципальным долгом муниципального района" Оловяннинский район"</t>
  </si>
  <si>
    <t>Районные программы на  2019 год.</t>
  </si>
  <si>
    <t>фед.</t>
  </si>
  <si>
    <t>фед</t>
  </si>
  <si>
    <t>3. Программа «Развитие системы образования в муниципальном районе «Оловяннинский район» на 2017-2022 годы»</t>
  </si>
  <si>
    <t>3.1.Подпрограмма «Развитие дошкольного образования в муниципальном районе «Оловяннинский район»</t>
  </si>
  <si>
    <t>3.2.Подпрограмма «Развитие общего образования в муниципальном районе «Оловяннинский район»</t>
  </si>
  <si>
    <t>3.3.Подпрограмма «Развитие дополнительного образования, воспитания детей и молодежи в муниципальном районе «Оловяннинский район»</t>
  </si>
  <si>
    <t>3.4.Подпрограмма «Исполнение государственных полномочий по опеке и попечительству и социальной поддержке детей находящихся в трудной жизненной ситуации»</t>
  </si>
  <si>
    <t>3.5.Подпрограмма «Развитие системы оздоровления, отдыха и занятости детей в каникулярное время в муниципальном районе «Оловяннинский район»</t>
  </si>
  <si>
    <t>3.8.Подпрограмма «Обеспечение деятельности учреждений подведомственных Комитету образования в муниципальном районе «Оловяннинский район»</t>
  </si>
  <si>
    <t>план</t>
  </si>
  <si>
    <t>к.ф.</t>
  </si>
  <si>
    <t>1 Подпрограмма 1 «Создание условий для эффективного управления     муниципальными финансами, повышение устойчивости бюджета муниципального  район «Оловяннинский район»</t>
  </si>
  <si>
    <t>2. Подпрограмма 2 «Повышение финансовой устойчивости    бюджетов поселений, входящих в состав муниципального района «Оловяннинский район»</t>
  </si>
  <si>
    <t>3 Подпрограмма 3 «Управление муниципальным долгом муниципального района «Оловяннинский район»</t>
  </si>
  <si>
    <t>4 Подпрограмма 4 «Обеспечение реализации муниципальной программы (обеспечивающая подпрограмма)»</t>
  </si>
  <si>
    <t xml:space="preserve">1 Подпрограмма "Владение, пользование и распоряжение имуществом, находящимся в муниципальной собственности муниципального района «Оловяннинский район» на период 2017-2022 годы»  </t>
  </si>
  <si>
    <t>ком имущ</t>
  </si>
  <si>
    <t>Л.А.Долгова</t>
  </si>
  <si>
    <t>А.С.Логвиненко</t>
  </si>
  <si>
    <t>О.В. Гузанова</t>
  </si>
  <si>
    <t>МКУ ЦБ СО</t>
  </si>
  <si>
    <t>середства участников программы</t>
  </si>
  <si>
    <t>отдел сельс хоз</t>
  </si>
  <si>
    <t>Е.С. Сараева</t>
  </si>
  <si>
    <t>2. Всего по программе  "Управление и распоряжение  муниципаль-ной собственностью муниципального района   "Оловяннинский район" на период 2017-2021г"</t>
  </si>
  <si>
    <t>Подпрограмма 1 «Создание условий для эффективного управления     муниципальными финансами, повышение устойчивости бюджета муниципального  район «Оловяннинский район»</t>
  </si>
  <si>
    <t>Подпрограмма 2 «Повышение финансовой устойчивости    бюджетов поселений, входящих в состав муниципального района «Оловяннинский район»</t>
  </si>
  <si>
    <t>Подпрограмма 3 «Управление муниципальным долгом муниципального района «Оловяннинский район»</t>
  </si>
  <si>
    <t>Подпрограмма 4 «Обеспечение реализации муниципальной программы(обеспечивающая подпрограмма)»</t>
  </si>
  <si>
    <r>
      <t xml:space="preserve">Подпрограмма 2. </t>
    </r>
    <r>
      <rPr>
        <sz val="10"/>
        <color theme="1"/>
        <rFont val="Times New Roman"/>
        <family val="1"/>
        <charset val="204"/>
      </rPr>
      <t xml:space="preserve">Повышение эффективности использования земель, государственная собственность  на которые не разграничена, на территории муниципального района «Оловяннинский район» </t>
    </r>
  </si>
  <si>
    <r>
      <t>3.Подпрограмма "</t>
    </r>
    <r>
      <rPr>
        <sz val="10"/>
        <color theme="1"/>
        <rFont val="Times New Roman"/>
        <family val="1"/>
        <charset val="204"/>
      </rPr>
      <t>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«Оловяннинский район»</t>
    </r>
  </si>
  <si>
    <r>
      <t>4.Подпрограмма "</t>
    </r>
    <r>
      <rPr>
        <sz val="10"/>
        <color theme="1"/>
        <rFont val="Times New Roman"/>
        <family val="1"/>
        <charset val="204"/>
      </rPr>
      <t>Территориальное планирование и обеспечение градостроительной деятельности муниципального района «Оловяннинский район»</t>
    </r>
  </si>
  <si>
    <r>
      <t xml:space="preserve">5. Подпрограмма </t>
    </r>
    <r>
      <rPr>
        <sz val="10"/>
        <color theme="1"/>
        <rFont val="Times New Roman"/>
        <family val="1"/>
        <charset val="204"/>
      </rPr>
      <t>"Обеспечение деятельности Комитета по управлению муниципальным имуществом администрации муниципального района «Оловяннинский  район».</t>
    </r>
  </si>
  <si>
    <t xml:space="preserve">3. Всего по Программе культура </t>
  </si>
  <si>
    <t xml:space="preserve">4.Всего по программе  Образование  </t>
  </si>
  <si>
    <t>5. Программа "Управление муниципальными финансами и муниципальным долгом муниципального района" Оловяннинский район"</t>
  </si>
  <si>
    <t>6.Программа  "Развитие муниципального управление  и обеспечение деятельности администрации муниципального района   "Оловяннинский район" на 2017-2021г".</t>
  </si>
  <si>
    <t>7.  МП "«Устойчивое развитие сельских территорий муниципального района «Оловяннинский район» 2018-2020годы».</t>
  </si>
  <si>
    <t>8. "Доступная среда"</t>
  </si>
  <si>
    <t>9. "Развитие физической культуры, спорта и здорового образа жизни на территории муниципального района"Оловянниский район"</t>
  </si>
  <si>
    <t xml:space="preserve">10.МП  «Формирование законопослушного поведения участников дорожного движения муниципального района «Оловяннинский район»»
на 2020-2022 годы
</t>
  </si>
  <si>
    <t>11.МП « Создание благоприятных условий для развития малого и среднего предпринимательства на территории муниципального района  Оловяннинский район» на 2020-2024 годы.</t>
  </si>
  <si>
    <t xml:space="preserve">12.МП «Улучшение условий   и   охраны труда в муниципальном районе «Оловяннинский район» на 2020-2024 годы». </t>
  </si>
  <si>
    <t>культура</t>
  </si>
  <si>
    <t>мку рко и дм</t>
  </si>
  <si>
    <t>исполнитель</t>
  </si>
  <si>
    <t>куми</t>
  </si>
  <si>
    <t>1 Подпрограмма 1 «Создание условий для эффективного управления  муниципальными финансами, повышение устойчивости бюджета муниципального  район «Оловяннинский район»</t>
  </si>
  <si>
    <t>7. "Доступная среда на 2018-2022 гг." в Оловяннинском районе</t>
  </si>
  <si>
    <t xml:space="preserve">Подпрограмма 2. Повышение эффективности использования земель, государственная собственность  на которые не разграничена, на территории муниципального района «Оловяннинский район» </t>
  </si>
  <si>
    <t>3.Подпрограмма "Содержание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«Оловяннинский район»</t>
  </si>
  <si>
    <t>4.Подпрограмма "Территориальное планирование и обеспечение градостроительной деятельности муниципального района «Оловяннинский район»</t>
  </si>
  <si>
    <t>5. Подпрограмма "Обеспечение деятельности Комитета по управлению муниципальным имуществом администрации муниципального района «Оловяннинский  район».</t>
  </si>
  <si>
    <t xml:space="preserve">1 Подпрограмма "Владение, пользование и распоряжение имуществом, находящимся в муниципальной собственности муниципального района «Оловяннинский район» на период 2017-2019 годы»  </t>
  </si>
  <si>
    <t>3.1.Подпрограмма «Развитие дошкольного образования в муниципальном районе «Оловяннинский район» 2017-2021 годы"</t>
  </si>
  <si>
    <t>3.2.Подпрограмма «Развитие общего образования в муниципальном районе «Оловяннинский район» 2017-2021 годы"</t>
  </si>
  <si>
    <t>3.3.Подпрограмма «Развитие дополнительного образования, воспитания детей и молодежи в муниципальном районе «Оловяннинский район» 2017-2021 годы"</t>
  </si>
  <si>
    <t>3.4.Подпрограмма «Исполнение государственных полномочий по опеке и попечительству и социальной поддержке детей находящихся в трудной жизненной ситуации» 2017-2021 годы"</t>
  </si>
  <si>
    <t>3.5.Подпрограмма «Развитие системы оздоровления, отдыха и занятости детей в каникулярное время в муниципальном районе «Оловяннинский район» 2017-2021 годы"</t>
  </si>
  <si>
    <t>3.6.Подпрограмма «Развитие комплексной безопасности образовательных учреждений  в  муниципальном районе «Оловяннинский район» 2017-2021 годы</t>
  </si>
  <si>
    <t>3.7.Подпрограмма «Профилактика правонарушений, противодействия незаконному потреблению наркотических средств, психотропных веществ и их незаконному обороту на территории муниципального района «Оловяннинский район» 2017-2021 годы"</t>
  </si>
  <si>
    <t>3.8.Подпрограмма «Обеспечение деятельности учреждений подведомственных Комитету образования в муниципальном районе «Оловяннинский район» 2017-2021 годы"</t>
  </si>
  <si>
    <t>9.1.1. Реализация подпрограммы «Сохранение, поддержка и развитие сферы культуры в Оловяннинском районе на2017-2021 г.г.».</t>
  </si>
  <si>
    <t xml:space="preserve">8.МП «Профилактика терроризма и противодействие экстремизму на территории муниципального района «Оловяннинский район»Забайкальского края на 2017-2019 гг.». </t>
  </si>
  <si>
    <t xml:space="preserve">9.МП «Энергосбережение и повышение энергетической эффективности бюджетной сферы муниципального района «Оловяннинский район» на 2018-2020 годы». </t>
  </si>
  <si>
    <t>тыс. руб</t>
  </si>
  <si>
    <t>р-н</t>
  </si>
  <si>
    <t>федеральный бюджет</t>
  </si>
  <si>
    <t>9.1.2. Реализация подпрограммы «Обеспечение реализации муниципальной программы(обеспечивающая)"</t>
  </si>
  <si>
    <t>"Обеспечение деятельности деятельности администрации муниципального района "Оловяннинский район"</t>
  </si>
  <si>
    <t>10.МП "Комплексное развитие сельских территорий муниципального района "Оловяннинский район" на 2020-2025г"</t>
  </si>
  <si>
    <t>Федеральный</t>
  </si>
  <si>
    <t>2."Развитие культуры в муниципальном районе "Оловяннинский район" (2020-2024гг.)"</t>
  </si>
  <si>
    <t>6. "Доступная среда на 2018-2022 гг." в Оловяннинском районе</t>
  </si>
  <si>
    <t xml:space="preserve">8.МП «Энергосбережение и повышение энергетической эффективности бюджетной сферы муниципального района «Оловяннинский район» на 2018-2020 годы». </t>
  </si>
  <si>
    <t>9.МП "Комплексное развитие сельских территорий муниципального района "Оловяннинский район" на 2020-2025г"</t>
  </si>
  <si>
    <t>4. Программа "Управление муниципальными финансами и муниципальным долгом муниципального района" Оловяннинский район" на 2017-2023 г</t>
  </si>
  <si>
    <t>1. Всего по программе  "Управление и распоряжение  муниципальной собственностью муниципального района   "Оловяннинский район" на период 2017-2023г"</t>
  </si>
  <si>
    <t>9.1.3. Реализация подпрограммы "Обеспечение деятельности учреждений культуры,дополнительного образования в сфере культуры муниципального района "Оловяннинский район" на 2020 год и плановый период (2021-2024 гг.)"</t>
  </si>
  <si>
    <t>5.Программа  "Развитие муниципального управление  и обеспечение деятельности администрации муниципального района   "Оловяннинский район" на 2017-2023г".</t>
  </si>
  <si>
    <t>6.  МП "«Устойчивое развитие сельских территорий муниципального района «Оловяннинский район» 2018-2024годы».</t>
  </si>
  <si>
    <t>11.МП "Развитие физической культуры, спорта и здорового образа жизни в муниципальном районе"оловяннинский район" на 2020-2024 г"</t>
  </si>
  <si>
    <t>12.МП "Укрепление единства российской нации и этнокультурное развитие народов, проживающих на территории муниципального района "Оловяннинский район" Забайкальского края на 2021-2023 годы"</t>
  </si>
  <si>
    <t>15. МП "Создание бдагоприятных условий для развития малого и среднего предпринимательства на территории муниципального района "Оловяннинский район" на 2020-2024 годы"</t>
  </si>
  <si>
    <t>14. МП "Формирование законопослушного поведения участников дородное движение муниципального района "Оловяннинский роайон" на 2020-2022г.</t>
  </si>
  <si>
    <t>3."Развитие образования в муниципальном районе "Оловяннинский район" до 2023г."</t>
  </si>
  <si>
    <t>13. МП "Развитие физической культуры, спорта и здорового образа жизни на территории муниципального района "Оловяннинский район" на 2020-2024г</t>
  </si>
  <si>
    <t>16. МП "Улучшение условий и охрана труда в муниципальном районе "Оловяннинский район" на 2020-2024г"</t>
  </si>
  <si>
    <t>17. МП "Профилактика правонарушений в муниципальном районе "Оловяннинский район" на 2021-2025 г</t>
  </si>
  <si>
    <t>Муниципальные программы за  2023 год.</t>
  </si>
  <si>
    <t>Уточн. 2023</t>
  </si>
  <si>
    <t>Факт 2023</t>
  </si>
  <si>
    <t>Благоустройство сельских территорий</t>
  </si>
  <si>
    <t>Профилактика правонарушений, связаных с незаконным оборотом спиртосодержащей и алкогольной продукции</t>
  </si>
  <si>
    <t>Организация и провелдение районных и физкультурных мероприятий среди детей и молодежи</t>
  </si>
  <si>
    <t>Оценка условий  и охраны труда на рабочих местах в учреждениях и предприятиях, расположенных на территории муниципального района "Оловяннинский район"</t>
  </si>
  <si>
    <t>Уточненый план на 26.12.2023г.</t>
  </si>
  <si>
    <t>Утвержденный план на 2023</t>
  </si>
  <si>
    <t>Исполнено 2023</t>
  </si>
  <si>
    <t xml:space="preserve">7.МП «Профилактика терроризма и противодействие экстремизму на территории муниципального района «Оловяннинский район»Забайкальского края на 2017-2019 гг.». </t>
  </si>
  <si>
    <t>10.МП "Развитие физической культуры, спорта и здорового образа жизни в муниципальном районе"оловяннинский район" на 2020-2024 г"</t>
  </si>
  <si>
    <t>11.МП "Укрепление единства российской нации и этнокультурное развитие народов, проживающих на территории муниципального района "Оловяннинский район" Забайкальского края на 2021-2023 годы"</t>
  </si>
  <si>
    <t>12. МП "Развитие физической культуры, спорта и здорового образа жизни на территории муниципального района "Оловяннинский район" на 2020-2024г</t>
  </si>
  <si>
    <t>13. МП "Формирование законопослушного поведения участников дородное движение муниципального района "Оловяннинский роайон" на 2020-2022г.</t>
  </si>
  <si>
    <t>14. МП "Создание бдагоприятных условий для развития малого и среднего предпринимательства на территории муниципального района "Оловяннинский район" на 2020-2024 годы"</t>
  </si>
  <si>
    <t>15. МП "Улучшение условий и охрана труда в муниципальном районе "Оловяннинский район" на 2020-2024г"</t>
  </si>
  <si>
    <t>16. МП "Профилактика правонарушений в муниципальном районе "Оловяннинский район" на 2021-2025 г</t>
  </si>
  <si>
    <t>Поцент исполнения</t>
  </si>
  <si>
    <t>Примечание</t>
  </si>
  <si>
    <t>Не было потребности</t>
  </si>
  <si>
    <t>Денежные средства не освоены в связи с тем что, подрячик не выполнил свои обязательства по установке пандуса</t>
  </si>
  <si>
    <t>Мониторинг исполения муниципальных программ за  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</si>
</sst>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8">
    <xf numFmtId="0" fontId="0" fillId="0" borderId="0" xfId="0"/>
    <xf numFmtId="0" fontId="2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wrapText="1"/>
    </xf>
    <xf numFmtId="0" fontId="0" fillId="2" borderId="0" xfId="0" applyFont="1" applyFill="1"/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8" fillId="2" borderId="1" xfId="0" applyFont="1" applyFill="1" applyBorder="1" applyAlignment="1">
      <alignment horizontal="left" wrapText="1"/>
    </xf>
    <xf numFmtId="164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164" fontId="7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0" xfId="0" applyFill="1"/>
    <xf numFmtId="16" fontId="8" fillId="2" borderId="1" xfId="0" applyNumberFormat="1" applyFont="1" applyFill="1" applyBorder="1" applyAlignment="1">
      <alignment wrapText="1"/>
    </xf>
    <xf numFmtId="0" fontId="11" fillId="2" borderId="1" xfId="0" applyFont="1" applyFill="1" applyBorder="1"/>
    <xf numFmtId="0" fontId="7" fillId="4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13" fillId="2" borderId="1" xfId="1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/>
    </xf>
    <xf numFmtId="0" fontId="6" fillId="0" borderId="0" xfId="0" applyFont="1"/>
    <xf numFmtId="0" fontId="6" fillId="4" borderId="0" xfId="0" applyFont="1" applyFill="1"/>
    <xf numFmtId="0" fontId="1" fillId="3" borderId="1" xfId="0" applyFont="1" applyFill="1" applyBorder="1" applyAlignment="1">
      <alignment wrapText="1"/>
    </xf>
    <xf numFmtId="2" fontId="7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wrapText="1"/>
    </xf>
    <xf numFmtId="164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left" vertical="center" wrapText="1" indent="1"/>
    </xf>
    <xf numFmtId="0" fontId="2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wrapText="1"/>
    </xf>
    <xf numFmtId="2" fontId="0" fillId="0" borderId="0" xfId="0" applyNumberFormat="1"/>
    <xf numFmtId="0" fontId="1" fillId="6" borderId="0" xfId="0" applyFont="1" applyFill="1" applyAlignment="1">
      <alignment wrapText="1"/>
    </xf>
    <xf numFmtId="0" fontId="2" fillId="6" borderId="1" xfId="0" applyFont="1" applyFill="1" applyBorder="1" applyAlignment="1">
      <alignment horizontal="center" vertical="center"/>
    </xf>
    <xf numFmtId="0" fontId="7" fillId="7" borderId="1" xfId="0" applyFont="1" applyFill="1" applyBorder="1"/>
    <xf numFmtId="0" fontId="15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wrapText="1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2" fontId="1" fillId="2" borderId="0" xfId="0" applyNumberFormat="1" applyFont="1" applyFill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16" fillId="6" borderId="0" xfId="0" applyFont="1" applyFill="1" applyAlignment="1">
      <alignment horizontal="justify" vertical="center"/>
    </xf>
    <xf numFmtId="2" fontId="1" fillId="2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2" fontId="7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vertical="center"/>
    </xf>
    <xf numFmtId="2" fontId="7" fillId="4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1" fillId="6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1" fillId="7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vertical="center"/>
    </xf>
    <xf numFmtId="2" fontId="1" fillId="5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2" fontId="6" fillId="0" borderId="0" xfId="0" applyNumberFormat="1" applyFont="1"/>
    <xf numFmtId="0" fontId="7" fillId="6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2" fontId="14" fillId="4" borderId="0" xfId="0" applyNumberFormat="1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/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7" fillId="4" borderId="0" xfId="0" applyFont="1" applyFill="1"/>
    <xf numFmtId="0" fontId="14" fillId="4" borderId="0" xfId="0" applyFont="1" applyFill="1" applyBorder="1" applyAlignment="1">
      <alignment horizontal="center" vertical="center"/>
    </xf>
    <xf numFmtId="2" fontId="17" fillId="0" borderId="0" xfId="0" applyNumberFormat="1" applyFont="1"/>
    <xf numFmtId="2" fontId="15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2" fontId="14" fillId="6" borderId="0" xfId="0" applyNumberFormat="1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164" fontId="14" fillId="4" borderId="0" xfId="0" applyNumberFormat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164" fontId="15" fillId="6" borderId="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2" fontId="18" fillId="0" borderId="0" xfId="0" applyNumberFormat="1" applyFont="1"/>
    <xf numFmtId="0" fontId="18" fillId="0" borderId="0" xfId="0" applyFont="1"/>
    <xf numFmtId="0" fontId="15" fillId="4" borderId="0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vertical="center"/>
    </xf>
    <xf numFmtId="0" fontId="19" fillId="2" borderId="1" xfId="0" applyFont="1" applyFill="1" applyBorder="1" applyAlignment="1"/>
    <xf numFmtId="0" fontId="7" fillId="6" borderId="0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 vertical="center"/>
    </xf>
    <xf numFmtId="2" fontId="19" fillId="6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/>
    <xf numFmtId="0" fontId="20" fillId="2" borderId="2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19" fillId="2" borderId="0" xfId="0" applyNumberFormat="1" applyFont="1" applyFill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9" fillId="2" borderId="1" xfId="0" applyFont="1" applyFill="1" applyBorder="1"/>
    <xf numFmtId="0" fontId="11" fillId="2" borderId="1" xfId="1" applyFont="1" applyFill="1" applyBorder="1" applyAlignment="1" applyProtection="1">
      <alignment vertical="center" wrapText="1"/>
      <protection locked="0"/>
    </xf>
    <xf numFmtId="164" fontId="19" fillId="2" borderId="1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wrapText="1"/>
    </xf>
    <xf numFmtId="2" fontId="15" fillId="2" borderId="1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wrapText="1"/>
    </xf>
    <xf numFmtId="0" fontId="19" fillId="2" borderId="1" xfId="0" applyFont="1" applyFill="1" applyBorder="1" applyAlignment="1">
      <alignment horizontal="left" vertical="center" wrapText="1"/>
    </xf>
    <xf numFmtId="0" fontId="15" fillId="2" borderId="0" xfId="0" applyFont="1" applyFill="1"/>
    <xf numFmtId="2" fontId="19" fillId="2" borderId="0" xfId="0" applyNumberFormat="1" applyFont="1" applyFill="1" applyAlignment="1">
      <alignment horizontal="center" vertical="center"/>
    </xf>
    <xf numFmtId="2" fontId="14" fillId="2" borderId="0" xfId="0" applyNumberFormat="1" applyFont="1" applyFill="1" applyAlignment="1">
      <alignment horizontal="center" vertical="center"/>
    </xf>
    <xf numFmtId="0" fontId="17" fillId="2" borderId="0" xfId="0" applyFont="1" applyFill="1"/>
    <xf numFmtId="0" fontId="22" fillId="0" borderId="0" xfId="0" applyFont="1"/>
    <xf numFmtId="0" fontId="23" fillId="0" borderId="0" xfId="0" applyFont="1"/>
    <xf numFmtId="0" fontId="24" fillId="4" borderId="0" xfId="0" applyFont="1" applyFill="1"/>
    <xf numFmtId="0" fontId="24" fillId="0" borderId="0" xfId="0" applyFont="1"/>
    <xf numFmtId="0" fontId="21" fillId="0" borderId="0" xfId="0" applyFont="1"/>
    <xf numFmtId="2" fontId="24" fillId="0" borderId="0" xfId="0" applyNumberFormat="1" applyFont="1"/>
    <xf numFmtId="0" fontId="25" fillId="4" borderId="0" xfId="0" applyFont="1" applyFill="1"/>
    <xf numFmtId="2" fontId="22" fillId="0" borderId="0" xfId="0" applyNumberFormat="1" applyFont="1"/>
    <xf numFmtId="0" fontId="22" fillId="4" borderId="0" xfId="0" applyFont="1" applyFill="1"/>
    <xf numFmtId="0" fontId="14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19" fillId="2" borderId="1" xfId="0" applyFont="1" applyFill="1" applyBorder="1" applyAlignment="1">
      <alignment horizontal="left" vertical="center" wrapText="1" indent="1"/>
    </xf>
    <xf numFmtId="2" fontId="19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19" fillId="2" borderId="0" xfId="0" applyFont="1" applyFill="1" applyAlignment="1">
      <alignment horizontal="center"/>
    </xf>
    <xf numFmtId="0" fontId="19" fillId="2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left" wrapText="1"/>
    </xf>
    <xf numFmtId="2" fontId="7" fillId="4" borderId="1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24" fillId="2" borderId="0" xfId="0" applyFont="1" applyFill="1"/>
    <xf numFmtId="0" fontId="23" fillId="2" borderId="0" xfId="0" applyFont="1" applyFill="1"/>
    <xf numFmtId="2" fontId="6" fillId="2" borderId="0" xfId="0" applyNumberFormat="1" applyFont="1" applyFill="1"/>
    <xf numFmtId="0" fontId="6" fillId="2" borderId="0" xfId="0" applyFont="1" applyFill="1"/>
    <xf numFmtId="0" fontId="2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/>
    <xf numFmtId="0" fontId="19" fillId="2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2" fontId="19" fillId="0" borderId="1" xfId="0" applyNumberFormat="1" applyFont="1" applyFill="1" applyBorder="1" applyAlignment="1">
      <alignment wrapText="1"/>
    </xf>
    <xf numFmtId="2" fontId="19" fillId="4" borderId="1" xfId="0" applyNumberFormat="1" applyFont="1" applyFill="1" applyBorder="1" applyAlignment="1">
      <alignment wrapText="1"/>
    </xf>
    <xf numFmtId="0" fontId="7" fillId="2" borderId="0" xfId="0" applyFont="1" applyFill="1"/>
    <xf numFmtId="0" fontId="0" fillId="0" borderId="1" xfId="0" applyBorder="1"/>
    <xf numFmtId="0" fontId="21" fillId="0" borderId="1" xfId="0" applyFont="1" applyBorder="1"/>
    <xf numFmtId="0" fontId="6" fillId="0" borderId="1" xfId="0" applyFont="1" applyBorder="1"/>
    <xf numFmtId="0" fontId="23" fillId="0" borderId="1" xfId="0" applyFont="1" applyBorder="1"/>
    <xf numFmtId="0" fontId="23" fillId="2" borderId="1" xfId="0" applyFont="1" applyFill="1" applyBorder="1"/>
    <xf numFmtId="0" fontId="6" fillId="2" borderId="1" xfId="0" applyFont="1" applyFill="1" applyBorder="1"/>
    <xf numFmtId="0" fontId="21" fillId="4" borderId="1" xfId="0" applyFont="1" applyFill="1" applyBorder="1"/>
    <xf numFmtId="0" fontId="23" fillId="4" borderId="1" xfId="0" applyFont="1" applyFill="1" applyBorder="1"/>
    <xf numFmtId="2" fontId="21" fillId="4" borderId="1" xfId="0" applyNumberFormat="1" applyFont="1" applyFill="1" applyBorder="1"/>
    <xf numFmtId="2" fontId="21" fillId="2" borderId="1" xfId="0" applyNumberFormat="1" applyFont="1" applyFill="1" applyBorder="1"/>
    <xf numFmtId="2" fontId="19" fillId="4" borderId="1" xfId="0" applyNumberFormat="1" applyFont="1" applyFill="1" applyBorder="1" applyAlignment="1">
      <alignment horizontal="center"/>
    </xf>
    <xf numFmtId="2" fontId="19" fillId="4" borderId="1" xfId="0" applyNumberFormat="1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0" fontId="0" fillId="4" borderId="1" xfId="0" applyFill="1" applyBorder="1"/>
    <xf numFmtId="2" fontId="0" fillId="2" borderId="1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_ИТОГО" xfId="1"/>
  </cellStyles>
  <dxfs count="0"/>
  <tableStyles count="0" defaultTableStyle="TableStyleMedium2" defaultPivotStyle="PivotStyleLight16"/>
  <colors>
    <mruColors>
      <color rgb="FFE739B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92"/>
  <sheetViews>
    <sheetView topLeftCell="A46" workbookViewId="0">
      <selection activeCell="A16" sqref="A16"/>
    </sheetView>
  </sheetViews>
  <sheetFormatPr defaultRowHeight="15" x14ac:dyDescent="0.25"/>
  <cols>
    <col min="1" max="1" width="96.28515625" customWidth="1"/>
    <col min="2" max="2" width="18.140625" hidden="1" customWidth="1"/>
    <col min="3" max="3" width="11.5703125" customWidth="1"/>
    <col min="4" max="4" width="0.140625" style="3" hidden="1" customWidth="1"/>
    <col min="5" max="5" width="0.140625" style="3" customWidth="1"/>
    <col min="6" max="6" width="14.28515625" style="26" customWidth="1"/>
  </cols>
  <sheetData>
    <row r="1" spans="1:6" x14ac:dyDescent="0.25">
      <c r="A1" s="217" t="s">
        <v>32</v>
      </c>
      <c r="B1" s="217"/>
      <c r="C1" s="217"/>
    </row>
    <row r="2" spans="1:6" x14ac:dyDescent="0.25">
      <c r="A2" s="13" t="s">
        <v>3</v>
      </c>
      <c r="B2" s="2" t="s">
        <v>0</v>
      </c>
      <c r="C2" s="2" t="s">
        <v>14</v>
      </c>
      <c r="D2" s="2" t="s">
        <v>33</v>
      </c>
      <c r="E2" s="2" t="s">
        <v>34</v>
      </c>
      <c r="F2" s="2" t="s">
        <v>35</v>
      </c>
    </row>
    <row r="3" spans="1:6" ht="25.5" customHeight="1" x14ac:dyDescent="0.25">
      <c r="A3" s="41" t="s">
        <v>31</v>
      </c>
      <c r="B3" s="45" t="e">
        <f xml:space="preserve"> SUM(B6,B8,B10,B13,#REF!,)</f>
        <v>#REF!</v>
      </c>
      <c r="C3" s="45">
        <f xml:space="preserve"> SUM(C6,C8,C10,C13,)</f>
        <v>12558</v>
      </c>
      <c r="D3" s="45">
        <f t="shared" ref="D3:F3" si="0" xml:space="preserve"> SUM(D6,D8,D10,D13,)</f>
        <v>103</v>
      </c>
      <c r="E3" s="45">
        <f t="shared" si="0"/>
        <v>103</v>
      </c>
      <c r="F3" s="45">
        <f t="shared" si="0"/>
        <v>23792.9</v>
      </c>
    </row>
    <row r="4" spans="1:6" ht="10.5" customHeight="1" x14ac:dyDescent="0.25">
      <c r="A4" s="46" t="s">
        <v>1</v>
      </c>
      <c r="B4" s="45">
        <v>15700</v>
      </c>
      <c r="C4" s="45">
        <f>SUM(C11)</f>
        <v>0</v>
      </c>
      <c r="D4" s="45">
        <f t="shared" ref="D4:F4" si="1">SUM(D11)</f>
        <v>0</v>
      </c>
      <c r="E4" s="45">
        <f t="shared" si="1"/>
        <v>0</v>
      </c>
      <c r="F4" s="45">
        <f t="shared" si="1"/>
        <v>6246.6</v>
      </c>
    </row>
    <row r="5" spans="1:6" ht="11.25" customHeight="1" x14ac:dyDescent="0.25">
      <c r="A5" s="46" t="s">
        <v>2</v>
      </c>
      <c r="B5" s="45" t="e">
        <f xml:space="preserve"> SUM(B7,B9,B14,#REF!)</f>
        <v>#REF!</v>
      </c>
      <c r="C5" s="45">
        <f>SUM(C7,C9,C12,C14,)</f>
        <v>12558</v>
      </c>
      <c r="D5" s="45">
        <f t="shared" ref="D5:E5" si="2">SUM(D7,D9,D12,D14,)</f>
        <v>103</v>
      </c>
      <c r="E5" s="45">
        <f t="shared" si="2"/>
        <v>103</v>
      </c>
      <c r="F5" s="45">
        <f>SUM(F7,F9,F12,F14,)</f>
        <v>17546.3</v>
      </c>
    </row>
    <row r="6" spans="1:6" ht="26.25" customHeight="1" x14ac:dyDescent="0.25">
      <c r="A6" s="27" t="s">
        <v>43</v>
      </c>
      <c r="B6" s="9">
        <v>924</v>
      </c>
      <c r="C6" s="44">
        <f>SUM(C7)</f>
        <v>337</v>
      </c>
      <c r="D6" s="44">
        <f t="shared" ref="D6:F6" si="3">SUM(D7)</f>
        <v>0</v>
      </c>
      <c r="E6" s="44">
        <f t="shared" si="3"/>
        <v>0</v>
      </c>
      <c r="F6" s="44">
        <f t="shared" si="3"/>
        <v>0</v>
      </c>
    </row>
    <row r="7" spans="1:6" ht="12.75" customHeight="1" x14ac:dyDescent="0.25">
      <c r="A7" s="10" t="s">
        <v>4</v>
      </c>
      <c r="B7" s="9">
        <v>924</v>
      </c>
      <c r="C7" s="44">
        <v>337</v>
      </c>
      <c r="D7" s="30"/>
      <c r="E7" s="30"/>
      <c r="F7" s="4">
        <v>0</v>
      </c>
    </row>
    <row r="8" spans="1:6" ht="27.75" customHeight="1" x14ac:dyDescent="0.25">
      <c r="A8" s="42" t="s">
        <v>5</v>
      </c>
      <c r="B8" s="9">
        <v>430.1</v>
      </c>
      <c r="C8" s="44">
        <f>SUM(C9)</f>
        <v>114</v>
      </c>
      <c r="D8" s="44">
        <f t="shared" ref="D8:F8" si="4">SUM(D9)</f>
        <v>0</v>
      </c>
      <c r="E8" s="44">
        <f t="shared" si="4"/>
        <v>0</v>
      </c>
      <c r="F8" s="44">
        <f t="shared" si="4"/>
        <v>0</v>
      </c>
    </row>
    <row r="9" spans="1:6" ht="12.75" customHeight="1" x14ac:dyDescent="0.25">
      <c r="A9" s="11" t="s">
        <v>7</v>
      </c>
      <c r="B9" s="9">
        <v>430.1</v>
      </c>
      <c r="C9" s="44">
        <v>114</v>
      </c>
      <c r="D9" s="30"/>
      <c r="E9" s="30"/>
      <c r="F9" s="4">
        <v>0</v>
      </c>
    </row>
    <row r="10" spans="1:6" ht="27" customHeight="1" x14ac:dyDescent="0.25">
      <c r="A10" s="43" t="s">
        <v>41</v>
      </c>
      <c r="B10" s="9">
        <v>15700</v>
      </c>
      <c r="C10" s="44">
        <f>SUM(C11,C12)</f>
        <v>12004</v>
      </c>
      <c r="D10" s="44">
        <f t="shared" ref="D10:F10" si="5">SUM(D11,D12)</f>
        <v>0</v>
      </c>
      <c r="E10" s="44">
        <f t="shared" si="5"/>
        <v>0</v>
      </c>
      <c r="F10" s="44">
        <f t="shared" si="5"/>
        <v>23792.9</v>
      </c>
    </row>
    <row r="11" spans="1:6" ht="10.5" customHeight="1" x14ac:dyDescent="0.25">
      <c r="A11" s="12" t="s">
        <v>6</v>
      </c>
      <c r="B11" s="9">
        <v>15700</v>
      </c>
      <c r="C11" s="44"/>
      <c r="D11" s="30"/>
      <c r="E11" s="30"/>
      <c r="F11" s="4">
        <v>6246.6</v>
      </c>
    </row>
    <row r="12" spans="1:6" ht="11.25" customHeight="1" x14ac:dyDescent="0.25">
      <c r="A12" s="11" t="s">
        <v>7</v>
      </c>
      <c r="B12" s="9"/>
      <c r="C12" s="44">
        <v>12004</v>
      </c>
      <c r="D12" s="30"/>
      <c r="E12" s="30"/>
      <c r="F12" s="4">
        <v>17546.3</v>
      </c>
    </row>
    <row r="13" spans="1:6" ht="25.5" customHeight="1" x14ac:dyDescent="0.25">
      <c r="A13" s="43" t="s">
        <v>42</v>
      </c>
      <c r="B13" s="9">
        <v>411</v>
      </c>
      <c r="C13" s="44">
        <f>SUM(C14)</f>
        <v>103</v>
      </c>
      <c r="D13" s="44">
        <f t="shared" ref="D13:F13" si="6">SUM(D14)</f>
        <v>103</v>
      </c>
      <c r="E13" s="44">
        <f t="shared" si="6"/>
        <v>103</v>
      </c>
      <c r="F13" s="44">
        <f t="shared" si="6"/>
        <v>0</v>
      </c>
    </row>
    <row r="14" spans="1:6" ht="13.5" customHeight="1" x14ac:dyDescent="0.25">
      <c r="A14" s="11" t="s">
        <v>7</v>
      </c>
      <c r="B14" s="9">
        <v>411</v>
      </c>
      <c r="C14" s="44">
        <v>103</v>
      </c>
      <c r="D14" s="44">
        <v>103</v>
      </c>
      <c r="E14" s="44">
        <v>103</v>
      </c>
      <c r="F14" s="44">
        <v>0</v>
      </c>
    </row>
    <row r="15" spans="1:6" ht="13.5" customHeight="1" x14ac:dyDescent="0.25">
      <c r="A15" s="34" t="s">
        <v>21</v>
      </c>
      <c r="B15" s="33" t="e">
        <f xml:space="preserve"> SUM(B16:B18:B19)</f>
        <v>#REF!</v>
      </c>
      <c r="C15" s="33">
        <f xml:space="preserve"> SUM(C16:C18:C19)</f>
        <v>25</v>
      </c>
      <c r="D15" s="33">
        <f xml:space="preserve"> SUM(D16:D18:D19)</f>
        <v>0</v>
      </c>
      <c r="E15" s="33">
        <f xml:space="preserve"> SUM(E16:E18:E19)</f>
        <v>0</v>
      </c>
      <c r="F15" s="33">
        <f xml:space="preserve"> SUM(F16:F18:F19)</f>
        <v>91.600000000000009</v>
      </c>
    </row>
    <row r="16" spans="1:6" ht="9.75" customHeight="1" x14ac:dyDescent="0.25">
      <c r="A16" s="34" t="s">
        <v>8</v>
      </c>
      <c r="B16" s="33" t="e">
        <f>SUM(B21,B26,B30,#REF!)</f>
        <v>#REF!</v>
      </c>
      <c r="C16" s="33">
        <f>SUM(C21,C26,C30,)</f>
        <v>0</v>
      </c>
      <c r="D16" s="38"/>
      <c r="E16" s="38"/>
      <c r="F16" s="36">
        <f>SUM(F21,F26,F30)</f>
        <v>0</v>
      </c>
    </row>
    <row r="17" spans="1:6" ht="11.25" customHeight="1" x14ac:dyDescent="0.25">
      <c r="A17" s="34" t="s">
        <v>10</v>
      </c>
      <c r="B17" s="33" t="e">
        <f>SUM(B22,B27,#REF!)</f>
        <v>#REF!</v>
      </c>
      <c r="C17" s="33">
        <f>SUM(C22,C27,)</f>
        <v>25</v>
      </c>
      <c r="D17" s="38"/>
      <c r="E17" s="38"/>
      <c r="F17" s="36">
        <f t="shared" ref="F17:F18" si="7">SUM(F22,F27,F31)</f>
        <v>91.600000000000009</v>
      </c>
    </row>
    <row r="18" spans="1:6" ht="12" customHeight="1" x14ac:dyDescent="0.25">
      <c r="A18" s="34" t="s">
        <v>11</v>
      </c>
      <c r="B18" s="33" t="e">
        <f>SUM(B23,B28,#REF!)</f>
        <v>#REF!</v>
      </c>
      <c r="C18" s="33">
        <f>SUM(C23,C28,)</f>
        <v>0</v>
      </c>
      <c r="D18" s="38"/>
      <c r="E18" s="38"/>
      <c r="F18" s="36">
        <f t="shared" si="7"/>
        <v>0</v>
      </c>
    </row>
    <row r="19" spans="1:6" ht="9.75" customHeight="1" x14ac:dyDescent="0.25">
      <c r="A19" s="34" t="s">
        <v>18</v>
      </c>
      <c r="B19" s="33">
        <f>SUM(B24)</f>
        <v>116.1</v>
      </c>
      <c r="C19" s="33">
        <f>SUM(C24)</f>
        <v>0</v>
      </c>
      <c r="D19" s="38"/>
      <c r="E19" s="38"/>
      <c r="F19" s="36">
        <f>SUM(F24,F29,)</f>
        <v>0</v>
      </c>
    </row>
    <row r="20" spans="1:6" ht="23.25" customHeight="1" x14ac:dyDescent="0.25">
      <c r="A20" s="47" t="s">
        <v>15</v>
      </c>
      <c r="B20" s="14">
        <f>SUM(B21,B22,B23,B24)</f>
        <v>482.1</v>
      </c>
      <c r="C20" s="4"/>
      <c r="D20" s="30"/>
      <c r="E20" s="30"/>
      <c r="F20" s="4"/>
    </row>
    <row r="21" spans="1:6" ht="10.5" customHeight="1" x14ac:dyDescent="0.25">
      <c r="A21" s="12" t="s">
        <v>8</v>
      </c>
      <c r="B21" s="14">
        <v>0</v>
      </c>
      <c r="C21" s="4"/>
      <c r="D21" s="30"/>
      <c r="E21" s="30"/>
      <c r="F21" s="4"/>
    </row>
    <row r="22" spans="1:6" ht="11.25" customHeight="1" x14ac:dyDescent="0.25">
      <c r="A22" s="12" t="s">
        <v>10</v>
      </c>
      <c r="B22" s="14">
        <v>305</v>
      </c>
      <c r="C22" s="4"/>
      <c r="D22" s="30"/>
      <c r="E22" s="30"/>
      <c r="F22" s="4">
        <v>80.900000000000006</v>
      </c>
    </row>
    <row r="23" spans="1:6" ht="10.5" customHeight="1" x14ac:dyDescent="0.25">
      <c r="A23" s="12" t="s">
        <v>11</v>
      </c>
      <c r="B23" s="14">
        <v>61</v>
      </c>
      <c r="C23" s="4"/>
      <c r="D23" s="30"/>
      <c r="E23" s="30"/>
      <c r="F23" s="4"/>
    </row>
    <row r="24" spans="1:6" ht="11.25" customHeight="1" x14ac:dyDescent="0.25">
      <c r="A24" s="12" t="s">
        <v>18</v>
      </c>
      <c r="B24" s="14">
        <v>116.1</v>
      </c>
      <c r="C24" s="4"/>
      <c r="D24" s="30"/>
      <c r="E24" s="30"/>
      <c r="F24" s="4"/>
    </row>
    <row r="25" spans="1:6" ht="23.25" customHeight="1" x14ac:dyDescent="0.25">
      <c r="A25" s="47" t="s">
        <v>16</v>
      </c>
      <c r="B25" s="14">
        <f>SUM(B26,B27,B28)</f>
        <v>150</v>
      </c>
      <c r="C25" s="4">
        <f>SUM(C26,C27,C28)</f>
        <v>25</v>
      </c>
      <c r="D25" s="30"/>
      <c r="E25" s="30"/>
      <c r="F25" s="4"/>
    </row>
    <row r="26" spans="1:6" ht="11.25" customHeight="1" x14ac:dyDescent="0.25">
      <c r="A26" s="12" t="s">
        <v>8</v>
      </c>
      <c r="B26" s="14"/>
      <c r="C26" s="4"/>
      <c r="D26" s="30"/>
      <c r="E26" s="30"/>
      <c r="F26" s="4"/>
    </row>
    <row r="27" spans="1:6" ht="11.25" customHeight="1" x14ac:dyDescent="0.25">
      <c r="A27" s="12" t="s">
        <v>10</v>
      </c>
      <c r="B27" s="14">
        <v>150</v>
      </c>
      <c r="C27" s="4">
        <v>25</v>
      </c>
      <c r="D27" s="30"/>
      <c r="E27" s="30"/>
      <c r="F27" s="4">
        <v>10.7</v>
      </c>
    </row>
    <row r="28" spans="1:6" ht="9.75" customHeight="1" x14ac:dyDescent="0.25">
      <c r="A28" s="12" t="s">
        <v>11</v>
      </c>
      <c r="B28" s="14"/>
      <c r="C28" s="4"/>
      <c r="D28" s="30"/>
      <c r="E28" s="30"/>
      <c r="F28" s="4"/>
    </row>
    <row r="29" spans="1:6" ht="27" customHeight="1" x14ac:dyDescent="0.25">
      <c r="A29" s="47" t="s">
        <v>17</v>
      </c>
      <c r="B29" s="14">
        <v>213</v>
      </c>
      <c r="C29" s="4"/>
      <c r="D29" s="30"/>
      <c r="E29" s="30"/>
      <c r="F29" s="4"/>
    </row>
    <row r="30" spans="1:6" ht="12" customHeight="1" x14ac:dyDescent="0.25">
      <c r="A30" s="12" t="s">
        <v>8</v>
      </c>
      <c r="B30" s="14"/>
      <c r="C30" s="4"/>
      <c r="D30" s="30"/>
      <c r="E30" s="30"/>
      <c r="F30" s="4"/>
    </row>
    <row r="31" spans="1:6" ht="9" customHeight="1" x14ac:dyDescent="0.25">
      <c r="A31" s="12" t="s">
        <v>10</v>
      </c>
      <c r="B31" s="14">
        <v>190</v>
      </c>
      <c r="C31" s="4"/>
      <c r="D31" s="30"/>
      <c r="E31" s="30"/>
      <c r="F31" s="4"/>
    </row>
    <row r="32" spans="1:6" ht="10.5" customHeight="1" x14ac:dyDescent="0.25">
      <c r="A32" s="12" t="s">
        <v>11</v>
      </c>
      <c r="B32" s="14">
        <v>23</v>
      </c>
      <c r="C32" s="4"/>
      <c r="D32" s="30"/>
      <c r="E32" s="30"/>
      <c r="F32" s="4"/>
    </row>
    <row r="33" spans="1:6" ht="10.5" customHeight="1" x14ac:dyDescent="0.25">
      <c r="A33" s="34" t="s">
        <v>38</v>
      </c>
      <c r="B33" s="32" t="e">
        <f>SUM(B34,B35,B36)</f>
        <v>#REF!</v>
      </c>
      <c r="C33" s="33">
        <f t="shared" ref="C33:F33" si="8" xml:space="preserve"> SUM(C34:C36)</f>
        <v>50240</v>
      </c>
      <c r="D33" s="33">
        <f t="shared" si="8"/>
        <v>0</v>
      </c>
      <c r="E33" s="33">
        <f t="shared" si="8"/>
        <v>0</v>
      </c>
      <c r="F33" s="33">
        <f t="shared" si="8"/>
        <v>57917</v>
      </c>
    </row>
    <row r="34" spans="1:6" ht="12.75" customHeight="1" x14ac:dyDescent="0.25">
      <c r="A34" s="34" t="s">
        <v>8</v>
      </c>
      <c r="B34" s="35" t="e">
        <f>SUM(B38,B42,B46,B50,B52,#REF!)</f>
        <v>#REF!</v>
      </c>
      <c r="C34" s="35">
        <f>SUM(C38,C42,C46,C50,C52,C56,C60,C64,)</f>
        <v>44936.3</v>
      </c>
      <c r="D34" s="35">
        <f t="shared" ref="D34:F34" si="9">SUM(D38,D42,D46,D50,D52,D56,D60,D64,)</f>
        <v>0</v>
      </c>
      <c r="E34" s="35">
        <f t="shared" si="9"/>
        <v>0</v>
      </c>
      <c r="F34" s="35">
        <f t="shared" si="9"/>
        <v>45815.9</v>
      </c>
    </row>
    <row r="35" spans="1:6" ht="12" customHeight="1" x14ac:dyDescent="0.25">
      <c r="A35" s="34" t="s">
        <v>9</v>
      </c>
      <c r="B35" s="35" t="e">
        <f>SUM(B39,B43,B47,B53,B57,B61,#REF!)</f>
        <v>#REF!</v>
      </c>
      <c r="C35" s="35">
        <f>SUM(C39,C43,C47,C53,C57,C61,C65,)</f>
        <v>5303.7</v>
      </c>
      <c r="D35" s="35">
        <f t="shared" ref="C35:F36" si="10">SUM(D39,D43,D47,D53,D57,D61,D65,)</f>
        <v>0</v>
      </c>
      <c r="E35" s="35">
        <f t="shared" si="10"/>
        <v>0</v>
      </c>
      <c r="F35" s="35">
        <f t="shared" si="10"/>
        <v>11371.1</v>
      </c>
    </row>
    <row r="36" spans="1:6" ht="12.75" customHeight="1" x14ac:dyDescent="0.25">
      <c r="A36" s="34" t="s">
        <v>11</v>
      </c>
      <c r="B36" s="35" t="e">
        <f>SUM(B40,B44,B48,B54,B58,B62,B66,#REF!,#REF!)</f>
        <v>#REF!</v>
      </c>
      <c r="C36" s="35">
        <f t="shared" si="10"/>
        <v>0</v>
      </c>
      <c r="D36" s="35">
        <f t="shared" si="10"/>
        <v>0</v>
      </c>
      <c r="E36" s="35">
        <f t="shared" si="10"/>
        <v>0</v>
      </c>
      <c r="F36" s="35">
        <f t="shared" si="10"/>
        <v>730</v>
      </c>
    </row>
    <row r="37" spans="1:6" ht="13.5" customHeight="1" x14ac:dyDescent="0.25">
      <c r="A37" s="27" t="s">
        <v>22</v>
      </c>
      <c r="B37" s="16">
        <f>SUM(B38,B40,B39)</f>
        <v>143480.6</v>
      </c>
      <c r="C37" s="8">
        <f t="shared" ref="C37:F37" si="11" xml:space="preserve"> SUM(C38:C40)</f>
        <v>2300.4</v>
      </c>
      <c r="D37" s="8">
        <f t="shared" si="11"/>
        <v>0</v>
      </c>
      <c r="E37" s="8">
        <f t="shared" si="11"/>
        <v>0</v>
      </c>
      <c r="F37" s="8">
        <f t="shared" si="11"/>
        <v>3772.9</v>
      </c>
    </row>
    <row r="38" spans="1:6" ht="12" customHeight="1" x14ac:dyDescent="0.25">
      <c r="A38" s="15" t="s">
        <v>8</v>
      </c>
      <c r="B38" s="16">
        <v>63860</v>
      </c>
      <c r="C38" s="8">
        <v>2000</v>
      </c>
      <c r="D38" s="28"/>
      <c r="E38" s="28"/>
      <c r="F38" s="4">
        <v>1716.9</v>
      </c>
    </row>
    <row r="39" spans="1:6" ht="14.25" customHeight="1" x14ac:dyDescent="0.25">
      <c r="A39" s="15" t="s">
        <v>10</v>
      </c>
      <c r="B39" s="16">
        <v>64120.6</v>
      </c>
      <c r="C39" s="8">
        <v>300.39999999999998</v>
      </c>
      <c r="D39" s="28"/>
      <c r="E39" s="28"/>
      <c r="F39" s="4">
        <v>2027</v>
      </c>
    </row>
    <row r="40" spans="1:6" ht="12" customHeight="1" x14ac:dyDescent="0.25">
      <c r="A40" s="15" t="s">
        <v>11</v>
      </c>
      <c r="B40" s="16">
        <v>15500</v>
      </c>
      <c r="C40" s="8">
        <v>0</v>
      </c>
      <c r="D40" s="28"/>
      <c r="E40" s="28"/>
      <c r="F40" s="4">
        <v>29</v>
      </c>
    </row>
    <row r="41" spans="1:6" ht="12" customHeight="1" x14ac:dyDescent="0.25">
      <c r="A41" s="27" t="s">
        <v>23</v>
      </c>
      <c r="B41" s="20">
        <f t="shared" ref="B41" si="12" xml:space="preserve"> SUM(B42:B44)</f>
        <v>335400</v>
      </c>
      <c r="C41" s="18">
        <f>SUM(C42,C43,C44)</f>
        <v>17618.099999999999</v>
      </c>
      <c r="D41" s="18">
        <f t="shared" ref="D41:F41" si="13">SUM(D42,D43,D44)</f>
        <v>0</v>
      </c>
      <c r="E41" s="18">
        <f t="shared" si="13"/>
        <v>0</v>
      </c>
      <c r="F41" s="18">
        <f t="shared" si="13"/>
        <v>13163.7</v>
      </c>
    </row>
    <row r="42" spans="1:6" ht="12" customHeight="1" x14ac:dyDescent="0.25">
      <c r="A42" s="15" t="s">
        <v>8</v>
      </c>
      <c r="B42" s="21">
        <v>232700</v>
      </c>
      <c r="C42" s="19">
        <v>13659.8</v>
      </c>
      <c r="D42" s="28"/>
      <c r="E42" s="28"/>
      <c r="F42" s="4">
        <v>9081.1</v>
      </c>
    </row>
    <row r="43" spans="1:6" ht="11.25" customHeight="1" x14ac:dyDescent="0.25">
      <c r="A43" s="15" t="s">
        <v>10</v>
      </c>
      <c r="B43" s="21">
        <v>101200</v>
      </c>
      <c r="C43" s="19">
        <v>3958.3</v>
      </c>
      <c r="D43" s="28"/>
      <c r="E43" s="28"/>
      <c r="F43" s="4">
        <v>3782.6</v>
      </c>
    </row>
    <row r="44" spans="1:6" ht="12" customHeight="1" x14ac:dyDescent="0.25">
      <c r="A44" s="15" t="s">
        <v>11</v>
      </c>
      <c r="B44" s="21">
        <v>1500</v>
      </c>
      <c r="C44" s="19">
        <v>0</v>
      </c>
      <c r="D44" s="28"/>
      <c r="E44" s="28"/>
      <c r="F44" s="4">
        <v>300</v>
      </c>
    </row>
    <row r="45" spans="1:6" ht="14.25" customHeight="1" x14ac:dyDescent="0.25">
      <c r="A45" s="27" t="s">
        <v>24</v>
      </c>
      <c r="B45" s="22">
        <f t="shared" ref="B45:F45" si="14">SUM(B46,B47,B48)</f>
        <v>9131</v>
      </c>
      <c r="C45" s="18">
        <f t="shared" si="14"/>
        <v>0</v>
      </c>
      <c r="D45" s="18">
        <f t="shared" si="14"/>
        <v>0</v>
      </c>
      <c r="E45" s="18">
        <f t="shared" si="14"/>
        <v>0</v>
      </c>
      <c r="F45" s="18">
        <f t="shared" si="14"/>
        <v>22.2</v>
      </c>
    </row>
    <row r="46" spans="1:6" ht="12.75" customHeight="1" x14ac:dyDescent="0.25">
      <c r="A46" s="15" t="s">
        <v>8</v>
      </c>
      <c r="B46" s="23">
        <v>1180</v>
      </c>
      <c r="C46" s="29">
        <v>0</v>
      </c>
      <c r="D46" s="30"/>
      <c r="E46" s="30"/>
      <c r="F46" s="4"/>
    </row>
    <row r="47" spans="1:6" ht="12" customHeight="1" x14ac:dyDescent="0.25">
      <c r="A47" s="15" t="s">
        <v>10</v>
      </c>
      <c r="B47" s="23">
        <v>7951</v>
      </c>
      <c r="C47" s="29">
        <v>0</v>
      </c>
      <c r="D47" s="30"/>
      <c r="E47" s="30"/>
      <c r="F47" s="4">
        <v>22.2</v>
      </c>
    </row>
    <row r="48" spans="1:6" ht="11.25" customHeight="1" x14ac:dyDescent="0.25">
      <c r="A48" s="15" t="s">
        <v>11</v>
      </c>
      <c r="B48" s="23">
        <v>0</v>
      </c>
      <c r="C48" s="8">
        <v>0</v>
      </c>
      <c r="D48" s="30"/>
      <c r="E48" s="30"/>
      <c r="F48" s="4"/>
    </row>
    <row r="49" spans="1:6" ht="27" customHeight="1" x14ac:dyDescent="0.25">
      <c r="A49" s="27" t="s">
        <v>25</v>
      </c>
      <c r="B49" s="21">
        <f t="shared" ref="B49:F49" si="15" xml:space="preserve"> SUM(B50)</f>
        <v>23200</v>
      </c>
      <c r="C49" s="19">
        <f t="shared" si="15"/>
        <v>25276.5</v>
      </c>
      <c r="D49" s="19">
        <f t="shared" si="15"/>
        <v>0</v>
      </c>
      <c r="E49" s="19">
        <f t="shared" si="15"/>
        <v>0</v>
      </c>
      <c r="F49" s="19">
        <f t="shared" si="15"/>
        <v>27143</v>
      </c>
    </row>
    <row r="50" spans="1:6" ht="15" customHeight="1" x14ac:dyDescent="0.25">
      <c r="A50" s="24" t="s">
        <v>12</v>
      </c>
      <c r="B50" s="20">
        <v>23200</v>
      </c>
      <c r="C50" s="18">
        <v>25276.5</v>
      </c>
      <c r="D50" s="30"/>
      <c r="E50" s="30"/>
      <c r="F50" s="4">
        <v>27143</v>
      </c>
    </row>
    <row r="51" spans="1:6" ht="27" x14ac:dyDescent="0.25">
      <c r="A51" s="27" t="s">
        <v>26</v>
      </c>
      <c r="B51" s="16">
        <f t="shared" ref="B51:F51" si="16" xml:space="preserve"> SUM(B52:B54)</f>
        <v>5870</v>
      </c>
      <c r="C51" s="8">
        <f t="shared" si="16"/>
        <v>4230</v>
      </c>
      <c r="D51" s="8">
        <f t="shared" si="16"/>
        <v>0</v>
      </c>
      <c r="E51" s="8">
        <f t="shared" si="16"/>
        <v>0</v>
      </c>
      <c r="F51" s="8">
        <f t="shared" si="16"/>
        <v>3935.4</v>
      </c>
    </row>
    <row r="52" spans="1:6" ht="12" customHeight="1" x14ac:dyDescent="0.25">
      <c r="A52" s="15" t="s">
        <v>8</v>
      </c>
      <c r="B52" s="21">
        <v>3850</v>
      </c>
      <c r="C52" s="7">
        <v>4000</v>
      </c>
      <c r="D52" s="30"/>
      <c r="E52" s="30"/>
      <c r="F52" s="4">
        <v>3203.6</v>
      </c>
    </row>
    <row r="53" spans="1:6" ht="12" customHeight="1" x14ac:dyDescent="0.25">
      <c r="A53" s="15" t="s">
        <v>10</v>
      </c>
      <c r="B53" s="21">
        <v>1870</v>
      </c>
      <c r="C53" s="7">
        <v>230</v>
      </c>
      <c r="D53" s="30"/>
      <c r="E53" s="30"/>
      <c r="F53" s="4">
        <v>717.5</v>
      </c>
    </row>
    <row r="54" spans="1:6" ht="12.75" customHeight="1" x14ac:dyDescent="0.25">
      <c r="A54" s="15" t="s">
        <v>11</v>
      </c>
      <c r="B54" s="17">
        <v>150</v>
      </c>
      <c r="C54" s="7">
        <v>0</v>
      </c>
      <c r="D54" s="30"/>
      <c r="E54" s="30"/>
      <c r="F54" s="4">
        <v>14.3</v>
      </c>
    </row>
    <row r="55" spans="1:6" ht="29.25" customHeight="1" x14ac:dyDescent="0.25">
      <c r="A55" s="27" t="s">
        <v>27</v>
      </c>
      <c r="B55" s="17">
        <f>SUM(B56,B57,B58)</f>
        <v>4495</v>
      </c>
      <c r="C55" s="8">
        <f t="shared" ref="C55:F55" si="17" xml:space="preserve"> SUM(C56:C58)</f>
        <v>0</v>
      </c>
      <c r="D55" s="8">
        <f t="shared" si="17"/>
        <v>0</v>
      </c>
      <c r="E55" s="8">
        <f t="shared" si="17"/>
        <v>0</v>
      </c>
      <c r="F55" s="8">
        <f t="shared" si="17"/>
        <v>3179.1</v>
      </c>
    </row>
    <row r="56" spans="1:6" ht="12.75" customHeight="1" x14ac:dyDescent="0.25">
      <c r="A56" s="15" t="s">
        <v>8</v>
      </c>
      <c r="B56" s="17">
        <v>0</v>
      </c>
      <c r="C56" s="7">
        <v>0</v>
      </c>
      <c r="D56" s="30"/>
      <c r="E56" s="30"/>
      <c r="F56" s="4"/>
    </row>
    <row r="57" spans="1:6" ht="12" customHeight="1" x14ac:dyDescent="0.25">
      <c r="A57" s="15" t="s">
        <v>10</v>
      </c>
      <c r="B57" s="17">
        <v>4495</v>
      </c>
      <c r="C57" s="7">
        <v>0</v>
      </c>
      <c r="D57" s="30"/>
      <c r="E57" s="30"/>
      <c r="F57" s="4">
        <v>3179.1</v>
      </c>
    </row>
    <row r="58" spans="1:6" ht="13.5" customHeight="1" x14ac:dyDescent="0.25">
      <c r="A58" s="15" t="s">
        <v>11</v>
      </c>
      <c r="B58" s="17">
        <v>0</v>
      </c>
      <c r="C58" s="7">
        <v>0</v>
      </c>
      <c r="D58" s="30"/>
      <c r="E58" s="30"/>
      <c r="F58" s="4"/>
    </row>
    <row r="59" spans="1:6" ht="39.75" customHeight="1" x14ac:dyDescent="0.25">
      <c r="A59" s="27" t="s">
        <v>28</v>
      </c>
      <c r="B59" s="17">
        <f>SUM(B61)</f>
        <v>98</v>
      </c>
      <c r="C59" s="7">
        <f>SUM(C61)</f>
        <v>15</v>
      </c>
      <c r="D59" s="7">
        <f t="shared" ref="D59:F59" si="18">SUM(D61)</f>
        <v>0</v>
      </c>
      <c r="E59" s="7">
        <f t="shared" si="18"/>
        <v>0</v>
      </c>
      <c r="F59" s="7">
        <f t="shared" si="18"/>
        <v>12.5</v>
      </c>
    </row>
    <row r="60" spans="1:6" ht="11.25" customHeight="1" x14ac:dyDescent="0.25">
      <c r="A60" s="15" t="s">
        <v>8</v>
      </c>
      <c r="B60" s="17">
        <v>0</v>
      </c>
      <c r="C60" s="7"/>
      <c r="D60" s="30"/>
      <c r="E60" s="30"/>
      <c r="F60" s="4"/>
    </row>
    <row r="61" spans="1:6" ht="11.25" customHeight="1" x14ac:dyDescent="0.25">
      <c r="A61" s="15" t="s">
        <v>10</v>
      </c>
      <c r="B61" s="17">
        <v>98</v>
      </c>
      <c r="C61" s="7">
        <v>15</v>
      </c>
      <c r="D61" s="30"/>
      <c r="E61" s="30"/>
      <c r="F61" s="4">
        <v>12.5</v>
      </c>
    </row>
    <row r="62" spans="1:6" ht="12" customHeight="1" x14ac:dyDescent="0.25">
      <c r="A62" s="15" t="s">
        <v>11</v>
      </c>
      <c r="B62" s="17">
        <v>0</v>
      </c>
      <c r="C62" s="7"/>
      <c r="D62" s="30"/>
      <c r="E62" s="30"/>
      <c r="F62" s="4"/>
    </row>
    <row r="63" spans="1:6" ht="26.25" customHeight="1" x14ac:dyDescent="0.25">
      <c r="A63" s="31" t="s">
        <v>37</v>
      </c>
      <c r="B63" s="17"/>
      <c r="C63" s="7">
        <f>SUM(C64,C65,C66)</f>
        <v>800</v>
      </c>
      <c r="D63" s="7">
        <f t="shared" ref="D63:F63" si="19">SUM(D64,D65,D66)</f>
        <v>0</v>
      </c>
      <c r="E63" s="7">
        <f t="shared" si="19"/>
        <v>0</v>
      </c>
      <c r="F63" s="7">
        <f t="shared" si="19"/>
        <v>6688.2</v>
      </c>
    </row>
    <row r="64" spans="1:6" ht="12.75" customHeight="1" x14ac:dyDescent="0.25">
      <c r="A64" s="15" t="s">
        <v>8</v>
      </c>
      <c r="B64" s="17"/>
      <c r="C64" s="7"/>
      <c r="D64" s="30"/>
      <c r="E64" s="30"/>
      <c r="F64" s="4">
        <v>4671.3</v>
      </c>
    </row>
    <row r="65" spans="1:6" ht="12.75" customHeight="1" x14ac:dyDescent="0.25">
      <c r="A65" s="15" t="s">
        <v>10</v>
      </c>
      <c r="B65" s="17"/>
      <c r="C65" s="7">
        <v>800</v>
      </c>
      <c r="D65" s="30"/>
      <c r="E65" s="30"/>
      <c r="F65" s="4">
        <v>1630.2</v>
      </c>
    </row>
    <row r="66" spans="1:6" ht="12" customHeight="1" x14ac:dyDescent="0.25">
      <c r="A66" s="15" t="s">
        <v>11</v>
      </c>
      <c r="B66" s="17"/>
      <c r="C66" s="7"/>
      <c r="D66" s="30"/>
      <c r="E66" s="30"/>
      <c r="F66" s="4">
        <v>386.7</v>
      </c>
    </row>
    <row r="67" spans="1:6" s="50" customFormat="1" ht="24" customHeight="1" x14ac:dyDescent="0.2">
      <c r="A67" s="41" t="s">
        <v>46</v>
      </c>
      <c r="B67" s="36">
        <f>SUM(B68,B69,B70)</f>
        <v>20518.3</v>
      </c>
      <c r="C67" s="36">
        <f>SUM(C71,C75)</f>
        <v>17638.3</v>
      </c>
      <c r="D67" s="36">
        <f t="shared" ref="D67:F67" si="20">SUM(D71,D75)</f>
        <v>0</v>
      </c>
      <c r="E67" s="36">
        <f t="shared" si="20"/>
        <v>0</v>
      </c>
      <c r="F67" s="36">
        <f t="shared" si="20"/>
        <v>20518.3</v>
      </c>
    </row>
    <row r="68" spans="1:6" s="50" customFormat="1" ht="12" customHeight="1" x14ac:dyDescent="0.2">
      <c r="A68" s="37" t="s">
        <v>8</v>
      </c>
      <c r="B68" s="36">
        <v>5505</v>
      </c>
      <c r="C68" s="36">
        <f>SUM(C72,C76)</f>
        <v>5395</v>
      </c>
      <c r="D68" s="36">
        <f t="shared" ref="D68:F68" si="21">SUM(D72,D76)</f>
        <v>0</v>
      </c>
      <c r="E68" s="36">
        <f t="shared" si="21"/>
        <v>0</v>
      </c>
      <c r="F68" s="36">
        <f t="shared" si="21"/>
        <v>5505</v>
      </c>
    </row>
    <row r="69" spans="1:6" s="50" customFormat="1" ht="10.5" customHeight="1" x14ac:dyDescent="0.2">
      <c r="A69" s="37" t="s">
        <v>10</v>
      </c>
      <c r="B69" s="36">
        <v>15013.3</v>
      </c>
      <c r="C69" s="36">
        <f t="shared" ref="C69:F70" si="22">SUM(C73,C77)</f>
        <v>12243.3</v>
      </c>
      <c r="D69" s="36">
        <f t="shared" si="22"/>
        <v>0</v>
      </c>
      <c r="E69" s="36">
        <f t="shared" si="22"/>
        <v>0</v>
      </c>
      <c r="F69" s="36">
        <f t="shared" si="22"/>
        <v>15013.3</v>
      </c>
    </row>
    <row r="70" spans="1:6" s="50" customFormat="1" ht="10.5" customHeight="1" x14ac:dyDescent="0.2">
      <c r="A70" s="37" t="s">
        <v>11</v>
      </c>
      <c r="B70" s="36"/>
      <c r="C70" s="36">
        <f t="shared" si="22"/>
        <v>0</v>
      </c>
      <c r="D70" s="51"/>
      <c r="E70" s="51"/>
      <c r="F70" s="49"/>
    </row>
    <row r="71" spans="1:6" ht="24.75" customHeight="1" x14ac:dyDescent="0.25">
      <c r="A71" s="39" t="s">
        <v>39</v>
      </c>
      <c r="B71" s="5"/>
      <c r="C71" s="8">
        <f>SUM(C72:C74)</f>
        <v>17625</v>
      </c>
      <c r="D71" s="8">
        <f t="shared" ref="D71:F71" si="23">SUM(D72:D74)</f>
        <v>0</v>
      </c>
      <c r="E71" s="8">
        <f t="shared" si="23"/>
        <v>0</v>
      </c>
      <c r="F71" s="8">
        <f t="shared" si="23"/>
        <v>20505</v>
      </c>
    </row>
    <row r="72" spans="1:6" ht="9.75" customHeight="1" x14ac:dyDescent="0.25">
      <c r="A72" s="40" t="s">
        <v>8</v>
      </c>
      <c r="B72" s="5"/>
      <c r="C72" s="8">
        <v>5395</v>
      </c>
      <c r="F72" s="8">
        <v>5505</v>
      </c>
    </row>
    <row r="73" spans="1:6" ht="11.25" customHeight="1" x14ac:dyDescent="0.25">
      <c r="A73" s="40" t="s">
        <v>10</v>
      </c>
      <c r="B73" s="5"/>
      <c r="C73" s="8">
        <v>12230</v>
      </c>
      <c r="F73" s="8">
        <v>15000</v>
      </c>
    </row>
    <row r="74" spans="1:6" ht="12" customHeight="1" x14ac:dyDescent="0.25">
      <c r="A74" s="40" t="s">
        <v>11</v>
      </c>
      <c r="B74" s="5"/>
      <c r="C74" s="5"/>
      <c r="F74" s="8"/>
    </row>
    <row r="75" spans="1:6" ht="24.75" customHeight="1" x14ac:dyDescent="0.25">
      <c r="A75" s="27" t="s">
        <v>40</v>
      </c>
      <c r="B75" s="5"/>
      <c r="C75" s="8">
        <f>SUM(C76:C78)</f>
        <v>13.3</v>
      </c>
      <c r="D75" s="8">
        <f t="shared" ref="D75:F75" si="24">SUM(D76:D78)</f>
        <v>0</v>
      </c>
      <c r="E75" s="8">
        <f t="shared" si="24"/>
        <v>0</v>
      </c>
      <c r="F75" s="8">
        <f t="shared" si="24"/>
        <v>13.3</v>
      </c>
    </row>
    <row r="76" spans="1:6" ht="10.5" customHeight="1" x14ac:dyDescent="0.25">
      <c r="A76" s="40" t="s">
        <v>8</v>
      </c>
      <c r="B76" s="5"/>
      <c r="C76" s="8"/>
      <c r="F76" s="8"/>
    </row>
    <row r="77" spans="1:6" ht="10.5" customHeight="1" x14ac:dyDescent="0.25">
      <c r="A77" s="40" t="s">
        <v>10</v>
      </c>
      <c r="B77" s="5"/>
      <c r="C77" s="8">
        <v>13.3</v>
      </c>
      <c r="F77" s="8">
        <v>13.3</v>
      </c>
    </row>
    <row r="78" spans="1:6" ht="12.75" customHeight="1" x14ac:dyDescent="0.25">
      <c r="A78" s="40" t="s">
        <v>11</v>
      </c>
      <c r="B78" s="5"/>
      <c r="C78" s="5"/>
      <c r="F78" s="8"/>
    </row>
    <row r="79" spans="1:6" s="50" customFormat="1" ht="24.75" customHeight="1" x14ac:dyDescent="0.2">
      <c r="A79" s="41" t="s">
        <v>29</v>
      </c>
      <c r="B79" s="33">
        <f t="shared" ref="B79" si="25">SUM(B80:B82)</f>
        <v>3777.6</v>
      </c>
      <c r="C79" s="33">
        <f>SUM(C80:C82)</f>
        <v>3527</v>
      </c>
      <c r="D79" s="33">
        <f t="shared" ref="D79:F79" si="26">SUM(D80:D82)</f>
        <v>0</v>
      </c>
      <c r="E79" s="33">
        <f t="shared" si="26"/>
        <v>0</v>
      </c>
      <c r="F79" s="33">
        <f t="shared" si="26"/>
        <v>2687.4</v>
      </c>
    </row>
    <row r="80" spans="1:6" s="50" customFormat="1" ht="11.25" customHeight="1" x14ac:dyDescent="0.2">
      <c r="A80" s="34" t="s">
        <v>13</v>
      </c>
      <c r="B80" s="33">
        <v>419.6</v>
      </c>
      <c r="C80" s="33">
        <v>300</v>
      </c>
      <c r="D80" s="51"/>
      <c r="E80" s="51"/>
      <c r="F80" s="49">
        <v>150</v>
      </c>
    </row>
    <row r="81" spans="1:6" s="50" customFormat="1" ht="11.25" customHeight="1" x14ac:dyDescent="0.2">
      <c r="A81" s="34" t="s">
        <v>36</v>
      </c>
      <c r="B81" s="33">
        <v>493</v>
      </c>
      <c r="C81" s="33">
        <v>350</v>
      </c>
      <c r="D81" s="51"/>
      <c r="E81" s="51"/>
      <c r="F81" s="49">
        <v>175</v>
      </c>
    </row>
    <row r="82" spans="1:6" s="50" customFormat="1" ht="10.5" customHeight="1" x14ac:dyDescent="0.2">
      <c r="A82" s="41" t="s">
        <v>44</v>
      </c>
      <c r="B82" s="33">
        <v>2865</v>
      </c>
      <c r="C82" s="33">
        <v>2877</v>
      </c>
      <c r="D82" s="51"/>
      <c r="E82" s="51"/>
      <c r="F82" s="49">
        <v>2362.4</v>
      </c>
    </row>
    <row r="83" spans="1:6" ht="25.5" customHeight="1" x14ac:dyDescent="0.25">
      <c r="A83" s="48" t="s">
        <v>30</v>
      </c>
      <c r="B83" s="8">
        <f>SUM(B84,B85,B86,B87)</f>
        <v>5100</v>
      </c>
      <c r="C83" s="5">
        <f>SUM(C84,C85,C86,C87)</f>
        <v>4722</v>
      </c>
      <c r="D83" s="5">
        <f t="shared" ref="D83:F83" si="27">SUM(D84,D85,D86,D87)</f>
        <v>0</v>
      </c>
      <c r="E83" s="5">
        <f t="shared" si="27"/>
        <v>0</v>
      </c>
      <c r="F83" s="5">
        <f t="shared" si="27"/>
        <v>0</v>
      </c>
    </row>
    <row r="84" spans="1:6" ht="11.25" customHeight="1" x14ac:dyDescent="0.25">
      <c r="A84" s="6" t="s">
        <v>19</v>
      </c>
      <c r="B84" s="8">
        <v>1850</v>
      </c>
      <c r="C84" s="8">
        <v>1718.84</v>
      </c>
      <c r="F84" s="4">
        <v>0</v>
      </c>
    </row>
    <row r="85" spans="1:6" ht="12" customHeight="1" x14ac:dyDescent="0.25">
      <c r="A85" s="1" t="s">
        <v>8</v>
      </c>
      <c r="B85" s="8">
        <v>1360</v>
      </c>
      <c r="C85" s="8">
        <v>1256.01</v>
      </c>
      <c r="F85" s="4">
        <v>0</v>
      </c>
    </row>
    <row r="86" spans="1:6" ht="12" customHeight="1" x14ac:dyDescent="0.25">
      <c r="A86" s="1" t="s">
        <v>9</v>
      </c>
      <c r="B86" s="8">
        <v>360</v>
      </c>
      <c r="C86" s="8">
        <v>330.54</v>
      </c>
      <c r="F86" s="4">
        <v>0</v>
      </c>
    </row>
    <row r="87" spans="1:6" ht="12.75" customHeight="1" x14ac:dyDescent="0.25">
      <c r="A87" s="25" t="s">
        <v>11</v>
      </c>
      <c r="B87" s="8">
        <v>1530</v>
      </c>
      <c r="C87" s="8">
        <v>1416.61</v>
      </c>
      <c r="F87" s="4">
        <v>0</v>
      </c>
    </row>
    <row r="88" spans="1:6" ht="13.5" customHeight="1" x14ac:dyDescent="0.25">
      <c r="A88" s="52" t="s">
        <v>45</v>
      </c>
      <c r="B88" s="53" t="e">
        <f>SUM(B89,B90,B91,B92)</f>
        <v>#REF!</v>
      </c>
      <c r="C88" s="53">
        <f>SUM(C89,C90,C91,C92)</f>
        <v>88725.3</v>
      </c>
      <c r="D88" s="53">
        <f t="shared" ref="D88:F88" si="28">SUM(D89,D90,D91,D92)</f>
        <v>103</v>
      </c>
      <c r="E88" s="53">
        <f t="shared" si="28"/>
        <v>103</v>
      </c>
      <c r="F88" s="53">
        <f t="shared" si="28"/>
        <v>105007.20000000001</v>
      </c>
    </row>
    <row r="89" spans="1:6" ht="12.75" customHeight="1" x14ac:dyDescent="0.25">
      <c r="A89" s="54" t="s">
        <v>8</v>
      </c>
      <c r="B89" s="53" t="e">
        <f>SUM(#REF!,B85)</f>
        <v>#REF!</v>
      </c>
      <c r="C89" s="53">
        <v>58450.61</v>
      </c>
      <c r="D89" s="53">
        <f>SUM(D4,D16,D34,D68,D85)</f>
        <v>0</v>
      </c>
      <c r="E89" s="53">
        <f>SUM(E4,E16,E34,E68,E85)</f>
        <v>0</v>
      </c>
      <c r="F89" s="53">
        <f>SUM(F4,F16,F34,F68,F85)</f>
        <v>57567.5</v>
      </c>
    </row>
    <row r="90" spans="1:6" ht="12" customHeight="1" x14ac:dyDescent="0.25">
      <c r="A90" s="54" t="s">
        <v>10</v>
      </c>
      <c r="B90" s="53" t="e">
        <f>SUM(#REF!,B86)</f>
        <v>#REF!</v>
      </c>
      <c r="C90" s="53">
        <v>27139.24</v>
      </c>
      <c r="D90" s="53">
        <f>SUM(D5,D17,D35,D69,D79,D86)</f>
        <v>103</v>
      </c>
      <c r="E90" s="53">
        <f>SUM(E5,E17,E35,E69,E79,E86)</f>
        <v>103</v>
      </c>
      <c r="F90" s="53">
        <f>SUM(F5,F17,F35,F69,F79,F86)</f>
        <v>46709.700000000004</v>
      </c>
    </row>
    <row r="91" spans="1:6" ht="13.5" customHeight="1" x14ac:dyDescent="0.25">
      <c r="A91" s="54" t="s">
        <v>11</v>
      </c>
      <c r="B91" s="53" t="e">
        <f>SUM(#REF!,B87)</f>
        <v>#REF!</v>
      </c>
      <c r="C91" s="53">
        <f>SUM(C18,C36,C70,C87)</f>
        <v>1416.61</v>
      </c>
      <c r="D91" s="53">
        <f>SUM(D18,D36,D70,D87)</f>
        <v>0</v>
      </c>
      <c r="E91" s="53">
        <f>SUM(E18,E36,E70,E87)</f>
        <v>0</v>
      </c>
      <c r="F91" s="53">
        <f>SUM(F18,F36,F70,F87)</f>
        <v>730</v>
      </c>
    </row>
    <row r="92" spans="1:6" ht="12.75" customHeight="1" x14ac:dyDescent="0.25">
      <c r="A92" s="54" t="s">
        <v>20</v>
      </c>
      <c r="B92" s="55">
        <f>SUM(B84)</f>
        <v>1850</v>
      </c>
      <c r="C92" s="55">
        <f>SUM(C84)</f>
        <v>1718.84</v>
      </c>
      <c r="D92" s="55">
        <f t="shared" ref="D92:F92" si="29">SUM(D84)</f>
        <v>0</v>
      </c>
      <c r="E92" s="55">
        <f t="shared" si="29"/>
        <v>0</v>
      </c>
      <c r="F92" s="55">
        <f t="shared" si="29"/>
        <v>0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142"/>
  <sheetViews>
    <sheetView topLeftCell="A118" zoomScaleNormal="100" workbookViewId="0">
      <selection activeCell="A131" sqref="A131"/>
    </sheetView>
  </sheetViews>
  <sheetFormatPr defaultRowHeight="15" x14ac:dyDescent="0.25"/>
  <cols>
    <col min="1" max="1" width="96.28515625" style="79" customWidth="1"/>
    <col min="2" max="2" width="13" style="96" customWidth="1"/>
    <col min="3" max="3" width="1" style="30" customWidth="1"/>
    <col min="4" max="4" width="14.28515625" style="98" customWidth="1"/>
    <col min="5" max="5" width="12.42578125" customWidth="1"/>
    <col min="6" max="6" width="10.5703125" customWidth="1"/>
  </cols>
  <sheetData>
    <row r="1" spans="1:6" x14ac:dyDescent="0.25">
      <c r="A1" s="97" t="s">
        <v>47</v>
      </c>
      <c r="B1" s="75" t="s">
        <v>57</v>
      </c>
    </row>
    <row r="2" spans="1:6" x14ac:dyDescent="0.25">
      <c r="A2" s="2" t="s">
        <v>3</v>
      </c>
      <c r="B2" s="76" t="s">
        <v>33</v>
      </c>
      <c r="C2" s="2" t="s">
        <v>34</v>
      </c>
      <c r="D2" s="2" t="s">
        <v>35</v>
      </c>
    </row>
    <row r="3" spans="1:6" ht="25.5" customHeight="1" x14ac:dyDescent="0.25">
      <c r="A3" s="41" t="s">
        <v>31</v>
      </c>
      <c r="B3" s="77">
        <f>B4+B5</f>
        <v>25624.3</v>
      </c>
      <c r="C3" s="45">
        <f t="shared" ref="C3:D3" si="0" xml:space="preserve"> SUM(C6,C8,C10,C13,)</f>
        <v>103</v>
      </c>
      <c r="D3" s="45">
        <f t="shared" si="0"/>
        <v>0</v>
      </c>
      <c r="E3" t="s">
        <v>64</v>
      </c>
    </row>
    <row r="4" spans="1:6" ht="10.5" customHeight="1" x14ac:dyDescent="0.25">
      <c r="A4" s="46" t="s">
        <v>1</v>
      </c>
      <c r="B4" s="77">
        <f t="shared" ref="B4:D4" si="1">SUM(B11)</f>
        <v>17300</v>
      </c>
      <c r="C4" s="45">
        <f t="shared" si="1"/>
        <v>0</v>
      </c>
      <c r="D4" s="45">
        <f t="shared" si="1"/>
        <v>0</v>
      </c>
      <c r="E4">
        <v>17300000</v>
      </c>
      <c r="F4" s="63">
        <f>E4-B4</f>
        <v>17282700</v>
      </c>
    </row>
    <row r="5" spans="1:6" ht="11.25" customHeight="1" x14ac:dyDescent="0.25">
      <c r="A5" s="46" t="s">
        <v>2</v>
      </c>
      <c r="B5" s="77">
        <f>B7+B9+B14+B17</f>
        <v>8324.2999999999993</v>
      </c>
      <c r="C5" s="45">
        <f t="shared" ref="C5" si="2">SUM(C7,C9,C12,C14,)</f>
        <v>103</v>
      </c>
      <c r="D5" s="45">
        <f>SUM(D7,D9,D12,D14,)</f>
        <v>0</v>
      </c>
      <c r="E5">
        <v>8324300</v>
      </c>
      <c r="F5" s="63">
        <f>E5-B5</f>
        <v>8315975.7000000002</v>
      </c>
    </row>
    <row r="6" spans="1:6" ht="26.25" customHeight="1" x14ac:dyDescent="0.25">
      <c r="A6" s="56" t="s">
        <v>63</v>
      </c>
      <c r="B6" s="78">
        <f t="shared" ref="B6:C6" si="3">SUM(B7)</f>
        <v>1016</v>
      </c>
      <c r="C6" s="65">
        <f t="shared" si="3"/>
        <v>0</v>
      </c>
      <c r="D6" s="65"/>
    </row>
    <row r="7" spans="1:6" ht="12.75" customHeight="1" x14ac:dyDescent="0.25">
      <c r="A7" s="10" t="s">
        <v>4</v>
      </c>
      <c r="B7" s="79">
        <v>1016</v>
      </c>
      <c r="C7" s="1"/>
      <c r="D7" s="4"/>
    </row>
    <row r="8" spans="1:6" ht="27.75" customHeight="1" x14ac:dyDescent="0.25">
      <c r="A8" s="80" t="s">
        <v>77</v>
      </c>
      <c r="B8" s="78">
        <f t="shared" ref="B8:C8" si="4">SUM(B9)</f>
        <v>473.1</v>
      </c>
      <c r="C8" s="65">
        <f t="shared" si="4"/>
        <v>0</v>
      </c>
      <c r="D8" s="65"/>
    </row>
    <row r="9" spans="1:6" ht="12.75" customHeight="1" x14ac:dyDescent="0.25">
      <c r="A9" s="11" t="s">
        <v>7</v>
      </c>
      <c r="B9" s="81">
        <v>473.1</v>
      </c>
      <c r="C9" s="1"/>
      <c r="D9" s="4"/>
    </row>
    <row r="10" spans="1:6" ht="27" customHeight="1" x14ac:dyDescent="0.25">
      <c r="A10" s="80" t="s">
        <v>78</v>
      </c>
      <c r="B10" s="78">
        <f t="shared" ref="B10:C10" si="5">SUM(B11,B12)</f>
        <v>17300</v>
      </c>
      <c r="C10" s="65">
        <f t="shared" si="5"/>
        <v>0</v>
      </c>
      <c r="D10" s="65"/>
    </row>
    <row r="11" spans="1:6" ht="10.5" customHeight="1" x14ac:dyDescent="0.25">
      <c r="A11" s="12" t="s">
        <v>6</v>
      </c>
      <c r="B11" s="82">
        <v>17300</v>
      </c>
      <c r="C11" s="1"/>
      <c r="D11" s="4"/>
    </row>
    <row r="12" spans="1:6" ht="11.25" customHeight="1" x14ac:dyDescent="0.25">
      <c r="A12" s="11" t="s">
        <v>7</v>
      </c>
      <c r="B12" s="81"/>
      <c r="C12" s="1"/>
      <c r="D12" s="4"/>
    </row>
    <row r="13" spans="1:6" ht="25.5" customHeight="1" x14ac:dyDescent="0.25">
      <c r="A13" s="80" t="s">
        <v>79</v>
      </c>
      <c r="B13" s="78">
        <f t="shared" ref="B13:C13" si="6">SUM(B14)</f>
        <v>254</v>
      </c>
      <c r="C13" s="65">
        <f t="shared" si="6"/>
        <v>103</v>
      </c>
      <c r="D13" s="65"/>
    </row>
    <row r="14" spans="1:6" ht="13.5" customHeight="1" x14ac:dyDescent="0.25">
      <c r="A14" s="11" t="s">
        <v>7</v>
      </c>
      <c r="B14" s="76">
        <v>254</v>
      </c>
      <c r="C14" s="44">
        <v>103</v>
      </c>
      <c r="D14" s="44">
        <v>0</v>
      </c>
    </row>
    <row r="15" spans="1:6" ht="27.75" customHeight="1" x14ac:dyDescent="0.25">
      <c r="A15" s="80" t="s">
        <v>80</v>
      </c>
      <c r="B15" s="78">
        <f>SUM(B16:B17)</f>
        <v>6581.2</v>
      </c>
      <c r="C15" s="65"/>
      <c r="D15" s="65"/>
    </row>
    <row r="16" spans="1:6" ht="13.5" customHeight="1" x14ac:dyDescent="0.25">
      <c r="A16" s="12" t="s">
        <v>6</v>
      </c>
      <c r="B16" s="76"/>
      <c r="C16" s="44"/>
      <c r="D16" s="44"/>
    </row>
    <row r="17" spans="1:4" ht="13.5" customHeight="1" x14ac:dyDescent="0.25">
      <c r="A17" s="11" t="s">
        <v>7</v>
      </c>
      <c r="B17" s="76">
        <v>6581.2</v>
      </c>
      <c r="C17" s="44"/>
      <c r="D17" s="44"/>
    </row>
    <row r="18" spans="1:4" ht="32.25" customHeight="1" x14ac:dyDescent="0.25">
      <c r="A18" s="41" t="s">
        <v>72</v>
      </c>
      <c r="B18" s="77">
        <f>B19+B20</f>
        <v>195233.8</v>
      </c>
      <c r="C18" s="73"/>
      <c r="D18" s="73"/>
    </row>
    <row r="19" spans="1:4" ht="13.5" customHeight="1" x14ac:dyDescent="0.25">
      <c r="A19" s="46" t="s">
        <v>1</v>
      </c>
      <c r="B19" s="77">
        <v>34125</v>
      </c>
      <c r="C19" s="73"/>
      <c r="D19" s="73"/>
    </row>
    <row r="20" spans="1:4" ht="13.5" customHeight="1" x14ac:dyDescent="0.25">
      <c r="A20" s="46" t="s">
        <v>2</v>
      </c>
      <c r="B20" s="77">
        <v>161108.79999999999</v>
      </c>
      <c r="C20" s="73"/>
      <c r="D20" s="73"/>
    </row>
    <row r="21" spans="1:4" ht="31.5" customHeight="1" x14ac:dyDescent="0.25">
      <c r="A21" s="74" t="s">
        <v>73</v>
      </c>
      <c r="B21" s="78"/>
      <c r="C21" s="65"/>
      <c r="D21" s="65"/>
    </row>
    <row r="22" spans="1:4" ht="44.25" customHeight="1" x14ac:dyDescent="0.25">
      <c r="A22" s="61" t="s">
        <v>74</v>
      </c>
      <c r="B22" s="78"/>
      <c r="C22" s="65"/>
      <c r="D22" s="65"/>
    </row>
    <row r="23" spans="1:4" ht="33" customHeight="1" x14ac:dyDescent="0.25">
      <c r="A23" s="61" t="s">
        <v>75</v>
      </c>
      <c r="B23" s="78"/>
      <c r="C23" s="65"/>
      <c r="D23" s="65"/>
    </row>
    <row r="24" spans="1:4" ht="32.25" customHeight="1" x14ac:dyDescent="0.25">
      <c r="A24" s="61" t="s">
        <v>76</v>
      </c>
      <c r="B24" s="78"/>
      <c r="C24" s="65"/>
      <c r="D24" s="65"/>
    </row>
    <row r="25" spans="1:4" ht="13.5" customHeight="1" x14ac:dyDescent="0.25">
      <c r="A25" s="34" t="s">
        <v>81</v>
      </c>
      <c r="B25" s="83">
        <f>SUM(B26:B29)</f>
        <v>0</v>
      </c>
      <c r="C25" s="33">
        <f xml:space="preserve"> SUM(C26:C28:C29)</f>
        <v>0</v>
      </c>
      <c r="D25" s="33">
        <f xml:space="preserve"> SUM(D26:D28:D29)</f>
        <v>0</v>
      </c>
    </row>
    <row r="26" spans="1:4" ht="9.75" customHeight="1" x14ac:dyDescent="0.25">
      <c r="A26" s="34" t="s">
        <v>8</v>
      </c>
      <c r="B26" s="84"/>
      <c r="C26" s="99"/>
      <c r="D26" s="36">
        <f>SUM(D31,D36,D40)</f>
        <v>0</v>
      </c>
    </row>
    <row r="27" spans="1:4" ht="11.25" customHeight="1" x14ac:dyDescent="0.25">
      <c r="A27" s="34" t="s">
        <v>10</v>
      </c>
      <c r="B27" s="84"/>
      <c r="C27" s="99"/>
      <c r="D27" s="36">
        <f t="shared" ref="D27:D28" si="7">SUM(D32,D37,D41)</f>
        <v>0</v>
      </c>
    </row>
    <row r="28" spans="1:4" ht="12" customHeight="1" x14ac:dyDescent="0.25">
      <c r="A28" s="34" t="s">
        <v>11</v>
      </c>
      <c r="B28" s="84"/>
      <c r="C28" s="99"/>
      <c r="D28" s="36">
        <f t="shared" si="7"/>
        <v>0</v>
      </c>
    </row>
    <row r="29" spans="1:4" ht="9.75" customHeight="1" x14ac:dyDescent="0.25">
      <c r="A29" s="34" t="s">
        <v>18</v>
      </c>
      <c r="B29" s="84"/>
      <c r="C29" s="99"/>
      <c r="D29" s="36">
        <f>SUM(D34,D39,)</f>
        <v>0</v>
      </c>
    </row>
    <row r="30" spans="1:4" ht="23.25" customHeight="1" x14ac:dyDescent="0.25">
      <c r="A30" s="47" t="s">
        <v>15</v>
      </c>
      <c r="B30" s="84"/>
      <c r="C30" s="1"/>
      <c r="D30" s="4"/>
    </row>
    <row r="31" spans="1:4" ht="10.5" customHeight="1" x14ac:dyDescent="0.25">
      <c r="A31" s="12" t="s">
        <v>8</v>
      </c>
      <c r="B31" s="84"/>
      <c r="C31" s="1"/>
      <c r="D31" s="4"/>
    </row>
    <row r="32" spans="1:4" ht="11.25" customHeight="1" x14ac:dyDescent="0.25">
      <c r="A32" s="12" t="s">
        <v>10</v>
      </c>
      <c r="B32" s="84"/>
      <c r="C32" s="1"/>
      <c r="D32" s="4"/>
    </row>
    <row r="33" spans="1:5" ht="10.5" customHeight="1" x14ac:dyDescent="0.25">
      <c r="A33" s="12" t="s">
        <v>11</v>
      </c>
      <c r="B33" s="84"/>
      <c r="C33" s="1"/>
      <c r="D33" s="4"/>
    </row>
    <row r="34" spans="1:5" ht="11.25" customHeight="1" x14ac:dyDescent="0.25">
      <c r="A34" s="12" t="s">
        <v>18</v>
      </c>
      <c r="B34" s="84"/>
      <c r="C34" s="1"/>
      <c r="D34" s="4"/>
    </row>
    <row r="35" spans="1:5" ht="23.25" customHeight="1" x14ac:dyDescent="0.25">
      <c r="A35" s="47" t="s">
        <v>16</v>
      </c>
      <c r="B35" s="84"/>
      <c r="C35" s="1"/>
      <c r="D35" s="4"/>
    </row>
    <row r="36" spans="1:5" ht="11.25" customHeight="1" x14ac:dyDescent="0.25">
      <c r="A36" s="12" t="s">
        <v>8</v>
      </c>
      <c r="B36" s="84"/>
      <c r="C36" s="1"/>
      <c r="D36" s="4"/>
    </row>
    <row r="37" spans="1:5" ht="11.25" customHeight="1" x14ac:dyDescent="0.25">
      <c r="A37" s="12" t="s">
        <v>10</v>
      </c>
      <c r="B37" s="84"/>
      <c r="C37" s="1"/>
      <c r="D37" s="4"/>
    </row>
    <row r="38" spans="1:5" ht="9.75" customHeight="1" x14ac:dyDescent="0.25">
      <c r="A38" s="12" t="s">
        <v>11</v>
      </c>
      <c r="B38" s="84"/>
      <c r="C38" s="1"/>
      <c r="D38" s="4"/>
    </row>
    <row r="39" spans="1:5" ht="27" customHeight="1" x14ac:dyDescent="0.25">
      <c r="A39" s="47" t="s">
        <v>17</v>
      </c>
      <c r="B39" s="84"/>
      <c r="C39" s="1"/>
      <c r="D39" s="4"/>
    </row>
    <row r="40" spans="1:5" ht="12" customHeight="1" x14ac:dyDescent="0.25">
      <c r="A40" s="12" t="s">
        <v>8</v>
      </c>
      <c r="B40" s="84"/>
      <c r="C40" s="1"/>
      <c r="D40" s="4"/>
    </row>
    <row r="41" spans="1:5" ht="9" customHeight="1" x14ac:dyDescent="0.25">
      <c r="A41" s="12" t="s">
        <v>10</v>
      </c>
      <c r="B41" s="84"/>
      <c r="C41" s="1"/>
      <c r="D41" s="4"/>
    </row>
    <row r="42" spans="1:5" ht="10.5" customHeight="1" x14ac:dyDescent="0.25">
      <c r="A42" s="12" t="s">
        <v>11</v>
      </c>
      <c r="B42" s="84"/>
      <c r="C42" s="1"/>
      <c r="D42" s="4"/>
    </row>
    <row r="43" spans="1:5" ht="13.5" customHeight="1" x14ac:dyDescent="0.25">
      <c r="A43" s="34" t="s">
        <v>82</v>
      </c>
      <c r="B43" s="85">
        <f xml:space="preserve"> SUM(B44:B47)</f>
        <v>623928.19999999995</v>
      </c>
      <c r="C43" s="33" t="e">
        <f xml:space="preserve"> SUM(C45:C47)</f>
        <v>#REF!</v>
      </c>
      <c r="D43" s="33" t="e">
        <f xml:space="preserve"> SUM(D45:D47)</f>
        <v>#REF!</v>
      </c>
    </row>
    <row r="44" spans="1:5" ht="10.5" customHeight="1" x14ac:dyDescent="0.25">
      <c r="A44" s="34" t="s">
        <v>48</v>
      </c>
      <c r="B44" s="85">
        <f>B49</f>
        <v>1571.7</v>
      </c>
      <c r="C44" s="33"/>
      <c r="D44" s="33"/>
    </row>
    <row r="45" spans="1:5" ht="12.75" customHeight="1" x14ac:dyDescent="0.25">
      <c r="A45" s="34" t="s">
        <v>8</v>
      </c>
      <c r="B45" s="85">
        <f>B50</f>
        <v>315300.09999999998</v>
      </c>
      <c r="C45" s="35" t="e">
        <f>SUM(C50,C55,C60,C64,C69,#REF!,#REF!,C77,)</f>
        <v>#REF!</v>
      </c>
      <c r="D45" s="35" t="e">
        <f>SUM(D50,D55,D60,D64,D69,#REF!,#REF!,D77,)</f>
        <v>#REF!</v>
      </c>
    </row>
    <row r="46" spans="1:5" ht="12" customHeight="1" x14ac:dyDescent="0.25">
      <c r="A46" s="34" t="s">
        <v>9</v>
      </c>
      <c r="B46" s="85">
        <f>B51</f>
        <v>287406.40000000002</v>
      </c>
      <c r="C46" s="35">
        <f>SUM(C51,C56,C61,C70,C73,C75,C78,)</f>
        <v>0</v>
      </c>
      <c r="D46" s="35">
        <f>SUM(D51,D56,D61,D70,D73,D75,D78,)</f>
        <v>0</v>
      </c>
    </row>
    <row r="47" spans="1:5" ht="12.75" customHeight="1" x14ac:dyDescent="0.25">
      <c r="A47" s="34" t="s">
        <v>11</v>
      </c>
      <c r="B47" s="85">
        <f>B52</f>
        <v>19650</v>
      </c>
      <c r="C47" s="35" t="e">
        <f>SUM(C52,C57,C62,C71,#REF!,#REF!,C79,)</f>
        <v>#REF!</v>
      </c>
      <c r="D47" s="35" t="e">
        <f>SUM(D52,D57,D62,D71,#REF!,#REF!,D79,)</f>
        <v>#REF!</v>
      </c>
    </row>
    <row r="48" spans="1:5" ht="13.5" customHeight="1" x14ac:dyDescent="0.25">
      <c r="A48" s="56" t="s">
        <v>50</v>
      </c>
      <c r="B48" s="78">
        <f xml:space="preserve"> SUM(B49:B52)</f>
        <v>623928.19999999995</v>
      </c>
      <c r="C48" s="58">
        <f xml:space="preserve"> SUM(C50:C52)</f>
        <v>0</v>
      </c>
      <c r="D48" s="58"/>
      <c r="E48" t="s">
        <v>68</v>
      </c>
    </row>
    <row r="49" spans="1:6" ht="13.5" customHeight="1" x14ac:dyDescent="0.25">
      <c r="A49" s="27" t="s">
        <v>48</v>
      </c>
      <c r="B49" s="86">
        <f>B54</f>
        <v>1571.7</v>
      </c>
      <c r="C49" s="8"/>
      <c r="D49" s="8"/>
      <c r="E49">
        <v>1571.7</v>
      </c>
      <c r="F49" s="63"/>
    </row>
    <row r="50" spans="1:6" ht="12" customHeight="1" x14ac:dyDescent="0.25">
      <c r="A50" s="15" t="s">
        <v>8</v>
      </c>
      <c r="B50" s="86">
        <f>B55+B60+B64+B69+B77</f>
        <v>315300.09999999998</v>
      </c>
      <c r="C50" s="1"/>
      <c r="D50" s="4"/>
      <c r="E50">
        <v>345400.1</v>
      </c>
      <c r="F50" s="63"/>
    </row>
    <row r="51" spans="1:6" ht="14.25" customHeight="1" x14ac:dyDescent="0.25">
      <c r="A51" s="15" t="s">
        <v>10</v>
      </c>
      <c r="B51" s="86">
        <f>B56+B61+B65+B67+B70+B73+B75+B78</f>
        <v>287406.40000000002</v>
      </c>
      <c r="C51" s="1"/>
      <c r="D51" s="4"/>
      <c r="E51">
        <v>257306.4</v>
      </c>
      <c r="F51" s="63"/>
    </row>
    <row r="52" spans="1:6" ht="12" customHeight="1" x14ac:dyDescent="0.25">
      <c r="A52" s="15" t="s">
        <v>11</v>
      </c>
      <c r="B52" s="86">
        <f>B57+B62+B71+B79</f>
        <v>19650</v>
      </c>
      <c r="C52" s="1"/>
      <c r="D52" s="4"/>
      <c r="E52">
        <v>19650</v>
      </c>
      <c r="F52" s="63"/>
    </row>
    <row r="53" spans="1:6" ht="12" customHeight="1" x14ac:dyDescent="0.25">
      <c r="A53" s="56" t="s">
        <v>51</v>
      </c>
      <c r="B53" s="78">
        <f>SUM(B54:B57)</f>
        <v>146381.70000000001</v>
      </c>
      <c r="C53" s="57">
        <f>SUM(C55,C56,C57)</f>
        <v>0</v>
      </c>
      <c r="D53" s="57"/>
    </row>
    <row r="54" spans="1:6" ht="12" customHeight="1" x14ac:dyDescent="0.25">
      <c r="A54" s="27" t="s">
        <v>49</v>
      </c>
      <c r="B54" s="76">
        <f>B59</f>
        <v>1571.7</v>
      </c>
      <c r="C54" s="18"/>
      <c r="D54" s="18"/>
    </row>
    <row r="55" spans="1:6" ht="12" customHeight="1" x14ac:dyDescent="0.25">
      <c r="A55" s="15" t="s">
        <v>8</v>
      </c>
      <c r="B55" s="86">
        <v>63860</v>
      </c>
      <c r="C55" s="1"/>
      <c r="D55" s="4"/>
    </row>
    <row r="56" spans="1:6" ht="11.25" customHeight="1" x14ac:dyDescent="0.25">
      <c r="A56" s="15" t="s">
        <v>10</v>
      </c>
      <c r="B56" s="86">
        <v>65450</v>
      </c>
      <c r="C56" s="1"/>
      <c r="D56" s="4"/>
    </row>
    <row r="57" spans="1:6" ht="12" customHeight="1" x14ac:dyDescent="0.25">
      <c r="A57" s="15" t="s">
        <v>11</v>
      </c>
      <c r="B57" s="86">
        <v>15500</v>
      </c>
      <c r="C57" s="1"/>
      <c r="D57" s="4"/>
    </row>
    <row r="58" spans="1:6" ht="14.25" customHeight="1" x14ac:dyDescent="0.25">
      <c r="A58" s="56" t="s">
        <v>52</v>
      </c>
      <c r="B58" s="78">
        <f>SUM(B59:B62)</f>
        <v>351136.5</v>
      </c>
      <c r="C58" s="57">
        <f>SUM(C60,C61,C62)</f>
        <v>0</v>
      </c>
      <c r="D58" s="57"/>
    </row>
    <row r="59" spans="1:6" ht="14.25" customHeight="1" x14ac:dyDescent="0.25">
      <c r="A59" s="27" t="s">
        <v>49</v>
      </c>
      <c r="B59" s="87">
        <v>1571.7</v>
      </c>
      <c r="C59" s="18"/>
      <c r="D59" s="18"/>
    </row>
    <row r="60" spans="1:6" ht="12.75" customHeight="1" x14ac:dyDescent="0.25">
      <c r="A60" s="15" t="s">
        <v>8</v>
      </c>
      <c r="B60" s="87">
        <v>242832.1</v>
      </c>
      <c r="C60" s="1"/>
      <c r="D60" s="4"/>
    </row>
    <row r="61" spans="1:6" ht="12" customHeight="1" x14ac:dyDescent="0.25">
      <c r="A61" s="15" t="s">
        <v>10</v>
      </c>
      <c r="B61" s="87">
        <v>105232.7</v>
      </c>
      <c r="C61" s="1"/>
      <c r="D61" s="4"/>
    </row>
    <row r="62" spans="1:6" ht="11.25" customHeight="1" x14ac:dyDescent="0.25">
      <c r="A62" s="15" t="s">
        <v>11</v>
      </c>
      <c r="B62" s="72">
        <v>1500</v>
      </c>
      <c r="C62" s="1"/>
      <c r="D62" s="4"/>
    </row>
    <row r="63" spans="1:6" ht="27" customHeight="1" x14ac:dyDescent="0.25">
      <c r="A63" s="56" t="s">
        <v>53</v>
      </c>
      <c r="B63" s="88">
        <f xml:space="preserve"> SUM(B64:B65)</f>
        <v>9398</v>
      </c>
      <c r="C63" s="59">
        <f xml:space="preserve"> SUM(C64)</f>
        <v>0</v>
      </c>
      <c r="D63" s="59"/>
    </row>
    <row r="64" spans="1:6" ht="15" customHeight="1" x14ac:dyDescent="0.25">
      <c r="A64" s="24" t="s">
        <v>12</v>
      </c>
      <c r="B64" s="87">
        <v>1200</v>
      </c>
      <c r="C64" s="1"/>
      <c r="D64" s="4"/>
    </row>
    <row r="65" spans="1:5" ht="15" customHeight="1" x14ac:dyDescent="0.25">
      <c r="A65" s="15" t="s">
        <v>10</v>
      </c>
      <c r="B65" s="72">
        <v>8198</v>
      </c>
      <c r="C65" s="1"/>
      <c r="D65" s="4"/>
    </row>
    <row r="66" spans="1:5" ht="27" x14ac:dyDescent="0.25">
      <c r="A66" s="56" t="s">
        <v>54</v>
      </c>
      <c r="B66" s="78">
        <f>SUM(B67)</f>
        <v>23200</v>
      </c>
      <c r="C66" s="58">
        <f xml:space="preserve"> SUM(C69:C71)</f>
        <v>0</v>
      </c>
      <c r="D66" s="58"/>
    </row>
    <row r="67" spans="1:5" ht="17.25" customHeight="1" x14ac:dyDescent="0.25">
      <c r="A67" s="15" t="s">
        <v>10</v>
      </c>
      <c r="B67" s="72">
        <v>23200</v>
      </c>
      <c r="C67" s="1"/>
      <c r="D67" s="4"/>
    </row>
    <row r="68" spans="1:5" ht="25.5" x14ac:dyDescent="0.25">
      <c r="A68" s="60" t="s">
        <v>55</v>
      </c>
      <c r="B68" s="78">
        <f>SUM(B69:B71)</f>
        <v>6150</v>
      </c>
      <c r="C68" s="58"/>
      <c r="D68" s="58"/>
    </row>
    <row r="69" spans="1:5" ht="12" customHeight="1" x14ac:dyDescent="0.25">
      <c r="A69" s="15" t="s">
        <v>8</v>
      </c>
      <c r="B69" s="87">
        <v>4000</v>
      </c>
      <c r="C69" s="1"/>
      <c r="D69" s="4"/>
    </row>
    <row r="70" spans="1:5" ht="12" customHeight="1" x14ac:dyDescent="0.25">
      <c r="A70" s="15" t="s">
        <v>10</v>
      </c>
      <c r="B70" s="87">
        <v>2000</v>
      </c>
      <c r="C70" s="1"/>
      <c r="D70" s="4"/>
    </row>
    <row r="71" spans="1:5" ht="12.75" customHeight="1" x14ac:dyDescent="0.25">
      <c r="A71" s="15" t="s">
        <v>11</v>
      </c>
      <c r="B71" s="87">
        <v>150</v>
      </c>
      <c r="C71" s="1"/>
      <c r="D71" s="4"/>
    </row>
    <row r="72" spans="1:5" ht="29.25" customHeight="1" x14ac:dyDescent="0.25">
      <c r="A72" s="56" t="s">
        <v>27</v>
      </c>
      <c r="B72" s="78">
        <f xml:space="preserve"> SUM(B73:B73)</f>
        <v>3108</v>
      </c>
      <c r="C72" s="58">
        <f xml:space="preserve"> SUM(C73:C73)</f>
        <v>0</v>
      </c>
      <c r="D72" s="58"/>
    </row>
    <row r="73" spans="1:5" ht="12" customHeight="1" x14ac:dyDescent="0.25">
      <c r="A73" s="15" t="s">
        <v>10</v>
      </c>
      <c r="B73" s="72">
        <v>3108</v>
      </c>
      <c r="C73" s="1"/>
      <c r="D73" s="4"/>
    </row>
    <row r="74" spans="1:5" ht="39.75" customHeight="1" x14ac:dyDescent="0.25">
      <c r="A74" s="56" t="s">
        <v>28</v>
      </c>
      <c r="B74" s="88">
        <f>SUM(B75)</f>
        <v>98</v>
      </c>
      <c r="C74" s="61">
        <f>SUM(C75)</f>
        <v>0</v>
      </c>
      <c r="D74" s="61"/>
    </row>
    <row r="75" spans="1:5" ht="14.25" customHeight="1" x14ac:dyDescent="0.25">
      <c r="A75" s="15" t="s">
        <v>10</v>
      </c>
      <c r="B75" s="72">
        <v>98</v>
      </c>
      <c r="C75" s="1"/>
      <c r="D75" s="4"/>
    </row>
    <row r="76" spans="1:5" ht="26.25" customHeight="1" x14ac:dyDescent="0.25">
      <c r="A76" s="62" t="s">
        <v>56</v>
      </c>
      <c r="B76" s="88">
        <f>SUM(B77,B78,B79)</f>
        <v>86027.7</v>
      </c>
      <c r="C76" s="61">
        <f t="shared" ref="C76" si="8">SUM(C77,C78,C79)</f>
        <v>0</v>
      </c>
      <c r="D76" s="61"/>
    </row>
    <row r="77" spans="1:5" ht="12.75" customHeight="1" x14ac:dyDescent="0.25">
      <c r="A77" s="15" t="s">
        <v>8</v>
      </c>
      <c r="B77" s="87">
        <v>3408</v>
      </c>
      <c r="C77" s="1"/>
      <c r="D77" s="4"/>
    </row>
    <row r="78" spans="1:5" ht="12.75" customHeight="1" x14ac:dyDescent="0.25">
      <c r="A78" s="15" t="s">
        <v>10</v>
      </c>
      <c r="B78" s="87">
        <v>80119.7</v>
      </c>
      <c r="C78" s="1"/>
      <c r="D78" s="4"/>
    </row>
    <row r="79" spans="1:5" ht="12" customHeight="1" x14ac:dyDescent="0.25">
      <c r="A79" s="15" t="s">
        <v>11</v>
      </c>
      <c r="B79" s="87">
        <v>2500</v>
      </c>
      <c r="C79" s="1"/>
      <c r="D79" s="4"/>
    </row>
    <row r="80" spans="1:5" s="50" customFormat="1" ht="24" customHeight="1" x14ac:dyDescent="0.2">
      <c r="A80" s="41" t="s">
        <v>83</v>
      </c>
      <c r="B80" s="77">
        <f>SUM(B81:B83)</f>
        <v>74358.399999999994</v>
      </c>
      <c r="C80" s="36">
        <f t="shared" ref="C80:D82" si="9">SUM(C84,C88)</f>
        <v>0</v>
      </c>
      <c r="D80" s="36">
        <f t="shared" si="9"/>
        <v>0</v>
      </c>
      <c r="E80" s="50" t="s">
        <v>58</v>
      </c>
    </row>
    <row r="81" spans="1:5" s="50" customFormat="1" ht="12" customHeight="1" x14ac:dyDescent="0.2">
      <c r="A81" s="37" t="s">
        <v>8</v>
      </c>
      <c r="B81" s="77">
        <f>B85+B89+B93+B97</f>
        <v>11000.2</v>
      </c>
      <c r="C81" s="36">
        <f t="shared" si="9"/>
        <v>0</v>
      </c>
      <c r="D81" s="36">
        <f t="shared" si="9"/>
        <v>0</v>
      </c>
    </row>
    <row r="82" spans="1:5" s="50" customFormat="1" ht="10.5" customHeight="1" x14ac:dyDescent="0.2">
      <c r="A82" s="37" t="s">
        <v>10</v>
      </c>
      <c r="B82" s="77">
        <f t="shared" ref="B82:B83" si="10">B86+B90+B94+B98</f>
        <v>63358.2</v>
      </c>
      <c r="C82" s="36">
        <f t="shared" si="9"/>
        <v>0</v>
      </c>
      <c r="D82" s="36">
        <f t="shared" si="9"/>
        <v>0</v>
      </c>
    </row>
    <row r="83" spans="1:5" s="50" customFormat="1" ht="10.5" customHeight="1" x14ac:dyDescent="0.2">
      <c r="A83" s="37" t="s">
        <v>11</v>
      </c>
      <c r="B83" s="77">
        <f t="shared" si="10"/>
        <v>0</v>
      </c>
      <c r="C83" s="99"/>
      <c r="D83" s="49"/>
    </row>
    <row r="84" spans="1:5" ht="24.75" customHeight="1" x14ac:dyDescent="0.25">
      <c r="A84" s="64" t="s">
        <v>59</v>
      </c>
      <c r="B84" s="78">
        <f>SUM(B85:B87)</f>
        <v>37044.199999999997</v>
      </c>
      <c r="C84" s="58">
        <f t="shared" ref="C84" si="11">SUM(C85:C87)</f>
        <v>0</v>
      </c>
      <c r="D84" s="58"/>
      <c r="E84" s="63"/>
    </row>
    <row r="85" spans="1:5" ht="9.75" customHeight="1" x14ac:dyDescent="0.25">
      <c r="A85" s="40" t="s">
        <v>8</v>
      </c>
      <c r="B85" s="81">
        <v>5365.1</v>
      </c>
      <c r="C85" s="1"/>
      <c r="D85" s="8"/>
    </row>
    <row r="86" spans="1:5" ht="11.25" customHeight="1" x14ac:dyDescent="0.25">
      <c r="A86" s="40" t="s">
        <v>10</v>
      </c>
      <c r="B86" s="81">
        <v>31679.1</v>
      </c>
      <c r="C86" s="1"/>
      <c r="D86" s="8"/>
    </row>
    <row r="87" spans="1:5" ht="12" customHeight="1" x14ac:dyDescent="0.25">
      <c r="A87" s="40" t="s">
        <v>11</v>
      </c>
      <c r="B87" s="81">
        <v>0</v>
      </c>
      <c r="C87" s="1"/>
      <c r="D87" s="8"/>
    </row>
    <row r="88" spans="1:5" ht="24.75" customHeight="1" x14ac:dyDescent="0.25">
      <c r="A88" s="89" t="s">
        <v>60</v>
      </c>
      <c r="B88" s="78">
        <f>SUM(B89:B91)</f>
        <v>30555</v>
      </c>
      <c r="C88" s="58">
        <f t="shared" ref="C88" si="12">SUM(C89:C92)</f>
        <v>0</v>
      </c>
      <c r="D88" s="58"/>
    </row>
    <row r="89" spans="1:5" ht="10.5" customHeight="1" x14ac:dyDescent="0.25">
      <c r="A89" s="40" t="s">
        <v>8</v>
      </c>
      <c r="B89" s="81">
        <v>5315</v>
      </c>
      <c r="C89" s="1"/>
      <c r="D89" s="8"/>
    </row>
    <row r="90" spans="1:5" ht="10.5" customHeight="1" x14ac:dyDescent="0.25">
      <c r="A90" s="40" t="s">
        <v>10</v>
      </c>
      <c r="B90" s="81">
        <v>25240</v>
      </c>
      <c r="C90" s="1"/>
      <c r="D90" s="8"/>
    </row>
    <row r="91" spans="1:5" ht="10.5" customHeight="1" x14ac:dyDescent="0.25">
      <c r="A91" s="40" t="s">
        <v>11</v>
      </c>
      <c r="B91" s="81">
        <v>0</v>
      </c>
      <c r="C91" s="1"/>
      <c r="D91" s="8"/>
    </row>
    <row r="92" spans="1:5" ht="12.75" customHeight="1" x14ac:dyDescent="0.25">
      <c r="A92" s="64" t="s">
        <v>61</v>
      </c>
      <c r="B92" s="90">
        <f>SUM(B93:B95)</f>
        <v>9.6</v>
      </c>
      <c r="C92" s="100"/>
      <c r="D92" s="58"/>
    </row>
    <row r="93" spans="1:5" ht="12.75" customHeight="1" x14ac:dyDescent="0.25">
      <c r="A93" s="40" t="s">
        <v>8</v>
      </c>
      <c r="B93" s="81">
        <v>0</v>
      </c>
      <c r="C93" s="1"/>
      <c r="D93" s="8"/>
    </row>
    <row r="94" spans="1:5" ht="12.75" customHeight="1" x14ac:dyDescent="0.25">
      <c r="A94" s="40" t="s">
        <v>10</v>
      </c>
      <c r="B94" s="81">
        <v>9.6</v>
      </c>
      <c r="C94" s="1"/>
      <c r="D94" s="8"/>
    </row>
    <row r="95" spans="1:5" ht="12.75" customHeight="1" x14ac:dyDescent="0.25">
      <c r="A95" s="40" t="s">
        <v>11</v>
      </c>
      <c r="B95" s="81">
        <v>0</v>
      </c>
      <c r="C95" s="1"/>
      <c r="D95" s="8"/>
    </row>
    <row r="96" spans="1:5" ht="12.75" customHeight="1" x14ac:dyDescent="0.25">
      <c r="A96" s="91" t="s">
        <v>62</v>
      </c>
      <c r="B96" s="90">
        <f>SUM(B97:B99)</f>
        <v>6749.6</v>
      </c>
      <c r="C96" s="100"/>
      <c r="D96" s="58"/>
    </row>
    <row r="97" spans="1:5" ht="12.75" customHeight="1" x14ac:dyDescent="0.25">
      <c r="A97" s="92" t="s">
        <v>8</v>
      </c>
      <c r="B97" s="81">
        <v>320.10000000000002</v>
      </c>
      <c r="C97" s="1"/>
      <c r="D97" s="8"/>
    </row>
    <row r="98" spans="1:5" ht="12.75" customHeight="1" x14ac:dyDescent="0.25">
      <c r="A98" s="40" t="s">
        <v>10</v>
      </c>
      <c r="B98" s="81">
        <v>6429.5</v>
      </c>
      <c r="C98" s="1"/>
      <c r="D98" s="8"/>
    </row>
    <row r="99" spans="1:5" ht="11.25" customHeight="1" x14ac:dyDescent="0.25">
      <c r="A99" s="40" t="s">
        <v>11</v>
      </c>
      <c r="B99" s="81">
        <v>0</v>
      </c>
      <c r="C99" s="1"/>
      <c r="D99" s="8"/>
    </row>
    <row r="100" spans="1:5" s="50" customFormat="1" ht="24.75" customHeight="1" x14ac:dyDescent="0.2">
      <c r="A100" s="41" t="s">
        <v>84</v>
      </c>
      <c r="B100" s="85">
        <f t="shared" ref="B100:D100" si="13">SUM(B101:B103)</f>
        <v>3300</v>
      </c>
      <c r="C100" s="33">
        <f t="shared" si="13"/>
        <v>0</v>
      </c>
      <c r="D100" s="71">
        <f t="shared" si="13"/>
        <v>0</v>
      </c>
      <c r="E100" s="50" t="s">
        <v>67</v>
      </c>
    </row>
    <row r="101" spans="1:5" s="50" customFormat="1" ht="11.25" customHeight="1" x14ac:dyDescent="0.2">
      <c r="A101" s="66" t="s">
        <v>13</v>
      </c>
      <c r="B101" s="93">
        <v>117.8</v>
      </c>
      <c r="C101" s="101"/>
      <c r="D101" s="67"/>
    </row>
    <row r="102" spans="1:5" s="50" customFormat="1" ht="11.25" customHeight="1" x14ac:dyDescent="0.2">
      <c r="A102" s="66" t="s">
        <v>36</v>
      </c>
      <c r="B102" s="93">
        <v>230</v>
      </c>
      <c r="C102" s="101"/>
      <c r="D102" s="67"/>
    </row>
    <row r="103" spans="1:5" s="50" customFormat="1" ht="10.5" customHeight="1" x14ac:dyDescent="0.2">
      <c r="A103" s="68" t="s">
        <v>44</v>
      </c>
      <c r="B103" s="93">
        <v>2952.2</v>
      </c>
      <c r="C103" s="101"/>
      <c r="D103" s="67"/>
    </row>
    <row r="104" spans="1:5" ht="25.5" customHeight="1" x14ac:dyDescent="0.25">
      <c r="A104" s="70" t="s">
        <v>85</v>
      </c>
      <c r="B104" s="77">
        <f>B105+B106+B107+B108+B109</f>
        <v>21600</v>
      </c>
      <c r="C104" s="36">
        <f t="shared" ref="C104:D104" si="14">SUM(C105,C106,C107,C108)</f>
        <v>0</v>
      </c>
      <c r="D104" s="36">
        <f t="shared" si="14"/>
        <v>0</v>
      </c>
      <c r="E104" t="s">
        <v>70</v>
      </c>
    </row>
    <row r="105" spans="1:5" ht="11.25" customHeight="1" x14ac:dyDescent="0.25">
      <c r="A105" s="1" t="s">
        <v>19</v>
      </c>
      <c r="B105" s="94">
        <v>13500</v>
      </c>
      <c r="C105" s="1"/>
      <c r="D105" s="4">
        <v>0</v>
      </c>
    </row>
    <row r="106" spans="1:5" ht="12" customHeight="1" x14ac:dyDescent="0.25">
      <c r="A106" s="1" t="s">
        <v>8</v>
      </c>
      <c r="B106" s="94">
        <v>900</v>
      </c>
      <c r="C106" s="1"/>
      <c r="D106" s="4">
        <v>0</v>
      </c>
    </row>
    <row r="107" spans="1:5" ht="12" customHeight="1" x14ac:dyDescent="0.25">
      <c r="A107" s="1" t="s">
        <v>9</v>
      </c>
      <c r="B107" s="94">
        <v>800</v>
      </c>
      <c r="C107" s="1"/>
      <c r="D107" s="4">
        <v>0</v>
      </c>
    </row>
    <row r="108" spans="1:5" ht="12.75" customHeight="1" x14ac:dyDescent="0.25">
      <c r="A108" s="25" t="s">
        <v>11</v>
      </c>
      <c r="B108" s="94"/>
      <c r="C108" s="1"/>
      <c r="D108" s="4">
        <v>0</v>
      </c>
    </row>
    <row r="109" spans="1:5" ht="12.75" customHeight="1" x14ac:dyDescent="0.25">
      <c r="A109" s="25" t="s">
        <v>69</v>
      </c>
      <c r="B109" s="94">
        <v>6400</v>
      </c>
      <c r="C109" s="1"/>
      <c r="D109" s="4"/>
    </row>
    <row r="110" spans="1:5" ht="12.75" customHeight="1" x14ac:dyDescent="0.25">
      <c r="A110" s="70" t="s">
        <v>86</v>
      </c>
      <c r="B110" s="95">
        <f>SUM(B111:B114)</f>
        <v>948</v>
      </c>
      <c r="C110" s="99"/>
      <c r="D110" s="49"/>
      <c r="E110" t="s">
        <v>65</v>
      </c>
    </row>
    <row r="111" spans="1:5" ht="12.75" customHeight="1" x14ac:dyDescent="0.25">
      <c r="A111" s="1" t="s">
        <v>19</v>
      </c>
      <c r="B111" s="81"/>
      <c r="C111" s="1"/>
      <c r="D111" s="4"/>
    </row>
    <row r="112" spans="1:5" ht="12.75" customHeight="1" x14ac:dyDescent="0.25">
      <c r="A112" s="1" t="s">
        <v>8</v>
      </c>
      <c r="B112" s="81"/>
      <c r="C112" s="1"/>
      <c r="D112" s="4"/>
    </row>
    <row r="113" spans="1:6" ht="12.75" customHeight="1" x14ac:dyDescent="0.25">
      <c r="A113" s="1" t="s">
        <v>9</v>
      </c>
      <c r="B113" s="81">
        <v>948</v>
      </c>
      <c r="C113" s="1"/>
      <c r="D113" s="4"/>
    </row>
    <row r="114" spans="1:6" ht="12.75" customHeight="1" x14ac:dyDescent="0.25">
      <c r="A114" s="25" t="s">
        <v>11</v>
      </c>
      <c r="B114" s="81"/>
      <c r="C114" s="1"/>
      <c r="D114" s="4"/>
    </row>
    <row r="115" spans="1:6" ht="12.75" customHeight="1" x14ac:dyDescent="0.25">
      <c r="A115" s="70" t="s">
        <v>87</v>
      </c>
      <c r="B115" s="95">
        <f>SUM(B116:B119)</f>
        <v>3315</v>
      </c>
      <c r="C115" s="99"/>
      <c r="D115" s="49"/>
      <c r="E115" t="s">
        <v>66</v>
      </c>
    </row>
    <row r="116" spans="1:6" ht="12.75" customHeight="1" x14ac:dyDescent="0.25">
      <c r="A116" s="1" t="s">
        <v>19</v>
      </c>
      <c r="B116" s="81"/>
      <c r="C116" s="1"/>
      <c r="D116" s="4"/>
    </row>
    <row r="117" spans="1:6" ht="12.75" customHeight="1" x14ac:dyDescent="0.25">
      <c r="A117" s="1" t="s">
        <v>8</v>
      </c>
      <c r="B117" s="81"/>
      <c r="C117" s="1"/>
      <c r="D117" s="4"/>
    </row>
    <row r="118" spans="1:6" ht="12.75" customHeight="1" x14ac:dyDescent="0.25">
      <c r="A118" s="1" t="s">
        <v>9</v>
      </c>
      <c r="B118" s="81">
        <v>3315</v>
      </c>
      <c r="C118" s="1"/>
      <c r="D118" s="4"/>
    </row>
    <row r="119" spans="1:6" ht="12.75" customHeight="1" x14ac:dyDescent="0.25">
      <c r="A119" s="25" t="s">
        <v>11</v>
      </c>
      <c r="B119" s="81"/>
      <c r="C119" s="1"/>
      <c r="D119" s="4"/>
    </row>
    <row r="120" spans="1:6" ht="24" customHeight="1" x14ac:dyDescent="0.25">
      <c r="A120" s="46" t="s">
        <v>88</v>
      </c>
      <c r="B120" s="95">
        <f>SUM(B121:B124)</f>
        <v>600</v>
      </c>
      <c r="C120" s="37"/>
      <c r="D120" s="36"/>
      <c r="E120">
        <v>600</v>
      </c>
      <c r="F120" t="s">
        <v>65</v>
      </c>
    </row>
    <row r="121" spans="1:6" ht="12.75" customHeight="1" x14ac:dyDescent="0.25">
      <c r="A121" s="1" t="s">
        <v>19</v>
      </c>
      <c r="B121" s="81"/>
      <c r="C121" s="1"/>
      <c r="D121" s="4"/>
    </row>
    <row r="122" spans="1:6" ht="12.75" customHeight="1" x14ac:dyDescent="0.25">
      <c r="A122" s="1" t="s">
        <v>8</v>
      </c>
      <c r="B122" s="81"/>
      <c r="C122" s="1"/>
      <c r="D122" s="4"/>
    </row>
    <row r="123" spans="1:6" ht="12.75" customHeight="1" x14ac:dyDescent="0.25">
      <c r="A123" s="1" t="s">
        <v>9</v>
      </c>
      <c r="B123" s="81">
        <v>600</v>
      </c>
      <c r="C123" s="1"/>
      <c r="D123" s="4"/>
    </row>
    <row r="124" spans="1:6" ht="12.75" customHeight="1" x14ac:dyDescent="0.25">
      <c r="A124" s="25" t="s">
        <v>11</v>
      </c>
      <c r="B124" s="81"/>
      <c r="C124" s="1"/>
      <c r="D124" s="4"/>
    </row>
    <row r="125" spans="1:6" ht="24.75" customHeight="1" x14ac:dyDescent="0.25">
      <c r="A125" s="46" t="s">
        <v>89</v>
      </c>
      <c r="B125" s="95">
        <f>SUM(B126:B129)</f>
        <v>300</v>
      </c>
      <c r="C125" s="99"/>
      <c r="D125" s="49"/>
    </row>
    <row r="126" spans="1:6" ht="12.75" customHeight="1" x14ac:dyDescent="0.25">
      <c r="A126" s="1" t="s">
        <v>19</v>
      </c>
      <c r="B126" s="81"/>
      <c r="C126" s="1"/>
      <c r="D126" s="4"/>
    </row>
    <row r="127" spans="1:6" ht="12.75" customHeight="1" x14ac:dyDescent="0.25">
      <c r="A127" s="1" t="s">
        <v>8</v>
      </c>
      <c r="B127" s="81"/>
      <c r="C127" s="1"/>
      <c r="D127" s="4"/>
    </row>
    <row r="128" spans="1:6" ht="12.75" customHeight="1" x14ac:dyDescent="0.25">
      <c r="A128" s="1" t="s">
        <v>9</v>
      </c>
      <c r="B128" s="81">
        <v>300</v>
      </c>
      <c r="C128" s="1"/>
      <c r="D128" s="4"/>
    </row>
    <row r="129" spans="1:5" ht="12.75" customHeight="1" x14ac:dyDescent="0.25">
      <c r="A129" s="25" t="s">
        <v>11</v>
      </c>
      <c r="B129" s="81"/>
      <c r="C129" s="1"/>
      <c r="D129" s="4"/>
    </row>
    <row r="130" spans="1:5" ht="12.75" customHeight="1" x14ac:dyDescent="0.25">
      <c r="A130" s="69" t="s">
        <v>90</v>
      </c>
      <c r="B130" s="95">
        <f>SUM(B131:B134)</f>
        <v>1294.3</v>
      </c>
      <c r="C130" s="99"/>
      <c r="D130" s="49"/>
      <c r="E130" t="s">
        <v>71</v>
      </c>
    </row>
    <row r="131" spans="1:5" ht="1.5" customHeight="1" x14ac:dyDescent="0.25">
      <c r="A131" s="1" t="s">
        <v>19</v>
      </c>
      <c r="B131" s="81"/>
      <c r="C131" s="1"/>
      <c r="D131" s="4"/>
    </row>
    <row r="132" spans="1:5" ht="12.75" hidden="1" customHeight="1" x14ac:dyDescent="0.25">
      <c r="A132" s="1" t="s">
        <v>8</v>
      </c>
      <c r="B132" s="81"/>
      <c r="C132" s="1"/>
      <c r="D132" s="4"/>
    </row>
    <row r="133" spans="1:5" ht="12.75" hidden="1" customHeight="1" x14ac:dyDescent="0.25">
      <c r="A133" s="1" t="s">
        <v>9</v>
      </c>
      <c r="B133" s="81">
        <v>1294.3</v>
      </c>
      <c r="C133" s="1"/>
      <c r="D133" s="4"/>
    </row>
    <row r="134" spans="1:5" ht="12.75" hidden="1" customHeight="1" x14ac:dyDescent="0.25">
      <c r="A134" s="25" t="s">
        <v>11</v>
      </c>
      <c r="B134" s="81"/>
      <c r="C134" s="1"/>
      <c r="D134" s="4"/>
    </row>
    <row r="135" spans="1:5" ht="13.5" customHeight="1" x14ac:dyDescent="0.25">
      <c r="A135" s="52" t="s">
        <v>45</v>
      </c>
      <c r="B135" s="83">
        <f>SUM(B136:B140)</f>
        <v>950502</v>
      </c>
      <c r="C135" s="53" t="e">
        <f>SUM(C137,C138,C139,#REF!)</f>
        <v>#REF!</v>
      </c>
      <c r="D135" s="53" t="e">
        <f>SUM(D137,D138,D139,#REF!)</f>
        <v>#REF!</v>
      </c>
    </row>
    <row r="136" spans="1:5" ht="13.5" customHeight="1" x14ac:dyDescent="0.25">
      <c r="A136" s="54" t="s">
        <v>20</v>
      </c>
      <c r="B136" s="83">
        <f>B131+B126+B121+B116+B111+B105+B44</f>
        <v>15071.7</v>
      </c>
      <c r="C136" s="53"/>
      <c r="D136" s="53"/>
    </row>
    <row r="137" spans="1:5" ht="12.75" customHeight="1" x14ac:dyDescent="0.25">
      <c r="A137" s="54" t="s">
        <v>8</v>
      </c>
      <c r="B137" s="83">
        <f>B132+B127+B122+B117+B112+B106+B81+B45+B4+B19</f>
        <v>378625.3</v>
      </c>
      <c r="C137" s="53" t="e">
        <f>SUM(C4,C26,C45,C81,C106)</f>
        <v>#REF!</v>
      </c>
      <c r="D137" s="53" t="e">
        <f>SUM(D4,D26,D45,D81,D106)</f>
        <v>#REF!</v>
      </c>
    </row>
    <row r="138" spans="1:5" ht="12" customHeight="1" x14ac:dyDescent="0.25">
      <c r="A138" s="54" t="s">
        <v>10</v>
      </c>
      <c r="B138" s="83">
        <f>B133+B128+B123+B118+B113+B107+B100+B82+B46+B5+B20</f>
        <v>530755</v>
      </c>
      <c r="C138" s="53">
        <f>SUM(C5,C27,C46,C82,C100,C107)</f>
        <v>103</v>
      </c>
      <c r="D138" s="53">
        <f>SUM(D5,D27,D46,D82,D100,D107)</f>
        <v>0</v>
      </c>
    </row>
    <row r="139" spans="1:5" ht="13.5" customHeight="1" x14ac:dyDescent="0.25">
      <c r="A139" s="54" t="s">
        <v>11</v>
      </c>
      <c r="B139" s="83">
        <f>B52+B91+B95+B99+B108+B114+B119+B124+B129+B134</f>
        <v>19650</v>
      </c>
      <c r="C139" s="53" t="e">
        <f>SUM(C28,C47,C83,C108)</f>
        <v>#REF!</v>
      </c>
      <c r="D139" s="53" t="e">
        <f>SUM(D28,D47,D83,D108)</f>
        <v>#REF!</v>
      </c>
    </row>
    <row r="140" spans="1:5" ht="13.5" customHeight="1" x14ac:dyDescent="0.25">
      <c r="A140" s="54" t="str">
        <f>A109</f>
        <v>середства участников программы</v>
      </c>
      <c r="B140" s="83">
        <f>B109</f>
        <v>6400</v>
      </c>
      <c r="C140" s="53">
        <f>SUM(C29,C48,C84,C109)</f>
        <v>0</v>
      </c>
      <c r="D140" s="53">
        <f>SUM(D29,D48,D84,D109)</f>
        <v>0</v>
      </c>
    </row>
    <row r="141" spans="1:5" x14ac:dyDescent="0.25">
      <c r="B141" s="96">
        <f>B142-B135</f>
        <v>0</v>
      </c>
    </row>
    <row r="142" spans="1:5" x14ac:dyDescent="0.25">
      <c r="B142" s="96">
        <f>B130+B125+B120+B115+B110+B104+B100+B80+B43+B3+B18</f>
        <v>950502</v>
      </c>
    </row>
  </sheetData>
  <pageMargins left="0.7" right="0.7" top="0.75" bottom="0.75" header="0.3" footer="0.3"/>
  <pageSetup paperSize="9" scale="56" orientation="portrait" r:id="rId1"/>
  <rowBreaks count="1" manualBreakCount="1">
    <brk id="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zoomScaleNormal="100" workbookViewId="0">
      <selection activeCell="B3" sqref="B3"/>
    </sheetView>
  </sheetViews>
  <sheetFormatPr defaultRowHeight="26.25" customHeight="1" x14ac:dyDescent="0.25"/>
  <cols>
    <col min="1" max="1" width="96.28515625" style="158" customWidth="1"/>
    <col min="2" max="2" width="13" style="160" customWidth="1"/>
    <col min="3" max="3" width="14.28515625" style="142" customWidth="1"/>
    <col min="4" max="4" width="11.85546875" style="109" hidden="1" customWidth="1"/>
    <col min="5" max="5" width="10.7109375" style="109" hidden="1" customWidth="1"/>
    <col min="6" max="7" width="12.42578125" style="110" hidden="1" customWidth="1"/>
    <col min="10" max="10" width="11" customWidth="1"/>
    <col min="11" max="11" width="4.42578125" customWidth="1"/>
  </cols>
  <sheetData>
    <row r="1" spans="1:11" ht="26.25" customHeight="1" x14ac:dyDescent="0.3">
      <c r="A1" s="141" t="s">
        <v>137</v>
      </c>
      <c r="B1" s="134" t="s">
        <v>57</v>
      </c>
      <c r="C1" s="178" t="s">
        <v>113</v>
      </c>
    </row>
    <row r="2" spans="1:11" ht="14.25" customHeight="1" x14ac:dyDescent="0.25">
      <c r="A2" s="143" t="s">
        <v>3</v>
      </c>
      <c r="B2" s="137" t="s">
        <v>138</v>
      </c>
      <c r="C2" s="143" t="s">
        <v>139</v>
      </c>
      <c r="D2" s="111"/>
      <c r="E2" s="111"/>
      <c r="F2" s="112" t="s">
        <v>93</v>
      </c>
    </row>
    <row r="3" spans="1:11" s="166" customFormat="1" ht="41.25" customHeight="1" x14ac:dyDescent="0.25">
      <c r="A3" s="41" t="s">
        <v>125</v>
      </c>
      <c r="B3" s="85">
        <f>B7+B9+B11+B15+B17</f>
        <v>32811.600000000006</v>
      </c>
      <c r="C3" s="173">
        <f>C7+C9+C11+C15+C17</f>
        <v>44563.899999999994</v>
      </c>
      <c r="D3" s="136">
        <v>19621.900000000001</v>
      </c>
      <c r="E3" s="113">
        <f>D3-C3</f>
        <v>-24941.999999999993</v>
      </c>
      <c r="F3" s="164" t="s">
        <v>94</v>
      </c>
      <c r="G3" s="165"/>
      <c r="H3" s="166">
        <v>32811.599999999999</v>
      </c>
      <c r="I3" s="166">
        <v>44563.9</v>
      </c>
      <c r="J3" s="63">
        <f>B3-H3</f>
        <v>0</v>
      </c>
      <c r="K3" s="63">
        <f>C3-I3</f>
        <v>0</v>
      </c>
    </row>
    <row r="4" spans="1:11" ht="0.75" customHeight="1" x14ac:dyDescent="0.25">
      <c r="A4" s="144" t="s">
        <v>115</v>
      </c>
      <c r="B4" s="137"/>
      <c r="C4" s="137"/>
      <c r="D4" s="136"/>
      <c r="E4" s="113"/>
      <c r="F4" s="114"/>
    </row>
    <row r="5" spans="1:11" ht="41.25" hidden="1" customHeight="1" x14ac:dyDescent="0.25">
      <c r="A5" s="144" t="s">
        <v>1</v>
      </c>
      <c r="B5" s="137"/>
      <c r="C5" s="137"/>
      <c r="D5" s="115"/>
      <c r="E5" s="115"/>
      <c r="F5" s="116">
        <f>G5-B5</f>
        <v>19030</v>
      </c>
      <c r="G5" s="116">
        <v>19030</v>
      </c>
    </row>
    <row r="6" spans="1:11" ht="41.25" hidden="1" customHeight="1" x14ac:dyDescent="0.25">
      <c r="A6" s="144" t="s">
        <v>2</v>
      </c>
      <c r="B6" s="137"/>
      <c r="C6" s="137"/>
      <c r="D6" s="115"/>
      <c r="E6" s="115"/>
      <c r="F6" s="116">
        <f>G6-B6</f>
        <v>9431.06</v>
      </c>
      <c r="G6" s="116">
        <v>9431.06</v>
      </c>
    </row>
    <row r="7" spans="1:11" ht="32.25" customHeight="1" x14ac:dyDescent="0.25">
      <c r="A7" s="145" t="s">
        <v>101</v>
      </c>
      <c r="B7" s="137">
        <v>59.2</v>
      </c>
      <c r="C7" s="137">
        <v>503.2</v>
      </c>
      <c r="D7" s="117">
        <f>B7+B9+B11+B15+B17</f>
        <v>32811.600000000006</v>
      </c>
      <c r="E7" s="118"/>
    </row>
    <row r="8" spans="1:11" ht="13.5" hidden="1" customHeight="1" x14ac:dyDescent="0.25">
      <c r="A8" s="145" t="s">
        <v>4</v>
      </c>
      <c r="B8" s="146"/>
      <c r="C8" s="147"/>
      <c r="D8" s="119"/>
      <c r="E8" s="119"/>
    </row>
    <row r="9" spans="1:11" ht="26.25" customHeight="1" x14ac:dyDescent="0.25">
      <c r="A9" s="179" t="s">
        <v>97</v>
      </c>
      <c r="B9" s="137">
        <v>93</v>
      </c>
      <c r="C9" s="137">
        <v>45</v>
      </c>
      <c r="D9" s="118"/>
      <c r="E9" s="118"/>
    </row>
    <row r="10" spans="1:11" ht="17.25" hidden="1" customHeight="1" x14ac:dyDescent="0.25">
      <c r="A10" s="148" t="s">
        <v>7</v>
      </c>
      <c r="B10" s="137"/>
      <c r="C10" s="147"/>
      <c r="D10" s="119"/>
      <c r="E10" s="119"/>
    </row>
    <row r="11" spans="1:11" ht="26.25" customHeight="1" x14ac:dyDescent="0.25">
      <c r="A11" s="179" t="s">
        <v>98</v>
      </c>
      <c r="B11" s="137">
        <v>24007.4</v>
      </c>
      <c r="C11" s="137">
        <v>37148.6</v>
      </c>
      <c r="D11" s="118"/>
      <c r="E11" s="118"/>
      <c r="J11" s="63"/>
      <c r="K11" s="63"/>
    </row>
    <row r="12" spans="1:11" ht="15.75" hidden="1" customHeight="1" x14ac:dyDescent="0.25">
      <c r="A12" s="40" t="s">
        <v>6</v>
      </c>
      <c r="B12" s="137"/>
      <c r="C12" s="147"/>
      <c r="D12" s="119"/>
      <c r="E12" s="119"/>
    </row>
    <row r="13" spans="1:11" ht="15.75" hidden="1" customHeight="1" x14ac:dyDescent="0.25">
      <c r="A13" s="40" t="s">
        <v>49</v>
      </c>
      <c r="B13" s="137"/>
      <c r="C13" s="147"/>
      <c r="D13" s="119"/>
      <c r="E13" s="119"/>
    </row>
    <row r="14" spans="1:11" ht="15.75" hidden="1" customHeight="1" x14ac:dyDescent="0.25">
      <c r="A14" s="40" t="s">
        <v>114</v>
      </c>
      <c r="B14" s="137"/>
      <c r="C14" s="147"/>
      <c r="D14" s="119"/>
      <c r="E14" s="119"/>
    </row>
    <row r="15" spans="1:11" ht="24" customHeight="1" x14ac:dyDescent="0.25">
      <c r="A15" s="179" t="s">
        <v>99</v>
      </c>
      <c r="B15" s="137">
        <v>506.5</v>
      </c>
      <c r="C15" s="137">
        <v>950</v>
      </c>
      <c r="D15" s="118"/>
      <c r="E15" s="118"/>
    </row>
    <row r="16" spans="1:11" ht="18" hidden="1" customHeight="1" x14ac:dyDescent="0.25">
      <c r="A16" s="148" t="s">
        <v>7</v>
      </c>
      <c r="B16" s="137"/>
      <c r="C16" s="143"/>
      <c r="D16" s="120"/>
      <c r="E16" s="120"/>
    </row>
    <row r="17" spans="1:11" ht="29.25" customHeight="1" x14ac:dyDescent="0.25">
      <c r="A17" s="179" t="s">
        <v>100</v>
      </c>
      <c r="B17" s="137">
        <v>8145.5</v>
      </c>
      <c r="C17" s="137">
        <v>5917.1</v>
      </c>
      <c r="D17" s="118"/>
      <c r="E17" s="118"/>
      <c r="J17" s="63"/>
      <c r="K17" s="63"/>
    </row>
    <row r="18" spans="1:11" ht="19.5" hidden="1" customHeight="1" x14ac:dyDescent="0.25">
      <c r="A18" s="40" t="s">
        <v>6</v>
      </c>
      <c r="B18" s="137"/>
      <c r="C18" s="137"/>
      <c r="D18" s="118"/>
      <c r="E18" s="118"/>
    </row>
    <row r="19" spans="1:11" ht="19.5" hidden="1" customHeight="1" x14ac:dyDescent="0.25">
      <c r="A19" s="148" t="s">
        <v>7</v>
      </c>
      <c r="B19" s="137"/>
      <c r="C19" s="143"/>
      <c r="D19" s="120"/>
      <c r="E19" s="120"/>
    </row>
    <row r="20" spans="1:11" s="166" customFormat="1" ht="18" customHeight="1" x14ac:dyDescent="0.25">
      <c r="A20" s="41" t="s">
        <v>120</v>
      </c>
      <c r="B20" s="85">
        <f>B25+B29+B33</f>
        <v>65993.5</v>
      </c>
      <c r="C20" s="173">
        <f>C25+C29+C33</f>
        <v>58408.2</v>
      </c>
      <c r="D20" s="103">
        <v>35739.599999999999</v>
      </c>
      <c r="E20" s="121">
        <f>D20-C20</f>
        <v>-22668.6</v>
      </c>
      <c r="F20" s="164" t="s">
        <v>91</v>
      </c>
      <c r="G20" s="165">
        <f>G22+G23+G24</f>
        <v>47987.600000000006</v>
      </c>
      <c r="H20" s="166">
        <v>65993.5</v>
      </c>
      <c r="I20" s="166">
        <v>58408.2</v>
      </c>
      <c r="J20" s="63">
        <f>B20-H20</f>
        <v>0</v>
      </c>
      <c r="K20" s="63">
        <f>C20-I20</f>
        <v>0</v>
      </c>
    </row>
    <row r="21" spans="1:11" s="166" customFormat="1" ht="14.25" hidden="1" customHeight="1" x14ac:dyDescent="0.25">
      <c r="A21" s="172" t="s">
        <v>119</v>
      </c>
      <c r="B21" s="173">
        <f>B34</f>
        <v>0</v>
      </c>
      <c r="C21" s="173">
        <f>C34</f>
        <v>0</v>
      </c>
      <c r="D21" s="103"/>
      <c r="E21" s="121"/>
      <c r="F21" s="164"/>
      <c r="G21" s="165"/>
      <c r="J21" s="63"/>
      <c r="K21" s="63"/>
    </row>
    <row r="22" spans="1:11" ht="16.5" hidden="1" customHeight="1" x14ac:dyDescent="0.25">
      <c r="A22" s="149" t="s">
        <v>8</v>
      </c>
      <c r="B22" s="137">
        <f t="shared" ref="B22:C24" si="0">B26+B30+B35</f>
        <v>0</v>
      </c>
      <c r="C22" s="137">
        <f t="shared" si="0"/>
        <v>0</v>
      </c>
      <c r="D22" s="105"/>
      <c r="E22" s="105"/>
      <c r="F22" s="116">
        <f>G22-B22</f>
        <v>2571.4</v>
      </c>
      <c r="G22" s="110">
        <v>2571.4</v>
      </c>
    </row>
    <row r="23" spans="1:11" ht="18" hidden="1" customHeight="1" x14ac:dyDescent="0.25">
      <c r="A23" s="149" t="s">
        <v>10</v>
      </c>
      <c r="B23" s="137">
        <f t="shared" si="0"/>
        <v>0</v>
      </c>
      <c r="C23" s="137">
        <f t="shared" si="0"/>
        <v>0</v>
      </c>
      <c r="D23" s="107">
        <f>B25+B29+B33</f>
        <v>65993.5</v>
      </c>
      <c r="E23" s="105"/>
      <c r="F23" s="116">
        <f>G23-B23</f>
        <v>44359.4</v>
      </c>
      <c r="G23" s="110">
        <v>44359.4</v>
      </c>
    </row>
    <row r="24" spans="1:11" ht="0.75" customHeight="1" x14ac:dyDescent="0.25">
      <c r="A24" s="149" t="s">
        <v>11</v>
      </c>
      <c r="B24" s="137">
        <f t="shared" si="0"/>
        <v>0</v>
      </c>
      <c r="C24" s="137">
        <f t="shared" si="0"/>
        <v>0</v>
      </c>
      <c r="D24" s="105"/>
      <c r="E24" s="105"/>
      <c r="F24" s="116">
        <f>G24-B24</f>
        <v>1056.8</v>
      </c>
      <c r="G24" s="110">
        <v>1056.8</v>
      </c>
    </row>
    <row r="25" spans="1:11" ht="26.25" customHeight="1" x14ac:dyDescent="0.25">
      <c r="A25" s="150" t="s">
        <v>110</v>
      </c>
      <c r="B25" s="137">
        <f>SUM(B26:B28)</f>
        <v>0</v>
      </c>
      <c r="C25" s="137">
        <f>SUM(C26:C28)</f>
        <v>0</v>
      </c>
      <c r="D25" s="122"/>
      <c r="E25" s="122"/>
    </row>
    <row r="26" spans="1:11" ht="16.5" hidden="1" customHeight="1" x14ac:dyDescent="0.25">
      <c r="A26" s="40" t="s">
        <v>8</v>
      </c>
      <c r="B26" s="137"/>
      <c r="C26" s="147"/>
      <c r="D26" s="119"/>
      <c r="E26" s="119"/>
    </row>
    <row r="27" spans="1:11" ht="17.25" hidden="1" customHeight="1" x14ac:dyDescent="0.25">
      <c r="A27" s="40" t="s">
        <v>10</v>
      </c>
      <c r="B27" s="137"/>
      <c r="C27" s="147"/>
      <c r="D27" s="119"/>
      <c r="E27" s="119"/>
    </row>
    <row r="28" spans="1:11" ht="15" hidden="1" customHeight="1" x14ac:dyDescent="0.25">
      <c r="A28" s="40" t="s">
        <v>11</v>
      </c>
      <c r="B28" s="137"/>
      <c r="C28" s="147"/>
      <c r="D28" s="119"/>
      <c r="E28" s="119"/>
    </row>
    <row r="29" spans="1:11" ht="19.5" customHeight="1" x14ac:dyDescent="0.25">
      <c r="A29" s="150" t="s">
        <v>116</v>
      </c>
      <c r="B29" s="137">
        <v>13391.3</v>
      </c>
      <c r="C29" s="137">
        <v>11965.6</v>
      </c>
      <c r="D29" s="122"/>
      <c r="E29" s="122"/>
      <c r="J29" s="63"/>
      <c r="K29" s="63"/>
    </row>
    <row r="30" spans="1:11" ht="15" hidden="1" customHeight="1" x14ac:dyDescent="0.25">
      <c r="A30" s="40" t="s">
        <v>8</v>
      </c>
      <c r="B30" s="137"/>
      <c r="C30" s="147"/>
      <c r="D30" s="119"/>
      <c r="E30" s="119"/>
    </row>
    <row r="31" spans="1:11" ht="15" hidden="1" customHeight="1" x14ac:dyDescent="0.25">
      <c r="A31" s="40" t="s">
        <v>10</v>
      </c>
      <c r="B31" s="137"/>
      <c r="C31" s="147"/>
      <c r="D31" s="119"/>
      <c r="E31" s="119"/>
    </row>
    <row r="32" spans="1:11" ht="15" hidden="1" customHeight="1" x14ac:dyDescent="0.25">
      <c r="A32" s="40" t="s">
        <v>11</v>
      </c>
      <c r="B32" s="137">
        <v>0</v>
      </c>
      <c r="C32" s="147"/>
      <c r="D32" s="119"/>
      <c r="E32" s="119"/>
    </row>
    <row r="33" spans="1:11" ht="36" customHeight="1" x14ac:dyDescent="0.25">
      <c r="A33" s="150" t="s">
        <v>126</v>
      </c>
      <c r="B33" s="137">
        <v>52602.2</v>
      </c>
      <c r="C33" s="137">
        <v>46442.6</v>
      </c>
      <c r="D33" s="139">
        <f t="shared" ref="D33:G33" si="1">SUM(D34:D37)</f>
        <v>0</v>
      </c>
      <c r="E33" s="139">
        <f t="shared" si="1"/>
        <v>0</v>
      </c>
      <c r="F33" s="139">
        <f t="shared" si="1"/>
        <v>0</v>
      </c>
      <c r="G33" s="139">
        <f t="shared" si="1"/>
        <v>0</v>
      </c>
      <c r="J33" s="63"/>
      <c r="K33" s="63"/>
    </row>
    <row r="34" spans="1:11" ht="21.75" hidden="1" customHeight="1" x14ac:dyDescent="0.25">
      <c r="A34" s="172" t="s">
        <v>119</v>
      </c>
      <c r="B34" s="137"/>
      <c r="C34" s="137"/>
      <c r="D34" s="122"/>
      <c r="E34" s="122"/>
    </row>
    <row r="35" spans="1:11" ht="18.75" hidden="1" customHeight="1" x14ac:dyDescent="0.25">
      <c r="A35" s="40" t="s">
        <v>8</v>
      </c>
      <c r="B35" s="137"/>
      <c r="C35" s="147"/>
      <c r="D35" s="119"/>
      <c r="E35" s="119"/>
    </row>
    <row r="36" spans="1:11" ht="18.75" hidden="1" customHeight="1" x14ac:dyDescent="0.25">
      <c r="A36" s="40" t="s">
        <v>10</v>
      </c>
      <c r="B36" s="137"/>
      <c r="C36" s="147"/>
      <c r="D36" s="119"/>
      <c r="E36" s="119"/>
    </row>
    <row r="37" spans="1:11" ht="0.75" customHeight="1" x14ac:dyDescent="0.25">
      <c r="A37" s="40" t="s">
        <v>11</v>
      </c>
      <c r="B37" s="137"/>
      <c r="C37" s="147"/>
      <c r="D37" s="119"/>
      <c r="E37" s="119"/>
    </row>
    <row r="38" spans="1:11" s="166" customFormat="1" ht="18.75" customHeight="1" x14ac:dyDescent="0.25">
      <c r="A38" s="34" t="s">
        <v>133</v>
      </c>
      <c r="B38" s="85">
        <f>B43+B47+B52+B55+B58+B62+B64+B66</f>
        <v>980822.20000000019</v>
      </c>
      <c r="C38" s="173">
        <f>C43+C47+C52+C55+C58+C62+C64+C66</f>
        <v>761538.20000000019</v>
      </c>
      <c r="D38" s="104">
        <v>505930.5</v>
      </c>
      <c r="E38" s="107">
        <f>D38-C38</f>
        <v>-255607.70000000019</v>
      </c>
      <c r="F38" s="165" t="s">
        <v>92</v>
      </c>
      <c r="G38" s="167">
        <f>647740.1-B38</f>
        <v>-333082.10000000021</v>
      </c>
      <c r="H38" s="166">
        <v>980822.2</v>
      </c>
      <c r="I38" s="166">
        <v>761538.2</v>
      </c>
      <c r="J38" s="63">
        <f>H38-B38</f>
        <v>0</v>
      </c>
      <c r="K38" s="63">
        <f>I38-C38</f>
        <v>0</v>
      </c>
    </row>
    <row r="39" spans="1:11" ht="18.75" hidden="1" customHeight="1" x14ac:dyDescent="0.25">
      <c r="A39" s="149" t="s">
        <v>48</v>
      </c>
      <c r="B39" s="137"/>
      <c r="C39" s="137"/>
      <c r="D39" s="105"/>
      <c r="E39" s="105"/>
      <c r="F39" s="116">
        <f>G39-B39</f>
        <v>1571.7</v>
      </c>
      <c r="G39" s="110">
        <v>1571.7</v>
      </c>
    </row>
    <row r="40" spans="1:11" ht="18.75" hidden="1" customHeight="1" x14ac:dyDescent="0.25">
      <c r="A40" s="149" t="s">
        <v>8</v>
      </c>
      <c r="B40" s="137"/>
      <c r="C40" s="137"/>
      <c r="D40" s="123">
        <f>B39+B40+B41+B42</f>
        <v>0</v>
      </c>
      <c r="E40" s="123"/>
      <c r="F40" s="116">
        <f>G40-B40</f>
        <v>345400.1</v>
      </c>
      <c r="G40" s="110">
        <v>345400.1</v>
      </c>
    </row>
    <row r="41" spans="1:11" ht="18.75" hidden="1" customHeight="1" x14ac:dyDescent="0.25">
      <c r="A41" s="149" t="s">
        <v>9</v>
      </c>
      <c r="B41" s="137"/>
      <c r="C41" s="137"/>
      <c r="D41" s="123"/>
      <c r="E41" s="123"/>
      <c r="F41" s="116">
        <f>G41-B41</f>
        <v>257306.4</v>
      </c>
      <c r="G41" s="110">
        <v>257306.4</v>
      </c>
    </row>
    <row r="42" spans="1:11" ht="18.75" hidden="1" customHeight="1" x14ac:dyDescent="0.25">
      <c r="A42" s="149" t="s">
        <v>11</v>
      </c>
      <c r="B42" s="137">
        <f>B46+B51+B61+B69</f>
        <v>0</v>
      </c>
      <c r="C42" s="137">
        <f>C46+C51+C61+C69</f>
        <v>0</v>
      </c>
      <c r="D42" s="123"/>
      <c r="E42" s="123"/>
      <c r="F42" s="116">
        <f>G42-B42</f>
        <v>19650</v>
      </c>
      <c r="G42" s="110">
        <v>19650</v>
      </c>
    </row>
    <row r="43" spans="1:11" ht="27" customHeight="1" x14ac:dyDescent="0.25">
      <c r="A43" s="145" t="s">
        <v>102</v>
      </c>
      <c r="B43" s="137">
        <v>187856.9</v>
      </c>
      <c r="C43" s="137">
        <v>167656.79999999999</v>
      </c>
      <c r="D43" s="124"/>
      <c r="E43" s="124"/>
      <c r="J43" s="63"/>
      <c r="K43" s="63"/>
    </row>
    <row r="44" spans="1:11" ht="18.75" hidden="1" customHeight="1" x14ac:dyDescent="0.25">
      <c r="A44" s="40" t="s">
        <v>8</v>
      </c>
      <c r="B44" s="137"/>
      <c r="C44" s="147"/>
      <c r="D44" s="119"/>
      <c r="E44" s="119"/>
    </row>
    <row r="45" spans="1:11" ht="18.75" hidden="1" customHeight="1" x14ac:dyDescent="0.25">
      <c r="A45" s="40" t="s">
        <v>10</v>
      </c>
      <c r="B45" s="137"/>
      <c r="C45" s="147"/>
      <c r="D45" s="119"/>
      <c r="E45" s="119"/>
    </row>
    <row r="46" spans="1:11" ht="0.75" customHeight="1" x14ac:dyDescent="0.25">
      <c r="A46" s="40" t="s">
        <v>11</v>
      </c>
      <c r="B46" s="137"/>
      <c r="C46" s="147"/>
      <c r="D46" s="119"/>
      <c r="E46" s="119"/>
    </row>
    <row r="47" spans="1:11" ht="27.75" customHeight="1" x14ac:dyDescent="0.25">
      <c r="A47" s="145" t="s">
        <v>103</v>
      </c>
      <c r="B47" s="137">
        <v>661231.80000000005</v>
      </c>
      <c r="C47" s="137">
        <v>470456.5</v>
      </c>
      <c r="D47" s="124"/>
      <c r="E47" s="124"/>
      <c r="J47" s="63"/>
      <c r="K47" s="63"/>
    </row>
    <row r="48" spans="1:11" ht="18.75" hidden="1" customHeight="1" x14ac:dyDescent="0.25">
      <c r="A48" s="145" t="s">
        <v>49</v>
      </c>
      <c r="B48" s="143"/>
      <c r="C48" s="151"/>
      <c r="D48" s="125"/>
      <c r="E48" s="125"/>
    </row>
    <row r="49" spans="1:11" ht="18.75" hidden="1" customHeight="1" x14ac:dyDescent="0.25">
      <c r="A49" s="40" t="s">
        <v>8</v>
      </c>
      <c r="B49" s="143"/>
      <c r="C49" s="147"/>
      <c r="D49" s="119"/>
      <c r="E49" s="119"/>
    </row>
    <row r="50" spans="1:11" ht="15.75" hidden="1" customHeight="1" x14ac:dyDescent="0.25">
      <c r="A50" s="40" t="s">
        <v>10</v>
      </c>
      <c r="B50" s="143"/>
      <c r="C50" s="147"/>
      <c r="D50" s="119"/>
      <c r="E50" s="119"/>
    </row>
    <row r="51" spans="1:11" ht="15.75" hidden="1" customHeight="1" x14ac:dyDescent="0.25">
      <c r="A51" s="40" t="s">
        <v>11</v>
      </c>
      <c r="B51" s="152"/>
      <c r="C51" s="147"/>
      <c r="D51" s="119"/>
      <c r="E51" s="119"/>
    </row>
    <row r="52" spans="1:11" ht="30.75" customHeight="1" x14ac:dyDescent="0.25">
      <c r="A52" s="145" t="s">
        <v>104</v>
      </c>
      <c r="B52" s="153">
        <v>15219</v>
      </c>
      <c r="C52" s="153">
        <v>11572.3</v>
      </c>
      <c r="D52" s="126"/>
      <c r="E52" s="126"/>
      <c r="J52" s="63"/>
      <c r="K52" s="63"/>
    </row>
    <row r="53" spans="1:11" ht="39.75" hidden="1" customHeight="1" x14ac:dyDescent="0.25">
      <c r="A53" s="148" t="s">
        <v>12</v>
      </c>
      <c r="B53" s="143"/>
      <c r="C53" s="147"/>
      <c r="D53" s="119"/>
      <c r="E53" s="119"/>
    </row>
    <row r="54" spans="1:11" ht="39.75" hidden="1" customHeight="1" x14ac:dyDescent="0.25">
      <c r="A54" s="40" t="s">
        <v>10</v>
      </c>
      <c r="B54" s="152"/>
      <c r="C54" s="147"/>
      <c r="D54" s="119"/>
      <c r="E54" s="119"/>
    </row>
    <row r="55" spans="1:11" ht="39.75" customHeight="1" x14ac:dyDescent="0.25">
      <c r="A55" s="145" t="s">
        <v>105</v>
      </c>
      <c r="B55" s="137">
        <v>22730.400000000001</v>
      </c>
      <c r="C55" s="137">
        <v>23202.799999999999</v>
      </c>
      <c r="D55" s="122"/>
      <c r="E55" s="122"/>
      <c r="J55" s="63"/>
      <c r="K55" s="63"/>
    </row>
    <row r="56" spans="1:11" ht="13.5" hidden="1" customHeight="1" x14ac:dyDescent="0.25">
      <c r="A56" s="40" t="s">
        <v>8</v>
      </c>
      <c r="B56" s="143"/>
      <c r="C56" s="147"/>
      <c r="D56" s="119"/>
      <c r="E56" s="119"/>
    </row>
    <row r="57" spans="1:11" ht="14.25" hidden="1" customHeight="1" x14ac:dyDescent="0.25">
      <c r="A57" s="40" t="s">
        <v>9</v>
      </c>
      <c r="B57" s="143"/>
      <c r="C57" s="147"/>
      <c r="D57" s="119"/>
      <c r="E57" s="119"/>
    </row>
    <row r="58" spans="1:11" ht="27" customHeight="1" x14ac:dyDescent="0.25">
      <c r="A58" s="175" t="s">
        <v>106</v>
      </c>
      <c r="B58" s="137">
        <v>6878.3</v>
      </c>
      <c r="C58" s="137">
        <v>5949.3</v>
      </c>
      <c r="D58" s="122"/>
      <c r="E58" s="122"/>
      <c r="J58" s="63"/>
      <c r="K58" s="63"/>
    </row>
    <row r="59" spans="1:11" ht="14.25" hidden="1" customHeight="1" x14ac:dyDescent="0.25">
      <c r="A59" s="40" t="s">
        <v>8</v>
      </c>
      <c r="B59" s="143"/>
      <c r="C59" s="147"/>
      <c r="D59" s="119"/>
      <c r="E59" s="119"/>
    </row>
    <row r="60" spans="1:11" ht="12.75" hidden="1" customHeight="1" x14ac:dyDescent="0.25">
      <c r="A60" s="40" t="s">
        <v>10</v>
      </c>
      <c r="B60" s="143"/>
      <c r="C60" s="147"/>
      <c r="D60" s="119"/>
      <c r="E60" s="119"/>
    </row>
    <row r="61" spans="1:11" ht="0.75" customHeight="1" x14ac:dyDescent="0.25">
      <c r="A61" s="40" t="s">
        <v>11</v>
      </c>
      <c r="B61" s="143"/>
      <c r="C61" s="147"/>
      <c r="D61" s="119"/>
      <c r="E61" s="119"/>
    </row>
    <row r="62" spans="1:11" ht="27.75" customHeight="1" x14ac:dyDescent="0.25">
      <c r="A62" s="145" t="s">
        <v>107</v>
      </c>
      <c r="B62" s="137">
        <v>161.30000000000001</v>
      </c>
      <c r="C62" s="137">
        <v>195.5</v>
      </c>
      <c r="D62" s="122"/>
      <c r="E62" s="122"/>
      <c r="J62" s="63"/>
      <c r="K62" s="63"/>
    </row>
    <row r="63" spans="1:11" ht="15.75" hidden="1" customHeight="1" x14ac:dyDescent="0.25">
      <c r="A63" s="40" t="s">
        <v>10</v>
      </c>
      <c r="B63" s="152"/>
      <c r="C63" s="147"/>
      <c r="D63" s="119"/>
      <c r="E63" s="119"/>
    </row>
    <row r="64" spans="1:11" ht="44.25" customHeight="1" x14ac:dyDescent="0.25">
      <c r="A64" s="145" t="s">
        <v>108</v>
      </c>
      <c r="B64" s="153">
        <v>30</v>
      </c>
      <c r="C64" s="153">
        <f>SUM(C65)</f>
        <v>0</v>
      </c>
      <c r="D64" s="127"/>
      <c r="E64" s="127"/>
      <c r="J64" s="63"/>
      <c r="K64" s="63"/>
    </row>
    <row r="65" spans="1:11" ht="15.75" hidden="1" customHeight="1" x14ac:dyDescent="0.25">
      <c r="A65" s="40" t="s">
        <v>10</v>
      </c>
      <c r="B65" s="152"/>
      <c r="C65" s="147"/>
      <c r="D65" s="119"/>
      <c r="E65" s="119"/>
    </row>
    <row r="66" spans="1:11" ht="30.75" customHeight="1" x14ac:dyDescent="0.25">
      <c r="A66" s="154" t="s">
        <v>109</v>
      </c>
      <c r="B66" s="153">
        <v>86714.5</v>
      </c>
      <c r="C66" s="153">
        <v>82505</v>
      </c>
      <c r="D66" s="127"/>
      <c r="E66" s="127"/>
      <c r="J66" s="63"/>
      <c r="K66" s="63"/>
    </row>
    <row r="67" spans="1:11" ht="17.25" hidden="1" customHeight="1" x14ac:dyDescent="0.25">
      <c r="A67" s="40" t="s">
        <v>8</v>
      </c>
      <c r="B67" s="143"/>
      <c r="C67" s="147"/>
      <c r="D67" s="119"/>
      <c r="E67" s="119"/>
    </row>
    <row r="68" spans="1:11" ht="17.25" hidden="1" customHeight="1" x14ac:dyDescent="0.25">
      <c r="A68" s="40" t="s">
        <v>10</v>
      </c>
      <c r="B68" s="143"/>
      <c r="C68" s="147"/>
      <c r="D68" s="119"/>
      <c r="E68" s="119"/>
    </row>
    <row r="69" spans="1:11" ht="17.25" hidden="1" customHeight="1" x14ac:dyDescent="0.25">
      <c r="A69" s="40" t="s">
        <v>11</v>
      </c>
      <c r="B69" s="143"/>
      <c r="C69" s="147"/>
      <c r="D69" s="119"/>
      <c r="E69" s="119"/>
    </row>
    <row r="70" spans="1:11" s="166" customFormat="1" ht="26.25" customHeight="1" x14ac:dyDescent="0.25">
      <c r="A70" s="41" t="s">
        <v>124</v>
      </c>
      <c r="B70" s="85">
        <f>B74+B77+B80+B82</f>
        <v>93339.800000000017</v>
      </c>
      <c r="C70" s="173">
        <f>C74+C77+C80+C82</f>
        <v>54098.7</v>
      </c>
      <c r="D70" s="104">
        <v>29743.8</v>
      </c>
      <c r="E70" s="108">
        <f>D70-C70</f>
        <v>-24354.899999999998</v>
      </c>
      <c r="F70" s="168" t="s">
        <v>58</v>
      </c>
      <c r="G70" s="169">
        <f>SUM(G71:G72)-B70</f>
        <v>-56025.60000000002</v>
      </c>
      <c r="H70" s="166">
        <v>93339.8</v>
      </c>
      <c r="I70" s="166">
        <v>54098.7</v>
      </c>
      <c r="J70" s="63">
        <f>B70-H70</f>
        <v>0</v>
      </c>
      <c r="K70" s="63">
        <f>C70-I70</f>
        <v>0</v>
      </c>
    </row>
    <row r="71" spans="1:11" ht="15.75" hidden="1" customHeight="1" x14ac:dyDescent="0.25">
      <c r="A71" s="149" t="s">
        <v>8</v>
      </c>
      <c r="B71" s="137"/>
      <c r="C71" s="137"/>
      <c r="D71" s="105"/>
      <c r="E71" s="105"/>
      <c r="F71" s="128">
        <f>G71-B71</f>
        <v>5635.1</v>
      </c>
      <c r="G71" s="129">
        <v>5635.1</v>
      </c>
    </row>
    <row r="72" spans="1:11" ht="15.75" hidden="1" customHeight="1" x14ac:dyDescent="0.25">
      <c r="A72" s="149" t="s">
        <v>10</v>
      </c>
      <c r="B72" s="137"/>
      <c r="C72" s="137"/>
      <c r="D72" s="105"/>
      <c r="E72" s="105"/>
      <c r="F72" s="128">
        <f>G72-B72</f>
        <v>31679.1</v>
      </c>
      <c r="G72" s="129">
        <v>31679.1</v>
      </c>
    </row>
    <row r="73" spans="1:11" ht="0.75" customHeight="1" x14ac:dyDescent="0.25">
      <c r="A73" s="149" t="s">
        <v>11</v>
      </c>
      <c r="B73" s="155"/>
      <c r="C73" s="155"/>
      <c r="D73" s="130"/>
      <c r="E73" s="130"/>
      <c r="F73" s="128">
        <f>G73-B73</f>
        <v>0</v>
      </c>
      <c r="G73" s="129"/>
    </row>
    <row r="74" spans="1:11" ht="29.25" customHeight="1" x14ac:dyDescent="0.25">
      <c r="A74" s="144" t="s">
        <v>95</v>
      </c>
      <c r="B74" s="137">
        <f>SUM(B75:B76)</f>
        <v>0</v>
      </c>
      <c r="C74" s="137">
        <f>SUM(C75:C76)</f>
        <v>0</v>
      </c>
      <c r="D74" s="122"/>
      <c r="E74" s="122"/>
      <c r="F74" s="116"/>
    </row>
    <row r="75" spans="1:11" ht="12.75" hidden="1" customHeight="1" x14ac:dyDescent="0.25">
      <c r="A75" s="40" t="s">
        <v>8</v>
      </c>
      <c r="B75" s="137"/>
      <c r="C75" s="131"/>
      <c r="D75" s="132"/>
      <c r="E75" s="132"/>
    </row>
    <row r="76" spans="1:11" ht="12.75" hidden="1" customHeight="1" x14ac:dyDescent="0.25">
      <c r="A76" s="40" t="s">
        <v>10</v>
      </c>
      <c r="B76" s="137"/>
      <c r="C76" s="131"/>
      <c r="D76" s="132"/>
      <c r="E76" s="132"/>
    </row>
    <row r="77" spans="1:11" ht="26.25" customHeight="1" x14ac:dyDescent="0.25">
      <c r="A77" s="157" t="s">
        <v>60</v>
      </c>
      <c r="B77" s="137">
        <v>83638.100000000006</v>
      </c>
      <c r="C77" s="137">
        <v>45374.3</v>
      </c>
      <c r="D77" s="122"/>
      <c r="E77" s="122"/>
      <c r="J77" s="63"/>
      <c r="K77" s="63"/>
    </row>
    <row r="78" spans="1:11" ht="16.5" hidden="1" customHeight="1" x14ac:dyDescent="0.25">
      <c r="A78" s="40" t="s">
        <v>8</v>
      </c>
      <c r="B78" s="137"/>
      <c r="C78" s="147"/>
      <c r="D78" s="132"/>
      <c r="E78" s="132"/>
    </row>
    <row r="79" spans="1:11" ht="16.5" hidden="1" customHeight="1" x14ac:dyDescent="0.25">
      <c r="A79" s="40" t="s">
        <v>10</v>
      </c>
      <c r="B79" s="137"/>
      <c r="C79" s="176"/>
      <c r="D79" s="132"/>
      <c r="E79" s="132"/>
    </row>
    <row r="80" spans="1:11" ht="26.25" customHeight="1" x14ac:dyDescent="0.25">
      <c r="A80" s="156" t="s">
        <v>61</v>
      </c>
      <c r="B80" s="137">
        <v>6.1</v>
      </c>
      <c r="C80" s="137">
        <v>8.1</v>
      </c>
      <c r="D80" s="122"/>
      <c r="E80" s="122"/>
      <c r="J80" s="63"/>
      <c r="K80" s="63"/>
    </row>
    <row r="81" spans="1:11" ht="15.75" hidden="1" customHeight="1" x14ac:dyDescent="0.25">
      <c r="A81" s="40" t="s">
        <v>10</v>
      </c>
      <c r="B81" s="137"/>
      <c r="C81" s="147"/>
      <c r="D81" s="132"/>
      <c r="E81" s="132"/>
    </row>
    <row r="82" spans="1:11" ht="26.25" customHeight="1" x14ac:dyDescent="0.25">
      <c r="A82" s="157" t="s">
        <v>62</v>
      </c>
      <c r="B82" s="137">
        <v>9695.6</v>
      </c>
      <c r="C82" s="137">
        <v>8716.2999999999993</v>
      </c>
      <c r="D82" s="122"/>
      <c r="E82" s="122"/>
      <c r="J82" s="63"/>
      <c r="K82" s="63"/>
    </row>
    <row r="83" spans="1:11" ht="13.5" hidden="1" customHeight="1" x14ac:dyDescent="0.25">
      <c r="A83" s="157" t="s">
        <v>8</v>
      </c>
      <c r="B83" s="137"/>
      <c r="C83" s="147"/>
      <c r="D83" s="132"/>
      <c r="E83" s="132"/>
    </row>
    <row r="84" spans="1:11" ht="13.5" hidden="1" customHeight="1" x14ac:dyDescent="0.25">
      <c r="A84" s="40" t="s">
        <v>10</v>
      </c>
      <c r="B84" s="137"/>
      <c r="C84" s="147"/>
      <c r="D84" s="132"/>
      <c r="E84" s="132"/>
    </row>
    <row r="85" spans="1:11" s="166" customFormat="1" ht="26.25" customHeight="1" x14ac:dyDescent="0.25">
      <c r="A85" s="41" t="s">
        <v>127</v>
      </c>
      <c r="B85" s="85">
        <f>SUM(B86:B89)</f>
        <v>38333.800000000003</v>
      </c>
      <c r="C85" s="173">
        <f>SUM(C86:C89)</f>
        <v>34609.699999999997</v>
      </c>
      <c r="D85" s="104">
        <v>21399</v>
      </c>
      <c r="E85" s="107">
        <f>D85-C85</f>
        <v>-13210.699999999997</v>
      </c>
      <c r="F85" s="170" t="s">
        <v>67</v>
      </c>
      <c r="G85" s="162"/>
      <c r="H85" s="166">
        <v>38333.800000000003</v>
      </c>
      <c r="I85" s="166">
        <v>34609.699999999997</v>
      </c>
      <c r="J85" s="63">
        <f>B85-H85</f>
        <v>0</v>
      </c>
      <c r="K85" s="63">
        <f>C85-I85</f>
        <v>0</v>
      </c>
    </row>
    <row r="86" spans="1:11" ht="14.25" customHeight="1" x14ac:dyDescent="0.25">
      <c r="A86" s="149" t="s">
        <v>13</v>
      </c>
      <c r="B86" s="137">
        <v>600</v>
      </c>
      <c r="C86" s="176">
        <v>337</v>
      </c>
      <c r="D86" s="106"/>
      <c r="E86" s="106"/>
      <c r="F86" s="129"/>
      <c r="G86" s="129"/>
    </row>
    <row r="87" spans="1:11" s="50" customFormat="1" ht="14.25" customHeight="1" x14ac:dyDescent="0.2">
      <c r="A87" s="149" t="s">
        <v>36</v>
      </c>
      <c r="B87" s="137">
        <v>430</v>
      </c>
      <c r="C87" s="176">
        <v>0</v>
      </c>
      <c r="D87" s="106"/>
      <c r="E87" s="106"/>
      <c r="F87" s="129"/>
      <c r="G87" s="129"/>
    </row>
    <row r="88" spans="1:11" s="50" customFormat="1" ht="14.25" customHeight="1" x14ac:dyDescent="0.2">
      <c r="A88" s="144" t="s">
        <v>44</v>
      </c>
      <c r="B88" s="137">
        <v>3689.9</v>
      </c>
      <c r="C88" s="147">
        <v>2787.1</v>
      </c>
      <c r="D88" s="106"/>
      <c r="E88" s="106"/>
      <c r="F88" s="129"/>
      <c r="G88" s="129"/>
    </row>
    <row r="89" spans="1:11" s="50" customFormat="1" ht="14.25" customHeight="1" x14ac:dyDescent="0.25">
      <c r="A89" s="144" t="s">
        <v>117</v>
      </c>
      <c r="B89" s="137">
        <v>33613.9</v>
      </c>
      <c r="C89" s="137">
        <v>31485.599999999999</v>
      </c>
      <c r="D89" s="106"/>
      <c r="E89" s="106"/>
      <c r="F89" s="129"/>
      <c r="G89" s="129"/>
      <c r="J89" s="63"/>
      <c r="K89" s="63"/>
    </row>
    <row r="90" spans="1:11" s="50" customFormat="1" ht="14.25" hidden="1" customHeight="1" x14ac:dyDescent="0.2">
      <c r="A90" s="144" t="s">
        <v>8</v>
      </c>
      <c r="B90" s="137"/>
      <c r="C90" s="147"/>
      <c r="D90" s="106"/>
      <c r="E90" s="106"/>
      <c r="F90" s="129"/>
      <c r="G90" s="129"/>
    </row>
    <row r="91" spans="1:11" s="50" customFormat="1" ht="14.25" hidden="1" customHeight="1" x14ac:dyDescent="0.2">
      <c r="A91" s="144" t="s">
        <v>9</v>
      </c>
      <c r="B91" s="137"/>
      <c r="C91" s="147"/>
      <c r="D91" s="106"/>
      <c r="E91" s="106"/>
      <c r="F91" s="129"/>
      <c r="G91" s="129"/>
    </row>
    <row r="92" spans="1:11" s="163" customFormat="1" ht="28.5" hidden="1" customHeight="1" x14ac:dyDescent="0.25">
      <c r="A92" s="177" t="s">
        <v>128</v>
      </c>
      <c r="B92" s="173">
        <v>0</v>
      </c>
      <c r="C92" s="173"/>
      <c r="D92" s="105">
        <v>210</v>
      </c>
      <c r="E92" s="105">
        <f>D92-C92</f>
        <v>210</v>
      </c>
      <c r="F92" s="164" t="s">
        <v>70</v>
      </c>
      <c r="G92" s="165"/>
      <c r="H92" s="163">
        <v>1326</v>
      </c>
      <c r="I92" s="163">
        <v>1317.9</v>
      </c>
      <c r="J92" s="102">
        <f>B92-H92</f>
        <v>-1326</v>
      </c>
      <c r="K92" s="102">
        <f>C92-I92</f>
        <v>-1317.9</v>
      </c>
    </row>
    <row r="93" spans="1:11" ht="15.75" hidden="1" customHeight="1" x14ac:dyDescent="0.25">
      <c r="A93" s="149" t="s">
        <v>19</v>
      </c>
      <c r="B93" s="137"/>
      <c r="C93" s="147">
        <v>0</v>
      </c>
      <c r="D93" s="119"/>
      <c r="E93" s="119"/>
    </row>
    <row r="94" spans="1:11" ht="15.75" hidden="1" customHeight="1" x14ac:dyDescent="0.25">
      <c r="A94" s="149" t="s">
        <v>8</v>
      </c>
      <c r="B94" s="137"/>
      <c r="C94" s="147">
        <v>0</v>
      </c>
      <c r="D94" s="119"/>
      <c r="E94" s="119"/>
    </row>
    <row r="95" spans="1:11" ht="15.75" hidden="1" customHeight="1" x14ac:dyDescent="0.25">
      <c r="A95" s="149" t="s">
        <v>9</v>
      </c>
      <c r="B95" s="137"/>
      <c r="C95" s="147">
        <v>0</v>
      </c>
      <c r="D95" s="119"/>
      <c r="E95" s="119"/>
    </row>
    <row r="96" spans="1:11" ht="15.75" hidden="1" customHeight="1" x14ac:dyDescent="0.25">
      <c r="A96" s="135" t="s">
        <v>69</v>
      </c>
      <c r="B96" s="137"/>
      <c r="C96" s="147"/>
      <c r="D96" s="119"/>
      <c r="E96" s="119"/>
    </row>
    <row r="97" spans="1:11" s="166" customFormat="1" ht="16.5" customHeight="1" x14ac:dyDescent="0.25">
      <c r="A97" s="183" t="s">
        <v>96</v>
      </c>
      <c r="B97" s="85">
        <v>200</v>
      </c>
      <c r="C97" s="173">
        <f>SUM(C98:C98)</f>
        <v>0</v>
      </c>
      <c r="D97" s="105">
        <v>90</v>
      </c>
      <c r="E97" s="107">
        <f>D97-C97</f>
        <v>90</v>
      </c>
      <c r="F97" s="164" t="s">
        <v>65</v>
      </c>
      <c r="G97" s="165"/>
      <c r="H97" s="166">
        <v>200</v>
      </c>
    </row>
    <row r="98" spans="1:11" ht="17.25" hidden="1" customHeight="1" x14ac:dyDescent="0.25">
      <c r="A98" s="149" t="s">
        <v>9</v>
      </c>
      <c r="B98" s="137">
        <v>0</v>
      </c>
      <c r="C98" s="147">
        <v>0</v>
      </c>
      <c r="D98" s="119"/>
      <c r="E98" s="119"/>
    </row>
    <row r="99" spans="1:11" s="166" customFormat="1" ht="26.25" customHeight="1" x14ac:dyDescent="0.25">
      <c r="A99" s="172" t="s">
        <v>111</v>
      </c>
      <c r="B99" s="173">
        <f>SUM(B100:B100)</f>
        <v>0</v>
      </c>
      <c r="C99" s="173">
        <f>SUM(C100:C100)</f>
        <v>0</v>
      </c>
      <c r="D99" s="105"/>
      <c r="E99" s="105"/>
      <c r="F99" s="164" t="s">
        <v>65</v>
      </c>
      <c r="G99" s="165"/>
    </row>
    <row r="100" spans="1:11" ht="14.25" hidden="1" customHeight="1" x14ac:dyDescent="0.25">
      <c r="A100" s="149" t="s">
        <v>9</v>
      </c>
      <c r="B100" s="137">
        <v>0</v>
      </c>
      <c r="C100" s="147"/>
      <c r="D100" s="119"/>
      <c r="E100" s="119"/>
    </row>
    <row r="101" spans="1:11" s="163" customFormat="1" ht="26.25" customHeight="1" x14ac:dyDescent="0.25">
      <c r="A101" s="172" t="s">
        <v>112</v>
      </c>
      <c r="B101" s="173">
        <f>SUM(B102:B103)</f>
        <v>0</v>
      </c>
      <c r="C101" s="173">
        <f>SUM(C102)</f>
        <v>0</v>
      </c>
      <c r="D101" s="171"/>
      <c r="E101" s="171"/>
      <c r="F101" s="165"/>
      <c r="G101" s="165"/>
      <c r="J101" s="63"/>
      <c r="K101" s="63"/>
    </row>
    <row r="102" spans="1:11" s="50" customFormat="1" ht="15" hidden="1" customHeight="1" x14ac:dyDescent="0.25">
      <c r="A102" s="149" t="s">
        <v>9</v>
      </c>
      <c r="B102" s="137"/>
      <c r="C102" s="147"/>
      <c r="D102" s="119"/>
      <c r="E102" s="119"/>
      <c r="F102" s="110"/>
      <c r="G102" s="110"/>
    </row>
    <row r="103" spans="1:11" s="50" customFormat="1" ht="14.25" hidden="1" customHeight="1" x14ac:dyDescent="0.25">
      <c r="A103" s="149" t="s">
        <v>18</v>
      </c>
      <c r="B103" s="137"/>
      <c r="C103" s="131"/>
      <c r="D103" s="119"/>
      <c r="E103" s="119"/>
      <c r="F103" s="110"/>
      <c r="G103" s="110"/>
    </row>
    <row r="104" spans="1:11" s="163" customFormat="1" ht="14.25" customHeight="1" x14ac:dyDescent="0.25">
      <c r="A104" s="34" t="s">
        <v>118</v>
      </c>
      <c r="B104" s="85">
        <v>1536.8</v>
      </c>
      <c r="C104" s="173">
        <f>C105</f>
        <v>0</v>
      </c>
      <c r="D104" s="171"/>
      <c r="E104" s="171"/>
      <c r="F104" s="165"/>
      <c r="G104" s="165"/>
      <c r="J104" s="63"/>
      <c r="K104" s="63"/>
    </row>
    <row r="105" spans="1:11" s="50" customFormat="1" ht="14.25" hidden="1" customHeight="1" x14ac:dyDescent="0.25">
      <c r="A105" s="149" t="s">
        <v>115</v>
      </c>
      <c r="B105" s="137"/>
      <c r="C105" s="147"/>
      <c r="D105" s="119"/>
      <c r="E105" s="119"/>
      <c r="F105" s="110"/>
      <c r="G105" s="110"/>
    </row>
    <row r="106" spans="1:11" s="163" customFormat="1" ht="14.25" customHeight="1" x14ac:dyDescent="0.25">
      <c r="A106" s="174" t="s">
        <v>129</v>
      </c>
      <c r="B106" s="173">
        <f>B107</f>
        <v>0</v>
      </c>
      <c r="C106" s="173">
        <f>C107</f>
        <v>0</v>
      </c>
      <c r="D106" s="171"/>
      <c r="E106" s="171"/>
      <c r="F106" s="165"/>
      <c r="G106" s="165"/>
      <c r="J106" s="63"/>
      <c r="K106" s="63"/>
    </row>
    <row r="107" spans="1:11" s="50" customFormat="1" ht="14.25" hidden="1" customHeight="1" x14ac:dyDescent="0.25">
      <c r="A107" s="149" t="s">
        <v>10</v>
      </c>
      <c r="B107" s="137"/>
      <c r="C107" s="147"/>
      <c r="D107" s="119"/>
      <c r="E107" s="119"/>
      <c r="F107" s="110"/>
      <c r="G107" s="110"/>
    </row>
    <row r="108" spans="1:11" s="163" customFormat="1" ht="26.25" customHeight="1" x14ac:dyDescent="0.25">
      <c r="A108" s="41" t="s">
        <v>130</v>
      </c>
      <c r="B108" s="85">
        <v>3</v>
      </c>
      <c r="C108" s="180">
        <v>27.5</v>
      </c>
      <c r="D108" s="171"/>
      <c r="E108" s="171"/>
      <c r="F108" s="165"/>
      <c r="G108" s="165"/>
      <c r="H108" s="163">
        <v>3</v>
      </c>
      <c r="I108" s="163">
        <v>27.5</v>
      </c>
      <c r="J108" s="102">
        <f>B108-H108</f>
        <v>0</v>
      </c>
      <c r="K108" s="102">
        <f>C108-I108</f>
        <v>0</v>
      </c>
    </row>
    <row r="109" spans="1:11" s="163" customFormat="1" ht="26.25" customHeight="1" x14ac:dyDescent="0.25">
      <c r="A109" s="41" t="s">
        <v>134</v>
      </c>
      <c r="B109" s="85">
        <v>100</v>
      </c>
      <c r="C109" s="182">
        <v>0</v>
      </c>
      <c r="D109" s="171"/>
      <c r="E109" s="171"/>
      <c r="F109" s="165"/>
      <c r="G109" s="165"/>
      <c r="H109" s="163">
        <v>100</v>
      </c>
    </row>
    <row r="110" spans="1:11" s="163" customFormat="1" ht="26.25" customHeight="1" x14ac:dyDescent="0.25">
      <c r="A110" s="172" t="s">
        <v>132</v>
      </c>
      <c r="B110" s="173">
        <v>0</v>
      </c>
      <c r="C110" s="182">
        <v>0</v>
      </c>
      <c r="D110" s="171"/>
      <c r="E110" s="171"/>
      <c r="F110" s="165"/>
      <c r="G110" s="165"/>
    </row>
    <row r="111" spans="1:11" s="163" customFormat="1" ht="26.25" customHeight="1" x14ac:dyDescent="0.25">
      <c r="A111" s="172" t="s">
        <v>131</v>
      </c>
      <c r="B111" s="173">
        <v>0</v>
      </c>
      <c r="C111" s="181">
        <v>0</v>
      </c>
      <c r="D111" s="171"/>
      <c r="E111" s="171"/>
      <c r="F111" s="165"/>
      <c r="G111" s="165"/>
    </row>
    <row r="112" spans="1:11" s="163" customFormat="1" ht="26.25" customHeight="1" x14ac:dyDescent="0.25">
      <c r="A112" s="41" t="s">
        <v>135</v>
      </c>
      <c r="B112" s="85">
        <v>100</v>
      </c>
      <c r="C112" s="182">
        <v>0</v>
      </c>
      <c r="D112" s="171"/>
      <c r="E112" s="171"/>
      <c r="F112" s="165"/>
      <c r="G112" s="165"/>
      <c r="H112" s="163">
        <v>100</v>
      </c>
      <c r="J112" s="102">
        <f>B112-H112</f>
        <v>0</v>
      </c>
      <c r="K112" s="102">
        <f>C112-I112</f>
        <v>0</v>
      </c>
    </row>
    <row r="113" spans="1:11" s="163" customFormat="1" ht="26.25" customHeight="1" x14ac:dyDescent="0.25">
      <c r="A113" s="41" t="s">
        <v>136</v>
      </c>
      <c r="B113" s="85">
        <v>11.1</v>
      </c>
      <c r="C113" s="182">
        <v>0</v>
      </c>
      <c r="D113" s="171"/>
      <c r="E113" s="171"/>
      <c r="F113" s="165"/>
      <c r="G113" s="165"/>
    </row>
    <row r="114" spans="1:11" ht="18" customHeight="1" x14ac:dyDescent="0.25">
      <c r="A114" s="172" t="s">
        <v>45</v>
      </c>
      <c r="B114" s="173">
        <f>B113+B112+B111+B110+B109+B108+B106+B104+B101+B99+B97+B92+B85+B70+B38+B20+B3</f>
        <v>1213251.8000000003</v>
      </c>
      <c r="C114" s="173">
        <f>C113+C112+C111+C110+C109+C108+C106+C104+C101+C99+C97+C92+C85+C70+C38+C20+C3</f>
        <v>953246.20000000019</v>
      </c>
      <c r="D114" s="133"/>
      <c r="E114" s="133"/>
      <c r="J114" s="63"/>
      <c r="K114" s="63"/>
    </row>
    <row r="115" spans="1:11" s="110" customFormat="1" ht="13.5" customHeight="1" x14ac:dyDescent="0.25">
      <c r="A115" s="158"/>
      <c r="B115" s="159">
        <f>B117-B114</f>
        <v>0</v>
      </c>
      <c r="C115" s="159">
        <f>C116-C114</f>
        <v>-953246.20000000019</v>
      </c>
      <c r="D115" s="109"/>
      <c r="E115" s="109"/>
      <c r="H115"/>
      <c r="I115"/>
    </row>
    <row r="116" spans="1:11" s="110" customFormat="1" ht="13.5" customHeight="1" x14ac:dyDescent="0.25">
      <c r="A116" s="158"/>
      <c r="B116" s="159"/>
      <c r="C116" s="159"/>
      <c r="D116" s="109"/>
      <c r="E116" s="109"/>
      <c r="H116"/>
      <c r="I116"/>
    </row>
    <row r="117" spans="1:11" s="110" customFormat="1" ht="13.5" customHeight="1" x14ac:dyDescent="0.25">
      <c r="A117" s="158"/>
      <c r="B117" s="134">
        <f>1313949.7-100697.9</f>
        <v>1213251.8</v>
      </c>
      <c r="C117" s="134">
        <f>1031461-76896.9</f>
        <v>954564.1</v>
      </c>
      <c r="D117" s="109"/>
      <c r="E117" s="109"/>
      <c r="H117"/>
      <c r="I117"/>
    </row>
    <row r="118" spans="1:11" s="110" customFormat="1" ht="13.5" customHeight="1" x14ac:dyDescent="0.25">
      <c r="A118" s="158"/>
      <c r="B118" s="3"/>
      <c r="C118" s="3"/>
      <c r="D118" s="109"/>
      <c r="E118" s="109"/>
      <c r="H118"/>
      <c r="I118"/>
    </row>
    <row r="119" spans="1:11" s="161" customFormat="1" ht="26.25" customHeight="1" x14ac:dyDescent="0.25">
      <c r="A119" s="158"/>
      <c r="B119" s="160"/>
      <c r="C119" s="160"/>
      <c r="D119" s="142"/>
      <c r="E119" s="142"/>
      <c r="H119" s="3"/>
      <c r="I119" s="3"/>
    </row>
    <row r="120" spans="1:11" s="3" customFormat="1" ht="26.25" customHeight="1" x14ac:dyDescent="0.25">
      <c r="A120" s="158"/>
      <c r="B120" s="160"/>
      <c r="C120" s="142"/>
      <c r="D120" s="142"/>
      <c r="E120" s="142"/>
      <c r="F120" s="161"/>
      <c r="G120" s="161"/>
    </row>
    <row r="121" spans="1:11" s="3" customFormat="1" ht="26.25" customHeight="1" x14ac:dyDescent="0.25">
      <c r="A121" s="158"/>
      <c r="B121" s="160"/>
      <c r="C121" s="142"/>
      <c r="D121" s="142"/>
      <c r="E121" s="142"/>
      <c r="F121" s="161"/>
      <c r="G121" s="161"/>
    </row>
    <row r="122" spans="1:11" s="3" customFormat="1" ht="26.25" customHeight="1" x14ac:dyDescent="0.25">
      <c r="A122" s="158"/>
      <c r="B122" s="160"/>
      <c r="C122" s="142"/>
      <c r="D122" s="142"/>
      <c r="E122" s="142"/>
      <c r="F122" s="161"/>
      <c r="G122" s="161"/>
    </row>
    <row r="123" spans="1:11" s="3" customFormat="1" ht="26.25" customHeight="1" x14ac:dyDescent="0.25">
      <c r="A123" s="158"/>
      <c r="B123" s="160"/>
      <c r="C123" s="142"/>
      <c r="D123" s="142"/>
      <c r="E123" s="142"/>
      <c r="F123" s="161"/>
      <c r="G123" s="161"/>
    </row>
    <row r="124" spans="1:11" s="3" customFormat="1" ht="26.25" customHeight="1" x14ac:dyDescent="0.25">
      <c r="A124" s="158"/>
      <c r="B124" s="160"/>
      <c r="C124" s="142"/>
      <c r="D124" s="142"/>
      <c r="E124" s="142"/>
      <c r="F124" s="161"/>
      <c r="G124" s="161"/>
    </row>
    <row r="125" spans="1:11" s="3" customFormat="1" ht="26.25" customHeight="1" x14ac:dyDescent="0.25">
      <c r="A125" s="158"/>
      <c r="B125" s="160"/>
      <c r="C125" s="142"/>
      <c r="D125" s="142"/>
      <c r="E125" s="142"/>
      <c r="F125" s="161"/>
      <c r="G125" s="161"/>
    </row>
    <row r="126" spans="1:11" s="3" customFormat="1" ht="26.25" customHeight="1" x14ac:dyDescent="0.25">
      <c r="A126" s="158"/>
      <c r="B126" s="160"/>
      <c r="C126" s="142"/>
      <c r="D126" s="142"/>
      <c r="E126" s="142"/>
      <c r="F126" s="161"/>
      <c r="G126" s="161"/>
    </row>
    <row r="127" spans="1:11" s="3" customFormat="1" ht="26.25" customHeight="1" x14ac:dyDescent="0.25">
      <c r="A127" s="158"/>
      <c r="B127" s="160"/>
      <c r="C127" s="142"/>
      <c r="D127" s="142"/>
      <c r="E127" s="142"/>
      <c r="F127" s="161"/>
      <c r="G127" s="161"/>
    </row>
    <row r="128" spans="1:11" s="3" customFormat="1" ht="26.25" customHeight="1" x14ac:dyDescent="0.25">
      <c r="A128" s="158"/>
      <c r="B128" s="160"/>
      <c r="C128" s="142"/>
      <c r="D128" s="142"/>
      <c r="E128" s="142"/>
      <c r="F128" s="161"/>
      <c r="G128" s="161"/>
    </row>
    <row r="129" spans="1:7" s="3" customFormat="1" ht="26.25" customHeight="1" x14ac:dyDescent="0.25">
      <c r="A129" s="158"/>
      <c r="B129" s="160"/>
      <c r="C129" s="142"/>
      <c r="D129" s="142"/>
      <c r="E129" s="142"/>
      <c r="F129" s="161"/>
      <c r="G129" s="161"/>
    </row>
    <row r="130" spans="1:7" s="3" customFormat="1" ht="26.25" customHeight="1" x14ac:dyDescent="0.25">
      <c r="A130" s="158"/>
      <c r="B130" s="160"/>
      <c r="C130" s="142"/>
      <c r="D130" s="142"/>
      <c r="E130" s="142"/>
      <c r="F130" s="161"/>
      <c r="G130" s="161"/>
    </row>
    <row r="131" spans="1:7" s="3" customFormat="1" ht="26.25" customHeight="1" x14ac:dyDescent="0.25">
      <c r="A131" s="158"/>
      <c r="B131" s="160"/>
      <c r="C131" s="142"/>
      <c r="D131" s="142"/>
      <c r="E131" s="142"/>
      <c r="F131" s="161"/>
      <c r="G131" s="161"/>
    </row>
    <row r="132" spans="1:7" s="3" customFormat="1" ht="26.25" customHeight="1" x14ac:dyDescent="0.25">
      <c r="A132" s="158"/>
      <c r="B132" s="160"/>
      <c r="C132" s="142"/>
      <c r="D132" s="142"/>
      <c r="E132" s="142"/>
      <c r="F132" s="161"/>
      <c r="G132" s="161"/>
    </row>
    <row r="133" spans="1:7" s="3" customFormat="1" ht="26.25" customHeight="1" x14ac:dyDescent="0.25">
      <c r="A133" s="158"/>
      <c r="B133" s="160"/>
      <c r="C133" s="142"/>
      <c r="D133" s="142"/>
      <c r="E133" s="142"/>
      <c r="F133" s="161"/>
      <c r="G133" s="161"/>
    </row>
    <row r="134" spans="1:7" s="3" customFormat="1" ht="26.25" customHeight="1" x14ac:dyDescent="0.25">
      <c r="A134" s="158"/>
      <c r="B134" s="160"/>
      <c r="C134" s="142"/>
      <c r="D134" s="142"/>
      <c r="E134" s="142"/>
      <c r="F134" s="161"/>
      <c r="G134" s="161"/>
    </row>
    <row r="135" spans="1:7" s="3" customFormat="1" ht="26.25" customHeight="1" x14ac:dyDescent="0.25">
      <c r="A135" s="158"/>
      <c r="B135" s="160"/>
      <c r="C135" s="142"/>
      <c r="D135" s="142"/>
      <c r="E135" s="142"/>
      <c r="F135" s="161"/>
      <c r="G135" s="161"/>
    </row>
    <row r="136" spans="1:7" s="3" customFormat="1" ht="26.25" customHeight="1" x14ac:dyDescent="0.25">
      <c r="A136" s="158"/>
      <c r="B136" s="160"/>
      <c r="C136" s="142"/>
      <c r="D136" s="142"/>
      <c r="E136" s="142"/>
      <c r="F136" s="161"/>
      <c r="G136" s="161"/>
    </row>
    <row r="137" spans="1:7" s="3" customFormat="1" ht="26.25" customHeight="1" x14ac:dyDescent="0.25">
      <c r="A137" s="158"/>
      <c r="B137" s="160"/>
      <c r="C137" s="142"/>
      <c r="D137" s="142"/>
      <c r="E137" s="142"/>
      <c r="F137" s="161"/>
      <c r="G137" s="161"/>
    </row>
    <row r="138" spans="1:7" s="3" customFormat="1" ht="26.25" customHeight="1" x14ac:dyDescent="0.25">
      <c r="A138" s="158"/>
      <c r="B138" s="160"/>
      <c r="C138" s="142"/>
      <c r="D138" s="142"/>
      <c r="E138" s="142"/>
      <c r="F138" s="161"/>
      <c r="G138" s="161"/>
    </row>
    <row r="139" spans="1:7" s="3" customFormat="1" ht="26.25" customHeight="1" x14ac:dyDescent="0.25">
      <c r="A139" s="158"/>
      <c r="B139" s="160"/>
      <c r="C139" s="142"/>
      <c r="D139" s="142"/>
      <c r="E139" s="142"/>
      <c r="F139" s="161"/>
      <c r="G139" s="161"/>
    </row>
    <row r="140" spans="1:7" s="3" customFormat="1" ht="26.25" customHeight="1" x14ac:dyDescent="0.25">
      <c r="A140" s="158"/>
      <c r="B140" s="160"/>
      <c r="C140" s="142"/>
      <c r="D140" s="142"/>
      <c r="E140" s="142"/>
      <c r="F140" s="161"/>
      <c r="G140" s="161"/>
    </row>
    <row r="141" spans="1:7" s="3" customFormat="1" ht="26.25" customHeight="1" x14ac:dyDescent="0.25">
      <c r="A141" s="158"/>
      <c r="B141" s="160"/>
      <c r="C141" s="142"/>
      <c r="D141" s="142"/>
      <c r="E141" s="142"/>
      <c r="F141" s="161"/>
      <c r="G141" s="161"/>
    </row>
    <row r="142" spans="1:7" s="3" customFormat="1" ht="26.25" customHeight="1" x14ac:dyDescent="0.25">
      <c r="A142" s="158"/>
      <c r="B142" s="160"/>
      <c r="C142" s="142"/>
      <c r="D142" s="142"/>
      <c r="E142" s="142"/>
      <c r="F142" s="161"/>
      <c r="G142" s="161"/>
    </row>
    <row r="143" spans="1:7" s="3" customFormat="1" ht="26.25" customHeight="1" x14ac:dyDescent="0.25">
      <c r="A143" s="158"/>
      <c r="B143" s="160"/>
      <c r="C143" s="142"/>
      <c r="D143" s="142"/>
      <c r="E143" s="142"/>
      <c r="F143" s="161"/>
      <c r="G143" s="161"/>
    </row>
    <row r="144" spans="1:7" s="3" customFormat="1" ht="26.25" customHeight="1" x14ac:dyDescent="0.25">
      <c r="A144" s="158"/>
      <c r="B144" s="160"/>
      <c r="C144" s="142"/>
      <c r="D144" s="142"/>
      <c r="E144" s="142"/>
      <c r="F144" s="161"/>
      <c r="G144" s="161"/>
    </row>
    <row r="145" spans="1:7" s="3" customFormat="1" ht="26.25" customHeight="1" x14ac:dyDescent="0.25">
      <c r="A145" s="158"/>
      <c r="B145" s="160"/>
      <c r="C145" s="142"/>
      <c r="D145" s="142"/>
      <c r="E145" s="142"/>
      <c r="F145" s="161"/>
      <c r="G145" s="161"/>
    </row>
    <row r="146" spans="1:7" s="3" customFormat="1" ht="26.25" customHeight="1" x14ac:dyDescent="0.25">
      <c r="A146" s="158"/>
      <c r="B146" s="160"/>
      <c r="C146" s="142"/>
      <c r="D146" s="142"/>
      <c r="E146" s="142"/>
      <c r="F146" s="161"/>
      <c r="G146" s="161"/>
    </row>
    <row r="147" spans="1:7" s="3" customFormat="1" ht="26.25" customHeight="1" x14ac:dyDescent="0.25">
      <c r="A147" s="158"/>
      <c r="B147" s="160"/>
      <c r="C147" s="142"/>
      <c r="D147" s="142"/>
      <c r="E147" s="142"/>
      <c r="F147" s="161"/>
      <c r="G147" s="161"/>
    </row>
    <row r="148" spans="1:7" s="3" customFormat="1" ht="26.25" customHeight="1" x14ac:dyDescent="0.25">
      <c r="A148" s="158"/>
      <c r="B148" s="160"/>
      <c r="C148" s="142"/>
      <c r="D148" s="142"/>
      <c r="E148" s="142"/>
      <c r="F148" s="161"/>
      <c r="G148" s="161"/>
    </row>
    <row r="149" spans="1:7" s="3" customFormat="1" ht="26.25" customHeight="1" x14ac:dyDescent="0.25">
      <c r="A149" s="158"/>
      <c r="B149" s="160"/>
      <c r="C149" s="142"/>
      <c r="D149" s="142"/>
      <c r="E149" s="142"/>
      <c r="F149" s="161"/>
      <c r="G149" s="161"/>
    </row>
    <row r="150" spans="1:7" s="3" customFormat="1" ht="26.25" customHeight="1" x14ac:dyDescent="0.25">
      <c r="A150" s="158"/>
      <c r="B150" s="160"/>
      <c r="C150" s="142"/>
      <c r="D150" s="142"/>
      <c r="E150" s="142"/>
      <c r="F150" s="161"/>
      <c r="G150" s="161"/>
    </row>
    <row r="151" spans="1:7" s="3" customFormat="1" ht="26.25" customHeight="1" x14ac:dyDescent="0.25">
      <c r="A151" s="158"/>
      <c r="B151" s="160"/>
      <c r="C151" s="142"/>
      <c r="D151" s="142"/>
      <c r="E151" s="142"/>
      <c r="F151" s="161"/>
      <c r="G151" s="161"/>
    </row>
    <row r="152" spans="1:7" s="3" customFormat="1" ht="26.25" customHeight="1" x14ac:dyDescent="0.25">
      <c r="A152" s="158"/>
      <c r="B152" s="160"/>
      <c r="C152" s="142"/>
      <c r="D152" s="142"/>
      <c r="E152" s="142"/>
      <c r="F152" s="161"/>
      <c r="G152" s="161"/>
    </row>
    <row r="153" spans="1:7" s="3" customFormat="1" ht="26.25" customHeight="1" x14ac:dyDescent="0.25">
      <c r="A153" s="158"/>
      <c r="B153" s="160"/>
      <c r="C153" s="142"/>
      <c r="D153" s="142"/>
      <c r="E153" s="142"/>
      <c r="F153" s="161"/>
      <c r="G153" s="161"/>
    </row>
    <row r="154" spans="1:7" s="3" customFormat="1" ht="26.25" customHeight="1" x14ac:dyDescent="0.25">
      <c r="A154" s="158"/>
      <c r="B154" s="160"/>
      <c r="C154" s="142"/>
      <c r="D154" s="142"/>
      <c r="E154" s="142"/>
      <c r="F154" s="161"/>
      <c r="G154" s="161"/>
    </row>
    <row r="155" spans="1:7" s="3" customFormat="1" ht="26.25" customHeight="1" x14ac:dyDescent="0.25">
      <c r="A155" s="158"/>
      <c r="B155" s="160"/>
      <c r="C155" s="142"/>
      <c r="D155" s="142"/>
      <c r="E155" s="142"/>
      <c r="F155" s="161"/>
      <c r="G155" s="161"/>
    </row>
    <row r="156" spans="1:7" s="3" customFormat="1" ht="26.25" customHeight="1" x14ac:dyDescent="0.25">
      <c r="A156" s="158"/>
      <c r="B156" s="160"/>
      <c r="C156" s="142"/>
      <c r="D156" s="142"/>
      <c r="E156" s="142"/>
      <c r="F156" s="161"/>
      <c r="G156" s="161"/>
    </row>
    <row r="157" spans="1:7" s="3" customFormat="1" ht="26.25" customHeight="1" x14ac:dyDescent="0.25">
      <c r="A157" s="158"/>
      <c r="B157" s="160"/>
      <c r="C157" s="142"/>
      <c r="D157" s="142"/>
      <c r="E157" s="142"/>
      <c r="F157" s="161"/>
      <c r="G157" s="161"/>
    </row>
    <row r="158" spans="1:7" s="3" customFormat="1" ht="26.25" customHeight="1" x14ac:dyDescent="0.25">
      <c r="A158" s="158"/>
      <c r="B158" s="160"/>
      <c r="C158" s="142"/>
      <c r="D158" s="142"/>
      <c r="E158" s="142"/>
      <c r="F158" s="161"/>
      <c r="G158" s="161"/>
    </row>
    <row r="159" spans="1:7" s="3" customFormat="1" ht="26.25" customHeight="1" x14ac:dyDescent="0.25">
      <c r="A159" s="158"/>
      <c r="B159" s="160"/>
      <c r="C159" s="142"/>
      <c r="D159" s="142"/>
      <c r="E159" s="142"/>
      <c r="F159" s="161"/>
      <c r="G159" s="161"/>
    </row>
    <row r="160" spans="1:7" s="3" customFormat="1" ht="26.25" customHeight="1" x14ac:dyDescent="0.25">
      <c r="A160" s="158"/>
      <c r="B160" s="160"/>
      <c r="C160" s="142"/>
      <c r="D160" s="142"/>
      <c r="E160" s="142"/>
      <c r="F160" s="161"/>
      <c r="G160" s="161"/>
    </row>
    <row r="161" spans="1:7" s="3" customFormat="1" ht="26.25" customHeight="1" x14ac:dyDescent="0.25">
      <c r="A161" s="158"/>
      <c r="B161" s="160"/>
      <c r="C161" s="142"/>
      <c r="D161" s="142"/>
      <c r="E161" s="142"/>
      <c r="F161" s="161"/>
      <c r="G161" s="161"/>
    </row>
    <row r="162" spans="1:7" s="3" customFormat="1" ht="26.25" customHeight="1" x14ac:dyDescent="0.25">
      <c r="A162" s="158"/>
      <c r="B162" s="160"/>
      <c r="C162" s="142"/>
      <c r="D162" s="142"/>
      <c r="E162" s="142"/>
      <c r="F162" s="161"/>
      <c r="G162" s="161"/>
    </row>
    <row r="163" spans="1:7" s="3" customFormat="1" ht="26.25" customHeight="1" x14ac:dyDescent="0.25">
      <c r="A163" s="158"/>
      <c r="B163" s="160"/>
      <c r="C163" s="142"/>
      <c r="D163" s="142"/>
      <c r="E163" s="142"/>
      <c r="F163" s="161"/>
      <c r="G163" s="161"/>
    </row>
    <row r="164" spans="1:7" s="3" customFormat="1" ht="26.25" customHeight="1" x14ac:dyDescent="0.25">
      <c r="A164" s="158"/>
      <c r="B164" s="160"/>
      <c r="C164" s="142"/>
      <c r="D164" s="142"/>
      <c r="E164" s="142"/>
      <c r="F164" s="161"/>
      <c r="G164" s="161"/>
    </row>
    <row r="165" spans="1:7" s="3" customFormat="1" ht="26.25" customHeight="1" x14ac:dyDescent="0.25">
      <c r="A165" s="158"/>
      <c r="B165" s="160"/>
      <c r="C165" s="142"/>
      <c r="D165" s="142"/>
      <c r="E165" s="142"/>
      <c r="F165" s="161"/>
      <c r="G165" s="161"/>
    </row>
    <row r="166" spans="1:7" s="3" customFormat="1" ht="26.25" customHeight="1" x14ac:dyDescent="0.25">
      <c r="A166" s="158"/>
      <c r="B166" s="160"/>
      <c r="C166" s="142"/>
      <c r="D166" s="142"/>
      <c r="E166" s="142"/>
      <c r="F166" s="161"/>
      <c r="G166" s="161"/>
    </row>
    <row r="167" spans="1:7" s="3" customFormat="1" ht="26.25" customHeight="1" x14ac:dyDescent="0.25">
      <c r="A167" s="158"/>
      <c r="B167" s="160"/>
      <c r="C167" s="142"/>
      <c r="D167" s="142"/>
      <c r="E167" s="142"/>
      <c r="F167" s="161"/>
      <c r="G167" s="161"/>
    </row>
    <row r="168" spans="1:7" s="3" customFormat="1" ht="26.25" customHeight="1" x14ac:dyDescent="0.25">
      <c r="A168" s="158"/>
      <c r="B168" s="160"/>
      <c r="C168" s="142"/>
      <c r="D168" s="142"/>
      <c r="E168" s="142"/>
      <c r="F168" s="161"/>
      <c r="G168" s="161"/>
    </row>
    <row r="169" spans="1:7" s="3" customFormat="1" ht="26.25" customHeight="1" x14ac:dyDescent="0.25">
      <c r="A169" s="158"/>
      <c r="B169" s="160"/>
      <c r="C169" s="142"/>
      <c r="D169" s="142"/>
      <c r="E169" s="142"/>
      <c r="F169" s="161"/>
      <c r="G169" s="161"/>
    </row>
    <row r="170" spans="1:7" s="3" customFormat="1" ht="26.25" customHeight="1" x14ac:dyDescent="0.25">
      <c r="A170" s="158"/>
      <c r="B170" s="160"/>
      <c r="C170" s="142"/>
      <c r="D170" s="142"/>
      <c r="E170" s="142"/>
      <c r="F170" s="161"/>
      <c r="G170" s="161"/>
    </row>
    <row r="171" spans="1:7" s="3" customFormat="1" ht="26.25" customHeight="1" x14ac:dyDescent="0.25">
      <c r="A171" s="158"/>
      <c r="B171" s="160"/>
      <c r="C171" s="142"/>
      <c r="D171" s="142"/>
      <c r="E171" s="142"/>
      <c r="F171" s="161"/>
      <c r="G171" s="161"/>
    </row>
    <row r="172" spans="1:7" s="3" customFormat="1" ht="26.25" customHeight="1" x14ac:dyDescent="0.25">
      <c r="A172" s="158"/>
      <c r="B172" s="160"/>
      <c r="C172" s="142"/>
      <c r="D172" s="142"/>
      <c r="E172" s="142"/>
      <c r="F172" s="161"/>
      <c r="G172" s="161"/>
    </row>
    <row r="173" spans="1:7" s="3" customFormat="1" ht="26.25" customHeight="1" x14ac:dyDescent="0.25">
      <c r="A173" s="158"/>
      <c r="B173" s="160"/>
      <c r="C173" s="142"/>
      <c r="D173" s="142"/>
      <c r="E173" s="142"/>
      <c r="F173" s="161"/>
      <c r="G173" s="161"/>
    </row>
    <row r="174" spans="1:7" s="3" customFormat="1" ht="26.25" customHeight="1" x14ac:dyDescent="0.25">
      <c r="A174" s="158"/>
      <c r="B174" s="160"/>
      <c r="C174" s="142"/>
      <c r="D174" s="142"/>
      <c r="E174" s="142"/>
      <c r="F174" s="161"/>
      <c r="G174" s="161"/>
    </row>
    <row r="175" spans="1:7" s="3" customFormat="1" ht="26.25" customHeight="1" x14ac:dyDescent="0.25">
      <c r="A175" s="158"/>
      <c r="B175" s="160"/>
      <c r="C175" s="142"/>
      <c r="D175" s="142"/>
      <c r="E175" s="142"/>
      <c r="F175" s="161"/>
      <c r="G175" s="161"/>
    </row>
    <row r="176" spans="1:7" s="3" customFormat="1" ht="26.25" customHeight="1" x14ac:dyDescent="0.25">
      <c r="A176" s="158"/>
      <c r="B176" s="160"/>
      <c r="C176" s="142"/>
      <c r="D176" s="142"/>
      <c r="E176" s="142"/>
      <c r="F176" s="161"/>
      <c r="G176" s="161"/>
    </row>
    <row r="177" spans="1:7" s="3" customFormat="1" ht="26.25" customHeight="1" x14ac:dyDescent="0.25">
      <c r="A177" s="158"/>
      <c r="B177" s="160"/>
      <c r="C177" s="142"/>
      <c r="D177" s="142"/>
      <c r="E177" s="142"/>
      <c r="F177" s="161"/>
      <c r="G177" s="161"/>
    </row>
    <row r="178" spans="1:7" s="3" customFormat="1" ht="26.25" customHeight="1" x14ac:dyDescent="0.25">
      <c r="A178" s="158"/>
      <c r="B178" s="160"/>
      <c r="C178" s="142"/>
      <c r="D178" s="142"/>
      <c r="E178" s="142"/>
      <c r="F178" s="161"/>
      <c r="G178" s="161"/>
    </row>
    <row r="179" spans="1:7" s="3" customFormat="1" ht="26.25" customHeight="1" x14ac:dyDescent="0.25">
      <c r="A179" s="158"/>
      <c r="B179" s="160"/>
      <c r="C179" s="142"/>
      <c r="D179" s="142"/>
      <c r="E179" s="142"/>
      <c r="F179" s="161"/>
      <c r="G179" s="161"/>
    </row>
  </sheetData>
  <pageMargins left="0.7" right="0.7" top="0.75" bottom="0.75" header="0.3" footer="0.3"/>
  <pageSetup paperSize="9" scale="70" orientation="portrait" r:id="rId1"/>
  <rowBreaks count="1" manualBreakCount="1">
    <brk id="59" max="5" man="1"/>
  </rowBreaks>
  <colBreaks count="1" manualBreakCount="1">
    <brk id="3" max="10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"/>
  <sheetViews>
    <sheetView topLeftCell="A101" zoomScaleNormal="100" workbookViewId="0">
      <selection activeCell="C123" sqref="C123"/>
    </sheetView>
  </sheetViews>
  <sheetFormatPr defaultRowHeight="26.25" customHeight="1" x14ac:dyDescent="0.25"/>
  <cols>
    <col min="1" max="1" width="96.28515625" style="158" customWidth="1"/>
    <col min="2" max="2" width="7.42578125" style="158" customWidth="1"/>
    <col min="3" max="3" width="13" style="160" customWidth="1"/>
    <col min="4" max="4" width="14.28515625" style="142" customWidth="1"/>
    <col min="5" max="5" width="11.85546875" style="109" hidden="1" customWidth="1"/>
    <col min="6" max="6" width="10.7109375" style="109" hidden="1" customWidth="1"/>
    <col min="7" max="8" width="12.42578125" style="110" hidden="1" customWidth="1"/>
    <col min="11" max="11" width="11" customWidth="1"/>
    <col min="12" max="12" width="9" customWidth="1"/>
  </cols>
  <sheetData>
    <row r="1" spans="1:12" ht="26.25" customHeight="1" x14ac:dyDescent="0.3">
      <c r="A1" s="141" t="s">
        <v>137</v>
      </c>
      <c r="B1" s="190"/>
      <c r="C1" s="134" t="s">
        <v>57</v>
      </c>
      <c r="D1" s="178" t="s">
        <v>113</v>
      </c>
    </row>
    <row r="2" spans="1:12" ht="14.25" customHeight="1" x14ac:dyDescent="0.25">
      <c r="A2" s="143" t="s">
        <v>3</v>
      </c>
      <c r="B2" s="143"/>
      <c r="C2" s="137" t="s">
        <v>138</v>
      </c>
      <c r="D2" s="143" t="s">
        <v>139</v>
      </c>
      <c r="E2" s="111"/>
      <c r="F2" s="111"/>
      <c r="G2" s="112" t="s">
        <v>93</v>
      </c>
    </row>
    <row r="3" spans="1:12" s="166" customFormat="1" ht="41.25" customHeight="1" x14ac:dyDescent="0.25">
      <c r="A3" s="41" t="s">
        <v>125</v>
      </c>
      <c r="B3" s="41"/>
      <c r="C3" s="85">
        <f>C7+C9+C11+C15+C17</f>
        <v>33091.300000000003</v>
      </c>
      <c r="D3" s="85">
        <f>D7+D9+D11+D15+D17</f>
        <v>27752.600000000002</v>
      </c>
      <c r="E3" s="136">
        <v>19621.900000000001</v>
      </c>
      <c r="F3" s="113">
        <f>E3-D3</f>
        <v>-8130.7000000000007</v>
      </c>
      <c r="G3" s="164" t="s">
        <v>94</v>
      </c>
      <c r="H3" s="165"/>
      <c r="I3" s="166">
        <v>33091.300000000003</v>
      </c>
      <c r="J3" s="166">
        <v>27752.6</v>
      </c>
      <c r="K3" s="63">
        <f>C3-I3</f>
        <v>0</v>
      </c>
      <c r="L3" s="63">
        <f>D3-J3</f>
        <v>0</v>
      </c>
    </row>
    <row r="4" spans="1:12" ht="0.75" customHeight="1" x14ac:dyDescent="0.25">
      <c r="A4" s="144" t="s">
        <v>115</v>
      </c>
      <c r="B4" s="144"/>
      <c r="C4" s="137"/>
      <c r="D4" s="137"/>
      <c r="E4" s="136"/>
      <c r="F4" s="113"/>
      <c r="G4" s="114"/>
    </row>
    <row r="5" spans="1:12" ht="41.25" hidden="1" customHeight="1" x14ac:dyDescent="0.25">
      <c r="A5" s="144" t="s">
        <v>1</v>
      </c>
      <c r="B5" s="144"/>
      <c r="C5" s="137"/>
      <c r="D5" s="137"/>
      <c r="E5" s="115"/>
      <c r="F5" s="115"/>
      <c r="G5" s="116">
        <f>H5-C5</f>
        <v>19030</v>
      </c>
      <c r="H5" s="116">
        <v>19030</v>
      </c>
    </row>
    <row r="6" spans="1:12" ht="41.25" hidden="1" customHeight="1" x14ac:dyDescent="0.25">
      <c r="A6" s="144" t="s">
        <v>2</v>
      </c>
      <c r="B6" s="144"/>
      <c r="C6" s="137"/>
      <c r="D6" s="137"/>
      <c r="E6" s="115"/>
      <c r="F6" s="115"/>
      <c r="G6" s="116">
        <f>H6-C6</f>
        <v>9431.06</v>
      </c>
      <c r="H6" s="116">
        <v>9431.06</v>
      </c>
    </row>
    <row r="7" spans="1:12" ht="32.25" customHeight="1" x14ac:dyDescent="0.25">
      <c r="A7" s="145" t="s">
        <v>101</v>
      </c>
      <c r="B7" s="145"/>
      <c r="C7" s="137">
        <v>60.2</v>
      </c>
      <c r="D7" s="137">
        <v>59.2</v>
      </c>
      <c r="E7" s="117">
        <f>C7+C9+C11+C15+C17</f>
        <v>33091.300000000003</v>
      </c>
      <c r="F7" s="118"/>
    </row>
    <row r="8" spans="1:12" ht="13.5" hidden="1" customHeight="1" x14ac:dyDescent="0.25">
      <c r="A8" s="145" t="s">
        <v>4</v>
      </c>
      <c r="B8" s="191"/>
      <c r="C8" s="146"/>
      <c r="D8" s="147"/>
      <c r="E8" s="119"/>
      <c r="F8" s="119"/>
    </row>
    <row r="9" spans="1:12" ht="26.25" customHeight="1" x14ac:dyDescent="0.25">
      <c r="A9" s="179" t="s">
        <v>97</v>
      </c>
      <c r="B9" s="179"/>
      <c r="C9" s="137">
        <v>92</v>
      </c>
      <c r="D9" s="137">
        <v>66</v>
      </c>
      <c r="E9" s="118"/>
      <c r="F9" s="118"/>
    </row>
    <row r="10" spans="1:12" ht="17.25" hidden="1" customHeight="1" x14ac:dyDescent="0.25">
      <c r="A10" s="148" t="s">
        <v>7</v>
      </c>
      <c r="B10" s="148"/>
      <c r="C10" s="137"/>
      <c r="D10" s="147"/>
      <c r="E10" s="119"/>
      <c r="F10" s="119"/>
    </row>
    <row r="11" spans="1:12" ht="26.25" customHeight="1" x14ac:dyDescent="0.25">
      <c r="A11" s="179" t="s">
        <v>98</v>
      </c>
      <c r="B11" s="179"/>
      <c r="C11" s="137">
        <v>24007.5</v>
      </c>
      <c r="D11" s="137">
        <v>18707.900000000001</v>
      </c>
      <c r="E11" s="118"/>
      <c r="F11" s="118"/>
      <c r="K11" s="63"/>
      <c r="L11" s="63"/>
    </row>
    <row r="12" spans="1:12" ht="15.75" hidden="1" customHeight="1" x14ac:dyDescent="0.25">
      <c r="A12" s="40" t="s">
        <v>6</v>
      </c>
      <c r="B12" s="40"/>
      <c r="C12" s="137"/>
      <c r="D12" s="147"/>
      <c r="E12" s="119"/>
      <c r="F12" s="119"/>
    </row>
    <row r="13" spans="1:12" ht="15.75" hidden="1" customHeight="1" x14ac:dyDescent="0.25">
      <c r="A13" s="40" t="s">
        <v>49</v>
      </c>
      <c r="B13" s="40"/>
      <c r="C13" s="137"/>
      <c r="D13" s="147"/>
      <c r="E13" s="119"/>
      <c r="F13" s="119"/>
    </row>
    <row r="14" spans="1:12" ht="15.75" hidden="1" customHeight="1" x14ac:dyDescent="0.25">
      <c r="A14" s="40" t="s">
        <v>114</v>
      </c>
      <c r="B14" s="40"/>
      <c r="C14" s="137"/>
      <c r="D14" s="147"/>
      <c r="E14" s="119"/>
      <c r="F14" s="119"/>
    </row>
    <row r="15" spans="1:12" ht="24" customHeight="1" x14ac:dyDescent="0.25">
      <c r="A15" s="179" t="s">
        <v>99</v>
      </c>
      <c r="B15" s="179"/>
      <c r="C15" s="137">
        <v>506.5</v>
      </c>
      <c r="D15" s="137">
        <v>506.5</v>
      </c>
      <c r="E15" s="118"/>
      <c r="F15" s="118"/>
    </row>
    <row r="16" spans="1:12" ht="18" hidden="1" customHeight="1" x14ac:dyDescent="0.25">
      <c r="A16" s="148" t="s">
        <v>7</v>
      </c>
      <c r="B16" s="148"/>
      <c r="C16" s="137"/>
      <c r="D16" s="143"/>
      <c r="E16" s="120"/>
      <c r="F16" s="120"/>
    </row>
    <row r="17" spans="1:12" ht="29.25" customHeight="1" x14ac:dyDescent="0.25">
      <c r="A17" s="179" t="s">
        <v>100</v>
      </c>
      <c r="B17" s="179"/>
      <c r="C17" s="137">
        <v>8425.1</v>
      </c>
      <c r="D17" s="137">
        <v>8413</v>
      </c>
      <c r="E17" s="118"/>
      <c r="F17" s="118"/>
      <c r="K17" s="63"/>
      <c r="L17" s="63"/>
    </row>
    <row r="18" spans="1:12" ht="19.5" hidden="1" customHeight="1" x14ac:dyDescent="0.25">
      <c r="A18" s="40" t="s">
        <v>6</v>
      </c>
      <c r="B18" s="40"/>
      <c r="C18" s="137"/>
      <c r="D18" s="137"/>
      <c r="E18" s="118"/>
      <c r="F18" s="118"/>
    </row>
    <row r="19" spans="1:12" ht="19.5" hidden="1" customHeight="1" x14ac:dyDescent="0.25">
      <c r="A19" s="148" t="s">
        <v>7</v>
      </c>
      <c r="B19" s="148"/>
      <c r="C19" s="137"/>
      <c r="D19" s="143"/>
      <c r="E19" s="120"/>
      <c r="F19" s="120"/>
    </row>
    <row r="20" spans="1:12" s="166" customFormat="1" ht="18" customHeight="1" x14ac:dyDescent="0.25">
      <c r="A20" s="41" t="s">
        <v>120</v>
      </c>
      <c r="B20" s="41"/>
      <c r="C20" s="85">
        <f>C25+C29+C33</f>
        <v>70602</v>
      </c>
      <c r="D20" s="85">
        <f>D25+D29+D33</f>
        <v>69862.399999999994</v>
      </c>
      <c r="E20" s="103">
        <v>35739.599999999999</v>
      </c>
      <c r="F20" s="121">
        <f>E20-D20</f>
        <v>-34122.799999999996</v>
      </c>
      <c r="G20" s="164" t="s">
        <v>91</v>
      </c>
      <c r="H20" s="165">
        <f>H22+H23+H24</f>
        <v>47987.600000000006</v>
      </c>
      <c r="I20" s="166">
        <v>70602</v>
      </c>
      <c r="J20" s="166">
        <v>69862.399999999994</v>
      </c>
      <c r="K20" s="63">
        <f>C20-I20</f>
        <v>0</v>
      </c>
      <c r="L20" s="63">
        <f>D20-J20</f>
        <v>0</v>
      </c>
    </row>
    <row r="21" spans="1:12" s="166" customFormat="1" ht="14.25" hidden="1" customHeight="1" x14ac:dyDescent="0.25">
      <c r="A21" s="172" t="s">
        <v>119</v>
      </c>
      <c r="B21" s="172"/>
      <c r="C21" s="173">
        <f>C34</f>
        <v>0</v>
      </c>
      <c r="D21" s="173">
        <f>D34</f>
        <v>0</v>
      </c>
      <c r="E21" s="103"/>
      <c r="F21" s="121"/>
      <c r="G21" s="164"/>
      <c r="H21" s="165"/>
      <c r="K21" s="63"/>
      <c r="L21" s="63"/>
    </row>
    <row r="22" spans="1:12" ht="16.5" hidden="1" customHeight="1" x14ac:dyDescent="0.25">
      <c r="A22" s="149" t="s">
        <v>8</v>
      </c>
      <c r="B22" s="149"/>
      <c r="C22" s="137">
        <f t="shared" ref="C22:D24" si="0">C26+C30+C35</f>
        <v>0</v>
      </c>
      <c r="D22" s="137">
        <f t="shared" si="0"/>
        <v>0</v>
      </c>
      <c r="E22" s="105"/>
      <c r="F22" s="105"/>
      <c r="G22" s="116">
        <f>H22-C22</f>
        <v>2571.4</v>
      </c>
      <c r="H22" s="110">
        <v>2571.4</v>
      </c>
    </row>
    <row r="23" spans="1:12" ht="18" hidden="1" customHeight="1" x14ac:dyDescent="0.25">
      <c r="A23" s="149" t="s">
        <v>10</v>
      </c>
      <c r="B23" s="149"/>
      <c r="C23" s="137">
        <f t="shared" si="0"/>
        <v>0</v>
      </c>
      <c r="D23" s="137">
        <f t="shared" si="0"/>
        <v>0</v>
      </c>
      <c r="E23" s="107">
        <f>C25+C29+C33</f>
        <v>70602</v>
      </c>
      <c r="F23" s="105"/>
      <c r="G23" s="116">
        <f>H23-C23</f>
        <v>44359.4</v>
      </c>
      <c r="H23" s="110">
        <v>44359.4</v>
      </c>
    </row>
    <row r="24" spans="1:12" ht="0.75" customHeight="1" x14ac:dyDescent="0.25">
      <c r="A24" s="149" t="s">
        <v>11</v>
      </c>
      <c r="B24" s="149"/>
      <c r="C24" s="137">
        <f t="shared" si="0"/>
        <v>0</v>
      </c>
      <c r="D24" s="137">
        <f t="shared" si="0"/>
        <v>0</v>
      </c>
      <c r="E24" s="105"/>
      <c r="F24" s="105"/>
      <c r="G24" s="116">
        <f>H24-C24</f>
        <v>1056.8</v>
      </c>
      <c r="H24" s="110">
        <v>1056.8</v>
      </c>
    </row>
    <row r="25" spans="1:12" ht="26.25" customHeight="1" x14ac:dyDescent="0.25">
      <c r="A25" s="150" t="s">
        <v>110</v>
      </c>
      <c r="B25" s="150"/>
      <c r="C25" s="137">
        <f>SUM(C26:C28)</f>
        <v>0</v>
      </c>
      <c r="D25" s="137">
        <f>SUM(D26:D28)</f>
        <v>0</v>
      </c>
      <c r="E25" s="122"/>
      <c r="F25" s="122"/>
    </row>
    <row r="26" spans="1:12" ht="16.5" hidden="1" customHeight="1" x14ac:dyDescent="0.25">
      <c r="A26" s="40" t="s">
        <v>8</v>
      </c>
      <c r="B26" s="40"/>
      <c r="C26" s="137"/>
      <c r="D26" s="147"/>
      <c r="E26" s="119"/>
      <c r="F26" s="119"/>
    </row>
    <row r="27" spans="1:12" ht="17.25" hidden="1" customHeight="1" x14ac:dyDescent="0.25">
      <c r="A27" s="40" t="s">
        <v>10</v>
      </c>
      <c r="B27" s="40"/>
      <c r="C27" s="137"/>
      <c r="D27" s="147"/>
      <c r="E27" s="119"/>
      <c r="F27" s="119"/>
    </row>
    <row r="28" spans="1:12" ht="15" hidden="1" customHeight="1" x14ac:dyDescent="0.25">
      <c r="A28" s="40" t="s">
        <v>11</v>
      </c>
      <c r="B28" s="40"/>
      <c r="C28" s="137"/>
      <c r="D28" s="147"/>
      <c r="E28" s="119"/>
      <c r="F28" s="119"/>
    </row>
    <row r="29" spans="1:12" ht="19.5" customHeight="1" x14ac:dyDescent="0.25">
      <c r="A29" s="150" t="s">
        <v>116</v>
      </c>
      <c r="B29" s="150"/>
      <c r="C29" s="137">
        <v>14097.8</v>
      </c>
      <c r="D29" s="137">
        <v>14078.9</v>
      </c>
      <c r="E29" s="122"/>
      <c r="F29" s="122"/>
      <c r="K29" s="63"/>
      <c r="L29" s="63"/>
    </row>
    <row r="30" spans="1:12" ht="15" hidden="1" customHeight="1" x14ac:dyDescent="0.25">
      <c r="A30" s="40" t="s">
        <v>8</v>
      </c>
      <c r="B30" s="40"/>
      <c r="C30" s="137"/>
      <c r="D30" s="147"/>
      <c r="E30" s="119"/>
      <c r="F30" s="119"/>
    </row>
    <row r="31" spans="1:12" ht="15" hidden="1" customHeight="1" x14ac:dyDescent="0.25">
      <c r="A31" s="40" t="s">
        <v>10</v>
      </c>
      <c r="B31" s="40"/>
      <c r="C31" s="137"/>
      <c r="D31" s="147"/>
      <c r="E31" s="119"/>
      <c r="F31" s="119"/>
    </row>
    <row r="32" spans="1:12" ht="15" hidden="1" customHeight="1" x14ac:dyDescent="0.25">
      <c r="A32" s="40" t="s">
        <v>11</v>
      </c>
      <c r="B32" s="40"/>
      <c r="C32" s="137">
        <v>0</v>
      </c>
      <c r="D32" s="147"/>
      <c r="E32" s="119"/>
      <c r="F32" s="119"/>
    </row>
    <row r="33" spans="1:12" ht="36" customHeight="1" x14ac:dyDescent="0.25">
      <c r="A33" s="150" t="s">
        <v>126</v>
      </c>
      <c r="B33" s="150"/>
      <c r="C33" s="137">
        <v>56504.2</v>
      </c>
      <c r="D33" s="137">
        <v>55783.5</v>
      </c>
      <c r="E33" s="139">
        <f t="shared" ref="E33:H33" si="1">SUM(E34:E37)</f>
        <v>0</v>
      </c>
      <c r="F33" s="139">
        <f t="shared" si="1"/>
        <v>0</v>
      </c>
      <c r="G33" s="139">
        <f t="shared" si="1"/>
        <v>0</v>
      </c>
      <c r="H33" s="139">
        <f t="shared" si="1"/>
        <v>0</v>
      </c>
      <c r="K33" s="63"/>
      <c r="L33" s="63"/>
    </row>
    <row r="34" spans="1:12" ht="21.75" hidden="1" customHeight="1" x14ac:dyDescent="0.25">
      <c r="A34" s="172" t="s">
        <v>119</v>
      </c>
      <c r="B34" s="172"/>
      <c r="C34" s="137"/>
      <c r="D34" s="137"/>
      <c r="E34" s="122"/>
      <c r="F34" s="122"/>
    </row>
    <row r="35" spans="1:12" ht="18.75" hidden="1" customHeight="1" x14ac:dyDescent="0.25">
      <c r="A35" s="40" t="s">
        <v>8</v>
      </c>
      <c r="B35" s="40"/>
      <c r="C35" s="137"/>
      <c r="D35" s="147"/>
      <c r="E35" s="119"/>
      <c r="F35" s="119"/>
    </row>
    <row r="36" spans="1:12" ht="18.75" hidden="1" customHeight="1" x14ac:dyDescent="0.25">
      <c r="A36" s="40" t="s">
        <v>10</v>
      </c>
      <c r="B36" s="40"/>
      <c r="C36" s="137"/>
      <c r="D36" s="147"/>
      <c r="E36" s="119"/>
      <c r="F36" s="119"/>
    </row>
    <row r="37" spans="1:12" ht="0.75" customHeight="1" x14ac:dyDescent="0.25">
      <c r="A37" s="40" t="s">
        <v>11</v>
      </c>
      <c r="B37" s="40"/>
      <c r="C37" s="137"/>
      <c r="D37" s="147"/>
      <c r="E37" s="119"/>
      <c r="F37" s="119"/>
    </row>
    <row r="38" spans="1:12" s="166" customFormat="1" ht="18.75" customHeight="1" x14ac:dyDescent="0.25">
      <c r="A38" s="34" t="s">
        <v>133</v>
      </c>
      <c r="B38" s="34"/>
      <c r="C38" s="85">
        <f>C43+C47+C52+C55+C58+C62+C64+C66</f>
        <v>1004755.8</v>
      </c>
      <c r="D38" s="85">
        <f>D43+D47+D52+D55+D58+D62+D64+D66</f>
        <v>999838</v>
      </c>
      <c r="E38" s="104">
        <v>505930.5</v>
      </c>
      <c r="F38" s="107">
        <f>E38-D38</f>
        <v>-493907.5</v>
      </c>
      <c r="G38" s="165" t="s">
        <v>92</v>
      </c>
      <c r="H38" s="167">
        <f>647740.1-C38</f>
        <v>-357015.70000000007</v>
      </c>
      <c r="I38" s="166">
        <v>1004755.8</v>
      </c>
      <c r="J38" s="166">
        <v>999838</v>
      </c>
      <c r="K38" s="63">
        <f>I38-C38</f>
        <v>0</v>
      </c>
      <c r="L38" s="63">
        <f>J38-D38</f>
        <v>0</v>
      </c>
    </row>
    <row r="39" spans="1:12" ht="18.75" hidden="1" customHeight="1" x14ac:dyDescent="0.25">
      <c r="A39" s="149" t="s">
        <v>48</v>
      </c>
      <c r="B39" s="149"/>
      <c r="C39" s="137"/>
      <c r="D39" s="137"/>
      <c r="E39" s="105"/>
      <c r="F39" s="105"/>
      <c r="G39" s="116">
        <f>H39-C39</f>
        <v>1571.7</v>
      </c>
      <c r="H39" s="110">
        <v>1571.7</v>
      </c>
    </row>
    <row r="40" spans="1:12" ht="18.75" hidden="1" customHeight="1" x14ac:dyDescent="0.25">
      <c r="A40" s="149" t="s">
        <v>8</v>
      </c>
      <c r="B40" s="149"/>
      <c r="C40" s="137"/>
      <c r="D40" s="137"/>
      <c r="E40" s="123">
        <f>C39+C40+C41+C42</f>
        <v>0</v>
      </c>
      <c r="F40" s="123"/>
      <c r="G40" s="116">
        <f>H40-C40</f>
        <v>345400.1</v>
      </c>
      <c r="H40" s="110">
        <v>345400.1</v>
      </c>
    </row>
    <row r="41" spans="1:12" ht="18.75" hidden="1" customHeight="1" x14ac:dyDescent="0.25">
      <c r="A41" s="149" t="s">
        <v>9</v>
      </c>
      <c r="B41" s="149"/>
      <c r="C41" s="137"/>
      <c r="D41" s="137"/>
      <c r="E41" s="123"/>
      <c r="F41" s="123"/>
      <c r="G41" s="116">
        <f>H41-C41</f>
        <v>257306.4</v>
      </c>
      <c r="H41" s="110">
        <v>257306.4</v>
      </c>
    </row>
    <row r="42" spans="1:12" ht="18.75" hidden="1" customHeight="1" x14ac:dyDescent="0.25">
      <c r="A42" s="149" t="s">
        <v>11</v>
      </c>
      <c r="B42" s="149"/>
      <c r="C42" s="137">
        <f>C46+C51+C61+C69</f>
        <v>0</v>
      </c>
      <c r="D42" s="137">
        <f>D46+D51+D61+D69</f>
        <v>0</v>
      </c>
      <c r="E42" s="123"/>
      <c r="F42" s="123"/>
      <c r="G42" s="116">
        <f>H42-C42</f>
        <v>19650</v>
      </c>
      <c r="H42" s="110">
        <v>19650</v>
      </c>
    </row>
    <row r="43" spans="1:12" ht="27" customHeight="1" x14ac:dyDescent="0.25">
      <c r="A43" s="145" t="s">
        <v>102</v>
      </c>
      <c r="B43" s="145"/>
      <c r="C43" s="137">
        <v>193874</v>
      </c>
      <c r="D43" s="137">
        <v>192116.2</v>
      </c>
      <c r="E43" s="124"/>
      <c r="F43" s="124"/>
      <c r="K43" s="63"/>
      <c r="L43" s="63"/>
    </row>
    <row r="44" spans="1:12" ht="18.75" hidden="1" customHeight="1" x14ac:dyDescent="0.25">
      <c r="A44" s="40" t="s">
        <v>8</v>
      </c>
      <c r="B44" s="40"/>
      <c r="C44" s="137"/>
      <c r="D44" s="147"/>
      <c r="E44" s="119"/>
      <c r="F44" s="119"/>
    </row>
    <row r="45" spans="1:12" ht="18.75" hidden="1" customHeight="1" x14ac:dyDescent="0.25">
      <c r="A45" s="40" t="s">
        <v>10</v>
      </c>
      <c r="B45" s="40"/>
      <c r="C45" s="137"/>
      <c r="D45" s="147"/>
      <c r="E45" s="119"/>
      <c r="F45" s="119"/>
    </row>
    <row r="46" spans="1:12" ht="0.75" customHeight="1" x14ac:dyDescent="0.25">
      <c r="A46" s="40" t="s">
        <v>11</v>
      </c>
      <c r="B46" s="40"/>
      <c r="C46" s="137"/>
      <c r="D46" s="147"/>
      <c r="E46" s="119"/>
      <c r="F46" s="119"/>
    </row>
    <row r="47" spans="1:12" ht="27.75" customHeight="1" x14ac:dyDescent="0.25">
      <c r="A47" s="145" t="s">
        <v>103</v>
      </c>
      <c r="B47" s="145"/>
      <c r="C47" s="137">
        <v>675571.8</v>
      </c>
      <c r="D47" s="137">
        <v>673170.9</v>
      </c>
      <c r="E47" s="124"/>
      <c r="F47" s="124"/>
      <c r="K47" s="63"/>
      <c r="L47" s="63"/>
    </row>
    <row r="48" spans="1:12" ht="18.75" hidden="1" customHeight="1" x14ac:dyDescent="0.25">
      <c r="A48" s="145" t="s">
        <v>49</v>
      </c>
      <c r="B48" s="145"/>
      <c r="C48" s="143"/>
      <c r="D48" s="151"/>
      <c r="E48" s="125"/>
      <c r="F48" s="125"/>
    </row>
    <row r="49" spans="1:12" ht="18.75" hidden="1" customHeight="1" x14ac:dyDescent="0.25">
      <c r="A49" s="40" t="s">
        <v>8</v>
      </c>
      <c r="B49" s="40"/>
      <c r="C49" s="143"/>
      <c r="D49" s="147"/>
      <c r="E49" s="119"/>
      <c r="F49" s="119"/>
    </row>
    <row r="50" spans="1:12" ht="15.75" hidden="1" customHeight="1" x14ac:dyDescent="0.25">
      <c r="A50" s="40" t="s">
        <v>10</v>
      </c>
      <c r="B50" s="40"/>
      <c r="C50" s="143"/>
      <c r="D50" s="147"/>
      <c r="E50" s="119"/>
      <c r="F50" s="119"/>
    </row>
    <row r="51" spans="1:12" ht="15.75" hidden="1" customHeight="1" x14ac:dyDescent="0.25">
      <c r="A51" s="40" t="s">
        <v>11</v>
      </c>
      <c r="B51" s="192"/>
      <c r="C51" s="152"/>
      <c r="D51" s="147"/>
      <c r="E51" s="119"/>
      <c r="F51" s="119"/>
    </row>
    <row r="52" spans="1:12" ht="30.75" customHeight="1" x14ac:dyDescent="0.25">
      <c r="A52" s="145" t="s">
        <v>104</v>
      </c>
      <c r="B52" s="145"/>
      <c r="C52" s="153">
        <v>14983.2</v>
      </c>
      <c r="D52" s="153">
        <v>14703.2</v>
      </c>
      <c r="E52" s="126"/>
      <c r="F52" s="126"/>
      <c r="K52" s="63"/>
      <c r="L52" s="63"/>
    </row>
    <row r="53" spans="1:12" ht="39.75" hidden="1" customHeight="1" x14ac:dyDescent="0.25">
      <c r="A53" s="148" t="s">
        <v>12</v>
      </c>
      <c r="B53" s="148"/>
      <c r="C53" s="143"/>
      <c r="D53" s="147"/>
      <c r="E53" s="119"/>
      <c r="F53" s="119"/>
    </row>
    <row r="54" spans="1:12" ht="39.75" hidden="1" customHeight="1" x14ac:dyDescent="0.25">
      <c r="A54" s="40" t="s">
        <v>10</v>
      </c>
      <c r="B54" s="192"/>
      <c r="C54" s="152"/>
      <c r="D54" s="147"/>
      <c r="E54" s="119"/>
      <c r="F54" s="119"/>
    </row>
    <row r="55" spans="1:12" ht="39.75" customHeight="1" x14ac:dyDescent="0.25">
      <c r="A55" s="145" t="s">
        <v>105</v>
      </c>
      <c r="B55" s="145"/>
      <c r="C55" s="137">
        <v>22330.400000000001</v>
      </c>
      <c r="D55" s="137">
        <v>22020.7</v>
      </c>
      <c r="E55" s="122"/>
      <c r="F55" s="122"/>
      <c r="K55" s="63"/>
      <c r="L55" s="63"/>
    </row>
    <row r="56" spans="1:12" ht="13.5" hidden="1" customHeight="1" x14ac:dyDescent="0.25">
      <c r="A56" s="40" t="s">
        <v>8</v>
      </c>
      <c r="B56" s="40"/>
      <c r="C56" s="143"/>
      <c r="D56" s="147"/>
      <c r="E56" s="119"/>
      <c r="F56" s="119"/>
    </row>
    <row r="57" spans="1:12" ht="14.25" hidden="1" customHeight="1" x14ac:dyDescent="0.25">
      <c r="A57" s="40" t="s">
        <v>9</v>
      </c>
      <c r="B57" s="40"/>
      <c r="C57" s="143"/>
      <c r="D57" s="147"/>
      <c r="E57" s="119"/>
      <c r="F57" s="119"/>
    </row>
    <row r="58" spans="1:12" ht="27" customHeight="1" x14ac:dyDescent="0.25">
      <c r="A58" s="175" t="s">
        <v>106</v>
      </c>
      <c r="B58" s="175"/>
      <c r="C58" s="137">
        <v>7102.7</v>
      </c>
      <c r="D58" s="137">
        <v>7063.8</v>
      </c>
      <c r="E58" s="122"/>
      <c r="F58" s="122"/>
      <c r="K58" s="63"/>
      <c r="L58" s="63"/>
    </row>
    <row r="59" spans="1:12" ht="14.25" hidden="1" customHeight="1" x14ac:dyDescent="0.25">
      <c r="A59" s="40" t="s">
        <v>8</v>
      </c>
      <c r="B59" s="40"/>
      <c r="C59" s="143"/>
      <c r="D59" s="147"/>
      <c r="E59" s="119"/>
      <c r="F59" s="119"/>
    </row>
    <row r="60" spans="1:12" ht="12.75" hidden="1" customHeight="1" x14ac:dyDescent="0.25">
      <c r="A60" s="40" t="s">
        <v>10</v>
      </c>
      <c r="B60" s="40"/>
      <c r="C60" s="143"/>
      <c r="D60" s="147"/>
      <c r="E60" s="119"/>
      <c r="F60" s="119"/>
    </row>
    <row r="61" spans="1:12" ht="0.75" customHeight="1" x14ac:dyDescent="0.25">
      <c r="A61" s="40" t="s">
        <v>11</v>
      </c>
      <c r="B61" s="40"/>
      <c r="C61" s="143"/>
      <c r="D61" s="147"/>
      <c r="E61" s="119"/>
      <c r="F61" s="119"/>
    </row>
    <row r="62" spans="1:12" ht="27.75" customHeight="1" x14ac:dyDescent="0.25">
      <c r="A62" s="145" t="s">
        <v>107</v>
      </c>
      <c r="B62" s="145"/>
      <c r="C62" s="137">
        <v>161.30000000000001</v>
      </c>
      <c r="D62" s="137">
        <v>161.30000000000001</v>
      </c>
      <c r="E62" s="122"/>
      <c r="F62" s="122"/>
      <c r="K62" s="63"/>
      <c r="L62" s="63"/>
    </row>
    <row r="63" spans="1:12" ht="15.75" hidden="1" customHeight="1" x14ac:dyDescent="0.25">
      <c r="A63" s="40" t="s">
        <v>10</v>
      </c>
      <c r="B63" s="192"/>
      <c r="C63" s="152"/>
      <c r="D63" s="147"/>
      <c r="E63" s="119"/>
      <c r="F63" s="119"/>
    </row>
    <row r="64" spans="1:12" ht="44.25" customHeight="1" x14ac:dyDescent="0.25">
      <c r="A64" s="145" t="s">
        <v>108</v>
      </c>
      <c r="B64" s="145"/>
      <c r="C64" s="153">
        <v>28.4</v>
      </c>
      <c r="D64" s="153">
        <v>5.7</v>
      </c>
      <c r="E64" s="127"/>
      <c r="F64" s="127"/>
      <c r="K64" s="63"/>
      <c r="L64" s="63"/>
    </row>
    <row r="65" spans="1:12" ht="15.75" hidden="1" customHeight="1" x14ac:dyDescent="0.25">
      <c r="A65" s="40" t="s">
        <v>10</v>
      </c>
      <c r="B65" s="192"/>
      <c r="C65" s="152"/>
      <c r="D65" s="147"/>
      <c r="E65" s="119"/>
      <c r="F65" s="119"/>
    </row>
    <row r="66" spans="1:12" ht="30.75" customHeight="1" x14ac:dyDescent="0.25">
      <c r="A66" s="154" t="s">
        <v>109</v>
      </c>
      <c r="B66" s="154"/>
      <c r="C66" s="153">
        <v>90704</v>
      </c>
      <c r="D66" s="153">
        <v>90596.2</v>
      </c>
      <c r="E66" s="127"/>
      <c r="F66" s="127"/>
      <c r="K66" s="63"/>
      <c r="L66" s="63"/>
    </row>
    <row r="67" spans="1:12" ht="17.25" hidden="1" customHeight="1" x14ac:dyDescent="0.25">
      <c r="A67" s="40" t="s">
        <v>8</v>
      </c>
      <c r="B67" s="40"/>
      <c r="C67" s="143"/>
      <c r="D67" s="147"/>
      <c r="E67" s="119"/>
      <c r="F67" s="119"/>
    </row>
    <row r="68" spans="1:12" ht="17.25" hidden="1" customHeight="1" x14ac:dyDescent="0.25">
      <c r="A68" s="40" t="s">
        <v>10</v>
      </c>
      <c r="B68" s="40"/>
      <c r="C68" s="143"/>
      <c r="D68" s="147"/>
      <c r="E68" s="119"/>
      <c r="F68" s="119"/>
    </row>
    <row r="69" spans="1:12" ht="17.25" hidden="1" customHeight="1" x14ac:dyDescent="0.25">
      <c r="A69" s="40" t="s">
        <v>11</v>
      </c>
      <c r="B69" s="40"/>
      <c r="C69" s="143"/>
      <c r="D69" s="147"/>
      <c r="E69" s="119"/>
      <c r="F69" s="119"/>
    </row>
    <row r="70" spans="1:12" s="166" customFormat="1" ht="26.25" customHeight="1" x14ac:dyDescent="0.25">
      <c r="A70" s="41" t="s">
        <v>124</v>
      </c>
      <c r="B70" s="41"/>
      <c r="C70" s="85">
        <f>C74+C77+C80+C82</f>
        <v>97552.900000000009</v>
      </c>
      <c r="D70" s="85">
        <f>D74+D77+D80+D82</f>
        <v>95616.6</v>
      </c>
      <c r="E70" s="104">
        <v>29743.8</v>
      </c>
      <c r="F70" s="108">
        <f>E70-D70</f>
        <v>-65872.800000000003</v>
      </c>
      <c r="G70" s="168" t="s">
        <v>58</v>
      </c>
      <c r="H70" s="169">
        <f>SUM(H71:H72)-C70</f>
        <v>-60238.700000000012</v>
      </c>
      <c r="I70" s="166">
        <v>97552.9</v>
      </c>
      <c r="J70" s="166">
        <v>95616.6</v>
      </c>
      <c r="K70" s="63">
        <f>C70-I70</f>
        <v>0</v>
      </c>
      <c r="L70" s="63">
        <f>D70-J70</f>
        <v>0</v>
      </c>
    </row>
    <row r="71" spans="1:12" ht="15.75" hidden="1" customHeight="1" x14ac:dyDescent="0.25">
      <c r="A71" s="149" t="s">
        <v>8</v>
      </c>
      <c r="B71" s="149"/>
      <c r="C71" s="137"/>
      <c r="D71" s="137"/>
      <c r="E71" s="105"/>
      <c r="F71" s="105"/>
      <c r="G71" s="128">
        <f>H71-C71</f>
        <v>5635.1</v>
      </c>
      <c r="H71" s="129">
        <v>5635.1</v>
      </c>
    </row>
    <row r="72" spans="1:12" ht="15.75" hidden="1" customHeight="1" x14ac:dyDescent="0.25">
      <c r="A72" s="149" t="s">
        <v>10</v>
      </c>
      <c r="B72" s="149"/>
      <c r="C72" s="137"/>
      <c r="D72" s="137"/>
      <c r="E72" s="105"/>
      <c r="F72" s="105"/>
      <c r="G72" s="128">
        <f>H72-C72</f>
        <v>31679.1</v>
      </c>
      <c r="H72" s="129">
        <v>31679.1</v>
      </c>
    </row>
    <row r="73" spans="1:12" ht="0.75" customHeight="1" x14ac:dyDescent="0.25">
      <c r="A73" s="149" t="s">
        <v>11</v>
      </c>
      <c r="B73" s="149"/>
      <c r="C73" s="155"/>
      <c r="D73" s="155"/>
      <c r="E73" s="130"/>
      <c r="F73" s="130"/>
      <c r="G73" s="128">
        <f>H73-C73</f>
        <v>0</v>
      </c>
      <c r="H73" s="129"/>
    </row>
    <row r="74" spans="1:12" ht="29.25" customHeight="1" x14ac:dyDescent="0.25">
      <c r="A74" s="144" t="s">
        <v>95</v>
      </c>
      <c r="B74" s="144"/>
      <c r="C74" s="137">
        <f>SUM(C75:C76)</f>
        <v>0</v>
      </c>
      <c r="D74" s="137">
        <f>SUM(D75:D76)</f>
        <v>0</v>
      </c>
      <c r="E74" s="122"/>
      <c r="F74" s="122"/>
      <c r="G74" s="116"/>
    </row>
    <row r="75" spans="1:12" ht="12.75" hidden="1" customHeight="1" x14ac:dyDescent="0.25">
      <c r="A75" s="40" t="s">
        <v>8</v>
      </c>
      <c r="B75" s="40"/>
      <c r="C75" s="137"/>
      <c r="D75" s="131"/>
      <c r="E75" s="132"/>
      <c r="F75" s="132"/>
    </row>
    <row r="76" spans="1:12" ht="12.75" hidden="1" customHeight="1" x14ac:dyDescent="0.25">
      <c r="A76" s="40" t="s">
        <v>10</v>
      </c>
      <c r="B76" s="40"/>
      <c r="C76" s="137"/>
      <c r="D76" s="131"/>
      <c r="E76" s="132"/>
      <c r="F76" s="132"/>
    </row>
    <row r="77" spans="1:12" ht="26.25" customHeight="1" x14ac:dyDescent="0.25">
      <c r="A77" s="157" t="s">
        <v>60</v>
      </c>
      <c r="B77" s="157"/>
      <c r="C77" s="137">
        <v>87481.8</v>
      </c>
      <c r="D77" s="137">
        <v>85557.2</v>
      </c>
      <c r="E77" s="122"/>
      <c r="F77" s="122"/>
      <c r="K77" s="63"/>
      <c r="L77" s="63"/>
    </row>
    <row r="78" spans="1:12" ht="16.5" hidden="1" customHeight="1" x14ac:dyDescent="0.25">
      <c r="A78" s="40" t="s">
        <v>8</v>
      </c>
      <c r="B78" s="40"/>
      <c r="C78" s="137"/>
      <c r="D78" s="147"/>
      <c r="E78" s="132"/>
      <c r="F78" s="132"/>
    </row>
    <row r="79" spans="1:12" ht="16.5" hidden="1" customHeight="1" x14ac:dyDescent="0.25">
      <c r="A79" s="40" t="s">
        <v>10</v>
      </c>
      <c r="B79" s="40"/>
      <c r="C79" s="137"/>
      <c r="D79" s="176"/>
      <c r="E79" s="132"/>
      <c r="F79" s="132"/>
    </row>
    <row r="80" spans="1:12" ht="26.25" customHeight="1" x14ac:dyDescent="0.25">
      <c r="A80" s="156" t="s">
        <v>61</v>
      </c>
      <c r="B80" s="156"/>
      <c r="C80" s="137">
        <v>6.1</v>
      </c>
      <c r="D80" s="137">
        <v>6.1</v>
      </c>
      <c r="E80" s="122"/>
      <c r="F80" s="122"/>
      <c r="K80" s="63"/>
      <c r="L80" s="63"/>
    </row>
    <row r="81" spans="1:12" ht="15.75" hidden="1" customHeight="1" x14ac:dyDescent="0.25">
      <c r="A81" s="40" t="s">
        <v>10</v>
      </c>
      <c r="B81" s="40"/>
      <c r="C81" s="137"/>
      <c r="D81" s="147"/>
      <c r="E81" s="132"/>
      <c r="F81" s="132"/>
    </row>
    <row r="82" spans="1:12" ht="26.25" customHeight="1" x14ac:dyDescent="0.25">
      <c r="A82" s="157" t="s">
        <v>62</v>
      </c>
      <c r="B82" s="157"/>
      <c r="C82" s="137">
        <v>10065</v>
      </c>
      <c r="D82" s="137">
        <v>10053.299999999999</v>
      </c>
      <c r="E82" s="122"/>
      <c r="F82" s="122"/>
      <c r="K82" s="63"/>
      <c r="L82" s="63"/>
    </row>
    <row r="83" spans="1:12" ht="13.5" hidden="1" customHeight="1" x14ac:dyDescent="0.25">
      <c r="A83" s="157" t="s">
        <v>8</v>
      </c>
      <c r="B83" s="157"/>
      <c r="C83" s="137"/>
      <c r="D83" s="147"/>
      <c r="E83" s="132"/>
      <c r="F83" s="132"/>
    </row>
    <row r="84" spans="1:12" ht="13.5" hidden="1" customHeight="1" x14ac:dyDescent="0.25">
      <c r="A84" s="40" t="s">
        <v>10</v>
      </c>
      <c r="B84" s="40"/>
      <c r="C84" s="137"/>
      <c r="D84" s="147"/>
      <c r="E84" s="132"/>
      <c r="F84" s="132"/>
    </row>
    <row r="85" spans="1:12" s="166" customFormat="1" ht="26.25" customHeight="1" x14ac:dyDescent="0.25">
      <c r="A85" s="41" t="s">
        <v>127</v>
      </c>
      <c r="B85" s="41"/>
      <c r="C85" s="85">
        <f>SUM(C86:C89)</f>
        <v>39814.400000000001</v>
      </c>
      <c r="D85" s="85">
        <f>SUM(D86:D89)</f>
        <v>38147.4</v>
      </c>
      <c r="E85" s="104">
        <v>21399</v>
      </c>
      <c r="F85" s="107">
        <f>E85-D85</f>
        <v>-16748.400000000001</v>
      </c>
      <c r="G85" s="170" t="s">
        <v>67</v>
      </c>
      <c r="H85" s="162"/>
      <c r="I85" s="166">
        <v>39814.400000000001</v>
      </c>
      <c r="J85" s="166">
        <v>38147.4</v>
      </c>
      <c r="K85" s="63">
        <f>C85-I85</f>
        <v>0</v>
      </c>
      <c r="L85" s="63">
        <f>D85-J85</f>
        <v>0</v>
      </c>
    </row>
    <row r="86" spans="1:12" ht="14.25" customHeight="1" x14ac:dyDescent="0.25">
      <c r="A86" s="149" t="s">
        <v>13</v>
      </c>
      <c r="B86" s="149"/>
      <c r="C86" s="137">
        <v>600</v>
      </c>
      <c r="D86" s="176">
        <v>572.79999999999995</v>
      </c>
      <c r="E86" s="106"/>
      <c r="F86" s="106"/>
      <c r="G86" s="129"/>
      <c r="H86" s="129"/>
    </row>
    <row r="87" spans="1:12" s="50" customFormat="1" ht="14.25" customHeight="1" x14ac:dyDescent="0.2">
      <c r="A87" s="149" t="s">
        <v>36</v>
      </c>
      <c r="B87" s="149"/>
      <c r="C87" s="137">
        <v>430</v>
      </c>
      <c r="D87" s="176">
        <v>79.5</v>
      </c>
      <c r="E87" s="106"/>
      <c r="F87" s="106"/>
      <c r="G87" s="129"/>
      <c r="H87" s="129"/>
    </row>
    <row r="88" spans="1:12" s="50" customFormat="1" ht="14.25" customHeight="1" x14ac:dyDescent="0.2">
      <c r="A88" s="144" t="s">
        <v>44</v>
      </c>
      <c r="B88" s="144"/>
      <c r="C88" s="137">
        <v>3689.9</v>
      </c>
      <c r="D88" s="147">
        <v>3644.1</v>
      </c>
      <c r="E88" s="106"/>
      <c r="F88" s="106"/>
      <c r="G88" s="129"/>
      <c r="H88" s="129"/>
    </row>
    <row r="89" spans="1:12" s="50" customFormat="1" ht="14.25" customHeight="1" x14ac:dyDescent="0.25">
      <c r="A89" s="144" t="s">
        <v>117</v>
      </c>
      <c r="B89" s="144"/>
      <c r="C89" s="137">
        <v>35094.5</v>
      </c>
      <c r="D89" s="137">
        <v>33851</v>
      </c>
      <c r="E89" s="106"/>
      <c r="F89" s="106"/>
      <c r="G89" s="129"/>
      <c r="H89" s="129"/>
      <c r="K89" s="63"/>
      <c r="L89" s="63"/>
    </row>
    <row r="90" spans="1:12" s="50" customFormat="1" ht="14.25" hidden="1" customHeight="1" x14ac:dyDescent="0.2">
      <c r="A90" s="144" t="s">
        <v>8</v>
      </c>
      <c r="B90" s="144"/>
      <c r="C90" s="137"/>
      <c r="D90" s="147"/>
      <c r="E90" s="106"/>
      <c r="F90" s="106"/>
      <c r="G90" s="129"/>
      <c r="H90" s="129"/>
    </row>
    <row r="91" spans="1:12" s="50" customFormat="1" ht="14.25" hidden="1" customHeight="1" x14ac:dyDescent="0.2">
      <c r="A91" s="144" t="s">
        <v>9</v>
      </c>
      <c r="B91" s="144"/>
      <c r="C91" s="137"/>
      <c r="D91" s="147"/>
      <c r="E91" s="106"/>
      <c r="F91" s="106"/>
      <c r="G91" s="129"/>
      <c r="H91" s="129"/>
    </row>
    <row r="92" spans="1:12" s="163" customFormat="1" ht="28.5" hidden="1" customHeight="1" x14ac:dyDescent="0.25">
      <c r="A92" s="177" t="s">
        <v>128</v>
      </c>
      <c r="B92" s="177"/>
      <c r="C92" s="173">
        <v>0</v>
      </c>
      <c r="D92" s="173"/>
      <c r="E92" s="105">
        <v>210</v>
      </c>
      <c r="F92" s="105">
        <f>E92-D92</f>
        <v>210</v>
      </c>
      <c r="G92" s="164" t="s">
        <v>70</v>
      </c>
      <c r="H92" s="165"/>
      <c r="I92" s="163">
        <v>1326</v>
      </c>
      <c r="J92" s="163">
        <v>1317.9</v>
      </c>
      <c r="K92" s="102">
        <f>C92-I92</f>
        <v>-1326</v>
      </c>
      <c r="L92" s="102">
        <f>D92-J92</f>
        <v>-1317.9</v>
      </c>
    </row>
    <row r="93" spans="1:12" ht="15.75" hidden="1" customHeight="1" x14ac:dyDescent="0.25">
      <c r="A93" s="149" t="s">
        <v>19</v>
      </c>
      <c r="B93" s="149"/>
      <c r="C93" s="137"/>
      <c r="D93" s="147">
        <v>0</v>
      </c>
      <c r="E93" s="119"/>
      <c r="F93" s="119"/>
    </row>
    <row r="94" spans="1:12" ht="15.75" hidden="1" customHeight="1" x14ac:dyDescent="0.25">
      <c r="A94" s="149" t="s">
        <v>8</v>
      </c>
      <c r="B94" s="149"/>
      <c r="C94" s="137"/>
      <c r="D94" s="147">
        <v>0</v>
      </c>
      <c r="E94" s="119"/>
      <c r="F94" s="119"/>
    </row>
    <row r="95" spans="1:12" ht="15.75" hidden="1" customHeight="1" x14ac:dyDescent="0.25">
      <c r="A95" s="149" t="s">
        <v>9</v>
      </c>
      <c r="B95" s="149"/>
      <c r="C95" s="137"/>
      <c r="D95" s="147">
        <v>0</v>
      </c>
      <c r="E95" s="119"/>
      <c r="F95" s="119"/>
    </row>
    <row r="96" spans="1:12" ht="15.75" hidden="1" customHeight="1" x14ac:dyDescent="0.25">
      <c r="A96" s="135" t="s">
        <v>69</v>
      </c>
      <c r="B96" s="135"/>
      <c r="C96" s="137"/>
      <c r="D96" s="147"/>
      <c r="E96" s="119"/>
      <c r="F96" s="119"/>
    </row>
    <row r="97" spans="1:12" s="166" customFormat="1" ht="16.5" customHeight="1" x14ac:dyDescent="0.25">
      <c r="A97" s="183" t="s">
        <v>96</v>
      </c>
      <c r="B97" s="183"/>
      <c r="C97" s="85">
        <v>189.8</v>
      </c>
      <c r="D97" s="85">
        <f>SUM(D98:D98)</f>
        <v>0</v>
      </c>
      <c r="E97" s="105">
        <v>90</v>
      </c>
      <c r="F97" s="107">
        <f>E97-D97</f>
        <v>90</v>
      </c>
      <c r="G97" s="164" t="s">
        <v>65</v>
      </c>
      <c r="H97" s="165"/>
      <c r="I97" s="166">
        <v>189.8</v>
      </c>
      <c r="J97" s="166">
        <v>0</v>
      </c>
      <c r="K97" s="63">
        <f>C97-I97</f>
        <v>0</v>
      </c>
      <c r="L97" s="63">
        <f>D97-J97</f>
        <v>0</v>
      </c>
    </row>
    <row r="98" spans="1:12" ht="17.25" hidden="1" customHeight="1" x14ac:dyDescent="0.25">
      <c r="A98" s="149" t="s">
        <v>9</v>
      </c>
      <c r="B98" s="149"/>
      <c r="C98" s="137">
        <v>0</v>
      </c>
      <c r="D98" s="147">
        <v>0</v>
      </c>
      <c r="E98" s="119"/>
      <c r="F98" s="119"/>
    </row>
    <row r="99" spans="1:12" s="166" customFormat="1" ht="26.25" customHeight="1" x14ac:dyDescent="0.25">
      <c r="A99" s="172" t="s">
        <v>111</v>
      </c>
      <c r="B99" s="172"/>
      <c r="C99" s="173">
        <f>SUM(C100:C100)</f>
        <v>0</v>
      </c>
      <c r="D99" s="173">
        <f>SUM(D100:D100)</f>
        <v>0</v>
      </c>
      <c r="E99" s="105"/>
      <c r="F99" s="105"/>
      <c r="G99" s="164" t="s">
        <v>65</v>
      </c>
      <c r="H99" s="165"/>
    </row>
    <row r="100" spans="1:12" ht="14.25" hidden="1" customHeight="1" x14ac:dyDescent="0.25">
      <c r="A100" s="149" t="s">
        <v>9</v>
      </c>
      <c r="B100" s="149"/>
      <c r="C100" s="137">
        <v>0</v>
      </c>
      <c r="D100" s="147"/>
      <c r="E100" s="119"/>
      <c r="F100" s="119"/>
    </row>
    <row r="101" spans="1:12" s="163" customFormat="1" ht="26.25" customHeight="1" x14ac:dyDescent="0.25">
      <c r="A101" s="172" t="s">
        <v>112</v>
      </c>
      <c r="B101" s="172"/>
      <c r="C101" s="173">
        <f>SUM(C102:C103)</f>
        <v>0</v>
      </c>
      <c r="D101" s="173">
        <f>SUM(D102)</f>
        <v>0</v>
      </c>
      <c r="E101" s="171"/>
      <c r="F101" s="171"/>
      <c r="G101" s="165"/>
      <c r="H101" s="165"/>
      <c r="K101" s="63"/>
      <c r="L101" s="63"/>
    </row>
    <row r="102" spans="1:12" s="50" customFormat="1" ht="15" hidden="1" customHeight="1" x14ac:dyDescent="0.25">
      <c r="A102" s="149" t="s">
        <v>9</v>
      </c>
      <c r="B102" s="149"/>
      <c r="C102" s="137"/>
      <c r="D102" s="147"/>
      <c r="E102" s="119"/>
      <c r="F102" s="119"/>
      <c r="G102" s="110"/>
      <c r="H102" s="110"/>
    </row>
    <row r="103" spans="1:12" s="50" customFormat="1" ht="14.25" hidden="1" customHeight="1" x14ac:dyDescent="0.25">
      <c r="A103" s="149" t="s">
        <v>18</v>
      </c>
      <c r="B103" s="149"/>
      <c r="C103" s="137"/>
      <c r="D103" s="131"/>
      <c r="E103" s="119"/>
      <c r="F103" s="119"/>
      <c r="G103" s="110"/>
      <c r="H103" s="110"/>
    </row>
    <row r="104" spans="1:12" s="163" customFormat="1" ht="19.5" customHeight="1" x14ac:dyDescent="0.25">
      <c r="A104" s="34" t="s">
        <v>118</v>
      </c>
      <c r="B104" s="34"/>
      <c r="C104" s="85">
        <v>1536.8</v>
      </c>
      <c r="D104" s="85">
        <f>D105</f>
        <v>1536.8</v>
      </c>
      <c r="E104" s="171"/>
      <c r="F104" s="171"/>
      <c r="G104" s="165"/>
      <c r="H104" s="165"/>
      <c r="I104" s="163">
        <v>1536.8</v>
      </c>
      <c r="J104" s="163">
        <v>1536.8</v>
      </c>
      <c r="K104" s="63">
        <f>C104-I104</f>
        <v>0</v>
      </c>
      <c r="L104" s="63">
        <f>D104-J104</f>
        <v>0</v>
      </c>
    </row>
    <row r="105" spans="1:12" s="50" customFormat="1" ht="19.5" customHeight="1" x14ac:dyDescent="0.25">
      <c r="A105" s="149" t="s">
        <v>140</v>
      </c>
      <c r="B105" s="149"/>
      <c r="C105" s="137">
        <v>1536.8</v>
      </c>
      <c r="D105" s="147">
        <v>1536.8</v>
      </c>
      <c r="E105" s="119"/>
      <c r="F105" s="119"/>
      <c r="G105" s="110"/>
      <c r="H105" s="110"/>
    </row>
    <row r="106" spans="1:12" s="163" customFormat="1" ht="19.5" customHeight="1" x14ac:dyDescent="0.25">
      <c r="A106" s="174" t="s">
        <v>129</v>
      </c>
      <c r="B106" s="174"/>
      <c r="C106" s="173">
        <f>C107</f>
        <v>0</v>
      </c>
      <c r="D106" s="173">
        <f>D107</f>
        <v>0</v>
      </c>
      <c r="E106" s="171"/>
      <c r="F106" s="171"/>
      <c r="G106" s="165"/>
      <c r="H106" s="165"/>
      <c r="K106" s="63"/>
      <c r="L106" s="63"/>
    </row>
    <row r="107" spans="1:12" s="50" customFormat="1" ht="14.25" hidden="1" customHeight="1" x14ac:dyDescent="0.25">
      <c r="A107" s="149" t="s">
        <v>10</v>
      </c>
      <c r="B107" s="149"/>
      <c r="C107" s="137"/>
      <c r="D107" s="147"/>
      <c r="E107" s="119"/>
      <c r="F107" s="119"/>
      <c r="G107" s="110"/>
      <c r="H107" s="110"/>
    </row>
    <row r="108" spans="1:12" s="163" customFormat="1" ht="26.25" customHeight="1" x14ac:dyDescent="0.25">
      <c r="A108" s="41" t="s">
        <v>130</v>
      </c>
      <c r="B108" s="41"/>
      <c r="C108" s="85">
        <f>C109</f>
        <v>3</v>
      </c>
      <c r="D108" s="85">
        <f>D109</f>
        <v>3</v>
      </c>
      <c r="E108" s="171"/>
      <c r="F108" s="171"/>
      <c r="G108" s="165"/>
      <c r="H108" s="165"/>
      <c r="I108" s="163">
        <v>3</v>
      </c>
      <c r="J108" s="163">
        <v>3</v>
      </c>
      <c r="K108" s="102">
        <f>C108-I108</f>
        <v>0</v>
      </c>
      <c r="L108" s="102">
        <f>D108-J108</f>
        <v>0</v>
      </c>
    </row>
    <row r="109" spans="1:12" s="187" customFormat="1" ht="26.25" customHeight="1" x14ac:dyDescent="0.25">
      <c r="A109" s="172" t="s">
        <v>142</v>
      </c>
      <c r="B109" s="172"/>
      <c r="C109" s="173">
        <v>3</v>
      </c>
      <c r="D109" s="180">
        <v>3</v>
      </c>
      <c r="E109" s="185"/>
      <c r="F109" s="185"/>
      <c r="G109" s="186"/>
      <c r="H109" s="186"/>
      <c r="K109" s="188"/>
      <c r="L109" s="188"/>
    </row>
    <row r="110" spans="1:12" s="163" customFormat="1" ht="26.25" customHeight="1" x14ac:dyDescent="0.25">
      <c r="A110" s="41" t="s">
        <v>134</v>
      </c>
      <c r="B110" s="41"/>
      <c r="C110" s="85">
        <v>100</v>
      </c>
      <c r="D110" s="182">
        <v>100</v>
      </c>
      <c r="E110" s="171"/>
      <c r="F110" s="171"/>
      <c r="G110" s="165"/>
      <c r="H110" s="165"/>
      <c r="I110" s="163">
        <v>100</v>
      </c>
      <c r="J110" s="163">
        <v>100</v>
      </c>
      <c r="K110" s="102">
        <f>C110-I110</f>
        <v>0</v>
      </c>
      <c r="L110" s="102">
        <f>D110-J110</f>
        <v>0</v>
      </c>
    </row>
    <row r="111" spans="1:12" s="163" customFormat="1" ht="26.25" customHeight="1" x14ac:dyDescent="0.25">
      <c r="A111" s="172" t="s">
        <v>132</v>
      </c>
      <c r="B111" s="172"/>
      <c r="C111" s="173">
        <v>0</v>
      </c>
      <c r="D111" s="182">
        <v>0</v>
      </c>
      <c r="E111" s="171"/>
      <c r="F111" s="171"/>
      <c r="G111" s="165"/>
      <c r="H111" s="165"/>
    </row>
    <row r="112" spans="1:12" s="163" customFormat="1" ht="26.25" customHeight="1" x14ac:dyDescent="0.25">
      <c r="A112" s="172" t="s">
        <v>131</v>
      </c>
      <c r="B112" s="172"/>
      <c r="C112" s="173">
        <v>0</v>
      </c>
      <c r="D112" s="181">
        <v>0</v>
      </c>
      <c r="E112" s="171"/>
      <c r="F112" s="171"/>
      <c r="G112" s="165"/>
      <c r="H112" s="165"/>
    </row>
    <row r="113" spans="1:12" s="163" customFormat="1" ht="26.25" customHeight="1" x14ac:dyDescent="0.25">
      <c r="A113" s="41" t="s">
        <v>135</v>
      </c>
      <c r="B113" s="41"/>
      <c r="C113" s="85">
        <f>C114</f>
        <v>100</v>
      </c>
      <c r="D113" s="85">
        <f>D114</f>
        <v>47.5</v>
      </c>
      <c r="E113" s="171"/>
      <c r="F113" s="171"/>
      <c r="G113" s="165"/>
      <c r="H113" s="165"/>
      <c r="I113" s="163">
        <v>100</v>
      </c>
      <c r="J113" s="163">
        <v>47.5</v>
      </c>
      <c r="K113" s="102">
        <f>C113-I113</f>
        <v>0</v>
      </c>
      <c r="L113" s="102">
        <f>D113-J113</f>
        <v>0</v>
      </c>
    </row>
    <row r="114" spans="1:12" s="189" customFormat="1" ht="26.25" customHeight="1" x14ac:dyDescent="0.25">
      <c r="A114" s="144" t="s">
        <v>143</v>
      </c>
      <c r="B114" s="144"/>
      <c r="C114" s="137">
        <v>100</v>
      </c>
      <c r="D114" s="176">
        <v>47.5</v>
      </c>
      <c r="E114" s="132"/>
      <c r="F114" s="132"/>
      <c r="G114" s="161"/>
      <c r="H114" s="161"/>
      <c r="K114" s="188"/>
      <c r="L114" s="188"/>
    </row>
    <row r="115" spans="1:12" s="163" customFormat="1" ht="26.25" customHeight="1" x14ac:dyDescent="0.25">
      <c r="A115" s="41" t="s">
        <v>136</v>
      </c>
      <c r="B115" s="41"/>
      <c r="C115" s="85">
        <v>11.1</v>
      </c>
      <c r="D115" s="184">
        <f>D116</f>
        <v>11.1</v>
      </c>
      <c r="E115" s="171"/>
      <c r="F115" s="171"/>
      <c r="G115" s="165"/>
      <c r="H115" s="165"/>
      <c r="I115" s="163">
        <v>11.1</v>
      </c>
      <c r="J115" s="163">
        <v>11.1</v>
      </c>
      <c r="K115" s="102">
        <f>C115-I115</f>
        <v>0</v>
      </c>
      <c r="L115" s="102">
        <f>D115-J115</f>
        <v>0</v>
      </c>
    </row>
    <row r="116" spans="1:12" s="163" customFormat="1" ht="26.25" customHeight="1" x14ac:dyDescent="0.25">
      <c r="A116" s="144" t="s">
        <v>141</v>
      </c>
      <c r="B116" s="144"/>
      <c r="C116" s="173">
        <v>11.1</v>
      </c>
      <c r="D116" s="182">
        <v>11.1</v>
      </c>
      <c r="E116" s="171"/>
      <c r="F116" s="171"/>
      <c r="G116" s="165"/>
      <c r="H116" s="165"/>
    </row>
    <row r="117" spans="1:12" ht="18" customHeight="1" x14ac:dyDescent="0.25">
      <c r="A117" s="172" t="s">
        <v>45</v>
      </c>
      <c r="B117" s="172"/>
      <c r="C117" s="173">
        <f>C115+C113+C112+C111+C110+C108+C106+C104+C101+C99+C97+C92+C85+C70+C38+C20+C3</f>
        <v>1247757.1000000001</v>
      </c>
      <c r="D117" s="173">
        <f>D115+D113+D112+D111+D110+D108+D106+D104+D101+D99+D97+D92+D85+D70+D38+D20+D3</f>
        <v>1232915.3999999999</v>
      </c>
      <c r="E117" s="133"/>
      <c r="F117" s="133"/>
      <c r="K117" s="63"/>
      <c r="L117" s="63"/>
    </row>
    <row r="118" spans="1:12" s="110" customFormat="1" ht="13.5" customHeight="1" x14ac:dyDescent="0.25">
      <c r="A118" s="158"/>
      <c r="B118" s="158"/>
      <c r="C118" s="159">
        <f>C120-C117</f>
        <v>0</v>
      </c>
      <c r="D118" s="159">
        <f>D120-D117</f>
        <v>0</v>
      </c>
      <c r="E118" s="109"/>
      <c r="F118" s="109"/>
      <c r="I118"/>
      <c r="J118"/>
    </row>
    <row r="119" spans="1:12" s="110" customFormat="1" ht="13.5" customHeight="1" x14ac:dyDescent="0.25">
      <c r="A119" s="158"/>
      <c r="B119" s="158"/>
      <c r="C119" s="159"/>
      <c r="D119" s="159"/>
      <c r="E119" s="109"/>
      <c r="F119" s="109"/>
      <c r="I119"/>
      <c r="J119"/>
    </row>
    <row r="120" spans="1:12" s="110" customFormat="1" ht="13.5" customHeight="1" x14ac:dyDescent="0.25">
      <c r="A120" s="158"/>
      <c r="B120" s="158"/>
      <c r="C120" s="134">
        <f>1322560.5-74803.4</f>
        <v>1247757.1000000001</v>
      </c>
      <c r="D120" s="134">
        <f>1301362.5-68447.1</f>
        <v>1232915.3999999999</v>
      </c>
      <c r="E120" s="109"/>
      <c r="F120" s="109"/>
      <c r="I120"/>
      <c r="J120"/>
    </row>
    <row r="121" spans="1:12" s="110" customFormat="1" ht="13.5" customHeight="1" x14ac:dyDescent="0.25">
      <c r="A121" s="158"/>
      <c r="B121" s="158"/>
      <c r="C121" s="3"/>
      <c r="D121" s="3"/>
      <c r="E121" s="109"/>
      <c r="F121" s="109"/>
      <c r="I121"/>
      <c r="J121"/>
    </row>
    <row r="122" spans="1:12" s="161" customFormat="1" ht="26.25" customHeight="1" x14ac:dyDescent="0.25">
      <c r="A122" s="158"/>
      <c r="B122" s="158"/>
      <c r="C122" s="160">
        <f>C120/'за 2023 год'!B117*100</f>
        <v>102.8440345194625</v>
      </c>
      <c r="D122" s="160"/>
      <c r="E122" s="142"/>
      <c r="F122" s="142"/>
      <c r="I122" s="3"/>
      <c r="J122" s="3"/>
    </row>
    <row r="123" spans="1:12" s="3" customFormat="1" ht="26.25" customHeight="1" x14ac:dyDescent="0.25">
      <c r="A123" s="158"/>
      <c r="B123" s="158"/>
      <c r="C123" s="160"/>
      <c r="D123" s="142"/>
      <c r="E123" s="142"/>
      <c r="F123" s="142"/>
      <c r="G123" s="161"/>
      <c r="H123" s="161"/>
    </row>
    <row r="124" spans="1:12" s="3" customFormat="1" ht="26.25" customHeight="1" x14ac:dyDescent="0.25">
      <c r="A124" s="158"/>
      <c r="B124" s="158"/>
      <c r="C124" s="160"/>
      <c r="D124" s="142"/>
      <c r="E124" s="142"/>
      <c r="F124" s="142"/>
      <c r="G124" s="161"/>
      <c r="H124" s="161"/>
    </row>
    <row r="125" spans="1:12" s="3" customFormat="1" ht="26.25" customHeight="1" x14ac:dyDescent="0.25">
      <c r="A125" s="158"/>
      <c r="B125" s="158"/>
      <c r="C125" s="160"/>
      <c r="D125" s="142"/>
      <c r="E125" s="142"/>
      <c r="F125" s="142"/>
      <c r="G125" s="161"/>
      <c r="H125" s="161"/>
    </row>
    <row r="126" spans="1:12" s="3" customFormat="1" ht="26.25" customHeight="1" x14ac:dyDescent="0.25">
      <c r="A126" s="158"/>
      <c r="B126" s="158"/>
      <c r="C126" s="160"/>
      <c r="D126" s="142"/>
      <c r="E126" s="142"/>
      <c r="F126" s="142"/>
      <c r="G126" s="161"/>
      <c r="H126" s="161"/>
    </row>
    <row r="127" spans="1:12" s="3" customFormat="1" ht="26.25" customHeight="1" x14ac:dyDescent="0.25">
      <c r="A127" s="158"/>
      <c r="B127" s="158"/>
      <c r="C127" s="160"/>
      <c r="D127" s="142"/>
      <c r="E127" s="142"/>
      <c r="F127" s="142"/>
      <c r="G127" s="161"/>
      <c r="H127" s="161"/>
    </row>
    <row r="128" spans="1:12" s="3" customFormat="1" ht="26.25" customHeight="1" x14ac:dyDescent="0.25">
      <c r="A128" s="158"/>
      <c r="B128" s="158"/>
      <c r="C128" s="160"/>
      <c r="D128" s="142"/>
      <c r="E128" s="142"/>
      <c r="F128" s="142"/>
      <c r="G128" s="161"/>
      <c r="H128" s="161"/>
    </row>
    <row r="129" spans="1:8" s="3" customFormat="1" ht="26.25" customHeight="1" x14ac:dyDescent="0.25">
      <c r="A129" s="158"/>
      <c r="B129" s="158"/>
      <c r="C129" s="160"/>
      <c r="D129" s="142"/>
      <c r="E129" s="142"/>
      <c r="F129" s="142"/>
      <c r="G129" s="161"/>
      <c r="H129" s="161"/>
    </row>
    <row r="130" spans="1:8" s="3" customFormat="1" ht="26.25" customHeight="1" x14ac:dyDescent="0.25">
      <c r="A130" s="158"/>
      <c r="B130" s="158"/>
      <c r="C130" s="160"/>
      <c r="D130" s="142"/>
      <c r="E130" s="142"/>
      <c r="F130" s="142"/>
      <c r="G130" s="161"/>
      <c r="H130" s="161"/>
    </row>
    <row r="131" spans="1:8" s="3" customFormat="1" ht="26.25" customHeight="1" x14ac:dyDescent="0.25">
      <c r="A131" s="158"/>
      <c r="B131" s="158"/>
      <c r="C131" s="160"/>
      <c r="D131" s="142"/>
      <c r="E131" s="142"/>
      <c r="F131" s="142"/>
      <c r="G131" s="161"/>
      <c r="H131" s="161"/>
    </row>
    <row r="132" spans="1:8" s="3" customFormat="1" ht="26.25" customHeight="1" x14ac:dyDescent="0.25">
      <c r="A132" s="158"/>
      <c r="B132" s="158"/>
      <c r="C132" s="160"/>
      <c r="D132" s="142"/>
      <c r="E132" s="142"/>
      <c r="F132" s="142"/>
      <c r="G132" s="161"/>
      <c r="H132" s="161"/>
    </row>
    <row r="133" spans="1:8" s="3" customFormat="1" ht="26.25" customHeight="1" x14ac:dyDescent="0.25">
      <c r="A133" s="158"/>
      <c r="B133" s="158"/>
      <c r="C133" s="160"/>
      <c r="D133" s="142"/>
      <c r="E133" s="142"/>
      <c r="F133" s="142"/>
      <c r="G133" s="161"/>
      <c r="H133" s="161"/>
    </row>
    <row r="134" spans="1:8" s="3" customFormat="1" ht="26.25" customHeight="1" x14ac:dyDescent="0.25">
      <c r="A134" s="158"/>
      <c r="B134" s="158"/>
      <c r="C134" s="160"/>
      <c r="D134" s="142"/>
      <c r="E134" s="142"/>
      <c r="F134" s="142"/>
      <c r="G134" s="161"/>
      <c r="H134" s="161"/>
    </row>
    <row r="135" spans="1:8" s="3" customFormat="1" ht="26.25" customHeight="1" x14ac:dyDescent="0.25">
      <c r="A135" s="158"/>
      <c r="B135" s="158"/>
      <c r="C135" s="160"/>
      <c r="D135" s="142"/>
      <c r="E135" s="142"/>
      <c r="F135" s="142"/>
      <c r="G135" s="161"/>
      <c r="H135" s="161"/>
    </row>
    <row r="136" spans="1:8" s="3" customFormat="1" ht="26.25" customHeight="1" x14ac:dyDescent="0.25">
      <c r="A136" s="158"/>
      <c r="B136" s="158"/>
      <c r="C136" s="160"/>
      <c r="D136" s="142"/>
      <c r="E136" s="142"/>
      <c r="F136" s="142"/>
      <c r="G136" s="161"/>
      <c r="H136" s="161"/>
    </row>
    <row r="137" spans="1:8" s="3" customFormat="1" ht="26.25" customHeight="1" x14ac:dyDescent="0.25">
      <c r="A137" s="158"/>
      <c r="B137" s="158"/>
      <c r="C137" s="160"/>
      <c r="D137" s="142"/>
      <c r="E137" s="142"/>
      <c r="F137" s="142"/>
      <c r="G137" s="161"/>
      <c r="H137" s="161"/>
    </row>
    <row r="138" spans="1:8" s="3" customFormat="1" ht="26.25" customHeight="1" x14ac:dyDescent="0.25">
      <c r="A138" s="158"/>
      <c r="B138" s="158"/>
      <c r="C138" s="160"/>
      <c r="D138" s="142"/>
      <c r="E138" s="142"/>
      <c r="F138" s="142"/>
      <c r="G138" s="161"/>
      <c r="H138" s="161"/>
    </row>
    <row r="139" spans="1:8" s="3" customFormat="1" ht="26.25" customHeight="1" x14ac:dyDescent="0.25">
      <c r="A139" s="158"/>
      <c r="B139" s="158"/>
      <c r="C139" s="160"/>
      <c r="D139" s="142"/>
      <c r="E139" s="142"/>
      <c r="F139" s="142"/>
      <c r="G139" s="161"/>
      <c r="H139" s="161"/>
    </row>
    <row r="140" spans="1:8" s="3" customFormat="1" ht="26.25" customHeight="1" x14ac:dyDescent="0.25">
      <c r="A140" s="158"/>
      <c r="B140" s="158"/>
      <c r="C140" s="160"/>
      <c r="D140" s="142"/>
      <c r="E140" s="142"/>
      <c r="F140" s="142"/>
      <c r="G140" s="161"/>
      <c r="H140" s="161"/>
    </row>
    <row r="141" spans="1:8" s="3" customFormat="1" ht="26.25" customHeight="1" x14ac:dyDescent="0.25">
      <c r="A141" s="158"/>
      <c r="B141" s="158"/>
      <c r="C141" s="160"/>
      <c r="D141" s="142"/>
      <c r="E141" s="142"/>
      <c r="F141" s="142"/>
      <c r="G141" s="161"/>
      <c r="H141" s="161"/>
    </row>
    <row r="142" spans="1:8" s="3" customFormat="1" ht="26.25" customHeight="1" x14ac:dyDescent="0.25">
      <c r="A142" s="158"/>
      <c r="B142" s="158"/>
      <c r="C142" s="160"/>
      <c r="D142" s="142"/>
      <c r="E142" s="142"/>
      <c r="F142" s="142"/>
      <c r="G142" s="161"/>
      <c r="H142" s="161"/>
    </row>
    <row r="143" spans="1:8" s="3" customFormat="1" ht="26.25" customHeight="1" x14ac:dyDescent="0.25">
      <c r="A143" s="158"/>
      <c r="B143" s="158"/>
      <c r="C143" s="160"/>
      <c r="D143" s="142"/>
      <c r="E143" s="142"/>
      <c r="F143" s="142"/>
      <c r="G143" s="161"/>
      <c r="H143" s="161"/>
    </row>
    <row r="144" spans="1:8" s="3" customFormat="1" ht="26.25" customHeight="1" x14ac:dyDescent="0.25">
      <c r="A144" s="158"/>
      <c r="B144" s="158"/>
      <c r="C144" s="160"/>
      <c r="D144" s="142"/>
      <c r="E144" s="142"/>
      <c r="F144" s="142"/>
      <c r="G144" s="161"/>
      <c r="H144" s="161"/>
    </row>
    <row r="145" spans="1:8" s="3" customFormat="1" ht="26.25" customHeight="1" x14ac:dyDescent="0.25">
      <c r="A145" s="158"/>
      <c r="B145" s="158"/>
      <c r="C145" s="160"/>
      <c r="D145" s="142"/>
      <c r="E145" s="142"/>
      <c r="F145" s="142"/>
      <c r="G145" s="161"/>
      <c r="H145" s="161"/>
    </row>
    <row r="146" spans="1:8" s="3" customFormat="1" ht="26.25" customHeight="1" x14ac:dyDescent="0.25">
      <c r="A146" s="158"/>
      <c r="B146" s="158"/>
      <c r="C146" s="160"/>
      <c r="D146" s="142"/>
      <c r="E146" s="142"/>
      <c r="F146" s="142"/>
      <c r="G146" s="161"/>
      <c r="H146" s="161"/>
    </row>
    <row r="147" spans="1:8" s="3" customFormat="1" ht="26.25" customHeight="1" x14ac:dyDescent="0.25">
      <c r="A147" s="158"/>
      <c r="B147" s="158"/>
      <c r="C147" s="160"/>
      <c r="D147" s="142"/>
      <c r="E147" s="142"/>
      <c r="F147" s="142"/>
      <c r="G147" s="161"/>
      <c r="H147" s="161"/>
    </row>
    <row r="148" spans="1:8" s="3" customFormat="1" ht="26.25" customHeight="1" x14ac:dyDescent="0.25">
      <c r="A148" s="158"/>
      <c r="B148" s="158"/>
      <c r="C148" s="160"/>
      <c r="D148" s="142"/>
      <c r="E148" s="142"/>
      <c r="F148" s="142"/>
      <c r="G148" s="161"/>
      <c r="H148" s="161"/>
    </row>
    <row r="149" spans="1:8" s="3" customFormat="1" ht="26.25" customHeight="1" x14ac:dyDescent="0.25">
      <c r="A149" s="158"/>
      <c r="B149" s="158"/>
      <c r="C149" s="160"/>
      <c r="D149" s="142"/>
      <c r="E149" s="142"/>
      <c r="F149" s="142"/>
      <c r="G149" s="161"/>
      <c r="H149" s="161"/>
    </row>
    <row r="150" spans="1:8" s="3" customFormat="1" ht="26.25" customHeight="1" x14ac:dyDescent="0.25">
      <c r="A150" s="158"/>
      <c r="B150" s="158"/>
      <c r="C150" s="160"/>
      <c r="D150" s="142"/>
      <c r="E150" s="142"/>
      <c r="F150" s="142"/>
      <c r="G150" s="161"/>
      <c r="H150" s="161"/>
    </row>
    <row r="151" spans="1:8" s="3" customFormat="1" ht="26.25" customHeight="1" x14ac:dyDescent="0.25">
      <c r="A151" s="158"/>
      <c r="B151" s="158"/>
      <c r="C151" s="160"/>
      <c r="D151" s="142"/>
      <c r="E151" s="142"/>
      <c r="F151" s="142"/>
      <c r="G151" s="161"/>
      <c r="H151" s="161"/>
    </row>
    <row r="152" spans="1:8" s="3" customFormat="1" ht="26.25" customHeight="1" x14ac:dyDescent="0.25">
      <c r="A152" s="158"/>
      <c r="B152" s="158"/>
      <c r="C152" s="160"/>
      <c r="D152" s="142"/>
      <c r="E152" s="142"/>
      <c r="F152" s="142"/>
      <c r="G152" s="161"/>
      <c r="H152" s="161"/>
    </row>
    <row r="153" spans="1:8" s="3" customFormat="1" ht="26.25" customHeight="1" x14ac:dyDescent="0.25">
      <c r="A153" s="158"/>
      <c r="B153" s="158"/>
      <c r="C153" s="160"/>
      <c r="D153" s="142"/>
      <c r="E153" s="142"/>
      <c r="F153" s="142"/>
      <c r="G153" s="161"/>
      <c r="H153" s="161"/>
    </row>
    <row r="154" spans="1:8" s="3" customFormat="1" ht="26.25" customHeight="1" x14ac:dyDescent="0.25">
      <c r="A154" s="158"/>
      <c r="B154" s="158"/>
      <c r="C154" s="160"/>
      <c r="D154" s="142"/>
      <c r="E154" s="142"/>
      <c r="F154" s="142"/>
      <c r="G154" s="161"/>
      <c r="H154" s="161"/>
    </row>
    <row r="155" spans="1:8" s="3" customFormat="1" ht="26.25" customHeight="1" x14ac:dyDescent="0.25">
      <c r="A155" s="158"/>
      <c r="B155" s="158"/>
      <c r="C155" s="160"/>
      <c r="D155" s="142"/>
      <c r="E155" s="142"/>
      <c r="F155" s="142"/>
      <c r="G155" s="161"/>
      <c r="H155" s="161"/>
    </row>
    <row r="156" spans="1:8" s="3" customFormat="1" ht="26.25" customHeight="1" x14ac:dyDescent="0.25">
      <c r="A156" s="158"/>
      <c r="B156" s="158"/>
      <c r="C156" s="160"/>
      <c r="D156" s="142"/>
      <c r="E156" s="142"/>
      <c r="F156" s="142"/>
      <c r="G156" s="161"/>
      <c r="H156" s="161"/>
    </row>
    <row r="157" spans="1:8" s="3" customFormat="1" ht="26.25" customHeight="1" x14ac:dyDescent="0.25">
      <c r="A157" s="158"/>
      <c r="B157" s="158"/>
      <c r="C157" s="160"/>
      <c r="D157" s="142"/>
      <c r="E157" s="142"/>
      <c r="F157" s="142"/>
      <c r="G157" s="161"/>
      <c r="H157" s="161"/>
    </row>
    <row r="158" spans="1:8" s="3" customFormat="1" ht="26.25" customHeight="1" x14ac:dyDescent="0.25">
      <c r="A158" s="158"/>
      <c r="B158" s="158"/>
      <c r="C158" s="160"/>
      <c r="D158" s="142"/>
      <c r="E158" s="142"/>
      <c r="F158" s="142"/>
      <c r="G158" s="161"/>
      <c r="H158" s="161"/>
    </row>
    <row r="159" spans="1:8" s="3" customFormat="1" ht="26.25" customHeight="1" x14ac:dyDescent="0.25">
      <c r="A159" s="158"/>
      <c r="B159" s="158"/>
      <c r="C159" s="160"/>
      <c r="D159" s="142"/>
      <c r="E159" s="142"/>
      <c r="F159" s="142"/>
      <c r="G159" s="161"/>
      <c r="H159" s="161"/>
    </row>
    <row r="160" spans="1:8" s="3" customFormat="1" ht="26.25" customHeight="1" x14ac:dyDescent="0.25">
      <c r="A160" s="158"/>
      <c r="B160" s="158"/>
      <c r="C160" s="160"/>
      <c r="D160" s="142"/>
      <c r="E160" s="142"/>
      <c r="F160" s="142"/>
      <c r="G160" s="161"/>
      <c r="H160" s="161"/>
    </row>
    <row r="161" spans="1:8" s="3" customFormat="1" ht="26.25" customHeight="1" x14ac:dyDescent="0.25">
      <c r="A161" s="158"/>
      <c r="B161" s="158"/>
      <c r="C161" s="160"/>
      <c r="D161" s="142"/>
      <c r="E161" s="142"/>
      <c r="F161" s="142"/>
      <c r="G161" s="161"/>
      <c r="H161" s="161"/>
    </row>
    <row r="162" spans="1:8" s="3" customFormat="1" ht="26.25" customHeight="1" x14ac:dyDescent="0.25">
      <c r="A162" s="158"/>
      <c r="B162" s="158"/>
      <c r="C162" s="160"/>
      <c r="D162" s="142"/>
      <c r="E162" s="142"/>
      <c r="F162" s="142"/>
      <c r="G162" s="161"/>
      <c r="H162" s="161"/>
    </row>
    <row r="163" spans="1:8" s="3" customFormat="1" ht="26.25" customHeight="1" x14ac:dyDescent="0.25">
      <c r="A163" s="158"/>
      <c r="B163" s="158"/>
      <c r="C163" s="160"/>
      <c r="D163" s="142"/>
      <c r="E163" s="142"/>
      <c r="F163" s="142"/>
      <c r="G163" s="161"/>
      <c r="H163" s="161"/>
    </row>
    <row r="164" spans="1:8" s="3" customFormat="1" ht="26.25" customHeight="1" x14ac:dyDescent="0.25">
      <c r="A164" s="158"/>
      <c r="B164" s="158"/>
      <c r="C164" s="160"/>
      <c r="D164" s="142"/>
      <c r="E164" s="142"/>
      <c r="F164" s="142"/>
      <c r="G164" s="161"/>
      <c r="H164" s="161"/>
    </row>
    <row r="165" spans="1:8" s="3" customFormat="1" ht="26.25" customHeight="1" x14ac:dyDescent="0.25">
      <c r="A165" s="158"/>
      <c r="B165" s="158"/>
      <c r="C165" s="160"/>
      <c r="D165" s="142"/>
      <c r="E165" s="142"/>
      <c r="F165" s="142"/>
      <c r="G165" s="161"/>
      <c r="H165" s="161"/>
    </row>
    <row r="166" spans="1:8" s="3" customFormat="1" ht="26.25" customHeight="1" x14ac:dyDescent="0.25">
      <c r="A166" s="158"/>
      <c r="B166" s="158"/>
      <c r="C166" s="160"/>
      <c r="D166" s="142"/>
      <c r="E166" s="142"/>
      <c r="F166" s="142"/>
      <c r="G166" s="161"/>
      <c r="H166" s="161"/>
    </row>
    <row r="167" spans="1:8" s="3" customFormat="1" ht="26.25" customHeight="1" x14ac:dyDescent="0.25">
      <c r="A167" s="158"/>
      <c r="B167" s="158"/>
      <c r="C167" s="160"/>
      <c r="D167" s="142"/>
      <c r="E167" s="142"/>
      <c r="F167" s="142"/>
      <c r="G167" s="161"/>
      <c r="H167" s="161"/>
    </row>
    <row r="168" spans="1:8" s="3" customFormat="1" ht="26.25" customHeight="1" x14ac:dyDescent="0.25">
      <c r="A168" s="158"/>
      <c r="B168" s="158"/>
      <c r="C168" s="160"/>
      <c r="D168" s="142"/>
      <c r="E168" s="142"/>
      <c r="F168" s="142"/>
      <c r="G168" s="161"/>
      <c r="H168" s="161"/>
    </row>
    <row r="169" spans="1:8" s="3" customFormat="1" ht="26.25" customHeight="1" x14ac:dyDescent="0.25">
      <c r="A169" s="158"/>
      <c r="B169" s="158"/>
      <c r="C169" s="160"/>
      <c r="D169" s="142"/>
      <c r="E169" s="142"/>
      <c r="F169" s="142"/>
      <c r="G169" s="161"/>
      <c r="H169" s="161"/>
    </row>
    <row r="170" spans="1:8" s="3" customFormat="1" ht="26.25" customHeight="1" x14ac:dyDescent="0.25">
      <c r="A170" s="158"/>
      <c r="B170" s="158"/>
      <c r="C170" s="160"/>
      <c r="D170" s="142"/>
      <c r="E170" s="142"/>
      <c r="F170" s="142"/>
      <c r="G170" s="161"/>
      <c r="H170" s="161"/>
    </row>
    <row r="171" spans="1:8" s="3" customFormat="1" ht="26.25" customHeight="1" x14ac:dyDescent="0.25">
      <c r="A171" s="158"/>
      <c r="B171" s="158"/>
      <c r="C171" s="160"/>
      <c r="D171" s="142"/>
      <c r="E171" s="142"/>
      <c r="F171" s="142"/>
      <c r="G171" s="161"/>
      <c r="H171" s="161"/>
    </row>
    <row r="172" spans="1:8" s="3" customFormat="1" ht="26.25" customHeight="1" x14ac:dyDescent="0.25">
      <c r="A172" s="158"/>
      <c r="B172" s="158"/>
      <c r="C172" s="160"/>
      <c r="D172" s="142"/>
      <c r="E172" s="142"/>
      <c r="F172" s="142"/>
      <c r="G172" s="161"/>
      <c r="H172" s="161"/>
    </row>
    <row r="173" spans="1:8" s="3" customFormat="1" ht="26.25" customHeight="1" x14ac:dyDescent="0.25">
      <c r="A173" s="158"/>
      <c r="B173" s="158"/>
      <c r="C173" s="160"/>
      <c r="D173" s="142"/>
      <c r="E173" s="142"/>
      <c r="F173" s="142"/>
      <c r="G173" s="161"/>
      <c r="H173" s="161"/>
    </row>
    <row r="174" spans="1:8" s="3" customFormat="1" ht="26.25" customHeight="1" x14ac:dyDescent="0.25">
      <c r="A174" s="158"/>
      <c r="B174" s="158"/>
      <c r="C174" s="160"/>
      <c r="D174" s="142"/>
      <c r="E174" s="142"/>
      <c r="F174" s="142"/>
      <c r="G174" s="161"/>
      <c r="H174" s="161"/>
    </row>
    <row r="175" spans="1:8" s="3" customFormat="1" ht="26.25" customHeight="1" x14ac:dyDescent="0.25">
      <c r="A175" s="158"/>
      <c r="B175" s="158"/>
      <c r="C175" s="160"/>
      <c r="D175" s="142"/>
      <c r="E175" s="142"/>
      <c r="F175" s="142"/>
      <c r="G175" s="161"/>
      <c r="H175" s="161"/>
    </row>
    <row r="176" spans="1:8" s="3" customFormat="1" ht="26.25" customHeight="1" x14ac:dyDescent="0.25">
      <c r="A176" s="158"/>
      <c r="B176" s="158"/>
      <c r="C176" s="160"/>
      <c r="D176" s="142"/>
      <c r="E176" s="142"/>
      <c r="F176" s="142"/>
      <c r="G176" s="161"/>
      <c r="H176" s="161"/>
    </row>
    <row r="177" spans="1:8" s="3" customFormat="1" ht="26.25" customHeight="1" x14ac:dyDescent="0.25">
      <c r="A177" s="158"/>
      <c r="B177" s="158"/>
      <c r="C177" s="160"/>
      <c r="D177" s="142"/>
      <c r="E177" s="142"/>
      <c r="F177" s="142"/>
      <c r="G177" s="161"/>
      <c r="H177" s="161"/>
    </row>
    <row r="178" spans="1:8" s="3" customFormat="1" ht="26.25" customHeight="1" x14ac:dyDescent="0.25">
      <c r="A178" s="158"/>
      <c r="B178" s="158"/>
      <c r="C178" s="160"/>
      <c r="D178" s="142"/>
      <c r="E178" s="142"/>
      <c r="F178" s="142"/>
      <c r="G178" s="161"/>
      <c r="H178" s="161"/>
    </row>
    <row r="179" spans="1:8" s="3" customFormat="1" ht="26.25" customHeight="1" x14ac:dyDescent="0.25">
      <c r="A179" s="158"/>
      <c r="B179" s="158"/>
      <c r="C179" s="160"/>
      <c r="D179" s="142"/>
      <c r="E179" s="142"/>
      <c r="F179" s="142"/>
      <c r="G179" s="161"/>
      <c r="H179" s="161"/>
    </row>
    <row r="180" spans="1:8" s="3" customFormat="1" ht="26.25" customHeight="1" x14ac:dyDescent="0.25">
      <c r="A180" s="158"/>
      <c r="B180" s="158"/>
      <c r="C180" s="160"/>
      <c r="D180" s="142"/>
      <c r="E180" s="142"/>
      <c r="F180" s="142"/>
      <c r="G180" s="161"/>
      <c r="H180" s="161"/>
    </row>
    <row r="181" spans="1:8" s="3" customFormat="1" ht="26.25" customHeight="1" x14ac:dyDescent="0.25">
      <c r="A181" s="158"/>
      <c r="B181" s="158"/>
      <c r="C181" s="160"/>
      <c r="D181" s="142"/>
      <c r="E181" s="142"/>
      <c r="F181" s="142"/>
      <c r="G181" s="161"/>
      <c r="H181" s="161"/>
    </row>
    <row r="182" spans="1:8" s="3" customFormat="1" ht="26.25" customHeight="1" x14ac:dyDescent="0.25">
      <c r="A182" s="158"/>
      <c r="B182" s="158"/>
      <c r="C182" s="160"/>
      <c r="D182" s="142"/>
      <c r="E182" s="142"/>
      <c r="F182" s="142"/>
      <c r="G182" s="161"/>
      <c r="H182" s="161"/>
    </row>
  </sheetData>
  <pageMargins left="0.7" right="0.7" top="0.75" bottom="0.75" header="0.3" footer="0.3"/>
  <pageSetup paperSize="9" scale="70" orientation="portrait" r:id="rId1"/>
  <rowBreaks count="1" manualBreakCount="1">
    <brk id="59" max="5" man="1"/>
  </rowBreaks>
  <colBreaks count="1" manualBreakCount="1">
    <brk id="4" max="10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abSelected="1" zoomScaleNormal="100" workbookViewId="0"/>
  </sheetViews>
  <sheetFormatPr defaultRowHeight="26.25" customHeight="1" x14ac:dyDescent="0.25"/>
  <cols>
    <col min="1" max="1" width="96.28515625" style="158" customWidth="1"/>
    <col min="2" max="2" width="1.28515625" style="158" customWidth="1"/>
    <col min="3" max="3" width="11.140625" style="158" customWidth="1"/>
    <col min="4" max="4" width="13" style="160" customWidth="1"/>
    <col min="5" max="5" width="12.28515625" style="142" customWidth="1"/>
    <col min="7" max="7" width="22.42578125" customWidth="1"/>
    <col min="8" max="8" width="11" customWidth="1"/>
    <col min="9" max="9" width="9" customWidth="1"/>
  </cols>
  <sheetData>
    <row r="1" spans="1:9" ht="20.25" customHeight="1" x14ac:dyDescent="0.3">
      <c r="A1" s="141" t="s">
        <v>159</v>
      </c>
      <c r="B1" s="190"/>
      <c r="C1" s="190"/>
      <c r="D1" s="134"/>
      <c r="E1" s="178" t="s">
        <v>113</v>
      </c>
    </row>
    <row r="2" spans="1:9" ht="39" customHeight="1" x14ac:dyDescent="0.25">
      <c r="A2" s="143" t="s">
        <v>3</v>
      </c>
      <c r="B2" s="143"/>
      <c r="C2" s="193" t="s">
        <v>144</v>
      </c>
      <c r="D2" s="153" t="s">
        <v>145</v>
      </c>
      <c r="E2" s="193" t="s">
        <v>146</v>
      </c>
      <c r="F2" s="193" t="s">
        <v>155</v>
      </c>
      <c r="G2" s="214" t="s">
        <v>156</v>
      </c>
    </row>
    <row r="3" spans="1:9" s="166" customFormat="1" ht="27.75" customHeight="1" x14ac:dyDescent="0.25">
      <c r="A3" s="41" t="s">
        <v>125</v>
      </c>
      <c r="B3" s="41"/>
      <c r="C3" s="194">
        <f>'за 2023 год'!B3</f>
        <v>32811.600000000006</v>
      </c>
      <c r="D3" s="85">
        <f>D7+D9+D11+D15+D17</f>
        <v>33091.300000000003</v>
      </c>
      <c r="E3" s="85">
        <f>E7+E9+E11+E15+E17</f>
        <v>27752.600000000002</v>
      </c>
      <c r="F3" s="207">
        <f>E3/D3*100</f>
        <v>83.866756519085072</v>
      </c>
      <c r="G3" s="205"/>
      <c r="H3" s="63"/>
      <c r="I3" s="63"/>
    </row>
    <row r="4" spans="1:9" ht="0.75" customHeight="1" x14ac:dyDescent="0.25">
      <c r="A4" s="144" t="s">
        <v>115</v>
      </c>
      <c r="B4" s="144"/>
      <c r="C4" s="194">
        <f>'за 2023 год'!B4</f>
        <v>0</v>
      </c>
      <c r="D4" s="137"/>
      <c r="E4" s="137"/>
      <c r="F4" s="199"/>
      <c r="G4" s="199"/>
    </row>
    <row r="5" spans="1:9" ht="41.25" hidden="1" customHeight="1" x14ac:dyDescent="0.25">
      <c r="A5" s="144" t="s">
        <v>1</v>
      </c>
      <c r="B5" s="144"/>
      <c r="C5" s="194">
        <f>'за 2023 год'!B5</f>
        <v>0</v>
      </c>
      <c r="D5" s="137"/>
      <c r="E5" s="137"/>
      <c r="F5" s="199"/>
      <c r="G5" s="199"/>
    </row>
    <row r="6" spans="1:9" ht="41.25" hidden="1" customHeight="1" x14ac:dyDescent="0.25">
      <c r="A6" s="144" t="s">
        <v>2</v>
      </c>
      <c r="B6" s="144"/>
      <c r="C6" s="194">
        <f>'за 2023 год'!B6</f>
        <v>0</v>
      </c>
      <c r="D6" s="137"/>
      <c r="E6" s="137"/>
      <c r="F6" s="199"/>
      <c r="G6" s="199"/>
    </row>
    <row r="7" spans="1:9" ht="32.25" customHeight="1" x14ac:dyDescent="0.25">
      <c r="A7" s="145" t="s">
        <v>101</v>
      </c>
      <c r="B7" s="145"/>
      <c r="C7" s="196">
        <f>'за 2023 год'!B7</f>
        <v>59.2</v>
      </c>
      <c r="D7" s="137">
        <v>60.2</v>
      </c>
      <c r="E7" s="137">
        <v>59.2</v>
      </c>
      <c r="F7" s="213">
        <f t="shared" ref="F7:F70" si="0">E7/D7*100</f>
        <v>98.338870431893682</v>
      </c>
      <c r="G7" s="199"/>
    </row>
    <row r="8" spans="1:9" ht="13.5" hidden="1" customHeight="1" x14ac:dyDescent="0.25">
      <c r="A8" s="145" t="s">
        <v>4</v>
      </c>
      <c r="B8" s="191"/>
      <c r="C8" s="197">
        <f>'за 2023 год'!B8</f>
        <v>0</v>
      </c>
      <c r="D8" s="146"/>
      <c r="E8" s="147"/>
      <c r="F8" s="213" t="e">
        <f t="shared" si="0"/>
        <v>#DIV/0!</v>
      </c>
      <c r="G8" s="199"/>
    </row>
    <row r="9" spans="1:9" ht="26.25" customHeight="1" x14ac:dyDescent="0.25">
      <c r="A9" s="179" t="s">
        <v>97</v>
      </c>
      <c r="B9" s="179"/>
      <c r="C9" s="196">
        <f>'за 2023 год'!B9</f>
        <v>93</v>
      </c>
      <c r="D9" s="137">
        <v>92</v>
      </c>
      <c r="E9" s="137">
        <v>66</v>
      </c>
      <c r="F9" s="213">
        <f t="shared" si="0"/>
        <v>71.739130434782609</v>
      </c>
      <c r="G9" s="199"/>
    </row>
    <row r="10" spans="1:9" ht="17.25" hidden="1" customHeight="1" x14ac:dyDescent="0.25">
      <c r="A10" s="148" t="s">
        <v>7</v>
      </c>
      <c r="B10" s="148"/>
      <c r="C10" s="197">
        <f>'за 2023 год'!B10</f>
        <v>0</v>
      </c>
      <c r="D10" s="137"/>
      <c r="E10" s="147"/>
      <c r="F10" s="213" t="e">
        <f t="shared" si="0"/>
        <v>#DIV/0!</v>
      </c>
      <c r="G10" s="199"/>
    </row>
    <row r="11" spans="1:9" ht="26.25" customHeight="1" x14ac:dyDescent="0.25">
      <c r="A11" s="179" t="s">
        <v>98</v>
      </c>
      <c r="B11" s="179"/>
      <c r="C11" s="196">
        <f>'за 2023 год'!B11</f>
        <v>24007.4</v>
      </c>
      <c r="D11" s="137">
        <v>24007.5</v>
      </c>
      <c r="E11" s="137">
        <v>18707.900000000001</v>
      </c>
      <c r="F11" s="213">
        <f t="shared" si="0"/>
        <v>77.925231698427581</v>
      </c>
      <c r="G11" s="199"/>
      <c r="H11" s="63"/>
      <c r="I11" s="63"/>
    </row>
    <row r="12" spans="1:9" ht="15.75" hidden="1" customHeight="1" x14ac:dyDescent="0.25">
      <c r="A12" s="40" t="s">
        <v>6</v>
      </c>
      <c r="B12" s="40"/>
      <c r="C12" s="197">
        <f>'за 2023 год'!B12</f>
        <v>0</v>
      </c>
      <c r="D12" s="137"/>
      <c r="E12" s="147"/>
      <c r="F12" s="213" t="e">
        <f t="shared" si="0"/>
        <v>#DIV/0!</v>
      </c>
      <c r="G12" s="199"/>
    </row>
    <row r="13" spans="1:9" ht="15.75" hidden="1" customHeight="1" x14ac:dyDescent="0.25">
      <c r="A13" s="40" t="s">
        <v>49</v>
      </c>
      <c r="B13" s="40"/>
      <c r="C13" s="197">
        <f>'за 2023 год'!B13</f>
        <v>0</v>
      </c>
      <c r="D13" s="137"/>
      <c r="E13" s="147"/>
      <c r="F13" s="213" t="e">
        <f t="shared" si="0"/>
        <v>#DIV/0!</v>
      </c>
      <c r="G13" s="199"/>
    </row>
    <row r="14" spans="1:9" ht="15.75" hidden="1" customHeight="1" x14ac:dyDescent="0.25">
      <c r="A14" s="40" t="s">
        <v>114</v>
      </c>
      <c r="B14" s="40"/>
      <c r="C14" s="197">
        <f>'за 2023 год'!B14</f>
        <v>0</v>
      </c>
      <c r="D14" s="137"/>
      <c r="E14" s="147"/>
      <c r="F14" s="213" t="e">
        <f t="shared" si="0"/>
        <v>#DIV/0!</v>
      </c>
      <c r="G14" s="199"/>
    </row>
    <row r="15" spans="1:9" ht="24" customHeight="1" x14ac:dyDescent="0.25">
      <c r="A15" s="179" t="s">
        <v>99</v>
      </c>
      <c r="B15" s="179"/>
      <c r="C15" s="196">
        <f>'за 2023 год'!B15</f>
        <v>506.5</v>
      </c>
      <c r="D15" s="137">
        <v>506.5</v>
      </c>
      <c r="E15" s="137">
        <v>506.5</v>
      </c>
      <c r="F15" s="213">
        <f t="shared" si="0"/>
        <v>100</v>
      </c>
      <c r="G15" s="199"/>
    </row>
    <row r="16" spans="1:9" ht="18" hidden="1" customHeight="1" x14ac:dyDescent="0.25">
      <c r="A16" s="148" t="s">
        <v>7</v>
      </c>
      <c r="B16" s="148"/>
      <c r="C16" s="197">
        <f>'за 2023 год'!B16</f>
        <v>0</v>
      </c>
      <c r="D16" s="137"/>
      <c r="E16" s="143"/>
      <c r="F16" s="213" t="e">
        <f t="shared" si="0"/>
        <v>#DIV/0!</v>
      </c>
      <c r="G16" s="199"/>
    </row>
    <row r="17" spans="1:9" ht="29.25" customHeight="1" x14ac:dyDescent="0.25">
      <c r="A17" s="179" t="s">
        <v>100</v>
      </c>
      <c r="B17" s="179"/>
      <c r="C17" s="196">
        <f>'за 2023 год'!B17</f>
        <v>8145.5</v>
      </c>
      <c r="D17" s="137">
        <v>8425.1</v>
      </c>
      <c r="E17" s="137">
        <v>8413</v>
      </c>
      <c r="F17" s="213">
        <f t="shared" si="0"/>
        <v>99.856381526628752</v>
      </c>
      <c r="G17" s="199"/>
      <c r="H17" s="63"/>
      <c r="I17" s="63"/>
    </row>
    <row r="18" spans="1:9" ht="19.5" hidden="1" customHeight="1" x14ac:dyDescent="0.25">
      <c r="A18" s="40" t="s">
        <v>6</v>
      </c>
      <c r="B18" s="40"/>
      <c r="C18" s="194">
        <f>'за 2023 год'!B18</f>
        <v>0</v>
      </c>
      <c r="D18" s="137"/>
      <c r="E18" s="137"/>
      <c r="F18" s="207" t="e">
        <f t="shared" si="0"/>
        <v>#DIV/0!</v>
      </c>
      <c r="G18" s="199"/>
    </row>
    <row r="19" spans="1:9" ht="19.5" hidden="1" customHeight="1" x14ac:dyDescent="0.25">
      <c r="A19" s="148" t="s">
        <v>7</v>
      </c>
      <c r="B19" s="148"/>
      <c r="C19" s="194">
        <f>'за 2023 год'!B19</f>
        <v>0</v>
      </c>
      <c r="D19" s="137"/>
      <c r="E19" s="143"/>
      <c r="F19" s="207" t="e">
        <f t="shared" si="0"/>
        <v>#DIV/0!</v>
      </c>
      <c r="G19" s="199"/>
    </row>
    <row r="20" spans="1:9" s="166" customFormat="1" ht="18" customHeight="1" x14ac:dyDescent="0.25">
      <c r="A20" s="41" t="s">
        <v>120</v>
      </c>
      <c r="B20" s="41"/>
      <c r="C20" s="194">
        <f>'за 2023 год'!B20</f>
        <v>65993.5</v>
      </c>
      <c r="D20" s="85">
        <f>D25+D29+D33</f>
        <v>70602</v>
      </c>
      <c r="E20" s="85">
        <f>E25+E29+E33</f>
        <v>69862.399999999994</v>
      </c>
      <c r="F20" s="207">
        <f t="shared" si="0"/>
        <v>98.952437607999769</v>
      </c>
      <c r="G20" s="205"/>
      <c r="H20" s="63"/>
      <c r="I20" s="63"/>
    </row>
    <row r="21" spans="1:9" s="166" customFormat="1" ht="14.25" hidden="1" customHeight="1" x14ac:dyDescent="0.25">
      <c r="A21" s="172" t="s">
        <v>119</v>
      </c>
      <c r="B21" s="172"/>
      <c r="C21" s="194">
        <f>'за 2023 год'!B21</f>
        <v>0</v>
      </c>
      <c r="D21" s="173">
        <f>D34</f>
        <v>0</v>
      </c>
      <c r="E21" s="173">
        <f>E34</f>
        <v>0</v>
      </c>
      <c r="F21" s="207" t="e">
        <f t="shared" si="0"/>
        <v>#DIV/0!</v>
      </c>
      <c r="G21" s="200"/>
      <c r="H21" s="63"/>
      <c r="I21" s="63"/>
    </row>
    <row r="22" spans="1:9" ht="16.5" hidden="1" customHeight="1" x14ac:dyDescent="0.25">
      <c r="A22" s="149" t="s">
        <v>8</v>
      </c>
      <c r="B22" s="149"/>
      <c r="C22" s="194">
        <f>'за 2023 год'!B22</f>
        <v>0</v>
      </c>
      <c r="D22" s="137">
        <f t="shared" ref="D22:E24" si="1">D26+D30+D35</f>
        <v>0</v>
      </c>
      <c r="E22" s="137">
        <f t="shared" si="1"/>
        <v>0</v>
      </c>
      <c r="F22" s="207" t="e">
        <f t="shared" si="0"/>
        <v>#DIV/0!</v>
      </c>
      <c r="G22" s="199"/>
    </row>
    <row r="23" spans="1:9" ht="18" hidden="1" customHeight="1" x14ac:dyDescent="0.25">
      <c r="A23" s="149" t="s">
        <v>10</v>
      </c>
      <c r="B23" s="149"/>
      <c r="C23" s="194">
        <f>'за 2023 год'!B23</f>
        <v>0</v>
      </c>
      <c r="D23" s="137">
        <f t="shared" si="1"/>
        <v>0</v>
      </c>
      <c r="E23" s="137">
        <f t="shared" si="1"/>
        <v>0</v>
      </c>
      <c r="F23" s="207" t="e">
        <f t="shared" si="0"/>
        <v>#DIV/0!</v>
      </c>
      <c r="G23" s="199"/>
    </row>
    <row r="24" spans="1:9" ht="0.75" customHeight="1" x14ac:dyDescent="0.25">
      <c r="A24" s="149" t="s">
        <v>11</v>
      </c>
      <c r="B24" s="149"/>
      <c r="C24" s="194">
        <f>'за 2023 год'!B24</f>
        <v>0</v>
      </c>
      <c r="D24" s="137">
        <f t="shared" si="1"/>
        <v>0</v>
      </c>
      <c r="E24" s="137">
        <f t="shared" si="1"/>
        <v>0</v>
      </c>
      <c r="F24" s="207" t="e">
        <f t="shared" si="0"/>
        <v>#DIV/0!</v>
      </c>
      <c r="G24" s="199"/>
    </row>
    <row r="25" spans="1:9" ht="26.25" customHeight="1" x14ac:dyDescent="0.25">
      <c r="A25" s="150" t="s">
        <v>110</v>
      </c>
      <c r="B25" s="150"/>
      <c r="C25" s="196">
        <f>'за 2023 год'!B25</f>
        <v>0</v>
      </c>
      <c r="D25" s="137">
        <f>SUM(D26:D28)</f>
        <v>0</v>
      </c>
      <c r="E25" s="137">
        <f>SUM(E26:E28)</f>
        <v>0</v>
      </c>
      <c r="F25" s="213">
        <v>0</v>
      </c>
      <c r="G25" s="199"/>
    </row>
    <row r="26" spans="1:9" ht="16.5" hidden="1" customHeight="1" x14ac:dyDescent="0.25">
      <c r="A26" s="40" t="s">
        <v>8</v>
      </c>
      <c r="B26" s="40"/>
      <c r="C26" s="197">
        <f>'за 2023 год'!B26</f>
        <v>0</v>
      </c>
      <c r="D26" s="137"/>
      <c r="E26" s="147"/>
      <c r="F26" s="213" t="e">
        <f t="shared" si="0"/>
        <v>#DIV/0!</v>
      </c>
      <c r="G26" s="199"/>
    </row>
    <row r="27" spans="1:9" ht="17.25" hidden="1" customHeight="1" x14ac:dyDescent="0.25">
      <c r="A27" s="40" t="s">
        <v>10</v>
      </c>
      <c r="B27" s="40"/>
      <c r="C27" s="197">
        <f>'за 2023 год'!B27</f>
        <v>0</v>
      </c>
      <c r="D27" s="137"/>
      <c r="E27" s="147"/>
      <c r="F27" s="213" t="e">
        <f t="shared" si="0"/>
        <v>#DIV/0!</v>
      </c>
      <c r="G27" s="199"/>
    </row>
    <row r="28" spans="1:9" ht="15" hidden="1" customHeight="1" x14ac:dyDescent="0.25">
      <c r="A28" s="40" t="s">
        <v>11</v>
      </c>
      <c r="B28" s="40"/>
      <c r="C28" s="197">
        <f>'за 2023 год'!B28</f>
        <v>0</v>
      </c>
      <c r="D28" s="137"/>
      <c r="E28" s="147"/>
      <c r="F28" s="213" t="e">
        <f t="shared" si="0"/>
        <v>#DIV/0!</v>
      </c>
      <c r="G28" s="199"/>
    </row>
    <row r="29" spans="1:9" ht="19.5" customHeight="1" x14ac:dyDescent="0.25">
      <c r="A29" s="150" t="s">
        <v>116</v>
      </c>
      <c r="B29" s="150"/>
      <c r="C29" s="196">
        <f>'за 2023 год'!B29</f>
        <v>13391.3</v>
      </c>
      <c r="D29" s="137">
        <v>14097.8</v>
      </c>
      <c r="E29" s="137">
        <v>14078.9</v>
      </c>
      <c r="F29" s="213">
        <f t="shared" si="0"/>
        <v>99.865936529103834</v>
      </c>
      <c r="G29" s="199"/>
      <c r="H29" s="63"/>
      <c r="I29" s="63"/>
    </row>
    <row r="30" spans="1:9" ht="15" hidden="1" customHeight="1" x14ac:dyDescent="0.25">
      <c r="A30" s="40" t="s">
        <v>8</v>
      </c>
      <c r="B30" s="40"/>
      <c r="C30" s="197">
        <f>'за 2023 год'!B30</f>
        <v>0</v>
      </c>
      <c r="D30" s="137"/>
      <c r="E30" s="147"/>
      <c r="F30" s="213" t="e">
        <f t="shared" si="0"/>
        <v>#DIV/0!</v>
      </c>
      <c r="G30" s="199"/>
    </row>
    <row r="31" spans="1:9" ht="15" hidden="1" customHeight="1" x14ac:dyDescent="0.25">
      <c r="A31" s="40" t="s">
        <v>10</v>
      </c>
      <c r="B31" s="40"/>
      <c r="C31" s="197">
        <f>'за 2023 год'!B31</f>
        <v>0</v>
      </c>
      <c r="D31" s="137"/>
      <c r="E31" s="147"/>
      <c r="F31" s="213" t="e">
        <f t="shared" si="0"/>
        <v>#DIV/0!</v>
      </c>
      <c r="G31" s="199"/>
    </row>
    <row r="32" spans="1:9" ht="15" hidden="1" customHeight="1" x14ac:dyDescent="0.25">
      <c r="A32" s="40" t="s">
        <v>11</v>
      </c>
      <c r="B32" s="40"/>
      <c r="C32" s="197">
        <f>'за 2023 год'!B32</f>
        <v>0</v>
      </c>
      <c r="D32" s="137">
        <v>0</v>
      </c>
      <c r="E32" s="147"/>
      <c r="F32" s="213" t="e">
        <f t="shared" si="0"/>
        <v>#DIV/0!</v>
      </c>
      <c r="G32" s="199"/>
    </row>
    <row r="33" spans="1:9" ht="30" customHeight="1" x14ac:dyDescent="0.25">
      <c r="A33" s="150" t="s">
        <v>126</v>
      </c>
      <c r="B33" s="150"/>
      <c r="C33" s="196">
        <f>'за 2023 год'!B33</f>
        <v>52602.2</v>
      </c>
      <c r="D33" s="137">
        <v>56504.2</v>
      </c>
      <c r="E33" s="137">
        <v>55783.5</v>
      </c>
      <c r="F33" s="213">
        <f t="shared" si="0"/>
        <v>98.724519593233779</v>
      </c>
      <c r="G33" s="199"/>
      <c r="H33" s="63"/>
      <c r="I33" s="63"/>
    </row>
    <row r="34" spans="1:9" ht="21.75" hidden="1" customHeight="1" x14ac:dyDescent="0.25">
      <c r="A34" s="172" t="s">
        <v>119</v>
      </c>
      <c r="B34" s="172"/>
      <c r="C34" s="194">
        <f>'за 2023 год'!B34</f>
        <v>0</v>
      </c>
      <c r="D34" s="137"/>
      <c r="E34" s="137"/>
      <c r="F34" s="207" t="e">
        <f t="shared" si="0"/>
        <v>#DIV/0!</v>
      </c>
      <c r="G34" s="199"/>
    </row>
    <row r="35" spans="1:9" ht="18.75" hidden="1" customHeight="1" x14ac:dyDescent="0.25">
      <c r="A35" s="40" t="s">
        <v>8</v>
      </c>
      <c r="B35" s="40"/>
      <c r="C35" s="194">
        <f>'за 2023 год'!B35</f>
        <v>0</v>
      </c>
      <c r="D35" s="137"/>
      <c r="E35" s="147"/>
      <c r="F35" s="207" t="e">
        <f t="shared" si="0"/>
        <v>#DIV/0!</v>
      </c>
      <c r="G35" s="199"/>
    </row>
    <row r="36" spans="1:9" ht="18.75" hidden="1" customHeight="1" x14ac:dyDescent="0.25">
      <c r="A36" s="40" t="s">
        <v>10</v>
      </c>
      <c r="B36" s="40"/>
      <c r="C36" s="194">
        <f>'за 2023 год'!B36</f>
        <v>0</v>
      </c>
      <c r="D36" s="137"/>
      <c r="E36" s="147"/>
      <c r="F36" s="207" t="e">
        <f t="shared" si="0"/>
        <v>#DIV/0!</v>
      </c>
      <c r="G36" s="199"/>
    </row>
    <row r="37" spans="1:9" ht="0.75" hidden="1" customHeight="1" x14ac:dyDescent="0.25">
      <c r="A37" s="40" t="s">
        <v>11</v>
      </c>
      <c r="B37" s="40"/>
      <c r="C37" s="194">
        <f>'за 2023 год'!B37</f>
        <v>0</v>
      </c>
      <c r="D37" s="137"/>
      <c r="E37" s="147"/>
      <c r="F37" s="207" t="e">
        <f t="shared" si="0"/>
        <v>#DIV/0!</v>
      </c>
      <c r="G37" s="199"/>
    </row>
    <row r="38" spans="1:9" s="166" customFormat="1" ht="18.75" customHeight="1" x14ac:dyDescent="0.25">
      <c r="A38" s="34" t="s">
        <v>133</v>
      </c>
      <c r="B38" s="34"/>
      <c r="C38" s="194">
        <f>'за 2023 год'!B38</f>
        <v>980822.20000000019</v>
      </c>
      <c r="D38" s="85">
        <f>D43+D47+D52+D55+D58+D62+D64+D66</f>
        <v>1004755.8</v>
      </c>
      <c r="E38" s="85">
        <f>E43+E47+E52+E55+E58+E62+E64+E66</f>
        <v>999838</v>
      </c>
      <c r="F38" s="207">
        <f t="shared" si="0"/>
        <v>99.510547737072031</v>
      </c>
      <c r="G38" s="205"/>
      <c r="H38" s="63"/>
      <c r="I38" s="63"/>
    </row>
    <row r="39" spans="1:9" ht="18.75" hidden="1" customHeight="1" x14ac:dyDescent="0.25">
      <c r="A39" s="149" t="s">
        <v>48</v>
      </c>
      <c r="B39" s="149"/>
      <c r="C39" s="194">
        <f>'за 2023 год'!B39</f>
        <v>0</v>
      </c>
      <c r="D39" s="137"/>
      <c r="E39" s="137"/>
      <c r="F39" s="207" t="e">
        <f t="shared" si="0"/>
        <v>#DIV/0!</v>
      </c>
      <c r="G39" s="199"/>
    </row>
    <row r="40" spans="1:9" ht="18.75" hidden="1" customHeight="1" x14ac:dyDescent="0.25">
      <c r="A40" s="149" t="s">
        <v>8</v>
      </c>
      <c r="B40" s="149"/>
      <c r="C40" s="194">
        <f>'за 2023 год'!B40</f>
        <v>0</v>
      </c>
      <c r="D40" s="137"/>
      <c r="E40" s="137"/>
      <c r="F40" s="207" t="e">
        <f t="shared" si="0"/>
        <v>#DIV/0!</v>
      </c>
      <c r="G40" s="199"/>
    </row>
    <row r="41" spans="1:9" ht="18.75" hidden="1" customHeight="1" x14ac:dyDescent="0.25">
      <c r="A41" s="149" t="s">
        <v>9</v>
      </c>
      <c r="B41" s="149"/>
      <c r="C41" s="194">
        <f>'за 2023 год'!B41</f>
        <v>0</v>
      </c>
      <c r="D41" s="137"/>
      <c r="E41" s="137"/>
      <c r="F41" s="207" t="e">
        <f t="shared" si="0"/>
        <v>#DIV/0!</v>
      </c>
      <c r="G41" s="199"/>
    </row>
    <row r="42" spans="1:9" ht="18.75" hidden="1" customHeight="1" x14ac:dyDescent="0.25">
      <c r="A42" s="149" t="s">
        <v>11</v>
      </c>
      <c r="B42" s="149"/>
      <c r="C42" s="194">
        <f>'за 2023 год'!B42</f>
        <v>0</v>
      </c>
      <c r="D42" s="137">
        <f>D46+D51+D61+D69</f>
        <v>0</v>
      </c>
      <c r="E42" s="137">
        <f>E46+E51+E61+E69</f>
        <v>0</v>
      </c>
      <c r="F42" s="207" t="e">
        <f t="shared" si="0"/>
        <v>#DIV/0!</v>
      </c>
      <c r="G42" s="199"/>
    </row>
    <row r="43" spans="1:9" ht="27" customHeight="1" x14ac:dyDescent="0.25">
      <c r="A43" s="145" t="s">
        <v>102</v>
      </c>
      <c r="B43" s="145"/>
      <c r="C43" s="196">
        <f>'за 2023 год'!B43</f>
        <v>187856.9</v>
      </c>
      <c r="D43" s="137">
        <v>193874</v>
      </c>
      <c r="E43" s="137">
        <v>192116.2</v>
      </c>
      <c r="F43" s="213">
        <f t="shared" si="0"/>
        <v>99.093328656756455</v>
      </c>
      <c r="G43" s="199"/>
      <c r="H43" s="63"/>
      <c r="I43" s="63"/>
    </row>
    <row r="44" spans="1:9" ht="18.75" hidden="1" customHeight="1" x14ac:dyDescent="0.25">
      <c r="A44" s="40" t="s">
        <v>8</v>
      </c>
      <c r="B44" s="40"/>
      <c r="C44" s="197">
        <f>'за 2023 год'!B44</f>
        <v>0</v>
      </c>
      <c r="D44" s="137"/>
      <c r="E44" s="147"/>
      <c r="F44" s="213" t="e">
        <f t="shared" si="0"/>
        <v>#DIV/0!</v>
      </c>
      <c r="G44" s="199"/>
    </row>
    <row r="45" spans="1:9" ht="18.75" hidden="1" customHeight="1" x14ac:dyDescent="0.25">
      <c r="A45" s="40" t="s">
        <v>10</v>
      </c>
      <c r="B45" s="40"/>
      <c r="C45" s="197">
        <f>'за 2023 год'!B45</f>
        <v>0</v>
      </c>
      <c r="D45" s="137"/>
      <c r="E45" s="147"/>
      <c r="F45" s="213" t="e">
        <f t="shared" si="0"/>
        <v>#DIV/0!</v>
      </c>
      <c r="G45" s="199"/>
    </row>
    <row r="46" spans="1:9" ht="0.75" customHeight="1" x14ac:dyDescent="0.25">
      <c r="A46" s="40" t="s">
        <v>11</v>
      </c>
      <c r="B46" s="40"/>
      <c r="C46" s="197">
        <f>'за 2023 год'!B46</f>
        <v>0</v>
      </c>
      <c r="D46" s="137"/>
      <c r="E46" s="147"/>
      <c r="F46" s="213" t="e">
        <f t="shared" si="0"/>
        <v>#DIV/0!</v>
      </c>
      <c r="G46" s="199"/>
    </row>
    <row r="47" spans="1:9" ht="27.75" customHeight="1" x14ac:dyDescent="0.25">
      <c r="A47" s="145" t="s">
        <v>103</v>
      </c>
      <c r="B47" s="145"/>
      <c r="C47" s="196">
        <f>'за 2023 год'!B47</f>
        <v>661231.80000000005</v>
      </c>
      <c r="D47" s="137">
        <v>675571.8</v>
      </c>
      <c r="E47" s="137">
        <v>673170.9</v>
      </c>
      <c r="F47" s="213">
        <f t="shared" si="0"/>
        <v>99.644612164095662</v>
      </c>
      <c r="G47" s="199"/>
      <c r="H47" s="63"/>
      <c r="I47" s="63"/>
    </row>
    <row r="48" spans="1:9" ht="18.75" hidden="1" customHeight="1" x14ac:dyDescent="0.25">
      <c r="A48" s="145" t="s">
        <v>49</v>
      </c>
      <c r="B48" s="145"/>
      <c r="C48" s="197">
        <f>'за 2023 год'!B48</f>
        <v>0</v>
      </c>
      <c r="D48" s="143"/>
      <c r="E48" s="151"/>
      <c r="F48" s="213" t="e">
        <f t="shared" si="0"/>
        <v>#DIV/0!</v>
      </c>
      <c r="G48" s="199"/>
    </row>
    <row r="49" spans="1:9" ht="18.75" hidden="1" customHeight="1" x14ac:dyDescent="0.25">
      <c r="A49" s="40" t="s">
        <v>8</v>
      </c>
      <c r="B49" s="40"/>
      <c r="C49" s="197">
        <f>'за 2023 год'!B49</f>
        <v>0</v>
      </c>
      <c r="D49" s="143"/>
      <c r="E49" s="147"/>
      <c r="F49" s="213" t="e">
        <f t="shared" si="0"/>
        <v>#DIV/0!</v>
      </c>
      <c r="G49" s="199"/>
    </row>
    <row r="50" spans="1:9" ht="15.75" hidden="1" customHeight="1" x14ac:dyDescent="0.25">
      <c r="A50" s="40" t="s">
        <v>10</v>
      </c>
      <c r="B50" s="40"/>
      <c r="C50" s="197">
        <f>'за 2023 год'!B50</f>
        <v>0</v>
      </c>
      <c r="D50" s="143"/>
      <c r="E50" s="147"/>
      <c r="F50" s="213" t="e">
        <f t="shared" si="0"/>
        <v>#DIV/0!</v>
      </c>
      <c r="G50" s="199"/>
    </row>
    <row r="51" spans="1:9" ht="15.75" hidden="1" customHeight="1" x14ac:dyDescent="0.25">
      <c r="A51" s="40" t="s">
        <v>11</v>
      </c>
      <c r="B51" s="192"/>
      <c r="C51" s="197">
        <f>'за 2023 год'!B51</f>
        <v>0</v>
      </c>
      <c r="D51" s="152"/>
      <c r="E51" s="147"/>
      <c r="F51" s="213" t="e">
        <f t="shared" si="0"/>
        <v>#DIV/0!</v>
      </c>
      <c r="G51" s="199"/>
    </row>
    <row r="52" spans="1:9" ht="27.75" customHeight="1" x14ac:dyDescent="0.25">
      <c r="A52" s="145" t="s">
        <v>104</v>
      </c>
      <c r="B52" s="145"/>
      <c r="C52" s="196">
        <f>'за 2023 год'!B52</f>
        <v>15219</v>
      </c>
      <c r="D52" s="153">
        <v>14983.2</v>
      </c>
      <c r="E52" s="153">
        <v>14703.2</v>
      </c>
      <c r="F52" s="213">
        <f t="shared" si="0"/>
        <v>98.131240322494534</v>
      </c>
      <c r="G52" s="199"/>
      <c r="H52" s="63"/>
      <c r="I52" s="63"/>
    </row>
    <row r="53" spans="1:9" ht="39.75" hidden="1" customHeight="1" x14ac:dyDescent="0.25">
      <c r="A53" s="148" t="s">
        <v>12</v>
      </c>
      <c r="B53" s="148"/>
      <c r="C53" s="197">
        <f>'за 2023 год'!B53</f>
        <v>0</v>
      </c>
      <c r="D53" s="143"/>
      <c r="E53" s="147"/>
      <c r="F53" s="213" t="e">
        <f t="shared" si="0"/>
        <v>#DIV/0!</v>
      </c>
      <c r="G53" s="199"/>
    </row>
    <row r="54" spans="1:9" ht="39.75" hidden="1" customHeight="1" x14ac:dyDescent="0.25">
      <c r="A54" s="40" t="s">
        <v>10</v>
      </c>
      <c r="B54" s="192"/>
      <c r="C54" s="197">
        <f>'за 2023 год'!B54</f>
        <v>0</v>
      </c>
      <c r="D54" s="152"/>
      <c r="E54" s="147"/>
      <c r="F54" s="213" t="e">
        <f t="shared" si="0"/>
        <v>#DIV/0!</v>
      </c>
      <c r="G54" s="199"/>
    </row>
    <row r="55" spans="1:9" ht="30" customHeight="1" x14ac:dyDescent="0.25">
      <c r="A55" s="145" t="s">
        <v>105</v>
      </c>
      <c r="B55" s="145"/>
      <c r="C55" s="196">
        <f>'за 2023 год'!B55</f>
        <v>22730.400000000001</v>
      </c>
      <c r="D55" s="137">
        <v>22330.400000000001</v>
      </c>
      <c r="E55" s="137">
        <v>22020.7</v>
      </c>
      <c r="F55" s="213">
        <f t="shared" si="0"/>
        <v>98.613101422276344</v>
      </c>
      <c r="G55" s="199"/>
      <c r="H55" s="63"/>
      <c r="I55" s="63"/>
    </row>
    <row r="56" spans="1:9" ht="13.5" hidden="1" customHeight="1" x14ac:dyDescent="0.25">
      <c r="A56" s="40" t="s">
        <v>8</v>
      </c>
      <c r="B56" s="40"/>
      <c r="C56" s="197">
        <f>'за 2023 год'!B56</f>
        <v>0</v>
      </c>
      <c r="D56" s="143"/>
      <c r="E56" s="147"/>
      <c r="F56" s="213" t="e">
        <f t="shared" si="0"/>
        <v>#DIV/0!</v>
      </c>
      <c r="G56" s="199"/>
    </row>
    <row r="57" spans="1:9" ht="14.25" hidden="1" customHeight="1" x14ac:dyDescent="0.25">
      <c r="A57" s="40" t="s">
        <v>9</v>
      </c>
      <c r="B57" s="40"/>
      <c r="C57" s="197">
        <f>'за 2023 год'!B57</f>
        <v>0</v>
      </c>
      <c r="D57" s="143"/>
      <c r="E57" s="147"/>
      <c r="F57" s="213" t="e">
        <f t="shared" si="0"/>
        <v>#DIV/0!</v>
      </c>
      <c r="G57" s="199"/>
    </row>
    <row r="58" spans="1:9" ht="27" customHeight="1" x14ac:dyDescent="0.25">
      <c r="A58" s="175" t="s">
        <v>106</v>
      </c>
      <c r="B58" s="175"/>
      <c r="C58" s="196">
        <f>'за 2023 год'!B58</f>
        <v>6878.3</v>
      </c>
      <c r="D58" s="137">
        <v>7102.7</v>
      </c>
      <c r="E58" s="137">
        <v>7063.8</v>
      </c>
      <c r="F58" s="213">
        <f t="shared" si="0"/>
        <v>99.452320948371749</v>
      </c>
      <c r="G58" s="199"/>
      <c r="H58" s="63"/>
      <c r="I58" s="63"/>
    </row>
    <row r="59" spans="1:9" ht="14.25" hidden="1" customHeight="1" x14ac:dyDescent="0.25">
      <c r="A59" s="40" t="s">
        <v>8</v>
      </c>
      <c r="B59" s="40"/>
      <c r="C59" s="197">
        <f>'за 2023 год'!B59</f>
        <v>0</v>
      </c>
      <c r="D59" s="143"/>
      <c r="E59" s="147"/>
      <c r="F59" s="213" t="e">
        <f t="shared" si="0"/>
        <v>#DIV/0!</v>
      </c>
      <c r="G59" s="199"/>
    </row>
    <row r="60" spans="1:9" ht="12.75" hidden="1" customHeight="1" x14ac:dyDescent="0.25">
      <c r="A60" s="40" t="s">
        <v>10</v>
      </c>
      <c r="B60" s="40"/>
      <c r="C60" s="197">
        <f>'за 2023 год'!B60</f>
        <v>0</v>
      </c>
      <c r="D60" s="143"/>
      <c r="E60" s="147"/>
      <c r="F60" s="213" t="e">
        <f t="shared" si="0"/>
        <v>#DIV/0!</v>
      </c>
      <c r="G60" s="199"/>
    </row>
    <row r="61" spans="1:9" ht="0.75" customHeight="1" x14ac:dyDescent="0.25">
      <c r="A61" s="40" t="s">
        <v>11</v>
      </c>
      <c r="B61" s="40"/>
      <c r="C61" s="197">
        <f>'за 2023 год'!B61</f>
        <v>0</v>
      </c>
      <c r="D61" s="143"/>
      <c r="E61" s="147"/>
      <c r="F61" s="213" t="e">
        <f t="shared" si="0"/>
        <v>#DIV/0!</v>
      </c>
      <c r="G61" s="199"/>
    </row>
    <row r="62" spans="1:9" ht="27.75" customHeight="1" x14ac:dyDescent="0.25">
      <c r="A62" s="145" t="s">
        <v>107</v>
      </c>
      <c r="B62" s="145"/>
      <c r="C62" s="196">
        <f>'за 2023 год'!B62</f>
        <v>161.30000000000001</v>
      </c>
      <c r="D62" s="137">
        <v>161.30000000000001</v>
      </c>
      <c r="E62" s="137">
        <v>161.30000000000001</v>
      </c>
      <c r="F62" s="213">
        <f t="shared" si="0"/>
        <v>100</v>
      </c>
      <c r="G62" s="199"/>
      <c r="H62" s="63"/>
      <c r="I62" s="63"/>
    </row>
    <row r="63" spans="1:9" ht="15.75" hidden="1" customHeight="1" x14ac:dyDescent="0.25">
      <c r="A63" s="40" t="s">
        <v>10</v>
      </c>
      <c r="B63" s="192"/>
      <c r="C63" s="197">
        <f>'за 2023 год'!B63</f>
        <v>0</v>
      </c>
      <c r="D63" s="152"/>
      <c r="E63" s="147"/>
      <c r="F63" s="213" t="e">
        <f t="shared" si="0"/>
        <v>#DIV/0!</v>
      </c>
      <c r="G63" s="199"/>
    </row>
    <row r="64" spans="1:9" ht="41.25" customHeight="1" x14ac:dyDescent="0.25">
      <c r="A64" s="145" t="s">
        <v>108</v>
      </c>
      <c r="B64" s="145"/>
      <c r="C64" s="196">
        <f>'за 2023 год'!B64</f>
        <v>30</v>
      </c>
      <c r="D64" s="153">
        <v>28.4</v>
      </c>
      <c r="E64" s="153">
        <v>5.7</v>
      </c>
      <c r="F64" s="213">
        <f t="shared" si="0"/>
        <v>20.070422535211268</v>
      </c>
      <c r="G64" s="199"/>
      <c r="H64" s="63"/>
      <c r="I64" s="63"/>
    </row>
    <row r="65" spans="1:9" ht="15.75" hidden="1" customHeight="1" x14ac:dyDescent="0.25">
      <c r="A65" s="40" t="s">
        <v>10</v>
      </c>
      <c r="B65" s="192"/>
      <c r="C65" s="197">
        <f>'за 2023 год'!B65</f>
        <v>0</v>
      </c>
      <c r="D65" s="152"/>
      <c r="E65" s="147"/>
      <c r="F65" s="213" t="e">
        <f t="shared" si="0"/>
        <v>#DIV/0!</v>
      </c>
      <c r="G65" s="199"/>
    </row>
    <row r="66" spans="1:9" ht="30.75" customHeight="1" x14ac:dyDescent="0.25">
      <c r="A66" s="154" t="s">
        <v>109</v>
      </c>
      <c r="B66" s="154"/>
      <c r="C66" s="196">
        <f>'за 2023 год'!B66</f>
        <v>86714.5</v>
      </c>
      <c r="D66" s="153">
        <v>90704</v>
      </c>
      <c r="E66" s="153">
        <v>90596.2</v>
      </c>
      <c r="F66" s="213">
        <f t="shared" si="0"/>
        <v>99.881151878638207</v>
      </c>
      <c r="G66" s="199"/>
      <c r="H66" s="63"/>
      <c r="I66" s="63"/>
    </row>
    <row r="67" spans="1:9" ht="17.25" hidden="1" customHeight="1" x14ac:dyDescent="0.25">
      <c r="A67" s="40" t="s">
        <v>8</v>
      </c>
      <c r="B67" s="40"/>
      <c r="C67" s="194">
        <f>'за 2023 год'!B67</f>
        <v>0</v>
      </c>
      <c r="D67" s="143"/>
      <c r="E67" s="147"/>
      <c r="F67" s="207" t="e">
        <f t="shared" si="0"/>
        <v>#DIV/0!</v>
      </c>
      <c r="G67" s="199"/>
    </row>
    <row r="68" spans="1:9" ht="17.25" hidden="1" customHeight="1" x14ac:dyDescent="0.25">
      <c r="A68" s="40" t="s">
        <v>10</v>
      </c>
      <c r="B68" s="40"/>
      <c r="C68" s="194">
        <f>'за 2023 год'!B68</f>
        <v>0</v>
      </c>
      <c r="D68" s="143"/>
      <c r="E68" s="147"/>
      <c r="F68" s="207" t="e">
        <f t="shared" si="0"/>
        <v>#DIV/0!</v>
      </c>
      <c r="G68" s="199"/>
    </row>
    <row r="69" spans="1:9" ht="17.25" hidden="1" customHeight="1" x14ac:dyDescent="0.25">
      <c r="A69" s="40" t="s">
        <v>11</v>
      </c>
      <c r="B69" s="40"/>
      <c r="C69" s="194">
        <f>'за 2023 год'!B69</f>
        <v>0</v>
      </c>
      <c r="D69" s="143"/>
      <c r="E69" s="147"/>
      <c r="F69" s="207" t="e">
        <f t="shared" si="0"/>
        <v>#DIV/0!</v>
      </c>
      <c r="G69" s="199"/>
    </row>
    <row r="70" spans="1:9" s="166" customFormat="1" ht="26.25" customHeight="1" x14ac:dyDescent="0.25">
      <c r="A70" s="41" t="s">
        <v>124</v>
      </c>
      <c r="B70" s="41"/>
      <c r="C70" s="194">
        <f>'за 2023 год'!B70</f>
        <v>93339.800000000017</v>
      </c>
      <c r="D70" s="85">
        <f>D74+D77+D80+D82</f>
        <v>97552.900000000009</v>
      </c>
      <c r="E70" s="85">
        <f>E74+E77+E80+E82</f>
        <v>95616.6</v>
      </c>
      <c r="F70" s="207">
        <f t="shared" si="0"/>
        <v>98.015128202236937</v>
      </c>
      <c r="G70" s="205"/>
      <c r="H70" s="63"/>
      <c r="I70" s="63"/>
    </row>
    <row r="71" spans="1:9" ht="15.75" hidden="1" customHeight="1" x14ac:dyDescent="0.25">
      <c r="A71" s="149" t="s">
        <v>8</v>
      </c>
      <c r="B71" s="149"/>
      <c r="C71" s="194">
        <f>'за 2023 год'!B71</f>
        <v>0</v>
      </c>
      <c r="D71" s="137"/>
      <c r="E71" s="137"/>
      <c r="F71" s="207" t="e">
        <f t="shared" ref="F71:F116" si="2">E71/D71*100</f>
        <v>#DIV/0!</v>
      </c>
      <c r="G71" s="199"/>
    </row>
    <row r="72" spans="1:9" ht="15.75" hidden="1" customHeight="1" x14ac:dyDescent="0.25">
      <c r="A72" s="149" t="s">
        <v>10</v>
      </c>
      <c r="B72" s="149"/>
      <c r="C72" s="194">
        <f>'за 2023 год'!B72</f>
        <v>0</v>
      </c>
      <c r="D72" s="137"/>
      <c r="E72" s="137"/>
      <c r="F72" s="207" t="e">
        <f t="shared" si="2"/>
        <v>#DIV/0!</v>
      </c>
      <c r="G72" s="199"/>
    </row>
    <row r="73" spans="1:9" ht="0.75" customHeight="1" x14ac:dyDescent="0.25">
      <c r="A73" s="149" t="s">
        <v>11</v>
      </c>
      <c r="B73" s="149"/>
      <c r="C73" s="194">
        <f>'за 2023 год'!B73</f>
        <v>0</v>
      </c>
      <c r="D73" s="155"/>
      <c r="E73" s="155"/>
      <c r="F73" s="207" t="e">
        <f t="shared" si="2"/>
        <v>#DIV/0!</v>
      </c>
      <c r="G73" s="199"/>
    </row>
    <row r="74" spans="1:9" ht="29.25" customHeight="1" x14ac:dyDescent="0.25">
      <c r="A74" s="144" t="s">
        <v>95</v>
      </c>
      <c r="B74" s="144"/>
      <c r="C74" s="196">
        <f>'за 2023 год'!B74</f>
        <v>0</v>
      </c>
      <c r="D74" s="137">
        <f>SUM(D75:D76)</f>
        <v>0</v>
      </c>
      <c r="E74" s="137">
        <f>SUM(E75:E76)</f>
        <v>0</v>
      </c>
      <c r="F74" s="213">
        <v>0</v>
      </c>
      <c r="G74" s="199"/>
    </row>
    <row r="75" spans="1:9" ht="12.75" hidden="1" customHeight="1" x14ac:dyDescent="0.25">
      <c r="A75" s="40" t="s">
        <v>8</v>
      </c>
      <c r="B75" s="40"/>
      <c r="C75" s="197">
        <f>'за 2023 год'!B75</f>
        <v>0</v>
      </c>
      <c r="D75" s="137"/>
      <c r="E75" s="131"/>
      <c r="F75" s="213" t="e">
        <f t="shared" si="2"/>
        <v>#DIV/0!</v>
      </c>
      <c r="G75" s="199"/>
    </row>
    <row r="76" spans="1:9" ht="12.75" hidden="1" customHeight="1" x14ac:dyDescent="0.25">
      <c r="A76" s="40" t="s">
        <v>10</v>
      </c>
      <c r="B76" s="40"/>
      <c r="C76" s="197">
        <f>'за 2023 год'!B76</f>
        <v>0</v>
      </c>
      <c r="D76" s="137"/>
      <c r="E76" s="131"/>
      <c r="F76" s="213" t="e">
        <f t="shared" si="2"/>
        <v>#DIV/0!</v>
      </c>
      <c r="G76" s="199"/>
    </row>
    <row r="77" spans="1:9" ht="26.25" customHeight="1" x14ac:dyDescent="0.25">
      <c r="A77" s="157" t="s">
        <v>60</v>
      </c>
      <c r="B77" s="157"/>
      <c r="C77" s="196">
        <f>'за 2023 год'!B77</f>
        <v>83638.100000000006</v>
      </c>
      <c r="D77" s="137">
        <v>87481.8</v>
      </c>
      <c r="E77" s="137">
        <v>85557.2</v>
      </c>
      <c r="F77" s="213">
        <f t="shared" si="2"/>
        <v>97.799999542762023</v>
      </c>
      <c r="G77" s="199"/>
      <c r="H77" s="63"/>
      <c r="I77" s="63"/>
    </row>
    <row r="78" spans="1:9" ht="16.5" hidden="1" customHeight="1" x14ac:dyDescent="0.25">
      <c r="A78" s="40" t="s">
        <v>8</v>
      </c>
      <c r="B78" s="40"/>
      <c r="C78" s="197">
        <f>'за 2023 год'!B78</f>
        <v>0</v>
      </c>
      <c r="D78" s="137"/>
      <c r="E78" s="147"/>
      <c r="F78" s="213" t="e">
        <f t="shared" si="2"/>
        <v>#DIV/0!</v>
      </c>
      <c r="G78" s="199"/>
    </row>
    <row r="79" spans="1:9" ht="16.5" hidden="1" customHeight="1" x14ac:dyDescent="0.25">
      <c r="A79" s="40" t="s">
        <v>10</v>
      </c>
      <c r="B79" s="40"/>
      <c r="C79" s="197">
        <f>'за 2023 год'!B79</f>
        <v>0</v>
      </c>
      <c r="D79" s="137"/>
      <c r="E79" s="176"/>
      <c r="F79" s="213" t="e">
        <f t="shared" si="2"/>
        <v>#DIV/0!</v>
      </c>
      <c r="G79" s="199"/>
    </row>
    <row r="80" spans="1:9" ht="15.75" customHeight="1" x14ac:dyDescent="0.25">
      <c r="A80" s="156" t="s">
        <v>61</v>
      </c>
      <c r="B80" s="156"/>
      <c r="C80" s="196">
        <f>'за 2023 год'!B80</f>
        <v>6.1</v>
      </c>
      <c r="D80" s="137">
        <v>6.1</v>
      </c>
      <c r="E80" s="137">
        <v>6.1</v>
      </c>
      <c r="F80" s="213">
        <f t="shared" si="2"/>
        <v>100</v>
      </c>
      <c r="G80" s="199"/>
      <c r="H80" s="63"/>
      <c r="I80" s="63"/>
    </row>
    <row r="81" spans="1:9" ht="15.75" hidden="1" customHeight="1" x14ac:dyDescent="0.25">
      <c r="A81" s="40" t="s">
        <v>10</v>
      </c>
      <c r="B81" s="40"/>
      <c r="C81" s="197">
        <f>'за 2023 год'!B81</f>
        <v>0</v>
      </c>
      <c r="D81" s="137"/>
      <c r="E81" s="147"/>
      <c r="F81" s="213" t="e">
        <f t="shared" si="2"/>
        <v>#DIV/0!</v>
      </c>
      <c r="G81" s="199"/>
    </row>
    <row r="82" spans="1:9" ht="18" customHeight="1" x14ac:dyDescent="0.25">
      <c r="A82" s="157" t="s">
        <v>62</v>
      </c>
      <c r="B82" s="157"/>
      <c r="C82" s="196">
        <f>'за 2023 год'!B82</f>
        <v>9695.6</v>
      </c>
      <c r="D82" s="137">
        <v>10065</v>
      </c>
      <c r="E82" s="137">
        <v>10053.299999999999</v>
      </c>
      <c r="F82" s="213">
        <f t="shared" si="2"/>
        <v>99.883755588673623</v>
      </c>
      <c r="G82" s="199"/>
      <c r="H82" s="63"/>
      <c r="I82" s="63"/>
    </row>
    <row r="83" spans="1:9" ht="13.5" hidden="1" customHeight="1" x14ac:dyDescent="0.25">
      <c r="A83" s="157" t="s">
        <v>8</v>
      </c>
      <c r="B83" s="157"/>
      <c r="C83" s="194">
        <f>'за 2023 год'!B83</f>
        <v>0</v>
      </c>
      <c r="D83" s="137"/>
      <c r="E83" s="147"/>
      <c r="F83" s="207" t="e">
        <f t="shared" si="2"/>
        <v>#DIV/0!</v>
      </c>
      <c r="G83" s="199"/>
    </row>
    <row r="84" spans="1:9" ht="13.5" hidden="1" customHeight="1" x14ac:dyDescent="0.25">
      <c r="A84" s="40" t="s">
        <v>10</v>
      </c>
      <c r="B84" s="40"/>
      <c r="C84" s="194">
        <f>'за 2023 год'!B84</f>
        <v>0</v>
      </c>
      <c r="D84" s="137"/>
      <c r="E84" s="147"/>
      <c r="F84" s="207" t="e">
        <f t="shared" si="2"/>
        <v>#DIV/0!</v>
      </c>
      <c r="G84" s="199"/>
    </row>
    <row r="85" spans="1:9" s="166" customFormat="1" ht="26.25" customHeight="1" x14ac:dyDescent="0.25">
      <c r="A85" s="41" t="s">
        <v>127</v>
      </c>
      <c r="B85" s="41"/>
      <c r="C85" s="194">
        <f>'за 2023 год'!B85</f>
        <v>38333.800000000003</v>
      </c>
      <c r="D85" s="85">
        <f>SUM(D86:D89)</f>
        <v>39814.400000000001</v>
      </c>
      <c r="E85" s="85">
        <f>SUM(E86:E89)</f>
        <v>38147.4</v>
      </c>
      <c r="F85" s="207">
        <f t="shared" si="2"/>
        <v>95.813072657129084</v>
      </c>
      <c r="G85" s="205"/>
      <c r="H85" s="63"/>
      <c r="I85" s="63"/>
    </row>
    <row r="86" spans="1:9" ht="14.25" customHeight="1" x14ac:dyDescent="0.25">
      <c r="A86" s="149" t="s">
        <v>13</v>
      </c>
      <c r="B86" s="149"/>
      <c r="C86" s="196">
        <f>'за 2023 год'!B86</f>
        <v>600</v>
      </c>
      <c r="D86" s="137">
        <v>600</v>
      </c>
      <c r="E86" s="176">
        <v>572.79999999999995</v>
      </c>
      <c r="F86" s="213">
        <f t="shared" si="2"/>
        <v>95.466666666666654</v>
      </c>
      <c r="G86" s="199"/>
    </row>
    <row r="87" spans="1:9" s="50" customFormat="1" ht="14.25" customHeight="1" x14ac:dyDescent="0.25">
      <c r="A87" s="149" t="s">
        <v>36</v>
      </c>
      <c r="B87" s="149"/>
      <c r="C87" s="196">
        <f>'за 2023 год'!B87</f>
        <v>430</v>
      </c>
      <c r="D87" s="137">
        <v>430</v>
      </c>
      <c r="E87" s="176">
        <v>79.5</v>
      </c>
      <c r="F87" s="213">
        <f t="shared" si="2"/>
        <v>18.488372093023255</v>
      </c>
      <c r="G87" s="201"/>
    </row>
    <row r="88" spans="1:9" s="50" customFormat="1" ht="14.25" customHeight="1" x14ac:dyDescent="0.25">
      <c r="A88" s="144" t="s">
        <v>44</v>
      </c>
      <c r="B88" s="144"/>
      <c r="C88" s="196">
        <f>'за 2023 год'!B88</f>
        <v>3689.9</v>
      </c>
      <c r="D88" s="137">
        <v>3689.9</v>
      </c>
      <c r="E88" s="147">
        <v>3644.1</v>
      </c>
      <c r="F88" s="213">
        <f t="shared" si="2"/>
        <v>98.758773950513557</v>
      </c>
      <c r="G88" s="201"/>
    </row>
    <row r="89" spans="1:9" s="50" customFormat="1" ht="14.25" customHeight="1" x14ac:dyDescent="0.25">
      <c r="A89" s="144" t="s">
        <v>117</v>
      </c>
      <c r="B89" s="144"/>
      <c r="C89" s="196">
        <f>'за 2023 год'!B89</f>
        <v>33613.9</v>
      </c>
      <c r="D89" s="137">
        <v>35094.5</v>
      </c>
      <c r="E89" s="137">
        <v>33851</v>
      </c>
      <c r="F89" s="213">
        <f t="shared" si="2"/>
        <v>96.456709740842584</v>
      </c>
      <c r="G89" s="201"/>
      <c r="H89" s="63"/>
      <c r="I89" s="63"/>
    </row>
    <row r="90" spans="1:9" s="50" customFormat="1" ht="14.25" hidden="1" customHeight="1" x14ac:dyDescent="0.25">
      <c r="A90" s="144" t="s">
        <v>8</v>
      </c>
      <c r="B90" s="144"/>
      <c r="C90" s="194">
        <f>'за 2023 год'!B90</f>
        <v>0</v>
      </c>
      <c r="D90" s="137"/>
      <c r="E90" s="147"/>
      <c r="F90" s="207" t="e">
        <f t="shared" si="2"/>
        <v>#DIV/0!</v>
      </c>
      <c r="G90" s="201"/>
    </row>
    <row r="91" spans="1:9" s="50" customFormat="1" ht="14.25" hidden="1" customHeight="1" x14ac:dyDescent="0.25">
      <c r="A91" s="144" t="s">
        <v>9</v>
      </c>
      <c r="B91" s="144"/>
      <c r="C91" s="194">
        <f>'за 2023 год'!B91</f>
        <v>0</v>
      </c>
      <c r="D91" s="137"/>
      <c r="E91" s="147"/>
      <c r="F91" s="207" t="e">
        <f t="shared" si="2"/>
        <v>#DIV/0!</v>
      </c>
      <c r="G91" s="201"/>
    </row>
    <row r="92" spans="1:9" s="163" customFormat="1" ht="28.5" hidden="1" customHeight="1" x14ac:dyDescent="0.25">
      <c r="A92" s="177" t="s">
        <v>128</v>
      </c>
      <c r="B92" s="177"/>
      <c r="C92" s="194">
        <f>'за 2023 год'!B92</f>
        <v>0</v>
      </c>
      <c r="D92" s="173">
        <v>0</v>
      </c>
      <c r="E92" s="173"/>
      <c r="F92" s="207" t="e">
        <f t="shared" si="2"/>
        <v>#DIV/0!</v>
      </c>
      <c r="G92" s="202"/>
      <c r="H92" s="102"/>
      <c r="I92" s="102"/>
    </row>
    <row r="93" spans="1:9" ht="15.75" hidden="1" customHeight="1" x14ac:dyDescent="0.25">
      <c r="A93" s="149" t="s">
        <v>19</v>
      </c>
      <c r="B93" s="149"/>
      <c r="C93" s="194">
        <f>'за 2023 год'!B93</f>
        <v>0</v>
      </c>
      <c r="D93" s="137"/>
      <c r="E93" s="147">
        <v>0</v>
      </c>
      <c r="F93" s="207" t="e">
        <f t="shared" si="2"/>
        <v>#DIV/0!</v>
      </c>
      <c r="G93" s="199"/>
    </row>
    <row r="94" spans="1:9" ht="15.75" hidden="1" customHeight="1" x14ac:dyDescent="0.25">
      <c r="A94" s="149" t="s">
        <v>8</v>
      </c>
      <c r="B94" s="149"/>
      <c r="C94" s="194">
        <f>'за 2023 год'!B94</f>
        <v>0</v>
      </c>
      <c r="D94" s="137"/>
      <c r="E94" s="147">
        <v>0</v>
      </c>
      <c r="F94" s="207" t="e">
        <f t="shared" si="2"/>
        <v>#DIV/0!</v>
      </c>
      <c r="G94" s="199"/>
    </row>
    <row r="95" spans="1:9" ht="15.75" hidden="1" customHeight="1" x14ac:dyDescent="0.25">
      <c r="A95" s="149" t="s">
        <v>9</v>
      </c>
      <c r="B95" s="149"/>
      <c r="C95" s="194">
        <f>'за 2023 год'!B95</f>
        <v>0</v>
      </c>
      <c r="D95" s="137"/>
      <c r="E95" s="147">
        <v>0</v>
      </c>
      <c r="F95" s="207" t="e">
        <f t="shared" si="2"/>
        <v>#DIV/0!</v>
      </c>
      <c r="G95" s="199"/>
    </row>
    <row r="96" spans="1:9" ht="15.75" hidden="1" customHeight="1" x14ac:dyDescent="0.25">
      <c r="A96" s="135" t="s">
        <v>69</v>
      </c>
      <c r="B96" s="135"/>
      <c r="C96" s="194">
        <f>'за 2023 год'!B96</f>
        <v>0</v>
      </c>
      <c r="D96" s="137"/>
      <c r="E96" s="147"/>
      <c r="F96" s="207" t="e">
        <f t="shared" si="2"/>
        <v>#DIV/0!</v>
      </c>
      <c r="G96" s="199"/>
    </row>
    <row r="97" spans="1:9" s="166" customFormat="1" ht="57" customHeight="1" x14ac:dyDescent="0.25">
      <c r="A97" s="183" t="s">
        <v>121</v>
      </c>
      <c r="B97" s="183"/>
      <c r="C97" s="194">
        <f>'за 2023 год'!B97</f>
        <v>200</v>
      </c>
      <c r="D97" s="85">
        <v>189.8</v>
      </c>
      <c r="E97" s="85">
        <f>SUM(E98:E98)</f>
        <v>0</v>
      </c>
      <c r="F97" s="207">
        <f t="shared" si="2"/>
        <v>0</v>
      </c>
      <c r="G97" s="216" t="s">
        <v>158</v>
      </c>
      <c r="H97" s="63"/>
      <c r="I97" s="63"/>
    </row>
    <row r="98" spans="1:9" ht="17.25" hidden="1" customHeight="1" x14ac:dyDescent="0.25">
      <c r="A98" s="149" t="s">
        <v>9</v>
      </c>
      <c r="B98" s="149"/>
      <c r="C98" s="194">
        <f>'за 2023 год'!B98</f>
        <v>0</v>
      </c>
      <c r="D98" s="137">
        <v>0</v>
      </c>
      <c r="E98" s="147">
        <v>0</v>
      </c>
      <c r="F98" s="207" t="e">
        <f t="shared" si="2"/>
        <v>#DIV/0!</v>
      </c>
      <c r="G98" s="199"/>
    </row>
    <row r="99" spans="1:9" s="166" customFormat="1" ht="26.25" customHeight="1" x14ac:dyDescent="0.25">
      <c r="A99" s="41" t="s">
        <v>147</v>
      </c>
      <c r="B99" s="41"/>
      <c r="C99" s="197">
        <f>'за 2023 год'!B99</f>
        <v>0</v>
      </c>
      <c r="D99" s="138">
        <f>SUM(D100:D100)</f>
        <v>0</v>
      </c>
      <c r="E99" s="138">
        <f>SUM(E100:E100)</f>
        <v>0</v>
      </c>
      <c r="F99" s="207">
        <v>0</v>
      </c>
      <c r="G99" s="205"/>
    </row>
    <row r="100" spans="1:9" ht="14.25" hidden="1" customHeight="1" x14ac:dyDescent="0.25">
      <c r="A100" s="140" t="s">
        <v>9</v>
      </c>
      <c r="B100" s="140"/>
      <c r="C100" s="197">
        <f>'за 2023 год'!B100</f>
        <v>0</v>
      </c>
      <c r="D100" s="138">
        <v>0</v>
      </c>
      <c r="E100" s="211"/>
      <c r="F100" s="207" t="e">
        <f t="shared" si="2"/>
        <v>#DIV/0!</v>
      </c>
      <c r="G100" s="212"/>
    </row>
    <row r="101" spans="1:9" s="163" customFormat="1" ht="26.25" customHeight="1" x14ac:dyDescent="0.25">
      <c r="A101" s="41" t="s">
        <v>122</v>
      </c>
      <c r="B101" s="41"/>
      <c r="C101" s="197">
        <f>'за 2023 год'!B101</f>
        <v>0</v>
      </c>
      <c r="D101" s="138">
        <f>SUM(D102:D103)</f>
        <v>0</v>
      </c>
      <c r="E101" s="138">
        <f>SUM(E102)</f>
        <v>0</v>
      </c>
      <c r="F101" s="207">
        <v>0</v>
      </c>
      <c r="G101" s="206"/>
      <c r="H101" s="63"/>
      <c r="I101" s="63"/>
    </row>
    <row r="102" spans="1:9" s="50" customFormat="1" ht="15" hidden="1" customHeight="1" x14ac:dyDescent="0.25">
      <c r="A102" s="149" t="s">
        <v>9</v>
      </c>
      <c r="B102" s="149"/>
      <c r="C102" s="194">
        <f>'за 2023 год'!B102</f>
        <v>0</v>
      </c>
      <c r="D102" s="137"/>
      <c r="E102" s="147"/>
      <c r="F102" s="207" t="e">
        <f t="shared" si="2"/>
        <v>#DIV/0!</v>
      </c>
      <c r="G102" s="201"/>
    </row>
    <row r="103" spans="1:9" s="50" customFormat="1" ht="14.25" hidden="1" customHeight="1" x14ac:dyDescent="0.25">
      <c r="A103" s="149" t="s">
        <v>18</v>
      </c>
      <c r="B103" s="149"/>
      <c r="C103" s="194">
        <f>'за 2023 год'!B103</f>
        <v>0</v>
      </c>
      <c r="D103" s="137"/>
      <c r="E103" s="131"/>
      <c r="F103" s="207" t="e">
        <f t="shared" si="2"/>
        <v>#DIV/0!</v>
      </c>
      <c r="G103" s="201"/>
    </row>
    <row r="104" spans="1:9" s="163" customFormat="1" ht="16.5" customHeight="1" x14ac:dyDescent="0.25">
      <c r="A104" s="34" t="s">
        <v>123</v>
      </c>
      <c r="B104" s="34"/>
      <c r="C104" s="194">
        <f>'за 2023 год'!B104</f>
        <v>1536.8</v>
      </c>
      <c r="D104" s="85">
        <v>1536.8</v>
      </c>
      <c r="E104" s="85">
        <f>E105</f>
        <v>1536.8</v>
      </c>
      <c r="F104" s="207">
        <f t="shared" si="2"/>
        <v>100</v>
      </c>
      <c r="G104" s="206"/>
      <c r="H104" s="63"/>
      <c r="I104" s="63"/>
    </row>
    <row r="105" spans="1:9" s="50" customFormat="1" ht="14.25" customHeight="1" x14ac:dyDescent="0.25">
      <c r="A105" s="149" t="s">
        <v>140</v>
      </c>
      <c r="B105" s="149"/>
      <c r="C105" s="196">
        <f>'за 2023 год'!B105</f>
        <v>0</v>
      </c>
      <c r="D105" s="137">
        <v>1536.8</v>
      </c>
      <c r="E105" s="147">
        <v>1536.8</v>
      </c>
      <c r="F105" s="213">
        <f t="shared" si="2"/>
        <v>100</v>
      </c>
      <c r="G105" s="201"/>
    </row>
    <row r="106" spans="1:9" s="163" customFormat="1" ht="16.5" customHeight="1" x14ac:dyDescent="0.25">
      <c r="A106" s="34" t="s">
        <v>148</v>
      </c>
      <c r="B106" s="34"/>
      <c r="C106" s="197">
        <f>'за 2023 год'!B106</f>
        <v>0</v>
      </c>
      <c r="D106" s="138">
        <f>D107</f>
        <v>0</v>
      </c>
      <c r="E106" s="138">
        <f>E107</f>
        <v>0</v>
      </c>
      <c r="F106" s="207">
        <v>0</v>
      </c>
      <c r="G106" s="206"/>
      <c r="H106" s="63"/>
      <c r="I106" s="63"/>
    </row>
    <row r="107" spans="1:9" s="50" customFormat="1" ht="14.25" hidden="1" customHeight="1" x14ac:dyDescent="0.25">
      <c r="A107" s="149" t="s">
        <v>10</v>
      </c>
      <c r="B107" s="149"/>
      <c r="C107" s="194">
        <f>'за 2023 год'!B107</f>
        <v>0</v>
      </c>
      <c r="D107" s="137"/>
      <c r="E107" s="147"/>
      <c r="F107" s="207" t="e">
        <f t="shared" si="2"/>
        <v>#DIV/0!</v>
      </c>
      <c r="G107" s="201"/>
    </row>
    <row r="108" spans="1:9" s="163" customFormat="1" ht="26.25" customHeight="1" x14ac:dyDescent="0.25">
      <c r="A108" s="41" t="s">
        <v>149</v>
      </c>
      <c r="B108" s="41"/>
      <c r="C108" s="194">
        <f>'за 2023 год'!B108</f>
        <v>3</v>
      </c>
      <c r="D108" s="85">
        <f>D109</f>
        <v>3</v>
      </c>
      <c r="E108" s="85">
        <f>E109</f>
        <v>3</v>
      </c>
      <c r="F108" s="207">
        <f t="shared" si="2"/>
        <v>100</v>
      </c>
      <c r="G108" s="206"/>
      <c r="H108" s="102"/>
      <c r="I108" s="102"/>
    </row>
    <row r="109" spans="1:9" s="187" customFormat="1" ht="13.5" customHeight="1" x14ac:dyDescent="0.25">
      <c r="A109" s="144" t="s">
        <v>142</v>
      </c>
      <c r="B109" s="172"/>
      <c r="C109" s="196">
        <f>'за 2023 год'!B109</f>
        <v>100</v>
      </c>
      <c r="D109" s="137">
        <v>3</v>
      </c>
      <c r="E109" s="176">
        <v>3</v>
      </c>
      <c r="F109" s="213">
        <f t="shared" si="2"/>
        <v>100</v>
      </c>
      <c r="G109" s="203"/>
      <c r="H109" s="188"/>
      <c r="I109" s="188"/>
    </row>
    <row r="110" spans="1:9" s="163" customFormat="1" ht="26.25" customHeight="1" x14ac:dyDescent="0.25">
      <c r="A110" s="41" t="s">
        <v>150</v>
      </c>
      <c r="B110" s="41"/>
      <c r="C110" s="194">
        <f>'за 2023 год'!B110</f>
        <v>0</v>
      </c>
      <c r="D110" s="85">
        <v>100</v>
      </c>
      <c r="E110" s="184">
        <v>100</v>
      </c>
      <c r="F110" s="207">
        <f t="shared" si="2"/>
        <v>100</v>
      </c>
      <c r="G110" s="206"/>
      <c r="H110" s="102"/>
      <c r="I110" s="102"/>
    </row>
    <row r="111" spans="1:9" s="163" customFormat="1" ht="26.25" customHeight="1" x14ac:dyDescent="0.25">
      <c r="A111" s="41" t="s">
        <v>151</v>
      </c>
      <c r="B111" s="41"/>
      <c r="C111" s="197">
        <f>'за 2023 год'!B111</f>
        <v>0</v>
      </c>
      <c r="D111" s="138">
        <v>0</v>
      </c>
      <c r="E111" s="209">
        <v>0</v>
      </c>
      <c r="F111" s="207">
        <v>0</v>
      </c>
      <c r="G111" s="206"/>
    </row>
    <row r="112" spans="1:9" s="163" customFormat="1" ht="26.25" customHeight="1" x14ac:dyDescent="0.25">
      <c r="A112" s="41" t="s">
        <v>152</v>
      </c>
      <c r="B112" s="41"/>
      <c r="C112" s="197">
        <f>'за 2023 год'!B112</f>
        <v>100</v>
      </c>
      <c r="D112" s="138">
        <v>0</v>
      </c>
      <c r="E112" s="210">
        <v>0</v>
      </c>
      <c r="F112" s="207">
        <v>0</v>
      </c>
      <c r="G112" s="206"/>
    </row>
    <row r="113" spans="1:9" s="163" customFormat="1" ht="26.25" customHeight="1" x14ac:dyDescent="0.25">
      <c r="A113" s="41" t="s">
        <v>153</v>
      </c>
      <c r="B113" s="41"/>
      <c r="C113" s="194">
        <f>'за 2023 год'!B113</f>
        <v>11.1</v>
      </c>
      <c r="D113" s="85">
        <f>D114</f>
        <v>100</v>
      </c>
      <c r="E113" s="85">
        <f>E114</f>
        <v>47.5</v>
      </c>
      <c r="F113" s="207">
        <f t="shared" si="2"/>
        <v>47.5</v>
      </c>
      <c r="G113" s="215" t="s">
        <v>157</v>
      </c>
      <c r="H113" s="102"/>
      <c r="I113" s="102"/>
    </row>
    <row r="114" spans="1:9" s="189" customFormat="1" ht="26.25" customHeight="1" x14ac:dyDescent="0.25">
      <c r="A114" s="144" t="s">
        <v>143</v>
      </c>
      <c r="B114" s="144"/>
      <c r="C114" s="196">
        <f>'за 2023 год'!B114</f>
        <v>1213251.8000000003</v>
      </c>
      <c r="D114" s="137">
        <v>100</v>
      </c>
      <c r="E114" s="176">
        <v>47.5</v>
      </c>
      <c r="F114" s="213">
        <f t="shared" si="2"/>
        <v>47.5</v>
      </c>
      <c r="G114" s="204"/>
      <c r="H114" s="188"/>
      <c r="I114" s="188"/>
    </row>
    <row r="115" spans="1:9" s="163" customFormat="1" ht="13.5" customHeight="1" x14ac:dyDescent="0.25">
      <c r="A115" s="41" t="s">
        <v>154</v>
      </c>
      <c r="B115" s="41"/>
      <c r="C115" s="194">
        <f>'за 2023 год'!B115</f>
        <v>0</v>
      </c>
      <c r="D115" s="85">
        <v>11.1</v>
      </c>
      <c r="E115" s="184">
        <f>E116</f>
        <v>11.1</v>
      </c>
      <c r="F115" s="207">
        <f t="shared" si="2"/>
        <v>100</v>
      </c>
      <c r="G115" s="206"/>
      <c r="H115" s="102"/>
      <c r="I115" s="102"/>
    </row>
    <row r="116" spans="1:9" s="163" customFormat="1" ht="17.25" customHeight="1" x14ac:dyDescent="0.25">
      <c r="A116" s="144" t="s">
        <v>141</v>
      </c>
      <c r="B116" s="144"/>
      <c r="C116" s="196">
        <f>'за 2023 год'!B116</f>
        <v>0</v>
      </c>
      <c r="D116" s="137">
        <v>11.1</v>
      </c>
      <c r="E116" s="176">
        <v>11.1</v>
      </c>
      <c r="F116" s="213">
        <f t="shared" si="2"/>
        <v>100</v>
      </c>
      <c r="G116" s="202"/>
    </row>
    <row r="117" spans="1:9" ht="18" customHeight="1" x14ac:dyDescent="0.25">
      <c r="A117" s="172" t="s">
        <v>45</v>
      </c>
      <c r="B117" s="172"/>
      <c r="C117" s="195">
        <f>'за 2023 год'!B117</f>
        <v>1213251.8</v>
      </c>
      <c r="D117" s="173">
        <f>D115+D113+D112+D111+D110+D108+D106+D104+D101+D99+D97+D92+D85+D70+D38+D20+D3</f>
        <v>1247757.1000000001</v>
      </c>
      <c r="E117" s="173">
        <f>E115+E113+E112+E111+E110+E108+E106+E104+E101+E99+E97+E92+E85+E70+E38+E20+E3</f>
        <v>1232915.3999999999</v>
      </c>
      <c r="F117" s="208">
        <f>E117/D117*100</f>
        <v>98.810529709668643</v>
      </c>
      <c r="G117" s="173"/>
      <c r="H117" s="63"/>
      <c r="I117" s="63"/>
    </row>
    <row r="118" spans="1:9" s="110" customFormat="1" ht="13.5" customHeight="1" x14ac:dyDescent="0.25">
      <c r="A118" s="158"/>
      <c r="B118" s="158"/>
      <c r="C118" s="159">
        <f>C119-C117</f>
        <v>0</v>
      </c>
      <c r="D118" s="159">
        <f>D119-D117</f>
        <v>0</v>
      </c>
      <c r="E118" s="159">
        <f>E119-E117</f>
        <v>0</v>
      </c>
      <c r="F118"/>
      <c r="G118"/>
    </row>
    <row r="119" spans="1:9" s="110" customFormat="1" ht="13.5" customHeight="1" x14ac:dyDescent="0.25">
      <c r="A119" s="158"/>
      <c r="B119" s="158"/>
      <c r="C119" s="198">
        <f>1313949.7-100697.9</f>
        <v>1213251.8</v>
      </c>
      <c r="D119" s="134">
        <f>1322560.5-74803.4</f>
        <v>1247757.1000000001</v>
      </c>
      <c r="E119" s="134">
        <f>1301362.5-68447.1</f>
        <v>1232915.3999999999</v>
      </c>
      <c r="F119"/>
      <c r="G119"/>
    </row>
    <row r="120" spans="1:9" s="110" customFormat="1" ht="13.5" customHeight="1" x14ac:dyDescent="0.25">
      <c r="A120" s="158"/>
      <c r="B120" s="158"/>
      <c r="C120" s="158"/>
      <c r="D120" s="3"/>
      <c r="E120" s="3"/>
      <c r="F120"/>
      <c r="G120"/>
    </row>
    <row r="121" spans="1:9" s="161" customFormat="1" ht="26.25" customHeight="1" x14ac:dyDescent="0.25">
      <c r="A121" s="158"/>
      <c r="B121" s="158"/>
      <c r="C121" s="158"/>
      <c r="D121" s="160">
        <f>D119/'за 2023 год'!B117*100</f>
        <v>102.8440345194625</v>
      </c>
      <c r="E121" s="160"/>
      <c r="F121" s="3"/>
      <c r="G121" s="3"/>
    </row>
    <row r="122" spans="1:9" s="3" customFormat="1" ht="26.25" customHeight="1" x14ac:dyDescent="0.25">
      <c r="A122" s="158"/>
      <c r="B122" s="158"/>
      <c r="C122" s="158"/>
      <c r="D122" s="160"/>
      <c r="E122" s="142"/>
    </row>
    <row r="123" spans="1:9" s="3" customFormat="1" ht="26.25" customHeight="1" x14ac:dyDescent="0.25">
      <c r="A123" s="158"/>
      <c r="B123" s="158"/>
      <c r="C123" s="158"/>
      <c r="D123" s="160"/>
      <c r="E123" s="142"/>
    </row>
    <row r="124" spans="1:9" s="3" customFormat="1" ht="26.25" customHeight="1" x14ac:dyDescent="0.25">
      <c r="A124" s="158"/>
      <c r="B124" s="158"/>
      <c r="C124" s="158"/>
      <c r="D124" s="160"/>
      <c r="E124" s="142"/>
    </row>
    <row r="125" spans="1:9" s="3" customFormat="1" ht="26.25" customHeight="1" x14ac:dyDescent="0.25">
      <c r="A125" s="158"/>
      <c r="B125" s="158"/>
      <c r="C125" s="158"/>
      <c r="D125" s="160"/>
      <c r="E125" s="142"/>
    </row>
    <row r="126" spans="1:9" s="3" customFormat="1" ht="26.25" customHeight="1" x14ac:dyDescent="0.25">
      <c r="A126" s="158"/>
      <c r="B126" s="158"/>
      <c r="C126" s="158"/>
      <c r="D126" s="160"/>
      <c r="E126" s="142"/>
    </row>
    <row r="127" spans="1:9" s="3" customFormat="1" ht="26.25" customHeight="1" x14ac:dyDescent="0.25">
      <c r="A127" s="158"/>
      <c r="B127" s="158"/>
      <c r="C127" s="158"/>
      <c r="D127" s="160"/>
      <c r="E127" s="142"/>
    </row>
    <row r="128" spans="1:9" s="3" customFormat="1" ht="26.25" customHeight="1" x14ac:dyDescent="0.25">
      <c r="A128" s="158"/>
      <c r="B128" s="158"/>
      <c r="C128" s="158"/>
      <c r="D128" s="160"/>
      <c r="E128" s="142"/>
    </row>
    <row r="129" spans="1:5" s="3" customFormat="1" ht="26.25" customHeight="1" x14ac:dyDescent="0.25">
      <c r="A129" s="158"/>
      <c r="B129" s="158"/>
      <c r="C129" s="158"/>
      <c r="D129" s="160"/>
      <c r="E129" s="142"/>
    </row>
    <row r="130" spans="1:5" s="3" customFormat="1" ht="26.25" customHeight="1" x14ac:dyDescent="0.25">
      <c r="A130" s="158"/>
      <c r="B130" s="158"/>
      <c r="C130" s="158"/>
      <c r="D130" s="160"/>
      <c r="E130" s="142"/>
    </row>
    <row r="131" spans="1:5" s="3" customFormat="1" ht="26.25" customHeight="1" x14ac:dyDescent="0.25">
      <c r="A131" s="158"/>
      <c r="B131" s="158"/>
      <c r="C131" s="158"/>
      <c r="D131" s="160"/>
      <c r="E131" s="142"/>
    </row>
    <row r="132" spans="1:5" s="3" customFormat="1" ht="26.25" customHeight="1" x14ac:dyDescent="0.25">
      <c r="A132" s="158"/>
      <c r="B132" s="158"/>
      <c r="C132" s="158"/>
      <c r="D132" s="160"/>
      <c r="E132" s="142"/>
    </row>
    <row r="133" spans="1:5" s="3" customFormat="1" ht="26.25" customHeight="1" x14ac:dyDescent="0.25">
      <c r="A133" s="158"/>
      <c r="B133" s="158"/>
      <c r="C133" s="158"/>
      <c r="D133" s="160"/>
      <c r="E133" s="142"/>
    </row>
    <row r="134" spans="1:5" s="3" customFormat="1" ht="26.25" customHeight="1" x14ac:dyDescent="0.25">
      <c r="A134" s="158"/>
      <c r="B134" s="158"/>
      <c r="C134" s="158"/>
      <c r="D134" s="160"/>
      <c r="E134" s="142"/>
    </row>
    <row r="135" spans="1:5" s="3" customFormat="1" ht="26.25" customHeight="1" x14ac:dyDescent="0.25">
      <c r="A135" s="158"/>
      <c r="B135" s="158"/>
      <c r="C135" s="158"/>
      <c r="D135" s="160"/>
      <c r="E135" s="142"/>
    </row>
    <row r="136" spans="1:5" s="3" customFormat="1" ht="26.25" customHeight="1" x14ac:dyDescent="0.25">
      <c r="A136" s="158"/>
      <c r="B136" s="158"/>
      <c r="C136" s="158"/>
      <c r="D136" s="160"/>
      <c r="E136" s="142"/>
    </row>
    <row r="137" spans="1:5" s="3" customFormat="1" ht="26.25" customHeight="1" x14ac:dyDescent="0.25">
      <c r="A137" s="158"/>
      <c r="B137" s="158"/>
      <c r="C137" s="158"/>
      <c r="D137" s="160"/>
      <c r="E137" s="142"/>
    </row>
    <row r="138" spans="1:5" s="3" customFormat="1" ht="26.25" customHeight="1" x14ac:dyDescent="0.25">
      <c r="A138" s="158"/>
      <c r="B138" s="158"/>
      <c r="C138" s="158"/>
      <c r="D138" s="160"/>
      <c r="E138" s="142"/>
    </row>
    <row r="139" spans="1:5" s="3" customFormat="1" ht="26.25" customHeight="1" x14ac:dyDescent="0.25">
      <c r="A139" s="158"/>
      <c r="B139" s="158"/>
      <c r="C139" s="158"/>
      <c r="D139" s="160"/>
      <c r="E139" s="142"/>
    </row>
    <row r="140" spans="1:5" s="3" customFormat="1" ht="26.25" customHeight="1" x14ac:dyDescent="0.25">
      <c r="A140" s="158"/>
      <c r="B140" s="158"/>
      <c r="C140" s="158"/>
      <c r="D140" s="160"/>
      <c r="E140" s="142"/>
    </row>
    <row r="141" spans="1:5" s="3" customFormat="1" ht="26.25" customHeight="1" x14ac:dyDescent="0.25">
      <c r="A141" s="158"/>
      <c r="B141" s="158"/>
      <c r="C141" s="158"/>
      <c r="D141" s="160"/>
      <c r="E141" s="142"/>
    </row>
    <row r="142" spans="1:5" s="3" customFormat="1" ht="26.25" customHeight="1" x14ac:dyDescent="0.25">
      <c r="A142" s="158"/>
      <c r="B142" s="158"/>
      <c r="C142" s="158"/>
      <c r="D142" s="160"/>
      <c r="E142" s="142"/>
    </row>
    <row r="143" spans="1:5" s="3" customFormat="1" ht="26.25" customHeight="1" x14ac:dyDescent="0.25">
      <c r="A143" s="158"/>
      <c r="B143" s="158"/>
      <c r="C143" s="158"/>
      <c r="D143" s="160"/>
      <c r="E143" s="142"/>
    </row>
    <row r="144" spans="1:5" s="3" customFormat="1" ht="26.25" customHeight="1" x14ac:dyDescent="0.25">
      <c r="A144" s="158"/>
      <c r="B144" s="158"/>
      <c r="C144" s="158"/>
      <c r="D144" s="160"/>
      <c r="E144" s="142"/>
    </row>
    <row r="145" spans="1:5" s="3" customFormat="1" ht="26.25" customHeight="1" x14ac:dyDescent="0.25">
      <c r="A145" s="158"/>
      <c r="B145" s="158"/>
      <c r="C145" s="158"/>
      <c r="D145" s="160"/>
      <c r="E145" s="142"/>
    </row>
    <row r="146" spans="1:5" s="3" customFormat="1" ht="26.25" customHeight="1" x14ac:dyDescent="0.25">
      <c r="A146" s="158"/>
      <c r="B146" s="158"/>
      <c r="C146" s="158"/>
      <c r="D146" s="160"/>
      <c r="E146" s="142"/>
    </row>
    <row r="147" spans="1:5" s="3" customFormat="1" ht="26.25" customHeight="1" x14ac:dyDescent="0.25">
      <c r="A147" s="158"/>
      <c r="B147" s="158"/>
      <c r="C147" s="158"/>
      <c r="D147" s="160"/>
      <c r="E147" s="142"/>
    </row>
    <row r="148" spans="1:5" s="3" customFormat="1" ht="26.25" customHeight="1" x14ac:dyDescent="0.25">
      <c r="A148" s="158"/>
      <c r="B148" s="158"/>
      <c r="C148" s="158"/>
      <c r="D148" s="160"/>
      <c r="E148" s="142"/>
    </row>
    <row r="149" spans="1:5" s="3" customFormat="1" ht="26.25" customHeight="1" x14ac:dyDescent="0.25">
      <c r="A149" s="158"/>
      <c r="B149" s="158"/>
      <c r="C149" s="158"/>
      <c r="D149" s="160"/>
      <c r="E149" s="142"/>
    </row>
    <row r="150" spans="1:5" s="3" customFormat="1" ht="26.25" customHeight="1" x14ac:dyDescent="0.25">
      <c r="A150" s="158"/>
      <c r="B150" s="158"/>
      <c r="C150" s="158"/>
      <c r="D150" s="160"/>
      <c r="E150" s="142"/>
    </row>
    <row r="151" spans="1:5" s="3" customFormat="1" ht="26.25" customHeight="1" x14ac:dyDescent="0.25">
      <c r="A151" s="158"/>
      <c r="B151" s="158"/>
      <c r="C151" s="158"/>
      <c r="D151" s="160"/>
      <c r="E151" s="142"/>
    </row>
    <row r="152" spans="1:5" s="3" customFormat="1" ht="26.25" customHeight="1" x14ac:dyDescent="0.25">
      <c r="A152" s="158"/>
      <c r="B152" s="158"/>
      <c r="C152" s="158"/>
      <c r="D152" s="160"/>
      <c r="E152" s="142"/>
    </row>
    <row r="153" spans="1:5" s="3" customFormat="1" ht="26.25" customHeight="1" x14ac:dyDescent="0.25">
      <c r="A153" s="158"/>
      <c r="B153" s="158"/>
      <c r="C153" s="158"/>
      <c r="D153" s="160"/>
      <c r="E153" s="142"/>
    </row>
    <row r="154" spans="1:5" s="3" customFormat="1" ht="26.25" customHeight="1" x14ac:dyDescent="0.25">
      <c r="A154" s="158"/>
      <c r="B154" s="158"/>
      <c r="C154" s="158"/>
      <c r="D154" s="160"/>
      <c r="E154" s="142"/>
    </row>
    <row r="155" spans="1:5" s="3" customFormat="1" ht="26.25" customHeight="1" x14ac:dyDescent="0.25">
      <c r="A155" s="158"/>
      <c r="B155" s="158"/>
      <c r="C155" s="158"/>
      <c r="D155" s="160"/>
      <c r="E155" s="142"/>
    </row>
    <row r="156" spans="1:5" s="3" customFormat="1" ht="26.25" customHeight="1" x14ac:dyDescent="0.25">
      <c r="A156" s="158"/>
      <c r="B156" s="158"/>
      <c r="C156" s="158"/>
      <c r="D156" s="160"/>
      <c r="E156" s="142"/>
    </row>
    <row r="157" spans="1:5" s="3" customFormat="1" ht="26.25" customHeight="1" x14ac:dyDescent="0.25">
      <c r="A157" s="158"/>
      <c r="B157" s="158"/>
      <c r="C157" s="158"/>
      <c r="D157" s="160"/>
      <c r="E157" s="142"/>
    </row>
    <row r="158" spans="1:5" s="3" customFormat="1" ht="26.25" customHeight="1" x14ac:dyDescent="0.25">
      <c r="A158" s="158"/>
      <c r="B158" s="158"/>
      <c r="C158" s="158"/>
      <c r="D158" s="160"/>
      <c r="E158" s="142"/>
    </row>
    <row r="159" spans="1:5" s="3" customFormat="1" ht="26.25" customHeight="1" x14ac:dyDescent="0.25">
      <c r="A159" s="158"/>
      <c r="B159" s="158"/>
      <c r="C159" s="158"/>
      <c r="D159" s="160"/>
      <c r="E159" s="142"/>
    </row>
    <row r="160" spans="1:5" s="3" customFormat="1" ht="26.25" customHeight="1" x14ac:dyDescent="0.25">
      <c r="A160" s="158"/>
      <c r="B160" s="158"/>
      <c r="C160" s="158"/>
      <c r="D160" s="160"/>
      <c r="E160" s="142"/>
    </row>
    <row r="161" spans="1:5" s="3" customFormat="1" ht="26.25" customHeight="1" x14ac:dyDescent="0.25">
      <c r="A161" s="158"/>
      <c r="B161" s="158"/>
      <c r="C161" s="158"/>
      <c r="D161" s="160"/>
      <c r="E161" s="142"/>
    </row>
    <row r="162" spans="1:5" s="3" customFormat="1" ht="26.25" customHeight="1" x14ac:dyDescent="0.25">
      <c r="A162" s="158"/>
      <c r="B162" s="158"/>
      <c r="C162" s="158"/>
      <c r="D162" s="160"/>
      <c r="E162" s="142"/>
    </row>
    <row r="163" spans="1:5" s="3" customFormat="1" ht="26.25" customHeight="1" x14ac:dyDescent="0.25">
      <c r="A163" s="158"/>
      <c r="B163" s="158"/>
      <c r="C163" s="158"/>
      <c r="D163" s="160"/>
      <c r="E163" s="142"/>
    </row>
    <row r="164" spans="1:5" s="3" customFormat="1" ht="26.25" customHeight="1" x14ac:dyDescent="0.25">
      <c r="A164" s="158"/>
      <c r="B164" s="158"/>
      <c r="C164" s="158"/>
      <c r="D164" s="160"/>
      <c r="E164" s="142"/>
    </row>
    <row r="165" spans="1:5" s="3" customFormat="1" ht="26.25" customHeight="1" x14ac:dyDescent="0.25">
      <c r="A165" s="158"/>
      <c r="B165" s="158"/>
      <c r="C165" s="158"/>
      <c r="D165" s="160"/>
      <c r="E165" s="142"/>
    </row>
    <row r="166" spans="1:5" s="3" customFormat="1" ht="26.25" customHeight="1" x14ac:dyDescent="0.25">
      <c r="A166" s="158"/>
      <c r="B166" s="158"/>
      <c r="C166" s="158"/>
      <c r="D166" s="160"/>
      <c r="E166" s="142"/>
    </row>
    <row r="167" spans="1:5" s="3" customFormat="1" ht="26.25" customHeight="1" x14ac:dyDescent="0.25">
      <c r="A167" s="158"/>
      <c r="B167" s="158"/>
      <c r="C167" s="158"/>
      <c r="D167" s="160"/>
      <c r="E167" s="142"/>
    </row>
    <row r="168" spans="1:5" s="3" customFormat="1" ht="26.25" customHeight="1" x14ac:dyDescent="0.25">
      <c r="A168" s="158"/>
      <c r="B168" s="158"/>
      <c r="C168" s="158"/>
      <c r="D168" s="160"/>
      <c r="E168" s="142"/>
    </row>
    <row r="169" spans="1:5" s="3" customFormat="1" ht="26.25" customHeight="1" x14ac:dyDescent="0.25">
      <c r="A169" s="158"/>
      <c r="B169" s="158"/>
      <c r="C169" s="158"/>
      <c r="D169" s="160"/>
      <c r="E169" s="142"/>
    </row>
    <row r="170" spans="1:5" s="3" customFormat="1" ht="26.25" customHeight="1" x14ac:dyDescent="0.25">
      <c r="A170" s="158"/>
      <c r="B170" s="158"/>
      <c r="C170" s="158"/>
      <c r="D170" s="160"/>
      <c r="E170" s="142"/>
    </row>
    <row r="171" spans="1:5" s="3" customFormat="1" ht="26.25" customHeight="1" x14ac:dyDescent="0.25">
      <c r="A171" s="158"/>
      <c r="B171" s="158"/>
      <c r="C171" s="158"/>
      <c r="D171" s="160"/>
      <c r="E171" s="142"/>
    </row>
    <row r="172" spans="1:5" s="3" customFormat="1" ht="26.25" customHeight="1" x14ac:dyDescent="0.25">
      <c r="A172" s="158"/>
      <c r="B172" s="158"/>
      <c r="C172" s="158"/>
      <c r="D172" s="160"/>
      <c r="E172" s="142"/>
    </row>
    <row r="173" spans="1:5" s="3" customFormat="1" ht="26.25" customHeight="1" x14ac:dyDescent="0.25">
      <c r="A173" s="158"/>
      <c r="B173" s="158"/>
      <c r="C173" s="158"/>
      <c r="D173" s="160"/>
      <c r="E173" s="142"/>
    </row>
    <row r="174" spans="1:5" s="3" customFormat="1" ht="26.25" customHeight="1" x14ac:dyDescent="0.25">
      <c r="A174" s="158"/>
      <c r="B174" s="158"/>
      <c r="C174" s="158"/>
      <c r="D174" s="160"/>
      <c r="E174" s="142"/>
    </row>
    <row r="175" spans="1:5" s="3" customFormat="1" ht="26.25" customHeight="1" x14ac:dyDescent="0.25">
      <c r="A175" s="158"/>
      <c r="B175" s="158"/>
      <c r="C175" s="158"/>
      <c r="D175" s="160"/>
      <c r="E175" s="142"/>
    </row>
    <row r="176" spans="1:5" s="3" customFormat="1" ht="26.25" customHeight="1" x14ac:dyDescent="0.25">
      <c r="A176" s="158"/>
      <c r="B176" s="158"/>
      <c r="C176" s="158"/>
      <c r="D176" s="160"/>
      <c r="E176" s="142"/>
    </row>
    <row r="177" spans="1:5" s="3" customFormat="1" ht="26.25" customHeight="1" x14ac:dyDescent="0.25">
      <c r="A177" s="158"/>
      <c r="B177" s="158"/>
      <c r="C177" s="158"/>
      <c r="D177" s="160"/>
      <c r="E177" s="142"/>
    </row>
    <row r="178" spans="1:5" s="3" customFormat="1" ht="26.25" customHeight="1" x14ac:dyDescent="0.25">
      <c r="A178" s="158"/>
      <c r="B178" s="158"/>
      <c r="C178" s="158"/>
      <c r="D178" s="160"/>
      <c r="E178" s="142"/>
    </row>
    <row r="179" spans="1:5" s="3" customFormat="1" ht="26.25" customHeight="1" x14ac:dyDescent="0.25">
      <c r="A179" s="158"/>
      <c r="B179" s="158"/>
      <c r="C179" s="158"/>
      <c r="D179" s="160"/>
      <c r="E179" s="142"/>
    </row>
    <row r="180" spans="1:5" s="3" customFormat="1" ht="26.25" customHeight="1" x14ac:dyDescent="0.25">
      <c r="A180" s="158"/>
      <c r="B180" s="158"/>
      <c r="C180" s="158"/>
      <c r="D180" s="160"/>
      <c r="E180" s="142"/>
    </row>
    <row r="181" spans="1:5" s="3" customFormat="1" ht="26.25" customHeight="1" x14ac:dyDescent="0.25">
      <c r="A181" s="158"/>
      <c r="B181" s="158"/>
      <c r="C181" s="158"/>
      <c r="D181" s="160"/>
      <c r="E181" s="142"/>
    </row>
  </sheetData>
  <pageMargins left="0.7" right="0.7" top="0.75" bottom="0.75" header="0.3" footer="0.3"/>
  <pageSetup paperSize="9" scale="70" orientation="portrait" r:id="rId1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2018</vt:lpstr>
      <vt:lpstr>2019</vt:lpstr>
      <vt:lpstr>за 2023 год</vt:lpstr>
      <vt:lpstr>за 2023 год (2)</vt:lpstr>
      <vt:lpstr>за 2023 год </vt:lpstr>
      <vt:lpstr>'2019'!Область_печати</vt:lpstr>
      <vt:lpstr>'за 2023 год'!Область_печати</vt:lpstr>
      <vt:lpstr>'за 2023 год '!Область_печати</vt:lpstr>
      <vt:lpstr>'за 2023 год (2)'!Область_печати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я</cp:lastModifiedBy>
  <cp:lastPrinted>2021-04-19T02:24:26Z</cp:lastPrinted>
  <dcterms:created xsi:type="dcterms:W3CDTF">2016-11-17T07:19:09Z</dcterms:created>
  <dcterms:modified xsi:type="dcterms:W3CDTF">2024-05-22T05:01:41Z</dcterms:modified>
</cp:coreProperties>
</file>