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235" tabRatio="676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46"/>
  <c r="T24"/>
  <c r="S24"/>
  <c r="R24"/>
  <c r="Q24"/>
  <c r="P24"/>
  <c r="O24"/>
  <c r="N24"/>
  <c r="M24"/>
  <c r="L24"/>
  <c r="K24"/>
  <c r="J24"/>
  <c r="I24"/>
  <c r="H24"/>
  <c r="G24"/>
  <c r="F24"/>
  <c r="E24"/>
  <c r="C24"/>
  <c r="R32" i="47"/>
  <c r="R29" s="1"/>
  <c r="P29"/>
  <c r="O29"/>
  <c r="N29"/>
  <c r="L29"/>
  <c r="K29"/>
  <c r="J29"/>
  <c r="I29"/>
  <c r="U33"/>
  <c r="R33"/>
  <c r="Q33"/>
  <c r="M33" s="1"/>
  <c r="Q32"/>
  <c r="Q29" s="1"/>
  <c r="M32"/>
  <c r="T32" s="1"/>
  <c r="U32" s="1"/>
  <c r="D28" i="46"/>
  <c r="C28" s="1"/>
  <c r="I11" i="66"/>
  <c r="P17" i="47"/>
  <c r="O17"/>
  <c r="N17"/>
  <c r="L17"/>
  <c r="K17"/>
  <c r="J17"/>
  <c r="I17"/>
  <c r="S29"/>
  <c r="M26"/>
  <c r="M27"/>
  <c r="T26"/>
  <c r="T27"/>
  <c r="H10" i="66"/>
  <c r="Q12" i="46"/>
  <c r="P12"/>
  <c r="I12"/>
  <c r="L12"/>
  <c r="H12"/>
  <c r="G12"/>
  <c r="D21"/>
  <c r="C21" s="1"/>
  <c r="D22"/>
  <c r="C22" s="1"/>
  <c r="D10"/>
  <c r="D20"/>
  <c r="C20" s="1"/>
  <c r="R25" i="47" s="1"/>
  <c r="Q25" s="1"/>
  <c r="D27" i="46"/>
  <c r="D26"/>
  <c r="D25"/>
  <c r="C25" s="1"/>
  <c r="D19"/>
  <c r="D18"/>
  <c r="D17"/>
  <c r="D16"/>
  <c r="D15"/>
  <c r="D14"/>
  <c r="D13"/>
  <c r="D12" s="1"/>
  <c r="C27"/>
  <c r="O12"/>
  <c r="N12"/>
  <c r="M12"/>
  <c r="K12"/>
  <c r="J12"/>
  <c r="F12"/>
  <c r="E12"/>
  <c r="M29" i="47" l="1"/>
  <c r="M25"/>
  <c r="T25" s="1"/>
  <c r="C12" i="46"/>
  <c r="S17" i="47"/>
  <c r="T12" i="46"/>
  <c r="S12"/>
  <c r="R12"/>
  <c r="D9"/>
  <c r="S14" i="47"/>
  <c r="P14"/>
  <c r="O14"/>
  <c r="N14"/>
  <c r="L14"/>
  <c r="K14"/>
  <c r="J14"/>
  <c r="I14"/>
  <c r="K22"/>
  <c r="K21"/>
  <c r="K20"/>
  <c r="K19"/>
  <c r="R30"/>
  <c r="T9" i="46"/>
  <c r="S9"/>
  <c r="R9"/>
  <c r="Q9"/>
  <c r="P9"/>
  <c r="O9"/>
  <c r="N9"/>
  <c r="M9"/>
  <c r="L9"/>
  <c r="K9"/>
  <c r="J9"/>
  <c r="I9"/>
  <c r="H9"/>
  <c r="G9"/>
  <c r="F9"/>
  <c r="E9"/>
  <c r="L8" i="66"/>
  <c r="K8"/>
  <c r="J8"/>
  <c r="H8"/>
  <c r="C9"/>
  <c r="C19" i="46"/>
  <c r="R24" i="47" s="1"/>
  <c r="Q24" s="1"/>
  <c r="T33"/>
  <c r="C18" i="46"/>
  <c r="R23" i="47" s="1"/>
  <c r="Q23" s="1"/>
  <c r="M23" s="1"/>
  <c r="T23" s="1"/>
  <c r="M24" l="1"/>
  <c r="T24" s="1"/>
  <c r="C26" i="46"/>
  <c r="C10"/>
  <c r="C9" s="1"/>
  <c r="I9" i="66"/>
  <c r="I10"/>
  <c r="D11"/>
  <c r="C11"/>
  <c r="D10"/>
  <c r="C10"/>
  <c r="D9"/>
  <c r="C17" i="46"/>
  <c r="R22" i="47" s="1"/>
  <c r="Q22" s="1"/>
  <c r="M22" s="1"/>
  <c r="T22" s="1"/>
  <c r="C16" i="46"/>
  <c r="R21" i="47" s="1"/>
  <c r="Q21" s="1"/>
  <c r="M21" s="1"/>
  <c r="T21" s="1"/>
  <c r="C15" i="46"/>
  <c r="R20" i="47" s="1"/>
  <c r="Q20" s="1"/>
  <c r="M20" s="1"/>
  <c r="T20" s="1"/>
  <c r="G8" i="66"/>
  <c r="F8"/>
  <c r="E8"/>
  <c r="C8" l="1"/>
  <c r="R31" i="47"/>
  <c r="C13" i="46"/>
  <c r="D8" i="66"/>
  <c r="C14" i="46"/>
  <c r="R19" i="47" s="1"/>
  <c r="Q19" s="1"/>
  <c r="M19" s="1"/>
  <c r="T19" s="1"/>
  <c r="R15"/>
  <c r="I8" i="66"/>
  <c r="Q31" i="47" l="1"/>
  <c r="M31" s="1"/>
  <c r="T31" s="1"/>
  <c r="R18"/>
  <c r="R17" s="1"/>
  <c r="Q15"/>
  <c r="R14"/>
  <c r="Q30"/>
  <c r="M30" l="1"/>
  <c r="Q18"/>
  <c r="Q17" s="1"/>
  <c r="M15"/>
  <c r="M14" s="1"/>
  <c r="Q14"/>
  <c r="M18" l="1"/>
  <c r="M17" s="1"/>
  <c r="M9" i="66"/>
  <c r="T30" i="47"/>
  <c r="M11" i="66"/>
  <c r="N11" s="1"/>
  <c r="N9" l="1"/>
  <c r="T18" i="47"/>
  <c r="M10" i="66"/>
  <c r="N10" s="1"/>
  <c r="N8" l="1"/>
  <c r="M8"/>
</calcChain>
</file>

<file path=xl/sharedStrings.xml><?xml version="1.0" encoding="utf-8"?>
<sst xmlns="http://schemas.openxmlformats.org/spreadsheetml/2006/main" count="249" uniqueCount="107">
  <si>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</si>
  <si>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</si>
  <si>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</si>
  <si>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</si>
  <si>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</si>
  <si>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</si>
  <si>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</si>
  <si>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</si>
  <si>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</si>
  <si>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</si>
  <si>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</si>
  <si>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</si>
  <si>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</si>
  <si>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</si>
  <si>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</si>
  <si>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</si>
  <si>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</si>
  <si>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</si>
  <si>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</si>
  <si>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</si>
  <si>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</si>
  <si>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</si>
  <si>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</si>
  <si>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</si>
  <si>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</si>
  <si>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</si>
  <si>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</si>
  <si>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</si>
  <si>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</si>
  <si>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</si>
  <si>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</si>
  <si>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</si>
  <si>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</si>
  <si>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</si>
  <si>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</si>
  <si>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</si>
  <si>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</si>
  <si>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</si>
  <si>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</si>
  <si>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</si>
  <si>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</si>
  <si>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</si>
  <si>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</si>
  <si>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</si>
  <si>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</si>
  <si>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</si>
  <si>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</si>
  <si>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</si>
  <si>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</si>
  <si>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</si>
  <si>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</si>
  <si>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</si>
  <si>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</si>
  <si>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</si>
  <si>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</si>
  <si>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</si>
  <si>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</si>
  <si>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</si>
  <si>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</si>
  <si>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</si>
  <si>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</si>
  <si>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</si>
  <si>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</si>
  <si>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</si>
  <si>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</si>
  <si>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</si>
  <si>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</si>
  <si>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</si>
  <si>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</si>
  <si>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</si>
  <si>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</si>
  <si>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</si>
  <si>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>Кирпичные, каменные</t>
  </si>
  <si>
    <t>12.2023</t>
  </si>
  <si>
    <t>1969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</si>
  <si>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</si>
  <si>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</si>
  <si>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</si>
  <si>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</si>
  <si>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</si>
  <si>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</si>
  <si>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</si>
  <si>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</si>
  <si>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</si>
  <si>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</si>
  <si>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</si>
  <si>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</si>
  <si>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</si>
  <si>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</si>
  <si>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</si>
  <si>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</si>
  <si>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</si>
  <si>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</si>
  <si>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</si>
  <si>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</si>
  <si>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t xml:space="preserve">Таблица 3. Адресный перечень многоквартирных домов, расположенных на территории Приаргунскогомуниципального округа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</si>
  <si>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Таблица 1. Адресный перечень и характеристика многоквартирных домов, расположенных на территории Приаргунского муниципального округа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</si>
  <si>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края, на период 2023-2025 годов</t>
  </si>
  <si>
    <t>п.Приаргунск,мкр.1, д.28</t>
  </si>
  <si>
    <t>п.Приаргунск,мкр.1, д.25</t>
  </si>
  <si>
    <t>п.Приаргунск ,Мкр. 1-й ,д.25</t>
  </si>
  <si>
    <t>специальный счёт</t>
  </si>
  <si>
    <t>панель</t>
  </si>
  <si>
    <t>п.Приаргунск ,Мкр. 1-й, д.28</t>
  </si>
  <si>
    <t>пгт. Приаргунск, мкр 2-й. д.1</t>
  </si>
  <si>
    <t>пгт. Приаргунск, мкр.2-й, д.1</t>
  </si>
  <si>
    <t xml:space="preserve">   от 27  декабря  2024 года  № 3083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</si>
</sst>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2" borderId="0" xfId="1" applyFont="1" applyFill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BreakPreview" zoomScale="90" zoomScaleNormal="70" zoomScaleSheetLayoutView="90" workbookViewId="0">
      <selection activeCell="B4" sqref="B4:V4"/>
    </sheetView>
  </sheetViews>
  <sheetFormatPr defaultRowHeight="1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12" style="5" customWidth="1"/>
    <col min="12" max="12" width="8.85546875" style="5" customWidth="1"/>
    <col min="13" max="13" width="14.5703125" style="5" customWidth="1"/>
    <col min="14" max="15" width="9.42578125" style="5" bestFit="1" customWidth="1"/>
    <col min="16" max="16" width="8.42578125" style="5" customWidth="1"/>
    <col min="17" max="17" width="14.5703125" style="5" customWidth="1"/>
    <col min="18" max="18" width="16.140625" style="5" customWidth="1"/>
    <col min="19" max="19" width="8.42578125" style="5" customWidth="1"/>
    <col min="20" max="20" width="12.1406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>
      <c r="R1" s="103" t="s">
        <v>83</v>
      </c>
      <c r="S1" s="103"/>
      <c r="T1" s="103"/>
      <c r="U1" s="103"/>
      <c r="V1" s="103"/>
    </row>
    <row r="2" spans="1:22" ht="30.75" customHeight="1">
      <c r="R2" s="114" t="s">
        <v>92</v>
      </c>
      <c r="S2" s="114"/>
      <c r="T2" s="114"/>
      <c r="U2" s="114"/>
      <c r="V2" s="114"/>
    </row>
    <row r="3" spans="1:22" ht="15" customHeight="1">
      <c r="R3" s="55"/>
      <c r="S3" s="93" t="s">
        <v>106</v>
      </c>
      <c r="T3" s="93"/>
      <c r="U3" s="93"/>
      <c r="V3" s="93"/>
    </row>
    <row r="4" spans="1:22" ht="22.5" customHeight="1">
      <c r="B4" s="104" t="s">
        <v>84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ht="15" customHeight="1">
      <c r="A5" s="105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>
      <c r="A8" s="96" t="s">
        <v>0</v>
      </c>
      <c r="B8" s="96" t="s">
        <v>1</v>
      </c>
      <c r="C8" s="96" t="s">
        <v>9</v>
      </c>
      <c r="D8" s="96" t="s">
        <v>10</v>
      </c>
      <c r="E8" s="96"/>
      <c r="F8" s="102" t="s">
        <v>11</v>
      </c>
      <c r="G8" s="102" t="s">
        <v>12</v>
      </c>
      <c r="H8" s="102" t="s">
        <v>13</v>
      </c>
      <c r="I8" s="102" t="s">
        <v>14</v>
      </c>
      <c r="J8" s="96" t="s">
        <v>44</v>
      </c>
      <c r="K8" s="96"/>
      <c r="L8" s="102" t="s">
        <v>15</v>
      </c>
      <c r="M8" s="106" t="s">
        <v>16</v>
      </c>
      <c r="N8" s="107"/>
      <c r="O8" s="107"/>
      <c r="P8" s="107"/>
      <c r="Q8" s="107"/>
      <c r="R8" s="107"/>
      <c r="S8" s="108"/>
      <c r="T8" s="102" t="s">
        <v>17</v>
      </c>
      <c r="U8" s="102" t="s">
        <v>18</v>
      </c>
      <c r="V8" s="109" t="s">
        <v>45</v>
      </c>
    </row>
    <row r="9" spans="1:22" ht="15" customHeight="1">
      <c r="A9" s="96"/>
      <c r="B9" s="96"/>
      <c r="C9" s="96"/>
      <c r="D9" s="102" t="s">
        <v>19</v>
      </c>
      <c r="E9" s="102" t="s">
        <v>46</v>
      </c>
      <c r="F9" s="96"/>
      <c r="G9" s="96"/>
      <c r="H9" s="96"/>
      <c r="I9" s="96"/>
      <c r="J9" s="112" t="s">
        <v>47</v>
      </c>
      <c r="K9" s="102" t="s">
        <v>20</v>
      </c>
      <c r="L9" s="96"/>
      <c r="M9" s="112" t="s">
        <v>47</v>
      </c>
      <c r="N9" s="106" t="s">
        <v>21</v>
      </c>
      <c r="O9" s="107"/>
      <c r="P9" s="107"/>
      <c r="Q9" s="107"/>
      <c r="R9" s="107"/>
      <c r="S9" s="108"/>
      <c r="T9" s="96"/>
      <c r="U9" s="96"/>
      <c r="V9" s="110"/>
    </row>
    <row r="10" spans="1:22" ht="333" customHeight="1">
      <c r="A10" s="96"/>
      <c r="B10" s="96"/>
      <c r="C10" s="96"/>
      <c r="D10" s="96"/>
      <c r="E10" s="96"/>
      <c r="F10" s="96"/>
      <c r="G10" s="96"/>
      <c r="H10" s="96"/>
      <c r="I10" s="96"/>
      <c r="J10" s="113"/>
      <c r="K10" s="96"/>
      <c r="L10" s="96"/>
      <c r="M10" s="113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96"/>
      <c r="U10" s="96"/>
      <c r="V10" s="111"/>
    </row>
    <row r="11" spans="1:22">
      <c r="A11" s="97"/>
      <c r="B11" s="97"/>
      <c r="C11" s="96"/>
      <c r="D11" s="97"/>
      <c r="E11" s="97"/>
      <c r="F11" s="97"/>
      <c r="G11" s="97"/>
      <c r="H11" s="97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>
      <c r="A13" s="94" t="s">
        <v>67</v>
      </c>
      <c r="B13" s="9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>
      <c r="A14" s="98" t="s">
        <v>52</v>
      </c>
      <c r="B14" s="99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>
      <c r="A15" s="59">
        <v>1</v>
      </c>
      <c r="B15" s="63" t="s">
        <v>69</v>
      </c>
      <c r="C15" s="60" t="s">
        <v>29</v>
      </c>
      <c r="D15" s="61">
        <v>1969</v>
      </c>
      <c r="E15" s="61" t="s">
        <v>28</v>
      </c>
      <c r="F15" s="50" t="s">
        <v>72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613.13</v>
      </c>
      <c r="U15" s="64">
        <v>861.83</v>
      </c>
      <c r="V15" s="62" t="s">
        <v>73</v>
      </c>
    </row>
    <row r="16" spans="1:22" s="6" customFormat="1" ht="24.95" customHeight="1">
      <c r="A16" s="94" t="s">
        <v>68</v>
      </c>
      <c r="B16" s="94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>
      <c r="A17" s="100" t="s">
        <v>52</v>
      </c>
      <c r="B17" s="101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I18+I19+I20+I21+I22+I23+I24+I25+I26+I27</f>
        <v>23379.3</v>
      </c>
      <c r="J17" s="76">
        <f t="shared" ref="J17:R17" si="1">J18+J19+J20+J21+J22+J23+J24+J25+J26+J27</f>
        <v>19185.23</v>
      </c>
      <c r="K17" s="76">
        <f t="shared" si="1"/>
        <v>13021.77</v>
      </c>
      <c r="L17" s="76">
        <f t="shared" si="1"/>
        <v>551</v>
      </c>
      <c r="M17" s="76">
        <f t="shared" si="1"/>
        <v>25223137.479999993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25223137.479999993</v>
      </c>
      <c r="R17" s="76">
        <f t="shared" si="1"/>
        <v>25223137.479999993</v>
      </c>
      <c r="S17" s="76">
        <f t="shared" ref="S17" si="2">S18+S19+S20+S21+S22+S23+S24</f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>
      <c r="A18" s="59">
        <v>1</v>
      </c>
      <c r="B18" s="50" t="s">
        <v>94</v>
      </c>
      <c r="C18" s="60" t="s">
        <v>29</v>
      </c>
      <c r="D18" s="61">
        <v>1969</v>
      </c>
      <c r="E18" s="61" t="s">
        <v>28</v>
      </c>
      <c r="F18" s="50" t="s">
        <v>72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3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4">M18/J18</f>
        <v>102.89855147914497</v>
      </c>
      <c r="U18" s="64">
        <v>102.6</v>
      </c>
      <c r="V18" s="62" t="s">
        <v>76</v>
      </c>
    </row>
    <row r="19" spans="1:22" s="27" customFormat="1" ht="34.5" customHeight="1">
      <c r="A19" s="59">
        <v>2</v>
      </c>
      <c r="B19" s="66" t="s">
        <v>77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3"/>
        <v>3611535.82</v>
      </c>
      <c r="N19" s="70">
        <v>0</v>
      </c>
      <c r="O19" s="70">
        <v>0</v>
      </c>
      <c r="P19" s="70">
        <v>0</v>
      </c>
      <c r="Q19" s="64">
        <f t="shared" ref="Q19:Q24" si="5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5624.57</v>
      </c>
      <c r="V19" s="62" t="s">
        <v>76</v>
      </c>
    </row>
    <row r="20" spans="1:22" s="27" customFormat="1" ht="34.5" customHeight="1">
      <c r="A20" s="59">
        <v>3</v>
      </c>
      <c r="B20" s="66" t="s">
        <v>78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3"/>
        <v>2921564.7</v>
      </c>
      <c r="N20" s="70">
        <v>0</v>
      </c>
      <c r="O20" s="70">
        <v>0</v>
      </c>
      <c r="P20" s="70">
        <v>0</v>
      </c>
      <c r="Q20" s="64">
        <f t="shared" si="5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4590.05</v>
      </c>
      <c r="V20" s="62" t="s">
        <v>76</v>
      </c>
    </row>
    <row r="21" spans="1:22" s="27" customFormat="1" ht="34.5" customHeight="1">
      <c r="A21" s="59">
        <v>4</v>
      </c>
      <c r="B21" s="66" t="s">
        <v>79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3"/>
        <v>3043062.63</v>
      </c>
      <c r="N21" s="70">
        <v>0</v>
      </c>
      <c r="O21" s="70">
        <v>0</v>
      </c>
      <c r="P21" s="70">
        <v>0</v>
      </c>
      <c r="Q21" s="64">
        <f t="shared" si="5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4536.47</v>
      </c>
      <c r="V21" s="62" t="s">
        <v>76</v>
      </c>
    </row>
    <row r="22" spans="1:22" s="27" customFormat="1" ht="34.5" customHeight="1">
      <c r="A22" s="59">
        <v>5</v>
      </c>
      <c r="B22" s="66" t="s">
        <v>80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3"/>
        <v>3519551.69</v>
      </c>
      <c r="N22" s="70">
        <v>0</v>
      </c>
      <c r="O22" s="70">
        <v>0</v>
      </c>
      <c r="P22" s="70">
        <v>0</v>
      </c>
      <c r="Q22" s="64">
        <f t="shared" si="5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2875.45</v>
      </c>
      <c r="V22" s="62" t="s">
        <v>76</v>
      </c>
    </row>
    <row r="23" spans="1:22" s="27" customFormat="1" ht="34.5" customHeight="1">
      <c r="A23" s="59">
        <v>6</v>
      </c>
      <c r="B23" s="63" t="s">
        <v>85</v>
      </c>
      <c r="C23" s="60" t="s">
        <v>29</v>
      </c>
      <c r="D23" s="61" t="s">
        <v>74</v>
      </c>
      <c r="E23" s="61" t="s">
        <v>28</v>
      </c>
      <c r="F23" s="50" t="s">
        <v>72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3"/>
        <v>3556787.45</v>
      </c>
      <c r="N23" s="64">
        <v>0</v>
      </c>
      <c r="O23" s="64">
        <v>0</v>
      </c>
      <c r="P23" s="64">
        <v>0</v>
      </c>
      <c r="Q23" s="64">
        <f t="shared" si="5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6">M23/J23</f>
        <v>4946.8531988873438</v>
      </c>
      <c r="U23" s="64">
        <v>4946.8500000000004</v>
      </c>
      <c r="V23" s="62" t="s">
        <v>76</v>
      </c>
    </row>
    <row r="24" spans="1:22" s="26" customFormat="1" ht="51" customHeight="1">
      <c r="A24" s="59">
        <v>7</v>
      </c>
      <c r="B24" s="63" t="s">
        <v>88</v>
      </c>
      <c r="C24" s="60" t="s">
        <v>29</v>
      </c>
      <c r="D24" s="61">
        <v>1969</v>
      </c>
      <c r="E24" s="61" t="s">
        <v>28</v>
      </c>
      <c r="F24" s="50" t="s">
        <v>72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5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6"/>
        <v>4627.6807971381804</v>
      </c>
      <c r="U24" s="64">
        <v>4627.68</v>
      </c>
      <c r="V24" s="62" t="s">
        <v>76</v>
      </c>
    </row>
    <row r="25" spans="1:22" s="26" customFormat="1" ht="51" customHeight="1">
      <c r="A25" s="59">
        <v>8</v>
      </c>
      <c r="B25" s="63" t="s">
        <v>71</v>
      </c>
      <c r="C25" s="60" t="s">
        <v>29</v>
      </c>
      <c r="D25" s="61">
        <v>1970</v>
      </c>
      <c r="E25" s="61" t="s">
        <v>28</v>
      </c>
      <c r="F25" s="50" t="s">
        <v>72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6"/>
        <v>245.42269052440284</v>
      </c>
      <c r="U25" s="64">
        <v>245.42</v>
      </c>
      <c r="V25" s="62" t="s">
        <v>76</v>
      </c>
    </row>
    <row r="26" spans="1:22" s="26" customFormat="1" ht="51" customHeight="1">
      <c r="A26" s="59">
        <v>9</v>
      </c>
      <c r="B26" s="50" t="s">
        <v>100</v>
      </c>
      <c r="C26" s="60" t="s">
        <v>101</v>
      </c>
      <c r="D26" s="67">
        <v>1976</v>
      </c>
      <c r="E26" s="67" t="s">
        <v>28</v>
      </c>
      <c r="F26" s="50" t="s">
        <v>102</v>
      </c>
      <c r="G26" s="69">
        <v>5</v>
      </c>
      <c r="H26" s="69">
        <v>4</v>
      </c>
      <c r="I26" s="90">
        <v>5299.7</v>
      </c>
      <c r="J26" s="64">
        <v>4669.17</v>
      </c>
      <c r="K26" s="64">
        <v>2253.5</v>
      </c>
      <c r="L26" s="65">
        <v>112</v>
      </c>
      <c r="M26" s="64">
        <f>N26+O26+P26+Q26</f>
        <v>1981963.08</v>
      </c>
      <c r="N26" s="70">
        <v>0</v>
      </c>
      <c r="O26" s="70">
        <v>0</v>
      </c>
      <c r="P26" s="70">
        <v>0</v>
      </c>
      <c r="Q26" s="90">
        <v>1981963.08</v>
      </c>
      <c r="R26" s="92">
        <v>1981963.08</v>
      </c>
      <c r="S26" s="91">
        <v>0</v>
      </c>
      <c r="T26" s="91">
        <f>M26/I26</f>
        <v>373.97646659244867</v>
      </c>
      <c r="U26" s="64">
        <v>373.98</v>
      </c>
      <c r="V26" s="62" t="s">
        <v>76</v>
      </c>
    </row>
    <row r="27" spans="1:22" s="26" customFormat="1" ht="51" customHeight="1">
      <c r="A27" s="59">
        <v>10</v>
      </c>
      <c r="B27" s="50" t="s">
        <v>103</v>
      </c>
      <c r="C27" s="60" t="s">
        <v>101</v>
      </c>
      <c r="D27" s="61">
        <v>1977</v>
      </c>
      <c r="E27" s="61" t="s">
        <v>28</v>
      </c>
      <c r="F27" s="50" t="s">
        <v>72</v>
      </c>
      <c r="G27" s="61">
        <v>5</v>
      </c>
      <c r="H27" s="61">
        <v>4</v>
      </c>
      <c r="I27" s="90">
        <v>4331</v>
      </c>
      <c r="J27" s="64">
        <v>3344.2</v>
      </c>
      <c r="K27" s="64">
        <v>4327.68</v>
      </c>
      <c r="L27" s="65">
        <v>127</v>
      </c>
      <c r="M27" s="64">
        <f>N27+O27+P27+Q27</f>
        <v>2241708.02</v>
      </c>
      <c r="N27" s="64">
        <v>0</v>
      </c>
      <c r="O27" s="64">
        <v>0</v>
      </c>
      <c r="P27" s="64">
        <v>0</v>
      </c>
      <c r="Q27" s="90">
        <v>2241708.02</v>
      </c>
      <c r="R27" s="90">
        <v>2241708.02</v>
      </c>
      <c r="S27" s="90">
        <v>0</v>
      </c>
      <c r="T27" s="91">
        <f>M27/I27</f>
        <v>517.59594089124914</v>
      </c>
      <c r="U27" s="64">
        <v>517.6</v>
      </c>
      <c r="V27" s="62" t="s">
        <v>76</v>
      </c>
    </row>
    <row r="28" spans="1:22" s="6" customFormat="1" ht="24.95" customHeight="1">
      <c r="A28" s="94" t="s">
        <v>70</v>
      </c>
      <c r="B28" s="94"/>
      <c r="C28" s="28"/>
      <c r="D28" s="28"/>
      <c r="E28" s="28"/>
      <c r="G28" s="28"/>
      <c r="H28" s="2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28"/>
      <c r="U28" s="28"/>
      <c r="V28" s="29"/>
    </row>
    <row r="29" spans="1:22" s="27" customFormat="1" ht="33.75" customHeight="1">
      <c r="A29" s="95" t="s">
        <v>52</v>
      </c>
      <c r="B29" s="95"/>
      <c r="C29" s="30" t="s">
        <v>28</v>
      </c>
      <c r="D29" s="30" t="s">
        <v>28</v>
      </c>
      <c r="E29" s="30" t="s">
        <v>28</v>
      </c>
      <c r="F29" s="30" t="s">
        <v>28</v>
      </c>
      <c r="G29" s="30" t="s">
        <v>28</v>
      </c>
      <c r="H29" s="30" t="s">
        <v>28</v>
      </c>
      <c r="I29" s="76">
        <f>I30+I31+I32+I33</f>
        <v>10498.2</v>
      </c>
      <c r="J29" s="76">
        <f t="shared" ref="J29:R29" si="7">J30+J31+J32+J33</f>
        <v>7814.49</v>
      </c>
      <c r="K29" s="76">
        <f t="shared" si="7"/>
        <v>2761.89</v>
      </c>
      <c r="L29" s="76">
        <f t="shared" si="7"/>
        <v>182</v>
      </c>
      <c r="M29" s="76">
        <f t="shared" si="7"/>
        <v>9793403.546000002</v>
      </c>
      <c r="N29" s="76">
        <f t="shared" si="7"/>
        <v>0</v>
      </c>
      <c r="O29" s="76">
        <f t="shared" si="7"/>
        <v>0</v>
      </c>
      <c r="P29" s="76">
        <f t="shared" si="7"/>
        <v>0</v>
      </c>
      <c r="Q29" s="76">
        <f t="shared" si="7"/>
        <v>9793403.546000002</v>
      </c>
      <c r="R29" s="76">
        <f t="shared" si="7"/>
        <v>9793403.546000002</v>
      </c>
      <c r="S29" s="76">
        <f t="shared" ref="S29" si="8">S30+S31+S33</f>
        <v>0</v>
      </c>
      <c r="T29" s="74" t="s">
        <v>28</v>
      </c>
      <c r="U29" s="74" t="s">
        <v>28</v>
      </c>
      <c r="V29" s="74" t="s">
        <v>28</v>
      </c>
    </row>
    <row r="30" spans="1:22" s="26" customFormat="1" ht="48.75" customHeight="1">
      <c r="A30" s="59">
        <v>1</v>
      </c>
      <c r="B30" s="63" t="s">
        <v>69</v>
      </c>
      <c r="C30" s="60" t="s">
        <v>29</v>
      </c>
      <c r="D30" s="61">
        <v>1969</v>
      </c>
      <c r="E30" s="61" t="s">
        <v>28</v>
      </c>
      <c r="F30" s="50" t="s">
        <v>72</v>
      </c>
      <c r="G30" s="61">
        <v>5</v>
      </c>
      <c r="H30" s="61">
        <v>4</v>
      </c>
      <c r="I30" s="64">
        <v>4300.3</v>
      </c>
      <c r="J30" s="64">
        <v>3265.4</v>
      </c>
      <c r="K30" s="64">
        <v>791.4</v>
      </c>
      <c r="L30" s="65">
        <v>70</v>
      </c>
      <c r="M30" s="64">
        <f>SUM(N30:Q30)</f>
        <v>7585981.3560000006</v>
      </c>
      <c r="N30" s="64">
        <v>0</v>
      </c>
      <c r="O30" s="64">
        <v>0</v>
      </c>
      <c r="P30" s="64">
        <v>0</v>
      </c>
      <c r="Q30" s="64">
        <f t="shared" ref="Q30" si="9">R30</f>
        <v>7585981.3560000006</v>
      </c>
      <c r="R30" s="64">
        <f>'Таблица 3 Приаргунский округ'!C25</f>
        <v>7585981.3560000006</v>
      </c>
      <c r="S30" s="64">
        <v>0</v>
      </c>
      <c r="T30" s="64">
        <f t="shared" ref="T30" si="10">M30/J30</f>
        <v>2323.1400000000003</v>
      </c>
      <c r="U30" s="64">
        <v>2323.14</v>
      </c>
      <c r="V30" s="62" t="s">
        <v>75</v>
      </c>
    </row>
    <row r="31" spans="1:22" s="26" customFormat="1" ht="48.75" customHeight="1">
      <c r="A31" s="59">
        <v>2</v>
      </c>
      <c r="B31" s="63" t="s">
        <v>71</v>
      </c>
      <c r="C31" s="60" t="s">
        <v>29</v>
      </c>
      <c r="D31" s="61">
        <v>1970</v>
      </c>
      <c r="E31" s="61" t="s">
        <v>28</v>
      </c>
      <c r="F31" s="50" t="s">
        <v>72</v>
      </c>
      <c r="G31" s="61">
        <v>5</v>
      </c>
      <c r="H31" s="61">
        <v>4</v>
      </c>
      <c r="I31" s="64">
        <v>4279.8999999999996</v>
      </c>
      <c r="J31" s="64">
        <v>3323.59</v>
      </c>
      <c r="K31" s="64">
        <v>1190.49</v>
      </c>
      <c r="L31" s="65">
        <v>72</v>
      </c>
      <c r="M31" s="64">
        <f t="shared" ref="M31" si="11">SUM(N31:Q31)</f>
        <v>595620.56000000006</v>
      </c>
      <c r="N31" s="64">
        <v>0</v>
      </c>
      <c r="O31" s="64">
        <v>0</v>
      </c>
      <c r="P31" s="64">
        <v>0</v>
      </c>
      <c r="Q31" s="64">
        <f>R31</f>
        <v>595620.56000000006</v>
      </c>
      <c r="R31" s="64">
        <f>'Таблица 3 Приаргунский округ'!C26</f>
        <v>595620.56000000006</v>
      </c>
      <c r="S31" s="64">
        <v>0</v>
      </c>
      <c r="T31" s="64">
        <f t="shared" ref="T31" si="12">M31/J31</f>
        <v>179.20999882657009</v>
      </c>
      <c r="U31" s="64">
        <v>179.21</v>
      </c>
      <c r="V31" s="62" t="s">
        <v>75</v>
      </c>
    </row>
    <row r="32" spans="1:22" s="26" customFormat="1" ht="48.75" customHeight="1">
      <c r="A32" s="89">
        <v>3</v>
      </c>
      <c r="B32" s="63" t="s">
        <v>87</v>
      </c>
      <c r="C32" s="60" t="s">
        <v>29</v>
      </c>
      <c r="D32" s="61">
        <v>1988</v>
      </c>
      <c r="E32" s="61" t="s">
        <v>28</v>
      </c>
      <c r="F32" s="50" t="s">
        <v>72</v>
      </c>
      <c r="G32" s="61">
        <v>2</v>
      </c>
      <c r="H32" s="61">
        <v>2</v>
      </c>
      <c r="I32" s="64">
        <v>1492</v>
      </c>
      <c r="J32" s="64">
        <v>828</v>
      </c>
      <c r="K32" s="64">
        <v>780</v>
      </c>
      <c r="L32" s="65">
        <v>32</v>
      </c>
      <c r="M32" s="64">
        <f>N32+O32+P32+Q32</f>
        <v>1471407.8</v>
      </c>
      <c r="N32" s="64">
        <v>0</v>
      </c>
      <c r="O32" s="64">
        <v>0</v>
      </c>
      <c r="P32" s="64">
        <v>0</v>
      </c>
      <c r="Q32" s="64">
        <f>R32</f>
        <v>1471407.8</v>
      </c>
      <c r="R32" s="64">
        <f>'Таблица 3 Приаргунский округ'!C27</f>
        <v>1471407.8</v>
      </c>
      <c r="S32" s="64">
        <v>0</v>
      </c>
      <c r="T32" s="64">
        <f>M32/J32</f>
        <v>1777.0625603864735</v>
      </c>
      <c r="U32" s="64">
        <f>T32</f>
        <v>1777.0625603864735</v>
      </c>
      <c r="V32" s="62" t="s">
        <v>75</v>
      </c>
    </row>
    <row r="33" spans="1:22" s="26" customFormat="1" ht="48.75" customHeight="1">
      <c r="A33" s="89">
        <v>4</v>
      </c>
      <c r="B33" s="63" t="s">
        <v>105</v>
      </c>
      <c r="C33" s="60" t="s">
        <v>29</v>
      </c>
      <c r="D33" s="61">
        <v>1956</v>
      </c>
      <c r="E33" s="61" t="s">
        <v>28</v>
      </c>
      <c r="F33" s="50" t="s">
        <v>72</v>
      </c>
      <c r="G33" s="61">
        <v>2</v>
      </c>
      <c r="H33" s="61">
        <v>1</v>
      </c>
      <c r="I33" s="64">
        <v>426</v>
      </c>
      <c r="J33" s="64">
        <v>397.5</v>
      </c>
      <c r="K33" s="64">
        <v>0</v>
      </c>
      <c r="L33" s="65">
        <v>8</v>
      </c>
      <c r="M33" s="64">
        <f>N33+O33+P33+Q33</f>
        <v>140393.82999999999</v>
      </c>
      <c r="N33" s="64">
        <v>0</v>
      </c>
      <c r="O33" s="64">
        <v>0</v>
      </c>
      <c r="P33" s="64">
        <v>0</v>
      </c>
      <c r="Q33" s="64">
        <f>R33</f>
        <v>140393.82999999999</v>
      </c>
      <c r="R33" s="64">
        <f>'Таблица 3 Приаргунский округ'!C28</f>
        <v>140393.82999999999</v>
      </c>
      <c r="S33" s="64">
        <v>0</v>
      </c>
      <c r="T33" s="64">
        <f>M33/J33</f>
        <v>353.19202515723265</v>
      </c>
      <c r="U33" s="64">
        <f>T33</f>
        <v>353.19202515723265</v>
      </c>
      <c r="V33" s="62" t="s">
        <v>75</v>
      </c>
    </row>
  </sheetData>
  <mergeCells count="31"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  <mergeCell ref="S3:V3"/>
    <mergeCell ref="A28:B28"/>
    <mergeCell ref="A29:B29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</mergeCells>
  <pageMargins left="0.70866141732283472" right="0.31496062992125984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M8" sqref="M8"/>
    </sheetView>
  </sheetViews>
  <sheetFormatPr defaultRowHeight="1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5.85546875" customWidth="1"/>
    <col min="14" max="14" width="14" customWidth="1"/>
  </cols>
  <sheetData>
    <row r="1" spans="1:14" ht="45.75" customHeight="1">
      <c r="A1" s="117" t="s">
        <v>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4" spans="1:14" ht="15.75">
      <c r="A4" s="119" t="s">
        <v>53</v>
      </c>
      <c r="B4" s="119" t="s">
        <v>54</v>
      </c>
      <c r="C4" s="119" t="s">
        <v>14</v>
      </c>
      <c r="D4" s="119" t="s">
        <v>55</v>
      </c>
      <c r="E4" s="119" t="s">
        <v>56</v>
      </c>
      <c r="F4" s="119"/>
      <c r="G4" s="119"/>
      <c r="H4" s="119"/>
      <c r="I4" s="119"/>
      <c r="J4" s="119" t="s">
        <v>16</v>
      </c>
      <c r="K4" s="119"/>
      <c r="L4" s="119"/>
      <c r="M4" s="119"/>
      <c r="N4" s="119"/>
    </row>
    <row r="5" spans="1:14" ht="99" customHeight="1">
      <c r="A5" s="119"/>
      <c r="B5" s="119"/>
      <c r="C5" s="119"/>
      <c r="D5" s="119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>
      <c r="A6" s="119"/>
      <c r="B6" s="119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>
      <c r="A8" s="115" t="s">
        <v>63</v>
      </c>
      <c r="B8" s="116"/>
      <c r="C8" s="39">
        <f>C9+C10+C11</f>
        <v>38177.800000000003</v>
      </c>
      <c r="D8" s="35">
        <f>D9+D10+D11</f>
        <v>803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14</v>
      </c>
      <c r="I8" s="34">
        <f t="shared" ref="I8:L8" si="1">I9+I10+I11</f>
        <v>14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37018671.035999991</v>
      </c>
      <c r="N8" s="39">
        <f>N11+N10+N9</f>
        <v>37018671.035999991</v>
      </c>
    </row>
    <row r="9" spans="1:14" s="38" customFormat="1" ht="22.5" customHeight="1">
      <c r="A9" s="36">
        <v>1</v>
      </c>
      <c r="B9" s="36" t="s">
        <v>81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>
      <c r="A10" s="36">
        <v>2</v>
      </c>
      <c r="B10" s="36" t="s">
        <v>82</v>
      </c>
      <c r="C10" s="40">
        <f>'Таблица 1 Приаргунский округ'!I17</f>
        <v>23379.3</v>
      </c>
      <c r="D10" s="51">
        <f>'Таблица 1 Приаргунский округ'!L17</f>
        <v>551</v>
      </c>
      <c r="E10" s="36">
        <v>0</v>
      </c>
      <c r="F10" s="36">
        <v>0</v>
      </c>
      <c r="G10" s="36">
        <v>0</v>
      </c>
      <c r="H10" s="36">
        <f>8+2</f>
        <v>10</v>
      </c>
      <c r="I10" s="36">
        <f>H10+G10+F10+E10</f>
        <v>10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25223137.479999993</v>
      </c>
      <c r="N10" s="40">
        <f>J10+K10+L10+M10</f>
        <v>25223137.479999993</v>
      </c>
    </row>
    <row r="11" spans="1:14" ht="22.5" customHeight="1">
      <c r="A11" s="36">
        <v>3</v>
      </c>
      <c r="B11" s="36" t="s">
        <v>89</v>
      </c>
      <c r="C11" s="40">
        <f>'Таблица 1 Приаргунский округ'!I29</f>
        <v>10498.2</v>
      </c>
      <c r="D11" s="51">
        <f>'Таблица 1 Приаргунский округ'!L29</f>
        <v>182</v>
      </c>
      <c r="E11" s="36">
        <v>0</v>
      </c>
      <c r="F11" s="36">
        <v>0</v>
      </c>
      <c r="G11" s="36">
        <v>0</v>
      </c>
      <c r="H11" s="36">
        <v>3</v>
      </c>
      <c r="I11" s="36">
        <f>H11</f>
        <v>3</v>
      </c>
      <c r="J11" s="36">
        <v>0</v>
      </c>
      <c r="K11" s="36">
        <v>0</v>
      </c>
      <c r="L11" s="36">
        <v>0</v>
      </c>
      <c r="M11" s="40">
        <f>'Таблица 1 Приаргунский округ'!M29</f>
        <v>9793403.546000002</v>
      </c>
      <c r="N11" s="40">
        <f>J11+K11+L11+M11</f>
        <v>9793403.546000002</v>
      </c>
    </row>
    <row r="13" spans="1:14" ht="15.7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2"/>
  <sheetViews>
    <sheetView zoomScale="90" zoomScaleNormal="90" workbookViewId="0">
      <selection activeCell="B37" sqref="B37"/>
    </sheetView>
  </sheetViews>
  <sheetFormatPr defaultRowHeight="1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>
      <c r="A1" s="132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0" ht="8.25" customHeight="1"/>
    <row r="3" spans="1:20" ht="32.25" customHeight="1">
      <c r="A3" s="125" t="s">
        <v>0</v>
      </c>
      <c r="B3" s="123" t="s">
        <v>1</v>
      </c>
      <c r="C3" s="127" t="s">
        <v>4</v>
      </c>
      <c r="D3" s="125" t="s">
        <v>2</v>
      </c>
      <c r="E3" s="125"/>
      <c r="F3" s="125"/>
      <c r="G3" s="125"/>
      <c r="H3" s="125"/>
      <c r="I3" s="125"/>
      <c r="J3" s="129"/>
      <c r="K3" s="129"/>
      <c r="L3" s="129"/>
      <c r="M3" s="129"/>
      <c r="N3" s="129"/>
      <c r="O3" s="129"/>
      <c r="P3" s="125" t="s">
        <v>5</v>
      </c>
      <c r="Q3" s="129"/>
      <c r="R3" s="129"/>
      <c r="S3" s="129"/>
      <c r="T3" s="120" t="s">
        <v>49</v>
      </c>
    </row>
    <row r="4" spans="1:20">
      <c r="A4" s="125"/>
      <c r="B4" s="135"/>
      <c r="C4" s="127"/>
      <c r="D4" s="123" t="s">
        <v>30</v>
      </c>
      <c r="E4" s="125" t="s">
        <v>21</v>
      </c>
      <c r="F4" s="125"/>
      <c r="G4" s="125"/>
      <c r="H4" s="125"/>
      <c r="I4" s="125"/>
      <c r="J4" s="125" t="s">
        <v>38</v>
      </c>
      <c r="K4" s="125"/>
      <c r="L4" s="126" t="s">
        <v>32</v>
      </c>
      <c r="M4" s="125" t="s">
        <v>39</v>
      </c>
      <c r="N4" s="125" t="s">
        <v>40</v>
      </c>
      <c r="O4" s="125" t="s">
        <v>41</v>
      </c>
      <c r="P4" s="9"/>
      <c r="Q4" s="10"/>
      <c r="R4" s="10"/>
      <c r="S4" s="10"/>
      <c r="T4" s="121"/>
    </row>
    <row r="5" spans="1:20" ht="409.5">
      <c r="A5" s="129"/>
      <c r="B5" s="135"/>
      <c r="C5" s="128"/>
      <c r="D5" s="124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5"/>
      <c r="K5" s="125"/>
      <c r="L5" s="126"/>
      <c r="M5" s="125"/>
      <c r="N5" s="125"/>
      <c r="O5" s="125"/>
      <c r="P5" s="54" t="s">
        <v>90</v>
      </c>
      <c r="Q5" s="54" t="s">
        <v>91</v>
      </c>
      <c r="R5" s="9" t="s">
        <v>42</v>
      </c>
      <c r="S5" s="9" t="s">
        <v>43</v>
      </c>
      <c r="T5" s="122"/>
    </row>
    <row r="6" spans="1:20">
      <c r="A6" s="134"/>
      <c r="B6" s="124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16.5" customHeight="1">
      <c r="A8" s="130" t="s">
        <v>67</v>
      </c>
      <c r="B8" s="130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>
      <c r="A9" s="131" t="s">
        <v>52</v>
      </c>
      <c r="B9" s="131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>
      <c r="A10" s="46">
        <v>1</v>
      </c>
      <c r="B10" s="41" t="s">
        <v>66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>
      <c r="A11" s="130" t="s">
        <v>68</v>
      </c>
      <c r="B11" s="130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>
      <c r="A12" s="131" t="s">
        <v>52</v>
      </c>
      <c r="B12" s="131"/>
      <c r="C12" s="78">
        <f>D12+J12+K12+L12+M12+N12+O12+P12</f>
        <v>25223137.479999997</v>
      </c>
      <c r="D12" s="78">
        <f>D13+D14+D15+D16+D17+D18+D19+D20+D22+D21</f>
        <v>5039355.5</v>
      </c>
      <c r="E12" s="78">
        <f t="shared" ref="E12:O12" si="1">E13+E14+E15+E16+E17+E18+E19+E20</f>
        <v>0</v>
      </c>
      <c r="F12" s="78">
        <f t="shared" si="1"/>
        <v>0</v>
      </c>
      <c r="G12" s="78">
        <f>G13+G14+G15+G16+G17+G18+G19+G20+G22+G21</f>
        <v>468387.09</v>
      </c>
      <c r="H12" s="78">
        <f>H13+H14+H15+H16+H17+H18+H19+H20+H22+H21</f>
        <v>1321497.0899999999</v>
      </c>
      <c r="I12" s="78">
        <f>I13+I14+I15+I16+I17+I18+I19+I20+I22+I21</f>
        <v>3249471.3200000003</v>
      </c>
      <c r="J12" s="78">
        <f t="shared" si="1"/>
        <v>0</v>
      </c>
      <c r="K12" s="78">
        <f t="shared" si="1"/>
        <v>0</v>
      </c>
      <c r="L12" s="78">
        <f>L13+L14+L15+L16+L17+L18+L19+L20+L22+L21</f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>P13+P14+P15+P16+P17+P18+P19+P20+P22+P21</f>
        <v>336004.93</v>
      </c>
      <c r="Q12" s="78">
        <f>Q13+Q14+Q15+Q16+Q17+Q18+Q19+Q20+Q22+Q21</f>
        <v>0</v>
      </c>
      <c r="R12" s="78">
        <f t="shared" ref="R12:T12" si="2">R13+R14+R15+R16+R17+R18+R19</f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>
      <c r="A13" s="46">
        <v>1</v>
      </c>
      <c r="B13" s="77" t="s">
        <v>94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>
      <c r="A14" s="46">
        <v>2</v>
      </c>
      <c r="B14" s="58" t="s">
        <v>77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>
      <c r="A15" s="46">
        <v>3</v>
      </c>
      <c r="B15" s="58" t="s">
        <v>78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>
      <c r="A16" s="46">
        <v>4</v>
      </c>
      <c r="B16" s="58" t="s">
        <v>79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>
      <c r="A17" s="46">
        <v>5</v>
      </c>
      <c r="B17" s="58" t="s">
        <v>80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>
      <c r="A18" s="46">
        <v>6</v>
      </c>
      <c r="B18" s="53" t="s">
        <v>86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>
      <c r="A19" s="46">
        <v>7</v>
      </c>
      <c r="B19" s="53" t="s">
        <v>93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>
      <c r="A20" s="46">
        <v>8</v>
      </c>
      <c r="B20" s="41" t="s">
        <v>71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45" customFormat="1" ht="22.5" customHeight="1">
      <c r="A21" s="46">
        <v>9</v>
      </c>
      <c r="B21" s="77" t="s">
        <v>99</v>
      </c>
      <c r="C21" s="80">
        <f t="shared" ref="C21" si="6">D21+K21+L21+M21+N21+O21+P21+Q21+R21+S21+T21</f>
        <v>1981963.08</v>
      </c>
      <c r="D21" s="57">
        <f t="shared" ref="D21" si="7">E21+F21+G21+H21+I21</f>
        <v>1981963.08</v>
      </c>
      <c r="E21" s="81">
        <v>0</v>
      </c>
      <c r="F21" s="81">
        <v>0</v>
      </c>
      <c r="G21" s="81">
        <v>0</v>
      </c>
      <c r="H21" s="81">
        <v>519098.4</v>
      </c>
      <c r="I21" s="81">
        <v>1462864.68</v>
      </c>
      <c r="J21" s="82">
        <v>0</v>
      </c>
      <c r="K21" s="83">
        <v>0</v>
      </c>
      <c r="L21" s="81">
        <v>0</v>
      </c>
      <c r="M21" s="83">
        <v>0</v>
      </c>
      <c r="N21" s="81">
        <v>0</v>
      </c>
      <c r="O21" s="83">
        <v>0</v>
      </c>
      <c r="P21" s="83">
        <v>0</v>
      </c>
      <c r="Q21" s="48">
        <v>0</v>
      </c>
      <c r="R21" s="47">
        <v>0</v>
      </c>
      <c r="S21" s="48">
        <v>0</v>
      </c>
      <c r="T21" s="49">
        <v>0</v>
      </c>
    </row>
    <row r="22" spans="1:20" s="45" customFormat="1" ht="22.5" customHeight="1">
      <c r="A22" s="46">
        <v>10</v>
      </c>
      <c r="B22" s="77" t="s">
        <v>98</v>
      </c>
      <c r="C22" s="57">
        <f>D22+K22+L22+M22+N22+O22+P22+Q22+R22+S22+T22</f>
        <v>2241708.02</v>
      </c>
      <c r="D22" s="57">
        <f>E22+F22+G22+H22+I22</f>
        <v>2241708.02</v>
      </c>
      <c r="E22" s="57">
        <v>0</v>
      </c>
      <c r="F22" s="57">
        <v>0</v>
      </c>
      <c r="G22" s="57">
        <v>468387.09</v>
      </c>
      <c r="H22" s="57">
        <v>449760.69</v>
      </c>
      <c r="I22" s="57">
        <v>1323560.24</v>
      </c>
      <c r="J22" s="79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44">
        <v>0</v>
      </c>
      <c r="R22" s="44">
        <v>0</v>
      </c>
      <c r="S22" s="44">
        <v>0</v>
      </c>
      <c r="T22" s="42">
        <v>0</v>
      </c>
    </row>
    <row r="23" spans="1:20" s="6" customFormat="1" ht="19.5" customHeight="1">
      <c r="A23" s="133" t="s">
        <v>70</v>
      </c>
      <c r="B23" s="13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0" s="27" customFormat="1" ht="32.25" customHeight="1">
      <c r="A24" s="131" t="s">
        <v>52</v>
      </c>
      <c r="B24" s="131"/>
      <c r="C24" s="78">
        <f>C25+C26+C27+C28</f>
        <v>9793403.546000002</v>
      </c>
      <c r="D24" s="78">
        <f>D25+D26+D27+D28</f>
        <v>7585981.3560000006</v>
      </c>
      <c r="E24" s="78">
        <f t="shared" ref="E24:T24" si="8">E25+E26+E27+E28</f>
        <v>0</v>
      </c>
      <c r="F24" s="78">
        <f t="shared" si="8"/>
        <v>5636080.4000000004</v>
      </c>
      <c r="G24" s="78">
        <f t="shared" si="8"/>
        <v>1949900.956</v>
      </c>
      <c r="H24" s="78">
        <f t="shared" si="8"/>
        <v>0</v>
      </c>
      <c r="I24" s="78">
        <f t="shared" si="8"/>
        <v>0</v>
      </c>
      <c r="J24" s="78">
        <f t="shared" si="8"/>
        <v>0</v>
      </c>
      <c r="K24" s="78">
        <f t="shared" si="8"/>
        <v>0</v>
      </c>
      <c r="L24" s="78">
        <f t="shared" si="8"/>
        <v>1471407.8</v>
      </c>
      <c r="M24" s="78">
        <f t="shared" si="8"/>
        <v>595620.56000000006</v>
      </c>
      <c r="N24" s="78">
        <f t="shared" si="8"/>
        <v>0</v>
      </c>
      <c r="O24" s="78">
        <f t="shared" si="8"/>
        <v>0</v>
      </c>
      <c r="P24" s="78">
        <f t="shared" si="8"/>
        <v>140393.82999999999</v>
      </c>
      <c r="Q24" s="78">
        <f t="shared" si="8"/>
        <v>0</v>
      </c>
      <c r="R24" s="78">
        <f t="shared" si="8"/>
        <v>0</v>
      </c>
      <c r="S24" s="78">
        <f t="shared" si="8"/>
        <v>0</v>
      </c>
      <c r="T24" s="78">
        <f t="shared" si="8"/>
        <v>0</v>
      </c>
    </row>
    <row r="25" spans="1:20" s="45" customFormat="1" ht="22.5" customHeight="1">
      <c r="A25" s="46">
        <v>1</v>
      </c>
      <c r="B25" s="41" t="s">
        <v>69</v>
      </c>
      <c r="C25" s="57">
        <f>D25+O25</f>
        <v>7585981.3560000006</v>
      </c>
      <c r="D25" s="42">
        <f t="shared" ref="D25:D27" si="9">E25+F25+G25+H25+I25</f>
        <v>7585981.3560000006</v>
      </c>
      <c r="E25" s="57">
        <v>0</v>
      </c>
      <c r="F25" s="57">
        <v>5636080.4000000004</v>
      </c>
      <c r="G25" s="57">
        <v>1949900.956</v>
      </c>
      <c r="H25" s="57">
        <v>0</v>
      </c>
      <c r="I25" s="57">
        <v>0</v>
      </c>
      <c r="J25" s="79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44">
        <v>0</v>
      </c>
      <c r="R25" s="44">
        <v>0</v>
      </c>
      <c r="S25" s="44">
        <v>0</v>
      </c>
      <c r="T25" s="42">
        <v>0</v>
      </c>
    </row>
    <row r="26" spans="1:20" s="45" customFormat="1" ht="22.5" customHeight="1">
      <c r="A26" s="46">
        <v>2</v>
      </c>
      <c r="B26" s="41" t="s">
        <v>71</v>
      </c>
      <c r="C26" s="57">
        <f>D26+M26</f>
        <v>595620.56000000006</v>
      </c>
      <c r="D26" s="42">
        <f t="shared" si="9"/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79">
        <v>0</v>
      </c>
      <c r="K26" s="57">
        <v>0</v>
      </c>
      <c r="L26" s="57">
        <v>0</v>
      </c>
      <c r="M26" s="57">
        <v>595620.56000000006</v>
      </c>
      <c r="N26" s="57">
        <v>0</v>
      </c>
      <c r="O26" s="57">
        <v>0</v>
      </c>
      <c r="P26" s="57">
        <v>0</v>
      </c>
      <c r="Q26" s="44">
        <v>0</v>
      </c>
      <c r="R26" s="44">
        <v>0</v>
      </c>
      <c r="S26" s="44">
        <v>0</v>
      </c>
      <c r="T26" s="42">
        <v>0</v>
      </c>
    </row>
    <row r="27" spans="1:20" ht="20.25" customHeight="1">
      <c r="A27" s="2">
        <v>3</v>
      </c>
      <c r="B27" s="53" t="s">
        <v>87</v>
      </c>
      <c r="C27" s="85">
        <f>D27+K27+L27+M27+N27+O27+P27+Q27+R27+S27+T27</f>
        <v>1471407.8</v>
      </c>
      <c r="D27" s="42">
        <f t="shared" si="9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6">
        <v>0</v>
      </c>
      <c r="K27" s="85">
        <v>0</v>
      </c>
      <c r="L27" s="85">
        <v>1471407.8</v>
      </c>
      <c r="M27" s="85">
        <v>0</v>
      </c>
      <c r="N27" s="85">
        <v>0</v>
      </c>
      <c r="O27" s="85">
        <v>0</v>
      </c>
      <c r="P27" s="85">
        <v>0</v>
      </c>
      <c r="Q27" s="88">
        <v>0</v>
      </c>
      <c r="R27" s="88">
        <v>0</v>
      </c>
      <c r="S27" s="88">
        <v>0</v>
      </c>
      <c r="T27" s="87">
        <v>0</v>
      </c>
    </row>
    <row r="28" spans="1:20">
      <c r="A28" s="2">
        <v>4</v>
      </c>
      <c r="B28" s="53" t="s">
        <v>104</v>
      </c>
      <c r="C28" s="85">
        <f>D28+K28+L28+M28+N28+O28+P28+Q28+R28+S28+T28</f>
        <v>140393.82999999999</v>
      </c>
      <c r="D28" s="42">
        <f t="shared" ref="D28" si="10">E28+F28+G28+H28+I28</f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6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140393.82999999999</v>
      </c>
      <c r="Q28" s="88">
        <v>0</v>
      </c>
      <c r="R28" s="88">
        <v>0</v>
      </c>
      <c r="S28" s="88">
        <v>0</v>
      </c>
      <c r="T28" s="87">
        <v>0</v>
      </c>
    </row>
    <row r="32" spans="1:20">
      <c r="G32" s="11"/>
    </row>
  </sheetData>
  <mergeCells count="20">
    <mergeCell ref="A23:B23"/>
    <mergeCell ref="A24:B24"/>
    <mergeCell ref="A12:B12"/>
    <mergeCell ref="A3:A6"/>
    <mergeCell ref="B3:B6"/>
    <mergeCell ref="A11:B11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T3:T5"/>
    <mergeCell ref="D4:D5"/>
    <mergeCell ref="E4:I4"/>
    <mergeCell ref="J4:K5"/>
    <mergeCell ref="L4:L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2024-12-25T05:53:55Z</cp:lastPrinted>
  <dcterms:created xsi:type="dcterms:W3CDTF">2019-01-09T06:44:55Z</dcterms:created>
  <dcterms:modified xsi:type="dcterms:W3CDTF">2025-01-13T06:24:20Z</dcterms:modified>
</cp:coreProperties>
</file>