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25200" windowHeight="11385" tabRatio="744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Y198" i="1"/>
  <c r="T129"/>
  <c r="T209" l="1"/>
  <c r="T205"/>
  <c r="T34" l="1"/>
  <c r="T203"/>
  <c r="T225" l="1"/>
  <c r="T226"/>
  <c r="T224"/>
  <c r="T220"/>
  <c r="T221"/>
  <c r="T219"/>
  <c r="T193"/>
  <c r="T194"/>
  <c r="T195"/>
  <c r="T196"/>
  <c r="T197"/>
  <c r="T198"/>
  <c r="T199"/>
  <c r="T200"/>
  <c r="T201"/>
  <c r="T202"/>
  <c r="T204"/>
  <c r="T192"/>
  <c r="T187"/>
  <c r="T188"/>
  <c r="T189"/>
  <c r="T186"/>
  <c r="V116"/>
  <c r="Z20"/>
  <c r="Z21"/>
  <c r="F170"/>
  <c r="F172"/>
  <c r="E101"/>
  <c r="E108"/>
  <c r="E112"/>
  <c r="Y88"/>
  <c r="Z88"/>
  <c r="AB88"/>
  <c r="Z90"/>
  <c r="AB90"/>
  <c r="AA90" s="1"/>
  <c r="AA92"/>
  <c r="Z92"/>
  <c r="Z87"/>
  <c r="T171"/>
  <c r="T172"/>
  <c r="T174"/>
  <c r="T175"/>
  <c r="T176"/>
  <c r="T177"/>
  <c r="T178"/>
  <c r="T179"/>
  <c r="T180"/>
  <c r="T181"/>
  <c r="T182"/>
  <c r="T183"/>
  <c r="T170"/>
  <c r="T161"/>
  <c r="T162"/>
  <c r="T163"/>
  <c r="T164"/>
  <c r="T165"/>
  <c r="T166"/>
  <c r="T167"/>
  <c r="T159"/>
  <c r="T152"/>
  <c r="T153"/>
  <c r="T150"/>
  <c r="T141"/>
  <c r="T142"/>
  <c r="T143"/>
  <c r="T144"/>
  <c r="T145"/>
  <c r="T146"/>
  <c r="T147"/>
  <c r="T140"/>
  <c r="T124"/>
  <c r="T125"/>
  <c r="T126"/>
  <c r="T127"/>
  <c r="T128"/>
  <c r="T130"/>
  <c r="T131"/>
  <c r="T132"/>
  <c r="T133"/>
  <c r="T123"/>
  <c r="T115"/>
  <c r="T116"/>
  <c r="T114"/>
  <c r="T111"/>
  <c r="T110"/>
  <c r="T104"/>
  <c r="T105"/>
  <c r="T106"/>
  <c r="T103"/>
  <c r="T98"/>
  <c r="T99"/>
  <c r="T100"/>
  <c r="T97"/>
  <c r="T88"/>
  <c r="T89"/>
  <c r="T90"/>
  <c r="T91"/>
  <c r="T92"/>
  <c r="T93"/>
  <c r="T94"/>
  <c r="T87"/>
  <c r="T80"/>
  <c r="T81"/>
  <c r="T82"/>
  <c r="T83"/>
  <c r="T84"/>
  <c r="T79"/>
  <c r="T64"/>
  <c r="T65"/>
  <c r="T66"/>
  <c r="T67"/>
  <c r="T68"/>
  <c r="T69"/>
  <c r="T70"/>
  <c r="T71"/>
  <c r="T62"/>
  <c r="T59"/>
  <c r="T58"/>
  <c r="T55"/>
  <c r="T54"/>
  <c r="T45"/>
  <c r="T46"/>
  <c r="T47"/>
  <c r="T44"/>
  <c r="T38"/>
  <c r="T39"/>
  <c r="T40"/>
  <c r="T41"/>
  <c r="T37"/>
  <c r="T32"/>
  <c r="T33"/>
  <c r="T31"/>
  <c r="T27"/>
  <c r="T28"/>
  <c r="T26"/>
  <c r="T16"/>
  <c r="T17"/>
  <c r="T18"/>
  <c r="T19"/>
  <c r="T20"/>
  <c r="T21"/>
  <c r="T22"/>
  <c r="T23"/>
  <c r="T15"/>
  <c r="F18"/>
  <c r="E217"/>
  <c r="Y181"/>
  <c r="W178"/>
  <c r="Z100"/>
  <c r="W193"/>
  <c r="W171"/>
  <c r="W88"/>
  <c r="W80"/>
  <c r="W63"/>
  <c r="W22"/>
  <c r="W16"/>
  <c r="V230"/>
  <c r="AB230" s="1"/>
  <c r="Z229"/>
  <c r="Y225"/>
  <c r="Z225"/>
  <c r="V226"/>
  <c r="W226" s="1"/>
  <c r="Z226"/>
  <c r="Z224"/>
  <c r="Y220"/>
  <c r="Z220"/>
  <c r="W221"/>
  <c r="Z221"/>
  <c r="Z219"/>
  <c r="V219"/>
  <c r="Y219" s="1"/>
  <c r="Y213"/>
  <c r="Z213"/>
  <c r="W214"/>
  <c r="Z214"/>
  <c r="T215"/>
  <c r="V215"/>
  <c r="Y215" s="1"/>
  <c r="Z215"/>
  <c r="W216"/>
  <c r="Z216"/>
  <c r="Z212"/>
  <c r="Z41"/>
  <c r="Y209"/>
  <c r="Z209"/>
  <c r="Z208"/>
  <c r="V208"/>
  <c r="Y208" s="1"/>
  <c r="Z37" s="1"/>
  <c r="T208"/>
  <c r="Y193"/>
  <c r="Z193"/>
  <c r="W194"/>
  <c r="Z194"/>
  <c r="W195"/>
  <c r="Z195"/>
  <c r="W196"/>
  <c r="Z196"/>
  <c r="Y197"/>
  <c r="Z197"/>
  <c r="Z198"/>
  <c r="W199"/>
  <c r="Z199"/>
  <c r="W200"/>
  <c r="Z200"/>
  <c r="Y201"/>
  <c r="Z201"/>
  <c r="W203"/>
  <c r="Z203"/>
  <c r="W204"/>
  <c r="Z204"/>
  <c r="Y205"/>
  <c r="Z205"/>
  <c r="Z192"/>
  <c r="W187"/>
  <c r="Z187"/>
  <c r="V188"/>
  <c r="Y188" s="1"/>
  <c r="Z17" s="1"/>
  <c r="Z188"/>
  <c r="Z189"/>
  <c r="Y171"/>
  <c r="Z171"/>
  <c r="Y172"/>
  <c r="Z172"/>
  <c r="Z174"/>
  <c r="V175"/>
  <c r="Z175"/>
  <c r="Z176"/>
  <c r="V177"/>
  <c r="Z177"/>
  <c r="Z178"/>
  <c r="W179"/>
  <c r="Z179"/>
  <c r="Z180"/>
  <c r="Z181"/>
  <c r="Z182"/>
  <c r="W183"/>
  <c r="Z183"/>
  <c r="Z170"/>
  <c r="Z163"/>
  <c r="W164"/>
  <c r="W165"/>
  <c r="Z165"/>
  <c r="Z167"/>
  <c r="Z159"/>
  <c r="Z156"/>
  <c r="V156"/>
  <c r="Y156" s="1"/>
  <c r="T156"/>
  <c r="Z152"/>
  <c r="Z150"/>
  <c r="Z142"/>
  <c r="W144"/>
  <c r="W145"/>
  <c r="Z145"/>
  <c r="Z140"/>
  <c r="T137"/>
  <c r="V137"/>
  <c r="Y137" s="1"/>
  <c r="Z137"/>
  <c r="Z136"/>
  <c r="V136"/>
  <c r="Y136" s="1"/>
  <c r="T136"/>
  <c r="Z124"/>
  <c r="Z125"/>
  <c r="Z126"/>
  <c r="W127"/>
  <c r="Z127"/>
  <c r="Z128"/>
  <c r="Z129"/>
  <c r="W130"/>
  <c r="Z130"/>
  <c r="AB130"/>
  <c r="W131"/>
  <c r="Z131"/>
  <c r="Z132"/>
  <c r="Z133"/>
  <c r="Z123"/>
  <c r="T119"/>
  <c r="V119"/>
  <c r="Y119" s="1"/>
  <c r="Z119"/>
  <c r="Y120"/>
  <c r="Z120"/>
  <c r="Z118"/>
  <c r="V118"/>
  <c r="Y118" s="1"/>
  <c r="T118"/>
  <c r="Z115"/>
  <c r="Z114"/>
  <c r="Z110"/>
  <c r="Y104"/>
  <c r="Z104"/>
  <c r="Z105"/>
  <c r="Z106"/>
  <c r="Z107"/>
  <c r="Z103"/>
  <c r="Y98"/>
  <c r="Z98"/>
  <c r="Z99"/>
  <c r="Y100"/>
  <c r="Z97"/>
  <c r="W91"/>
  <c r="W87"/>
  <c r="Z80"/>
  <c r="W83"/>
  <c r="Z83"/>
  <c r="Z79"/>
  <c r="T75"/>
  <c r="V75"/>
  <c r="Y75" s="1"/>
  <c r="Z75"/>
  <c r="T76"/>
  <c r="V76"/>
  <c r="W76" s="1"/>
  <c r="Z76"/>
  <c r="Z74"/>
  <c r="V74"/>
  <c r="Y74" s="1"/>
  <c r="T74"/>
  <c r="Y63"/>
  <c r="Z63"/>
  <c r="AB63"/>
  <c r="Z64"/>
  <c r="Z65"/>
  <c r="W66"/>
  <c r="Z66"/>
  <c r="Z67"/>
  <c r="Z69"/>
  <c r="W70"/>
  <c r="Z70"/>
  <c r="Z62"/>
  <c r="W55"/>
  <c r="W54"/>
  <c r="Y54"/>
  <c r="T51"/>
  <c r="V51"/>
  <c r="Y51" s="1"/>
  <c r="Z51"/>
  <c r="V50"/>
  <c r="W50" s="1"/>
  <c r="T50"/>
  <c r="W46"/>
  <c r="W44"/>
  <c r="AB38"/>
  <c r="W39"/>
  <c r="Z39"/>
  <c r="V40"/>
  <c r="Y40" s="1"/>
  <c r="Z40"/>
  <c r="W41"/>
  <c r="W37"/>
  <c r="W32"/>
  <c r="W33"/>
  <c r="W26"/>
  <c r="W27"/>
  <c r="W28"/>
  <c r="W17"/>
  <c r="W21"/>
  <c r="F213"/>
  <c r="F214"/>
  <c r="F215"/>
  <c r="F216"/>
  <c r="F212"/>
  <c r="F209"/>
  <c r="F195"/>
  <c r="F196"/>
  <c r="F197"/>
  <c r="F198"/>
  <c r="F199"/>
  <c r="F200"/>
  <c r="F201"/>
  <c r="F202"/>
  <c r="F203"/>
  <c r="F204"/>
  <c r="F205"/>
  <c r="F194"/>
  <c r="F192"/>
  <c r="F187"/>
  <c r="F188"/>
  <c r="F189"/>
  <c r="F186"/>
  <c r="F174"/>
  <c r="F175"/>
  <c r="F176"/>
  <c r="F177"/>
  <c r="F178"/>
  <c r="F179"/>
  <c r="F180"/>
  <c r="F181"/>
  <c r="F182"/>
  <c r="F183"/>
  <c r="F161"/>
  <c r="F162"/>
  <c r="F163"/>
  <c r="F164"/>
  <c r="F165"/>
  <c r="F166"/>
  <c r="F167"/>
  <c r="F159"/>
  <c r="F152"/>
  <c r="F153"/>
  <c r="F150"/>
  <c r="F141"/>
  <c r="F142"/>
  <c r="F143"/>
  <c r="F144"/>
  <c r="F145"/>
  <c r="F146"/>
  <c r="F147"/>
  <c r="F140"/>
  <c r="F124"/>
  <c r="F125"/>
  <c r="F126"/>
  <c r="F127"/>
  <c r="F128"/>
  <c r="F129"/>
  <c r="F130"/>
  <c r="F131"/>
  <c r="F132"/>
  <c r="F133"/>
  <c r="F123"/>
  <c r="F119"/>
  <c r="F120"/>
  <c r="F118"/>
  <c r="F115"/>
  <c r="F114"/>
  <c r="F111"/>
  <c r="F110"/>
  <c r="F104"/>
  <c r="F105"/>
  <c r="F106"/>
  <c r="F107"/>
  <c r="F103"/>
  <c r="F229"/>
  <c r="F98"/>
  <c r="F99"/>
  <c r="F100"/>
  <c r="F97"/>
  <c r="F90"/>
  <c r="F91"/>
  <c r="F92"/>
  <c r="F93"/>
  <c r="F94"/>
  <c r="F89"/>
  <c r="F87"/>
  <c r="F79"/>
  <c r="F82"/>
  <c r="F83"/>
  <c r="F84"/>
  <c r="F81"/>
  <c r="F75"/>
  <c r="F74"/>
  <c r="F65"/>
  <c r="F66"/>
  <c r="F67"/>
  <c r="F68"/>
  <c r="F69"/>
  <c r="F70"/>
  <c r="F71"/>
  <c r="F64"/>
  <c r="F62"/>
  <c r="F59"/>
  <c r="F58"/>
  <c r="F55"/>
  <c r="F54"/>
  <c r="F225"/>
  <c r="F226"/>
  <c r="F224"/>
  <c r="F51"/>
  <c r="F50"/>
  <c r="F45"/>
  <c r="F46"/>
  <c r="F47"/>
  <c r="F44"/>
  <c r="F38"/>
  <c r="F39"/>
  <c r="F40"/>
  <c r="F41"/>
  <c r="F37"/>
  <c r="F32"/>
  <c r="F33"/>
  <c r="F34"/>
  <c r="F31"/>
  <c r="F28"/>
  <c r="F27"/>
  <c r="F26"/>
  <c r="F221"/>
  <c r="F220"/>
  <c r="F17"/>
  <c r="F20"/>
  <c r="F23"/>
  <c r="F19"/>
  <c r="F21"/>
  <c r="W15"/>
  <c r="F15"/>
  <c r="G157"/>
  <c r="G154"/>
  <c r="G112"/>
  <c r="G85"/>
  <c r="L217"/>
  <c r="M217"/>
  <c r="G210"/>
  <c r="H210"/>
  <c r="I210"/>
  <c r="J210"/>
  <c r="K210"/>
  <c r="L210"/>
  <c r="M210"/>
  <c r="J206"/>
  <c r="K206"/>
  <c r="L206"/>
  <c r="M206"/>
  <c r="G206"/>
  <c r="M190"/>
  <c r="M184"/>
  <c r="G184"/>
  <c r="N157"/>
  <c r="L157"/>
  <c r="N60"/>
  <c r="AA16" l="1"/>
  <c r="AA22"/>
  <c r="AA88"/>
  <c r="AA17"/>
  <c r="AB132"/>
  <c r="AA132" s="1"/>
  <c r="AB221"/>
  <c r="AA87"/>
  <c r="V184"/>
  <c r="V56"/>
  <c r="V206"/>
  <c r="V154"/>
  <c r="V112"/>
  <c r="AB106"/>
  <c r="AA106" s="1"/>
  <c r="AB165"/>
  <c r="V95"/>
  <c r="AB104"/>
  <c r="AA104" s="1"/>
  <c r="AA65"/>
  <c r="AB213"/>
  <c r="AA213" s="1"/>
  <c r="V60"/>
  <c r="V121"/>
  <c r="V35"/>
  <c r="V190"/>
  <c r="W75"/>
  <c r="AB119"/>
  <c r="AA119" s="1"/>
  <c r="W132"/>
  <c r="Y165"/>
  <c r="V24"/>
  <c r="V48"/>
  <c r="V72"/>
  <c r="V101"/>
  <c r="V134"/>
  <c r="V168"/>
  <c r="V210"/>
  <c r="V222"/>
  <c r="V157"/>
  <c r="V42"/>
  <c r="AB42" s="1"/>
  <c r="V217"/>
  <c r="AB217" s="1"/>
  <c r="W65"/>
  <c r="W213"/>
  <c r="V85"/>
  <c r="AB85" s="1"/>
  <c r="V148"/>
  <c r="AA167"/>
  <c r="Y221"/>
  <c r="V29"/>
  <c r="V52"/>
  <c r="V77"/>
  <c r="V138"/>
  <c r="W209"/>
  <c r="V227"/>
  <c r="W92"/>
  <c r="W90"/>
  <c r="W115"/>
  <c r="W126"/>
  <c r="W124"/>
  <c r="W137"/>
  <c r="W225"/>
  <c r="Y50"/>
  <c r="Y55"/>
  <c r="W59"/>
  <c r="W71"/>
  <c r="AB75"/>
  <c r="AA75" s="1"/>
  <c r="W106"/>
  <c r="W104"/>
  <c r="W119"/>
  <c r="AA178"/>
  <c r="AA44"/>
  <c r="AB54"/>
  <c r="AA54" s="1"/>
  <c r="AA115"/>
  <c r="AB126"/>
  <c r="AA126" s="1"/>
  <c r="AA124"/>
  <c r="AB137"/>
  <c r="AA137" s="1"/>
  <c r="W150"/>
  <c r="AB225"/>
  <c r="AA225" s="1"/>
  <c r="W229"/>
  <c r="AA229"/>
  <c r="Y226"/>
  <c r="Z55" s="1"/>
  <c r="AB226"/>
  <c r="W224"/>
  <c r="AB224"/>
  <c r="AA224" s="1"/>
  <c r="AB219"/>
  <c r="AA219" s="1"/>
  <c r="W219"/>
  <c r="AB220"/>
  <c r="AA220" s="1"/>
  <c r="W220"/>
  <c r="Y214"/>
  <c r="Z44"/>
  <c r="Y216"/>
  <c r="Z45" s="1"/>
  <c r="AB215"/>
  <c r="AA215" s="1"/>
  <c r="W215"/>
  <c r="AB214"/>
  <c r="AB216"/>
  <c r="AA182"/>
  <c r="W20"/>
  <c r="W38"/>
  <c r="W45"/>
  <c r="AB67"/>
  <c r="AA67" s="1"/>
  <c r="W74"/>
  <c r="Y80"/>
  <c r="AB100"/>
  <c r="AA100" s="1"/>
  <c r="W114"/>
  <c r="W118"/>
  <c r="W123"/>
  <c r="AB136"/>
  <c r="AA136" s="1"/>
  <c r="W163"/>
  <c r="W161"/>
  <c r="W182"/>
  <c r="AB202"/>
  <c r="AA202" s="1"/>
  <c r="W208"/>
  <c r="Y38"/>
  <c r="AA38" s="1"/>
  <c r="AB128"/>
  <c r="AA128" s="1"/>
  <c r="AA175"/>
  <c r="AA174"/>
  <c r="AA37"/>
  <c r="W58"/>
  <c r="AB74"/>
  <c r="AA74" s="1"/>
  <c r="W79"/>
  <c r="W97"/>
  <c r="W100"/>
  <c r="W98"/>
  <c r="AA123"/>
  <c r="W136"/>
  <c r="W143"/>
  <c r="W141"/>
  <c r="W152"/>
  <c r="W159"/>
  <c r="AB194"/>
  <c r="AB209"/>
  <c r="AA209" s="1"/>
  <c r="W212"/>
  <c r="AA212"/>
  <c r="AB208"/>
  <c r="AA208" s="1"/>
  <c r="Z38"/>
  <c r="Y203"/>
  <c r="W202"/>
  <c r="Y199"/>
  <c r="W198"/>
  <c r="AB198"/>
  <c r="AA198" s="1"/>
  <c r="W197"/>
  <c r="Y204"/>
  <c r="AB203"/>
  <c r="Y200"/>
  <c r="AB199"/>
  <c r="Y196"/>
  <c r="AB205"/>
  <c r="AA205" s="1"/>
  <c r="W205"/>
  <c r="AB201"/>
  <c r="AA201" s="1"/>
  <c r="W201"/>
  <c r="AB193"/>
  <c r="AA193" s="1"/>
  <c r="AB204"/>
  <c r="AB200"/>
  <c r="AB196"/>
  <c r="W192"/>
  <c r="AA192"/>
  <c r="W189"/>
  <c r="AB188"/>
  <c r="AA188" s="1"/>
  <c r="W188"/>
  <c r="W186"/>
  <c r="Y183"/>
  <c r="AA180"/>
  <c r="AA179"/>
  <c r="W175"/>
  <c r="W174"/>
  <c r="W170"/>
  <c r="AA181"/>
  <c r="W181"/>
  <c r="AA177"/>
  <c r="W177"/>
  <c r="AB172"/>
  <c r="AA172" s="1"/>
  <c r="W172"/>
  <c r="W180"/>
  <c r="AA176"/>
  <c r="W176"/>
  <c r="AB171"/>
  <c r="AA171" s="1"/>
  <c r="AB183"/>
  <c r="AA170"/>
  <c r="W167"/>
  <c r="W166"/>
  <c r="W162"/>
  <c r="AA159"/>
  <c r="W156"/>
  <c r="AB156"/>
  <c r="AA156" s="1"/>
  <c r="AA150"/>
  <c r="W153"/>
  <c r="W147"/>
  <c r="AA140"/>
  <c r="W140"/>
  <c r="W146"/>
  <c r="AA142"/>
  <c r="W142"/>
  <c r="AA130"/>
  <c r="W128"/>
  <c r="AB133"/>
  <c r="W133"/>
  <c r="AA129"/>
  <c r="W129"/>
  <c r="AA125"/>
  <c r="W125"/>
  <c r="Y133"/>
  <c r="AB118"/>
  <c r="AA118" s="1"/>
  <c r="AB120"/>
  <c r="AA120" s="1"/>
  <c r="W120"/>
  <c r="AA110"/>
  <c r="W110"/>
  <c r="W111"/>
  <c r="AA105"/>
  <c r="W105"/>
  <c r="W103"/>
  <c r="AB103"/>
  <c r="AA103" s="1"/>
  <c r="AA97"/>
  <c r="AA99"/>
  <c r="W99"/>
  <c r="W94"/>
  <c r="W93"/>
  <c r="W89"/>
  <c r="AA79"/>
  <c r="W82"/>
  <c r="W84"/>
  <c r="W81"/>
  <c r="AB80"/>
  <c r="Y76"/>
  <c r="AB76"/>
  <c r="W69"/>
  <c r="W67"/>
  <c r="AA63"/>
  <c r="AB68"/>
  <c r="W68"/>
  <c r="W64"/>
  <c r="W62"/>
  <c r="AA62"/>
  <c r="AA58"/>
  <c r="AB55"/>
  <c r="W51"/>
  <c r="AB51"/>
  <c r="AA51" s="1"/>
  <c r="AB50"/>
  <c r="W47"/>
  <c r="AB40"/>
  <c r="AA40" s="1"/>
  <c r="W40"/>
  <c r="Y33"/>
  <c r="W34"/>
  <c r="AB33"/>
  <c r="W31"/>
  <c r="AB31"/>
  <c r="AA26"/>
  <c r="W23"/>
  <c r="W19"/>
  <c r="W18"/>
  <c r="AA55" l="1"/>
  <c r="AA221"/>
  <c r="Y42"/>
  <c r="AA42" s="1"/>
  <c r="AA216"/>
  <c r="AA165"/>
  <c r="AA27"/>
  <c r="W217"/>
  <c r="Y217"/>
  <c r="AA217" s="1"/>
  <c r="AA83"/>
  <c r="AA226"/>
  <c r="Y85"/>
  <c r="AA85" s="1"/>
  <c r="W85"/>
  <c r="AA50"/>
  <c r="AA76"/>
  <c r="W42"/>
  <c r="AA145"/>
  <c r="AA203"/>
  <c r="AA80"/>
  <c r="AA133"/>
  <c r="AA70"/>
  <c r="AA199"/>
  <c r="AA214"/>
  <c r="AA131"/>
  <c r="AA196"/>
  <c r="AA127"/>
  <c r="AA183"/>
  <c r="AA204"/>
  <c r="AA200"/>
  <c r="AA39"/>
  <c r="AA33"/>
  <c r="T107" l="1"/>
  <c r="V108"/>
  <c r="V231" s="1"/>
  <c r="W107"/>
  <c r="AA107" l="1"/>
</calcChain>
</file>

<file path=xl/sharedStrings.xml><?xml version="1.0" encoding="utf-8"?>
<sst xmlns="http://schemas.openxmlformats.org/spreadsheetml/2006/main" count="412" uniqueCount="333">
  <si>
    <t xml:space="preserve">Проект квот добычи </t>
  </si>
  <si>
    <t>Забайкальского края</t>
  </si>
  <si>
    <t>№ п/п</t>
  </si>
  <si>
    <t>2020 -2021 гг</t>
  </si>
  <si>
    <t>Наименование муниципальных образований (район, округ), охотничьих угодий, иных территорий</t>
  </si>
  <si>
    <t>Плотность охотничьих ресурсов, расчитанная для установления квоты добычи на период с 1 августа текущего года до 1 августа следующего года (особей на 1000 га площади категории среды обитания, на которую определялась численность</t>
  </si>
  <si>
    <t xml:space="preserve">Предыдущий год </t>
  </si>
  <si>
    <t>Утвержденная квота добычи, особей</t>
  </si>
  <si>
    <t>Фактическая добыча, особей</t>
  </si>
  <si>
    <t>В том числе</t>
  </si>
  <si>
    <t>Взрослые животные (старше 1 года)</t>
  </si>
  <si>
    <t>Всего</t>
  </si>
  <si>
    <t>в % от численности</t>
  </si>
  <si>
    <t>Без разделения по половому признаку</t>
  </si>
  <si>
    <t>до 1 года</t>
  </si>
  <si>
    <t>Освоение квоты, %</t>
  </si>
  <si>
    <t>Предстоящий год</t>
  </si>
  <si>
    <t>Максимально возможная квота</t>
  </si>
  <si>
    <t>Устанавливаемая квота добычи, особей</t>
  </si>
  <si>
    <t>в том числе:</t>
  </si>
  <si>
    <t>взрослые животные (старше 1 года)</t>
  </si>
  <si>
    <t>в том числе для КМНС, особей</t>
  </si>
  <si>
    <t>Самцы с неокостеневшими рогами (пантами)</t>
  </si>
  <si>
    <t>объем добычи для КМНС</t>
  </si>
  <si>
    <t>Площадь категории среды обитания охотничьих ресурсов охотничьего угодья, иной территории на которую определялась численность виды охотничьих ресурсов, тыс. га</t>
  </si>
  <si>
    <t>1.1</t>
  </si>
  <si>
    <t xml:space="preserve"> ООУ</t>
  </si>
  <si>
    <t>1.1.1</t>
  </si>
  <si>
    <t>1.2</t>
  </si>
  <si>
    <t>Охотхозяйство «Онкоекское» ЗабКОООиР</t>
  </si>
  <si>
    <t>1.3</t>
  </si>
  <si>
    <t>ИП Логинов А.В.</t>
  </si>
  <si>
    <t>1.4</t>
  </si>
  <si>
    <t>ИП Глушков В.Л.</t>
  </si>
  <si>
    <t>1.5</t>
  </si>
  <si>
    <t>ИП Щеглов В.А.</t>
  </si>
  <si>
    <t>1.6</t>
  </si>
  <si>
    <t>НИИВ Восточной Сибири - филиал СФНЦА РАН</t>
  </si>
  <si>
    <t>1.6.1</t>
  </si>
  <si>
    <t>1.7</t>
  </si>
  <si>
    <t>ООО "Барс"</t>
  </si>
  <si>
    <t>Итого:</t>
  </si>
  <si>
    <t>2. Александрово-Заводский район</t>
  </si>
  <si>
    <t>2.1</t>
  </si>
  <si>
    <t>2.2</t>
  </si>
  <si>
    <t>Охотхозяйство «Каменск-Боровское» ЗабКОООиР</t>
  </si>
  <si>
    <t>2.3</t>
  </si>
  <si>
    <t>ИП Ревягин Р.В.</t>
  </si>
  <si>
    <t>3. Балейский район</t>
  </si>
  <si>
    <t>ООУ</t>
  </si>
  <si>
    <t>3.2</t>
  </si>
  <si>
    <t>Охотхозяйство «Балейское» ЗабКОООиР</t>
  </si>
  <si>
    <t>3.3</t>
  </si>
  <si>
    <t>ООО «Сибцветметэнерго»</t>
  </si>
  <si>
    <t>ИП Забелин В.А.</t>
  </si>
  <si>
    <t>4. Борзинский район</t>
  </si>
  <si>
    <t>4.1</t>
  </si>
  <si>
    <t>4.2</t>
  </si>
  <si>
    <t>Охотхозяйство «Ключевское» ЗабКОООиР</t>
  </si>
  <si>
    <t>4.3</t>
  </si>
  <si>
    <t>Хозяйство «Борзинское» ВОО Забайкалья (участок 1)</t>
  </si>
  <si>
    <t>Хозяйство «Борзинское» ВОО Забайкалья (участок 2)</t>
  </si>
  <si>
    <t>4.4</t>
  </si>
  <si>
    <t>ИП Русинов А.И.</t>
  </si>
  <si>
    <t>5. Газимуро-Заводский район</t>
  </si>
  <si>
    <t>5.1</t>
  </si>
  <si>
    <t>5.2</t>
  </si>
  <si>
    <t>ООО "Алдан"</t>
  </si>
  <si>
    <t>ООО "Забохотсервис"</t>
  </si>
  <si>
    <t>5.5</t>
  </si>
  <si>
    <t>Охотхозяйство "Газимуро-Заводское" ЗабКОООиР</t>
  </si>
  <si>
    <t>6. Забайкальский район</t>
  </si>
  <si>
    <t>6.1</t>
  </si>
  <si>
    <t>6.2</t>
  </si>
  <si>
    <t>ООО "Орион"</t>
  </si>
  <si>
    <t>7. Калганский район</t>
  </si>
  <si>
    <t>7.1</t>
  </si>
  <si>
    <t>7.2</t>
  </si>
  <si>
    <t>Охотхозяйство "Калганское" ЗабКОООиР</t>
  </si>
  <si>
    <t>8. Каларский район</t>
  </si>
  <si>
    <t>8.1</t>
  </si>
  <si>
    <t>8.2</t>
  </si>
  <si>
    <t>ООО Эрен-плюс</t>
  </si>
  <si>
    <t>9. Карымский район</t>
  </si>
  <si>
    <t>9.1</t>
  </si>
  <si>
    <t>9.1.1</t>
  </si>
  <si>
    <t>9.2</t>
  </si>
  <si>
    <t>Охотхозяйство «Карымское» ЗабКОООиР</t>
  </si>
  <si>
    <t>9.3</t>
  </si>
  <si>
    <t>ЗабКООРиО "Динамо" - ОХ "Зинкуй"</t>
  </si>
  <si>
    <t>9.4</t>
  </si>
  <si>
    <t>ООО «Телекомремстройсервис»</t>
  </si>
  <si>
    <t>9.5</t>
  </si>
  <si>
    <t>ООО «Лось»</t>
  </si>
  <si>
    <t>9.6</t>
  </si>
  <si>
    <t xml:space="preserve">ООО «Ургуй» </t>
  </si>
  <si>
    <t>9.7</t>
  </si>
  <si>
    <t>ООО «Талчер»</t>
  </si>
  <si>
    <t>9.8</t>
  </si>
  <si>
    <t>ООО "Транссиб"</t>
  </si>
  <si>
    <t>ООО "Север"</t>
  </si>
  <si>
    <t>10. Краснокаменский район</t>
  </si>
  <si>
    <t>10.1</t>
  </si>
  <si>
    <t xml:space="preserve">ООУ </t>
  </si>
  <si>
    <t>10.2</t>
  </si>
  <si>
    <t>Охотхозяйство «Краснокаменское» ЗабКОООиР</t>
  </si>
  <si>
    <t>10.3</t>
  </si>
  <si>
    <t>ООО "Лайт"</t>
  </si>
  <si>
    <t>11. Красночикойский район</t>
  </si>
  <si>
    <t>11.1</t>
  </si>
  <si>
    <t>11.2</t>
  </si>
  <si>
    <t xml:space="preserve">СПК «Черемхово» </t>
  </si>
  <si>
    <t>11.3</t>
  </si>
  <si>
    <t>ООО «Таежная компания»</t>
  </si>
  <si>
    <t>11.5</t>
  </si>
  <si>
    <t>ИП Агафонов Г.М.</t>
  </si>
  <si>
    <t>11.6</t>
  </si>
  <si>
    <t>ООО «Охотник»</t>
  </si>
  <si>
    <t>12. Кыринский район</t>
  </si>
  <si>
    <t>12.1</t>
  </si>
  <si>
    <t>12.2</t>
  </si>
  <si>
    <t>МУП «Кыринское ОПХ»</t>
  </si>
  <si>
    <t>12.3</t>
  </si>
  <si>
    <t>ООО "Край"</t>
  </si>
  <si>
    <t>12.4</t>
  </si>
  <si>
    <t>ООО "Прометей"</t>
  </si>
  <si>
    <t>12.5</t>
  </si>
  <si>
    <t>ООО "Заказник"</t>
  </si>
  <si>
    <t>12.6</t>
  </si>
  <si>
    <t>ООО «Становик»</t>
  </si>
  <si>
    <t>12.7</t>
  </si>
  <si>
    <t>ИП Колесников С.Б.</t>
  </si>
  <si>
    <t>13. Могочинский район</t>
  </si>
  <si>
    <t>13.1</t>
  </si>
  <si>
    <t>13.2</t>
  </si>
  <si>
    <t>ООО МПЗХ «Охотник»</t>
  </si>
  <si>
    <t>13.3</t>
  </si>
  <si>
    <t>ИП Мельник М.В.</t>
  </si>
  <si>
    <t>13.4</t>
  </si>
  <si>
    <t>ИП Рыжих О.В.</t>
  </si>
  <si>
    <t>14. Нерчинский район</t>
  </si>
  <si>
    <t>14.1</t>
  </si>
  <si>
    <t>14.2</t>
  </si>
  <si>
    <t>Охотхозяйство «Калининское» ЗабКОООиР</t>
  </si>
  <si>
    <t>14.3</t>
  </si>
  <si>
    <t>Охотхозяйство «Карповское» ЗабКОООиР</t>
  </si>
  <si>
    <t>14.4</t>
  </si>
  <si>
    <t>ИП Дрёмов П.М.</t>
  </si>
  <si>
    <t>14.5</t>
  </si>
  <si>
    <t>ИП Кладова З.Н.</t>
  </si>
  <si>
    <t>15. Нерчинско-Заводский район</t>
  </si>
  <si>
    <t>15.1</t>
  </si>
  <si>
    <t>15.3</t>
  </si>
  <si>
    <t>ООО «Талакан»</t>
  </si>
  <si>
    <t>16. Оловяннинский район</t>
  </si>
  <si>
    <t>16.1</t>
  </si>
  <si>
    <t>16.2</t>
  </si>
  <si>
    <t>Охотхозяйство «Оловяннинское» ЗабКОООиР</t>
  </si>
  <si>
    <t>17.  Ононский район</t>
  </si>
  <si>
    <t>17.1</t>
  </si>
  <si>
    <t>ИП Черепицина Е.Ю. (участок 1)</t>
  </si>
  <si>
    <t>ИП Черепицина Е.Ю. (участок 2)</t>
  </si>
  <si>
    <t>18. Петровск-Забайкальский район</t>
  </si>
  <si>
    <t>18.1</t>
  </si>
  <si>
    <t>18.2</t>
  </si>
  <si>
    <t xml:space="preserve">Охотхозяйство «Балягинское»  ЗабКОООиР </t>
  </si>
  <si>
    <t>18.3</t>
  </si>
  <si>
    <t xml:space="preserve">Охотхозяйство «Катангарское»  ЗабКОООиР </t>
  </si>
  <si>
    <t>18.4</t>
  </si>
  <si>
    <t>Охотхозяйство «Новопавловское» ЗабКОООиР</t>
  </si>
  <si>
    <t>ИП Федотов С.А.</t>
  </si>
  <si>
    <t>18.6</t>
  </si>
  <si>
    <t>ООО "Петровский"</t>
  </si>
  <si>
    <t>18.7</t>
  </si>
  <si>
    <t>ООО "Мегастрой+"</t>
  </si>
  <si>
    <t>18.8</t>
  </si>
  <si>
    <t>ИП Беломестнов А.П.</t>
  </si>
  <si>
    <t>18.9</t>
  </si>
  <si>
    <t>ООО «Дальсо-природа»</t>
  </si>
  <si>
    <t>18.10</t>
  </si>
  <si>
    <t>ИП Самсонов В.Ф.</t>
  </si>
  <si>
    <t>18.11</t>
  </si>
  <si>
    <t>19. Приаргунский район</t>
  </si>
  <si>
    <t>19.1</t>
  </si>
  <si>
    <t>19.2</t>
  </si>
  <si>
    <t>Охотхозяйство «Быркинское» ЗабКОООиР</t>
  </si>
  <si>
    <t>20. Сретенский район</t>
  </si>
  <si>
    <t>20.1</t>
  </si>
  <si>
    <t>20.2</t>
  </si>
  <si>
    <t>Охотхозяйство «Сретенское» ЗабКОООиР</t>
  </si>
  <si>
    <t>20.3</t>
  </si>
  <si>
    <t>Охотхозяйство «Кокуйское» ЗабКОООиР</t>
  </si>
  <si>
    <t>20.4</t>
  </si>
  <si>
    <t>Охотхозяйство «Усть-Карское» ЗабКОООиР</t>
  </si>
  <si>
    <t>20.5</t>
  </si>
  <si>
    <t>ИП Ефимов В.А.</t>
  </si>
  <si>
    <t>20.6</t>
  </si>
  <si>
    <t>АО «Рудник-Александровский»</t>
  </si>
  <si>
    <t>20.7</t>
  </si>
  <si>
    <t>ИП Забелин Е.А.</t>
  </si>
  <si>
    <t>ООО "Светлый Альянс"</t>
  </si>
  <si>
    <t>21. Тунгокоченский район</t>
  </si>
  <si>
    <t>21.1</t>
  </si>
  <si>
    <t>21.2</t>
  </si>
  <si>
    <t>Охотхозяйство «Ульдургинское» ЗабКОООиР</t>
  </si>
  <si>
    <t>21.3</t>
  </si>
  <si>
    <t>ООО «Каренга»</t>
  </si>
  <si>
    <t>22. Тунгиро-Олёкминский район</t>
  </si>
  <si>
    <t>22.1</t>
  </si>
  <si>
    <t>23. Улётовский район</t>
  </si>
  <si>
    <t>23.1</t>
  </si>
  <si>
    <t>23.2</t>
  </si>
  <si>
    <t>Охотхозяйство «Улётовское» ЗабКОООиР</t>
  </si>
  <si>
    <t>23.3</t>
  </si>
  <si>
    <t>ИП Шолохов А.Н.</t>
  </si>
  <si>
    <t>23.4</t>
  </si>
  <si>
    <t>ООО "Недра"</t>
  </si>
  <si>
    <t>23.6</t>
  </si>
  <si>
    <t>ООО «Улётовский КЗПХ»</t>
  </si>
  <si>
    <t>23.7</t>
  </si>
  <si>
    <t>ООО "Егерь"</t>
  </si>
  <si>
    <t>23.8</t>
  </si>
  <si>
    <t>ООО "Кедр"</t>
  </si>
  <si>
    <t>23.9</t>
  </si>
  <si>
    <t>ООО "Охотник"</t>
  </si>
  <si>
    <t>24. Хилокский район</t>
  </si>
  <si>
    <t>24.1.1</t>
  </si>
  <si>
    <t>24.1</t>
  </si>
  <si>
    <t>24.3</t>
  </si>
  <si>
    <t>ВОО Забайкалья - Хилокское ОХ</t>
  </si>
  <si>
    <t>24.4</t>
  </si>
  <si>
    <t>ИП Торопшин В.А.</t>
  </si>
  <si>
    <t>24.5</t>
  </si>
  <si>
    <t>ООО "Охотник плюс"</t>
  </si>
  <si>
    <t>24.6</t>
  </si>
  <si>
    <t>ИП Голубцов А.Г.</t>
  </si>
  <si>
    <t>24.7</t>
  </si>
  <si>
    <t>ИП Макаров А.А.</t>
  </si>
  <si>
    <t>24.8</t>
  </si>
  <si>
    <t>ИП Калинина А.К.</t>
  </si>
  <si>
    <t>24.9</t>
  </si>
  <si>
    <t>ИП Галданова Т.Н.</t>
  </si>
  <si>
    <t>24.10</t>
  </si>
  <si>
    <t>ИП Глебушкин П.В.</t>
  </si>
  <si>
    <t>24.11</t>
  </si>
  <si>
    <t>ИП Малютин В.А.</t>
  </si>
  <si>
    <t>24.12</t>
  </si>
  <si>
    <t>ИП Степочкин А.Г.</t>
  </si>
  <si>
    <t>24.13</t>
  </si>
  <si>
    <t>ООО"Дунфан"</t>
  </si>
  <si>
    <t>25. Чернышевский район</t>
  </si>
  <si>
    <t>25.1</t>
  </si>
  <si>
    <t>25.2</t>
  </si>
  <si>
    <t>Охотхозяйство "Чернышевское" ЗабКОООиР</t>
  </si>
  <si>
    <t>25.3</t>
  </si>
  <si>
    <t>Охотхозяйство "Жирекенское" ЗабКОООиР</t>
  </si>
  <si>
    <t>25.4</t>
  </si>
  <si>
    <t>26. Читинский район</t>
  </si>
  <si>
    <t>26.1</t>
  </si>
  <si>
    <t>26.1.1</t>
  </si>
  <si>
    <t>26.2</t>
  </si>
  <si>
    <t>Охотхозяйство «Кручининское» ЗабКОООиР</t>
  </si>
  <si>
    <t>26.3</t>
  </si>
  <si>
    <t>Охотхозяйство «Маккавеевское» ЗабКОООиР</t>
  </si>
  <si>
    <t>26.4</t>
  </si>
  <si>
    <t>Охотхозяйство «Оленгуйское» ЗабКОООиР</t>
  </si>
  <si>
    <t>26.5</t>
  </si>
  <si>
    <t>Охотхозяйство «Яблоновское» ЗабКОООиР</t>
  </si>
  <si>
    <t>26.6</t>
  </si>
  <si>
    <t>Охотхозяйство «Читинское» ЗабКОООиР</t>
  </si>
  <si>
    <t>26.7</t>
  </si>
  <si>
    <t>ООО «Лесгеоконсалтинг»</t>
  </si>
  <si>
    <t>26.8</t>
  </si>
  <si>
    <t xml:space="preserve">Хозяйство «Новотроицкое» ВОО Забабайкалья </t>
  </si>
  <si>
    <t>26.9</t>
  </si>
  <si>
    <t>ООО «Читинское охотничье хозяйство»</t>
  </si>
  <si>
    <t>26.10</t>
  </si>
  <si>
    <t>ООО «Герум»</t>
  </si>
  <si>
    <t>26.11</t>
  </si>
  <si>
    <t>ИП Иванов Э.Ю.</t>
  </si>
  <si>
    <t>26.12</t>
  </si>
  <si>
    <t>ИП Лиханов Д.И.</t>
  </si>
  <si>
    <t>26.13</t>
  </si>
  <si>
    <t>ООО «Чита-Охота»</t>
  </si>
  <si>
    <t>27. Шелопугинский район</t>
  </si>
  <si>
    <t>27.1</t>
  </si>
  <si>
    <t>27.2</t>
  </si>
  <si>
    <t>Охотхозяйство «Шелопугинское» ЗабКОООиР</t>
  </si>
  <si>
    <t>28. Шилкинский район</t>
  </si>
  <si>
    <t>28.1</t>
  </si>
  <si>
    <t>28.2</t>
  </si>
  <si>
    <t>Охотхозяйство «Первомайское» ЗабКОООиР</t>
  </si>
  <si>
    <t>28.3</t>
  </si>
  <si>
    <t>Охотхозяйство «Шилкинское» ЗабКОООиР</t>
  </si>
  <si>
    <t>28.4</t>
  </si>
  <si>
    <t>ИП Еремин С.А.</t>
  </si>
  <si>
    <t>28.5</t>
  </si>
  <si>
    <t>ИП Леонова Л.В.</t>
  </si>
  <si>
    <t>29. Агинский район</t>
  </si>
  <si>
    <t>29.1</t>
  </si>
  <si>
    <t>29.2</t>
  </si>
  <si>
    <t>Охотхозяйство «Агинское» ЗабКОООиР</t>
  </si>
  <si>
    <t>29.3</t>
  </si>
  <si>
    <t>ИП Федорова И.А.</t>
  </si>
  <si>
    <t>30. Дульдургинский район</t>
  </si>
  <si>
    <t>30.1</t>
  </si>
  <si>
    <t>30.2</t>
  </si>
  <si>
    <t>Охотхозяйство «Дульдургинское» ЗабКОООиР</t>
  </si>
  <si>
    <t>ООО Гуран</t>
  </si>
  <si>
    <t>31. Могойтуйский район</t>
  </si>
  <si>
    <t>31.1</t>
  </si>
  <si>
    <t xml:space="preserve"> В целях научно-исследовательской деятельности НИИВ Восточной Сибири - филиал СФНЦА РАН </t>
  </si>
  <si>
    <t xml:space="preserve"> В целях научно-исследовательской деятельности НИИВ Восточной Сибири - филиал СФНЦА РАН</t>
  </si>
  <si>
    <t>В целях научно-исследовательской деятельности НИИВ Восточной Сибири - филиал СФНЦА РАН</t>
  </si>
  <si>
    <t>2. Акшинский район</t>
  </si>
  <si>
    <t>Численность охотничьего ресурса (на 1 апреля), от которой устанавливалась квота добычи, особей</t>
  </si>
  <si>
    <t>30.3</t>
  </si>
  <si>
    <t>20.8</t>
  </si>
  <si>
    <t>18.5</t>
  </si>
  <si>
    <t>17.2</t>
  </si>
  <si>
    <t>17.3</t>
  </si>
  <si>
    <t>9.9</t>
  </si>
  <si>
    <t>2021 -2022 гг</t>
  </si>
  <si>
    <t>на  период:  с  1  августа  2021 г.  до  1  августа  2022 г.</t>
  </si>
  <si>
    <r>
      <t xml:space="preserve">Самцы во время гона           </t>
    </r>
    <r>
      <rPr>
        <i/>
        <sz val="10"/>
        <color theme="1"/>
        <rFont val="Calibri"/>
        <family val="2"/>
        <charset val="204"/>
        <scheme val="minor"/>
      </rPr>
      <t>(на реву)</t>
    </r>
  </si>
  <si>
    <r>
      <t>до 1 года -</t>
    </r>
    <r>
      <rPr>
        <sz val="10"/>
        <color rgb="FFFF0000"/>
        <rFont val="Calibri"/>
        <family val="2"/>
        <charset val="204"/>
        <scheme val="minor"/>
      </rPr>
      <t xml:space="preserve"> 20%</t>
    </r>
  </si>
  <si>
    <t>21,3</t>
  </si>
  <si>
    <r>
      <rPr>
        <b/>
        <u/>
        <sz val="10"/>
        <color theme="1"/>
        <rFont val="Calibri"/>
        <family val="2"/>
        <charset val="204"/>
        <scheme val="minor"/>
      </rPr>
      <t xml:space="preserve">Благородного оленя </t>
    </r>
    <r>
      <rPr>
        <b/>
        <sz val="10"/>
        <color theme="1"/>
        <rFont val="Calibri"/>
        <family val="2"/>
        <charset val="204"/>
        <scheme val="minor"/>
      </rPr>
      <t>на территории охотничьих угодий</t>
    </r>
  </si>
  <si>
    <r>
      <t xml:space="preserve">Самцы во время гона            </t>
    </r>
    <r>
      <rPr>
        <i/>
        <sz val="10"/>
        <color theme="1"/>
        <rFont val="Calibri"/>
        <family val="2"/>
        <charset val="204"/>
        <scheme val="minor"/>
      </rPr>
      <t xml:space="preserve">(на реву) </t>
    </r>
  </si>
  <si>
    <t xml:space="preserve">Самцы с неокостеневшими рогами (пантами) </t>
  </si>
  <si>
    <t>Итого по краю:</t>
  </si>
  <si>
    <t>23.1.1</t>
  </si>
  <si>
    <t>21.1.1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</si>
</sst>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3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indexed="8"/>
      <name val="Arial"/>
      <family val="2"/>
      <charset val="204"/>
    </font>
    <font>
      <i/>
      <sz val="12"/>
      <name val="Times New Roman"/>
      <family val="1"/>
      <charset val="204"/>
    </font>
    <font>
      <sz val="12"/>
      <name val="Arial"/>
      <family val="2"/>
      <charset val="204"/>
    </font>
    <font>
      <sz val="12"/>
      <name val="Times New Roman"/>
      <family val="1"/>
      <charset val="204"/>
    </font>
    <font>
      <i/>
      <sz val="12"/>
      <name val="Arial"/>
      <family val="2"/>
      <charset val="204"/>
    </font>
    <font>
      <sz val="12"/>
      <color rgb="FF0070C0"/>
      <name val="Arial"/>
      <family val="2"/>
      <charset val="204"/>
    </font>
    <font>
      <sz val="12"/>
      <color indexed="8"/>
      <name val="Times New Roman"/>
      <family val="1"/>
      <charset val="204"/>
    </font>
    <font>
      <b/>
      <sz val="12"/>
      <name val="Arial"/>
      <family val="2"/>
      <charset val="204"/>
    </font>
    <font>
      <i/>
      <sz val="12"/>
      <color indexed="8"/>
      <name val="Arial"/>
      <family val="2"/>
      <charset val="204"/>
    </font>
    <font>
      <sz val="12"/>
      <color rgb="FF00B0F0"/>
      <name val="Arial"/>
      <family val="2"/>
      <charset val="204"/>
    </font>
    <font>
      <b/>
      <sz val="12"/>
      <color rgb="FFFF0000"/>
      <name val="Arial"/>
      <family val="2"/>
      <charset val="204"/>
    </font>
    <font>
      <i/>
      <sz val="12"/>
      <color rgb="FF0070C0"/>
      <name val="Arial"/>
      <family val="2"/>
      <charset val="204"/>
    </font>
    <font>
      <sz val="12"/>
      <color rgb="FF002060"/>
      <name val="Arial"/>
      <family val="2"/>
      <charset val="204"/>
    </font>
    <font>
      <i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0"/>
      <color theme="1"/>
      <name val="Calibri"/>
      <family val="2"/>
      <charset val="204"/>
      <scheme val="minor"/>
    </font>
    <font>
      <sz val="11"/>
      <color theme="5" tint="-0.249977111117893"/>
      <name val="Calibri"/>
      <family val="2"/>
      <charset val="204"/>
      <scheme val="minor"/>
    </font>
    <font>
      <b/>
      <sz val="10"/>
      <color theme="5" tint="-0.249977111117893"/>
      <name val="Calibri"/>
      <family val="2"/>
      <charset val="204"/>
      <scheme val="minor"/>
    </font>
    <font>
      <i/>
      <sz val="10"/>
      <color theme="5" tint="-0.249977111117893"/>
      <name val="Calibri"/>
      <family val="2"/>
      <charset val="204"/>
      <scheme val="minor"/>
    </font>
    <font>
      <sz val="12"/>
      <color theme="5" tint="-0.249977111117893"/>
      <name val="Calibri"/>
      <family val="2"/>
      <charset val="204"/>
      <scheme val="minor"/>
    </font>
    <font>
      <b/>
      <u/>
      <sz val="10"/>
      <color theme="1"/>
      <name val="Calibri"/>
      <family val="2"/>
      <charset val="204"/>
      <scheme val="minor"/>
    </font>
    <font>
      <b/>
      <sz val="12"/>
      <color rgb="FFFF0000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2"/>
      <color theme="1"/>
      <name val="Arial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406">
    <xf numFmtId="0" fontId="0" fillId="0" borderId="0" xfId="0"/>
    <xf numFmtId="49" fontId="3" fillId="0" borderId="6" xfId="0" applyNumberFormat="1" applyFont="1" applyFill="1" applyBorder="1" applyAlignment="1">
      <alignment horizontal="right" vertical="center" wrapText="1"/>
    </xf>
    <xf numFmtId="0" fontId="3" fillId="0" borderId="6" xfId="0" applyFont="1" applyFill="1" applyBorder="1" applyAlignment="1">
      <alignment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5" fillId="0" borderId="6" xfId="0" applyNumberFormat="1" applyFont="1" applyFill="1" applyBorder="1" applyAlignment="1">
      <alignment horizontal="center" vertical="center" wrapText="1"/>
    </xf>
    <xf numFmtId="0" fontId="1" fillId="0" borderId="6" xfId="0" applyFont="1" applyBorder="1"/>
    <xf numFmtId="2" fontId="5" fillId="0" borderId="6" xfId="0" applyNumberFormat="1" applyFont="1" applyBorder="1" applyAlignment="1">
      <alignment horizontal="center"/>
    </xf>
    <xf numFmtId="0" fontId="5" fillId="0" borderId="6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left" vertical="center" wrapText="1"/>
    </xf>
    <xf numFmtId="0" fontId="7" fillId="0" borderId="6" xfId="0" applyFont="1" applyFill="1" applyBorder="1" applyAlignment="1">
      <alignment horizontal="center" vertical="center" wrapText="1"/>
    </xf>
    <xf numFmtId="1" fontId="5" fillId="2" borderId="6" xfId="0" applyNumberFormat="1" applyFont="1" applyFill="1" applyBorder="1" applyAlignment="1">
      <alignment horizontal="center" vertical="center" wrapText="1"/>
    </xf>
    <xf numFmtId="164" fontId="5" fillId="0" borderId="6" xfId="0" applyNumberFormat="1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1" fillId="0" borderId="0" xfId="0" applyFont="1"/>
    <xf numFmtId="2" fontId="5" fillId="0" borderId="0" xfId="0" applyNumberFormat="1" applyFont="1" applyAlignment="1">
      <alignment horizontal="center"/>
    </xf>
    <xf numFmtId="0" fontId="10" fillId="3" borderId="6" xfId="0" applyFont="1" applyFill="1" applyBorder="1" applyAlignment="1">
      <alignment horizontal="center" vertical="center" wrapText="1"/>
    </xf>
    <xf numFmtId="0" fontId="1" fillId="3" borderId="6" xfId="0" applyFont="1" applyFill="1" applyBorder="1"/>
    <xf numFmtId="1" fontId="5" fillId="0" borderId="6" xfId="0" applyNumberFormat="1" applyFont="1" applyFill="1" applyBorder="1" applyAlignment="1">
      <alignment horizontal="center" vertical="center" wrapText="1"/>
    </xf>
    <xf numFmtId="2" fontId="3" fillId="0" borderId="6" xfId="0" applyNumberFormat="1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vertical="center" wrapText="1"/>
    </xf>
    <xf numFmtId="0" fontId="3" fillId="0" borderId="6" xfId="0" applyFont="1" applyBorder="1" applyAlignment="1">
      <alignment horizontal="center"/>
    </xf>
    <xf numFmtId="0" fontId="5" fillId="0" borderId="6" xfId="0" applyFont="1" applyFill="1" applyBorder="1" applyAlignment="1">
      <alignment vertical="center" wrapText="1"/>
    </xf>
    <xf numFmtId="49" fontId="3" fillId="0" borderId="15" xfId="0" applyNumberFormat="1" applyFont="1" applyFill="1" applyBorder="1" applyAlignment="1">
      <alignment horizontal="right" vertical="center" wrapText="1"/>
    </xf>
    <xf numFmtId="0" fontId="3" fillId="0" borderId="15" xfId="0" applyFont="1" applyFill="1" applyBorder="1" applyAlignment="1">
      <alignment vertical="center" wrapText="1"/>
    </xf>
    <xf numFmtId="0" fontId="7" fillId="0" borderId="1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2" fontId="3" fillId="0" borderId="15" xfId="0" applyNumberFormat="1" applyFont="1" applyFill="1" applyBorder="1" applyAlignment="1">
      <alignment horizontal="center"/>
    </xf>
    <xf numFmtId="2" fontId="5" fillId="0" borderId="6" xfId="0" applyNumberFormat="1" applyFont="1" applyBorder="1" applyAlignment="1">
      <alignment horizontal="center" vertical="center"/>
    </xf>
    <xf numFmtId="0" fontId="3" fillId="0" borderId="6" xfId="0" applyFont="1" applyFill="1" applyBorder="1"/>
    <xf numFmtId="49" fontId="3" fillId="2" borderId="6" xfId="0" applyNumberFormat="1" applyFont="1" applyFill="1" applyBorder="1" applyAlignment="1">
      <alignment horizontal="right" vertical="center" wrapText="1"/>
    </xf>
    <xf numFmtId="0" fontId="3" fillId="2" borderId="6" xfId="0" applyFont="1" applyFill="1" applyBorder="1" applyAlignment="1">
      <alignment vertical="center" wrapText="1"/>
    </xf>
    <xf numFmtId="2" fontId="5" fillId="2" borderId="6" xfId="0" applyNumberFormat="1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/>
    </xf>
    <xf numFmtId="2" fontId="3" fillId="0" borderId="6" xfId="0" applyNumberFormat="1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/>
    </xf>
    <xf numFmtId="49" fontId="5" fillId="2" borderId="6" xfId="0" applyNumberFormat="1" applyFont="1" applyFill="1" applyBorder="1" applyAlignment="1">
      <alignment horizontal="right" vertical="center" wrapText="1"/>
    </xf>
    <xf numFmtId="0" fontId="5" fillId="2" borderId="6" xfId="0" applyFont="1" applyFill="1" applyBorder="1" applyAlignment="1">
      <alignment vertical="center" wrapText="1"/>
    </xf>
    <xf numFmtId="164" fontId="5" fillId="2" borderId="6" xfId="0" applyNumberFormat="1" applyFont="1" applyFill="1" applyBorder="1" applyAlignment="1">
      <alignment horizontal="center" vertical="center" wrapText="1"/>
    </xf>
    <xf numFmtId="49" fontId="5" fillId="0" borderId="6" xfId="0" applyNumberFormat="1" applyFont="1" applyFill="1" applyBorder="1" applyAlignment="1">
      <alignment horizontal="right" vertical="center" wrapText="1"/>
    </xf>
    <xf numFmtId="2" fontId="5" fillId="0" borderId="6" xfId="0" applyNumberFormat="1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49" fontId="5" fillId="0" borderId="6" xfId="0" applyNumberFormat="1" applyFont="1" applyFill="1" applyBorder="1" applyAlignment="1">
      <alignment vertical="center" wrapText="1"/>
    </xf>
    <xf numFmtId="0" fontId="5" fillId="0" borderId="15" xfId="0" applyFont="1" applyFill="1" applyBorder="1" applyAlignment="1">
      <alignment vertical="center" wrapText="1"/>
    </xf>
    <xf numFmtId="2" fontId="5" fillId="0" borderId="15" xfId="0" applyNumberFormat="1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49" fontId="3" fillId="0" borderId="6" xfId="0" applyNumberFormat="1" applyFont="1" applyFill="1" applyBorder="1" applyAlignment="1">
      <alignment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vertical="center" wrapText="1"/>
    </xf>
    <xf numFmtId="0" fontId="10" fillId="0" borderId="10" xfId="0" applyFont="1" applyFill="1" applyBorder="1" applyAlignment="1">
      <alignment vertical="center" wrapText="1"/>
    </xf>
    <xf numFmtId="0" fontId="10" fillId="0" borderId="21" xfId="0" applyFont="1" applyFill="1" applyBorder="1" applyAlignment="1">
      <alignment vertical="center" wrapText="1"/>
    </xf>
    <xf numFmtId="2" fontId="5" fillId="0" borderId="6" xfId="0" applyNumberFormat="1" applyFont="1" applyBorder="1"/>
    <xf numFmtId="0" fontId="10" fillId="0" borderId="10" xfId="0" applyFont="1" applyFill="1" applyBorder="1" applyAlignment="1">
      <alignment horizontal="center" vertical="center" wrapText="1"/>
    </xf>
    <xf numFmtId="0" fontId="10" fillId="2" borderId="21" xfId="0" applyFont="1" applyFill="1" applyBorder="1" applyAlignment="1">
      <alignment vertical="center" wrapText="1"/>
    </xf>
    <xf numFmtId="0" fontId="10" fillId="2" borderId="1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/>
    </xf>
    <xf numFmtId="1" fontId="10" fillId="0" borderId="21" xfId="0" applyNumberFormat="1" applyFont="1" applyFill="1" applyBorder="1" applyAlignment="1">
      <alignment vertical="center" wrapText="1"/>
    </xf>
    <xf numFmtId="1" fontId="10" fillId="0" borderId="10" xfId="0" applyNumberFormat="1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/>
    </xf>
    <xf numFmtId="0" fontId="5" fillId="2" borderId="0" xfId="0" applyFont="1" applyFill="1"/>
    <xf numFmtId="0" fontId="5" fillId="2" borderId="0" xfId="0" applyFont="1" applyFill="1" applyAlignment="1">
      <alignment horizontal="center"/>
    </xf>
    <xf numFmtId="0" fontId="10" fillId="3" borderId="6" xfId="0" applyFont="1" applyFill="1" applyBorder="1" applyAlignment="1">
      <alignment vertical="center" wrapText="1"/>
    </xf>
    <xf numFmtId="1" fontId="10" fillId="3" borderId="6" xfId="0" applyNumberFormat="1" applyFont="1" applyFill="1" applyBorder="1" applyAlignment="1">
      <alignment vertical="center" wrapText="1"/>
    </xf>
    <xf numFmtId="0" fontId="10" fillId="3" borderId="11" xfId="0" applyFont="1" applyFill="1" applyBorder="1" applyAlignment="1">
      <alignment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1" fillId="4" borderId="6" xfId="0" applyFont="1" applyFill="1" applyBorder="1"/>
    <xf numFmtId="0" fontId="5" fillId="4" borderId="6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1" fontId="5" fillId="4" borderId="6" xfId="0" applyNumberFormat="1" applyFont="1" applyFill="1" applyBorder="1" applyAlignment="1">
      <alignment horizontal="center" vertical="center" wrapText="1"/>
    </xf>
    <xf numFmtId="0" fontId="5" fillId="4" borderId="15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6" fillId="4" borderId="6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5" fillId="2" borderId="6" xfId="0" applyFont="1" applyFill="1" applyBorder="1" applyAlignment="1">
      <alignment vertical="center"/>
    </xf>
    <xf numFmtId="0" fontId="10" fillId="0" borderId="21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textRotation="90" wrapText="1"/>
    </xf>
    <xf numFmtId="0" fontId="19" fillId="0" borderId="0" xfId="0" applyFont="1"/>
    <xf numFmtId="0" fontId="19" fillId="0" borderId="0" xfId="0" applyFont="1" applyAlignment="1">
      <alignment horizontal="center"/>
    </xf>
    <xf numFmtId="0" fontId="5" fillId="4" borderId="6" xfId="0" applyFont="1" applyFill="1" applyBorder="1" applyAlignment="1">
      <alignment horizontal="center" vertical="center"/>
    </xf>
    <xf numFmtId="164" fontId="10" fillId="3" borderId="6" xfId="0" applyNumberFormat="1" applyFont="1" applyFill="1" applyBorder="1" applyAlignment="1">
      <alignment vertical="center" wrapText="1"/>
    </xf>
    <xf numFmtId="0" fontId="0" fillId="0" borderId="6" xfId="0" applyBorder="1" applyAlignment="1">
      <alignment horizontal="center"/>
    </xf>
    <xf numFmtId="49" fontId="3" fillId="0" borderId="6" xfId="0" applyNumberFormat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1" fillId="4" borderId="0" xfId="0" applyFont="1" applyFill="1" applyAlignment="1">
      <alignment horizontal="center"/>
    </xf>
    <xf numFmtId="0" fontId="10" fillId="4" borderId="6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vertical="center" wrapText="1"/>
    </xf>
    <xf numFmtId="1" fontId="10" fillId="3" borderId="6" xfId="0" applyNumberFormat="1" applyFont="1" applyFill="1" applyBorder="1" applyAlignment="1">
      <alignment horizontal="center" vertical="center" wrapText="1"/>
    </xf>
    <xf numFmtId="2" fontId="10" fillId="3" borderId="6" xfId="0" applyNumberFormat="1" applyFont="1" applyFill="1" applyBorder="1" applyAlignment="1">
      <alignment horizontal="center" vertical="center" wrapText="1"/>
    </xf>
    <xf numFmtId="0" fontId="10" fillId="3" borderId="11" xfId="0" applyFont="1" applyFill="1" applyBorder="1" applyAlignment="1">
      <alignment horizontal="center" vertical="center" wrapText="1"/>
    </xf>
    <xf numFmtId="0" fontId="0" fillId="0" borderId="0" xfId="0" applyFill="1"/>
    <xf numFmtId="0" fontId="16" fillId="0" borderId="6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/>
    </xf>
    <xf numFmtId="164" fontId="1" fillId="0" borderId="6" xfId="0" applyNumberFormat="1" applyFont="1" applyFill="1" applyBorder="1" applyAlignment="1">
      <alignment horizontal="center"/>
    </xf>
    <xf numFmtId="0" fontId="1" fillId="0" borderId="6" xfId="0" applyFont="1" applyFill="1" applyBorder="1"/>
    <xf numFmtId="164" fontId="1" fillId="0" borderId="6" xfId="0" applyNumberFormat="1" applyFont="1" applyFill="1" applyBorder="1"/>
    <xf numFmtId="0" fontId="22" fillId="0" borderId="6" xfId="0" applyFont="1" applyFill="1" applyBorder="1" applyAlignment="1">
      <alignment horizontal="center" vertical="center"/>
    </xf>
    <xf numFmtId="164" fontId="2" fillId="0" borderId="11" xfId="0" applyNumberFormat="1" applyFont="1" applyFill="1" applyBorder="1" applyAlignment="1">
      <alignment horizontal="center"/>
    </xf>
    <xf numFmtId="164" fontId="2" fillId="0" borderId="0" xfId="0" applyNumberFormat="1" applyFont="1" applyFill="1" applyAlignment="1">
      <alignment horizontal="center"/>
    </xf>
    <xf numFmtId="0" fontId="2" fillId="0" borderId="6" xfId="0" applyFont="1" applyFill="1" applyBorder="1"/>
    <xf numFmtId="1" fontId="10" fillId="0" borderId="6" xfId="0" applyNumberFormat="1" applyFont="1" applyFill="1" applyBorder="1" applyAlignment="1">
      <alignment vertical="center" wrapText="1"/>
    </xf>
    <xf numFmtId="0" fontId="21" fillId="0" borderId="0" xfId="0" applyFont="1" applyFill="1"/>
    <xf numFmtId="0" fontId="5" fillId="0" borderId="10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2" fontId="5" fillId="0" borderId="6" xfId="0" applyNumberFormat="1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 vertical="center"/>
    </xf>
    <xf numFmtId="0" fontId="1" fillId="2" borderId="6" xfId="0" applyFont="1" applyFill="1" applyBorder="1"/>
    <xf numFmtId="164" fontId="1" fillId="3" borderId="6" xfId="0" applyNumberFormat="1" applyFont="1" applyFill="1" applyBorder="1" applyAlignment="1">
      <alignment horizontal="center"/>
    </xf>
    <xf numFmtId="164" fontId="1" fillId="3" borderId="6" xfId="0" applyNumberFormat="1" applyFont="1" applyFill="1" applyBorder="1"/>
    <xf numFmtId="164" fontId="2" fillId="0" borderId="6" xfId="0" applyNumberFormat="1" applyFont="1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16" fillId="0" borderId="5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/>
    </xf>
    <xf numFmtId="0" fontId="5" fillId="0" borderId="10" xfId="0" applyFont="1" applyFill="1" applyBorder="1" applyAlignment="1">
      <alignment horizontal="center" vertical="center" wrapText="1"/>
    </xf>
    <xf numFmtId="49" fontId="0" fillId="0" borderId="6" xfId="0" applyNumberFormat="1" applyFill="1" applyBorder="1" applyAlignment="1">
      <alignment horizontal="center"/>
    </xf>
    <xf numFmtId="1" fontId="10" fillId="0" borderId="6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/>
    </xf>
    <xf numFmtId="0" fontId="10" fillId="0" borderId="6" xfId="0" applyFont="1" applyFill="1" applyBorder="1"/>
    <xf numFmtId="165" fontId="4" fillId="0" borderId="6" xfId="0" applyNumberFormat="1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/>
    </xf>
    <xf numFmtId="0" fontId="15" fillId="0" borderId="6" xfId="0" applyFont="1" applyFill="1" applyBorder="1" applyAlignment="1">
      <alignment horizontal="center" vertical="center" wrapText="1"/>
    </xf>
    <xf numFmtId="0" fontId="23" fillId="0" borderId="0" xfId="0" applyFont="1" applyFill="1"/>
    <xf numFmtId="0" fontId="25" fillId="0" borderId="6" xfId="0" applyFont="1" applyFill="1" applyBorder="1" applyAlignment="1">
      <alignment horizontal="center" vertical="center"/>
    </xf>
    <xf numFmtId="0" fontId="26" fillId="0" borderId="6" xfId="0" applyFont="1" applyFill="1" applyBorder="1" applyAlignment="1">
      <alignment horizontal="center"/>
    </xf>
    <xf numFmtId="0" fontId="26" fillId="3" borderId="6" xfId="0" applyFont="1" applyFill="1" applyBorder="1"/>
    <xf numFmtId="0" fontId="26" fillId="3" borderId="6" xfId="0" applyFont="1" applyFill="1" applyBorder="1" applyAlignment="1">
      <alignment horizontal="center"/>
    </xf>
    <xf numFmtId="0" fontId="26" fillId="0" borderId="6" xfId="0" applyFont="1" applyFill="1" applyBorder="1"/>
    <xf numFmtId="164" fontId="0" fillId="0" borderId="0" xfId="0" applyNumberFormat="1" applyFill="1"/>
    <xf numFmtId="164" fontId="17" fillId="0" borderId="6" xfId="0" applyNumberFormat="1" applyFont="1" applyFill="1" applyBorder="1" applyAlignment="1">
      <alignment horizontal="center" vertical="center" textRotation="90" wrapText="1"/>
    </xf>
    <xf numFmtId="164" fontId="16" fillId="0" borderId="6" xfId="0" applyNumberFormat="1" applyFont="1" applyFill="1" applyBorder="1" applyAlignment="1">
      <alignment horizontal="center" vertical="center"/>
    </xf>
    <xf numFmtId="0" fontId="17" fillId="0" borderId="0" xfId="0" applyFont="1" applyFill="1" applyAlignment="1">
      <alignment horizontal="center"/>
    </xf>
    <xf numFmtId="0" fontId="18" fillId="0" borderId="0" xfId="0" applyFont="1" applyFill="1" applyAlignment="1">
      <alignment horizontal="center"/>
    </xf>
    <xf numFmtId="0" fontId="17" fillId="0" borderId="0" xfId="0" applyFont="1" applyAlignment="1">
      <alignment horizontal="center"/>
    </xf>
    <xf numFmtId="49" fontId="3" fillId="5" borderId="6" xfId="0" applyNumberFormat="1" applyFont="1" applyFill="1" applyBorder="1" applyAlignment="1">
      <alignment horizontal="right" vertical="center" wrapText="1"/>
    </xf>
    <xf numFmtId="0" fontId="3" fillId="5" borderId="6" xfId="0" applyFont="1" applyFill="1" applyBorder="1" applyAlignment="1">
      <alignment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5" fillId="5" borderId="10" xfId="0" applyFont="1" applyFill="1" applyBorder="1" applyAlignment="1">
      <alignment horizontal="center"/>
    </xf>
    <xf numFmtId="0" fontId="0" fillId="5" borderId="6" xfId="0" applyFill="1" applyBorder="1" applyAlignment="1">
      <alignment horizontal="center"/>
    </xf>
    <xf numFmtId="164" fontId="2" fillId="5" borderId="6" xfId="0" applyNumberFormat="1" applyFont="1" applyFill="1" applyBorder="1" applyAlignment="1">
      <alignment horizontal="center"/>
    </xf>
    <xf numFmtId="0" fontId="1" fillId="5" borderId="6" xfId="0" applyFont="1" applyFill="1" applyBorder="1" applyAlignment="1">
      <alignment horizontal="center"/>
    </xf>
    <xf numFmtId="164" fontId="5" fillId="5" borderId="6" xfId="0" applyNumberFormat="1" applyFont="1" applyFill="1" applyBorder="1" applyAlignment="1">
      <alignment horizontal="center" vertical="center" wrapText="1"/>
    </xf>
    <xf numFmtId="2" fontId="5" fillId="5" borderId="6" xfId="0" applyNumberFormat="1" applyFont="1" applyFill="1" applyBorder="1" applyAlignment="1">
      <alignment horizontal="center"/>
    </xf>
    <xf numFmtId="0" fontId="5" fillId="5" borderId="6" xfId="0" applyFont="1" applyFill="1" applyBorder="1" applyAlignment="1">
      <alignment horizontal="center" vertical="center" wrapText="1"/>
    </xf>
    <xf numFmtId="0" fontId="1" fillId="5" borderId="6" xfId="0" applyFont="1" applyFill="1" applyBorder="1"/>
    <xf numFmtId="0" fontId="26" fillId="5" borderId="6" xfId="0" applyFont="1" applyFill="1" applyBorder="1" applyAlignment="1">
      <alignment horizontal="center"/>
    </xf>
    <xf numFmtId="164" fontId="1" fillId="5" borderId="6" xfId="0" applyNumberFormat="1" applyFont="1" applyFill="1" applyBorder="1" applyAlignment="1">
      <alignment horizontal="center"/>
    </xf>
    <xf numFmtId="0" fontId="2" fillId="5" borderId="6" xfId="0" applyFont="1" applyFill="1" applyBorder="1" applyAlignment="1">
      <alignment horizontal="center"/>
    </xf>
    <xf numFmtId="164" fontId="1" fillId="5" borderId="6" xfId="0" applyNumberFormat="1" applyFont="1" applyFill="1" applyBorder="1"/>
    <xf numFmtId="0" fontId="0" fillId="5" borderId="0" xfId="0" applyFill="1"/>
    <xf numFmtId="0" fontId="3" fillId="5" borderId="6" xfId="0" applyFont="1" applyFill="1" applyBorder="1" applyAlignment="1">
      <alignment horizontal="center"/>
    </xf>
    <xf numFmtId="0" fontId="3" fillId="5" borderId="6" xfId="0" applyFont="1" applyFill="1" applyBorder="1"/>
    <xf numFmtId="0" fontId="21" fillId="5" borderId="0" xfId="0" applyFont="1" applyFill="1" applyAlignment="1">
      <alignment horizontal="center"/>
    </xf>
    <xf numFmtId="0" fontId="22" fillId="5" borderId="6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/>
    </xf>
    <xf numFmtId="164" fontId="2" fillId="3" borderId="6" xfId="0" applyNumberFormat="1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5" fillId="5" borderId="6" xfId="0" applyFont="1" applyFill="1" applyBorder="1" applyAlignment="1">
      <alignment horizontal="center"/>
    </xf>
    <xf numFmtId="0" fontId="8" fillId="5" borderId="6" xfId="0" applyFont="1" applyFill="1" applyBorder="1" applyAlignment="1">
      <alignment horizontal="center" vertical="center" wrapText="1"/>
    </xf>
    <xf numFmtId="49" fontId="0" fillId="5" borderId="6" xfId="0" applyNumberFormat="1" applyFill="1" applyBorder="1" applyAlignment="1">
      <alignment horizontal="center"/>
    </xf>
    <xf numFmtId="0" fontId="11" fillId="5" borderId="6" xfId="0" applyFont="1" applyFill="1" applyBorder="1" applyAlignment="1">
      <alignment horizontal="center"/>
    </xf>
    <xf numFmtId="1" fontId="5" fillId="5" borderId="6" xfId="0" applyNumberFormat="1" applyFont="1" applyFill="1" applyBorder="1" applyAlignment="1">
      <alignment horizontal="center" vertical="center" wrapText="1"/>
    </xf>
    <xf numFmtId="2" fontId="5" fillId="5" borderId="6" xfId="0" applyNumberFormat="1" applyFont="1" applyFill="1" applyBorder="1" applyAlignment="1">
      <alignment horizontal="center" vertical="center"/>
    </xf>
    <xf numFmtId="49" fontId="3" fillId="5" borderId="6" xfId="0" applyNumberFormat="1" applyFont="1" applyFill="1" applyBorder="1" applyAlignment="1">
      <alignment horizontal="center" vertical="center" wrapText="1"/>
    </xf>
    <xf numFmtId="0" fontId="3" fillId="5" borderId="6" xfId="0" applyFont="1" applyFill="1" applyBorder="1" applyAlignment="1">
      <alignment horizontal="center" vertical="center" wrapText="1"/>
    </xf>
    <xf numFmtId="0" fontId="1" fillId="5" borderId="11" xfId="0" applyFont="1" applyFill="1" applyBorder="1" applyAlignment="1">
      <alignment horizontal="center"/>
    </xf>
    <xf numFmtId="1" fontId="3" fillId="5" borderId="6" xfId="0" applyNumberFormat="1" applyFont="1" applyFill="1" applyBorder="1" applyAlignment="1">
      <alignment horizontal="right" vertical="center" wrapText="1"/>
    </xf>
    <xf numFmtId="1" fontId="6" fillId="5" borderId="6" xfId="0" applyNumberFormat="1" applyFont="1" applyFill="1" applyBorder="1" applyAlignment="1">
      <alignment horizontal="left" vertical="center" wrapText="1"/>
    </xf>
    <xf numFmtId="164" fontId="4" fillId="5" borderId="6" xfId="0" applyNumberFormat="1" applyFont="1" applyFill="1" applyBorder="1" applyAlignment="1">
      <alignment horizontal="center" vertical="center" wrapText="1"/>
    </xf>
    <xf numFmtId="1" fontId="3" fillId="5" borderId="6" xfId="0" applyNumberFormat="1" applyFont="1" applyFill="1" applyBorder="1" applyAlignment="1">
      <alignment horizontal="center"/>
    </xf>
    <xf numFmtId="1" fontId="5" fillId="5" borderId="11" xfId="0" applyNumberFormat="1" applyFont="1" applyFill="1" applyBorder="1" applyAlignment="1">
      <alignment horizontal="center" vertical="center" wrapText="1"/>
    </xf>
    <xf numFmtId="0" fontId="5" fillId="5" borderId="6" xfId="0" applyFont="1" applyFill="1" applyBorder="1"/>
    <xf numFmtId="2" fontId="3" fillId="5" borderId="6" xfId="0" applyNumberFormat="1" applyFont="1" applyFill="1" applyBorder="1" applyAlignment="1">
      <alignment horizontal="center" vertical="center"/>
    </xf>
    <xf numFmtId="2" fontId="3" fillId="5" borderId="6" xfId="0" applyNumberFormat="1" applyFont="1" applyFill="1" applyBorder="1" applyAlignment="1">
      <alignment horizontal="center"/>
    </xf>
    <xf numFmtId="49" fontId="3" fillId="6" borderId="6" xfId="0" applyNumberFormat="1" applyFont="1" applyFill="1" applyBorder="1" applyAlignment="1">
      <alignment horizontal="right" vertical="center" wrapText="1"/>
    </xf>
    <xf numFmtId="0" fontId="3" fillId="6" borderId="0" xfId="0" applyFont="1" applyFill="1"/>
    <xf numFmtId="0" fontId="3" fillId="6" borderId="6" xfId="0" applyFont="1" applyFill="1" applyBorder="1" applyAlignment="1">
      <alignment horizontal="center"/>
    </xf>
    <xf numFmtId="0" fontId="1" fillId="6" borderId="6" xfId="0" applyFont="1" applyFill="1" applyBorder="1"/>
    <xf numFmtId="164" fontId="2" fillId="6" borderId="6" xfId="0" applyNumberFormat="1" applyFont="1" applyFill="1" applyBorder="1" applyAlignment="1">
      <alignment horizontal="center"/>
    </xf>
    <xf numFmtId="0" fontId="3" fillId="6" borderId="6" xfId="0" applyFont="1" applyFill="1" applyBorder="1"/>
    <xf numFmtId="0" fontId="26" fillId="6" borderId="6" xfId="0" applyFont="1" applyFill="1" applyBorder="1" applyAlignment="1">
      <alignment horizontal="center"/>
    </xf>
    <xf numFmtId="164" fontId="1" fillId="6" borderId="6" xfId="0" applyNumberFormat="1" applyFont="1" applyFill="1" applyBorder="1" applyAlignment="1">
      <alignment horizontal="center"/>
    </xf>
    <xf numFmtId="0" fontId="2" fillId="6" borderId="6" xfId="0" applyFont="1" applyFill="1" applyBorder="1" applyAlignment="1">
      <alignment horizontal="center"/>
    </xf>
    <xf numFmtId="164" fontId="1" fillId="6" borderId="6" xfId="0" applyNumberFormat="1" applyFont="1" applyFill="1" applyBorder="1"/>
    <xf numFmtId="0" fontId="0" fillId="6" borderId="0" xfId="0" applyFill="1"/>
    <xf numFmtId="0" fontId="6" fillId="6" borderId="6" xfId="0" applyFont="1" applyFill="1" applyBorder="1" applyAlignment="1">
      <alignment horizontal="left" vertical="center" wrapText="1"/>
    </xf>
    <xf numFmtId="165" fontId="4" fillId="6" borderId="6" xfId="0" applyNumberFormat="1" applyFont="1" applyFill="1" applyBorder="1" applyAlignment="1">
      <alignment horizontal="center" vertical="center" wrapText="1"/>
    </xf>
    <xf numFmtId="1" fontId="5" fillId="6" borderId="6" xfId="0" applyNumberFormat="1" applyFont="1" applyFill="1" applyBorder="1" applyAlignment="1">
      <alignment horizontal="center" vertical="center" wrapText="1"/>
    </xf>
    <xf numFmtId="0" fontId="0" fillId="6" borderId="6" xfId="0" applyFill="1" applyBorder="1" applyAlignment="1">
      <alignment horizontal="center"/>
    </xf>
    <xf numFmtId="0" fontId="1" fillId="6" borderId="6" xfId="0" applyFont="1" applyFill="1" applyBorder="1" applyAlignment="1">
      <alignment horizontal="center"/>
    </xf>
    <xf numFmtId="164" fontId="5" fillId="6" borderId="6" xfId="0" applyNumberFormat="1" applyFont="1" applyFill="1" applyBorder="1" applyAlignment="1">
      <alignment horizontal="center" vertical="center" wrapText="1"/>
    </xf>
    <xf numFmtId="0" fontId="3" fillId="6" borderId="10" xfId="0" applyFont="1" applyFill="1" applyBorder="1" applyAlignment="1">
      <alignment horizontal="center" vertical="center"/>
    </xf>
    <xf numFmtId="2" fontId="5" fillId="6" borderId="6" xfId="0" applyNumberFormat="1" applyFont="1" applyFill="1" applyBorder="1" applyAlignment="1">
      <alignment horizontal="center" vertical="center"/>
    </xf>
    <xf numFmtId="0" fontId="5" fillId="6" borderId="6" xfId="0" applyFont="1" applyFill="1" applyBorder="1" applyAlignment="1">
      <alignment horizontal="center" vertical="center" wrapText="1"/>
    </xf>
    <xf numFmtId="0" fontId="8" fillId="6" borderId="6" xfId="0" applyFont="1" applyFill="1" applyBorder="1" applyAlignment="1">
      <alignment horizontal="center" vertical="center" wrapText="1"/>
    </xf>
    <xf numFmtId="0" fontId="3" fillId="6" borderId="6" xfId="0" applyFont="1" applyFill="1" applyBorder="1" applyAlignment="1">
      <alignment vertical="center" wrapText="1"/>
    </xf>
    <xf numFmtId="0" fontId="7" fillId="6" borderId="6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/>
    </xf>
    <xf numFmtId="2" fontId="5" fillId="6" borderId="6" xfId="0" applyNumberFormat="1" applyFont="1" applyFill="1" applyBorder="1" applyAlignment="1">
      <alignment horizontal="center"/>
    </xf>
    <xf numFmtId="49" fontId="0" fillId="6" borderId="6" xfId="0" applyNumberFormat="1" applyFill="1" applyBorder="1" applyAlignment="1">
      <alignment horizontal="center"/>
    </xf>
    <xf numFmtId="49" fontId="5" fillId="6" borderId="6" xfId="0" applyNumberFormat="1" applyFont="1" applyFill="1" applyBorder="1" applyAlignment="1">
      <alignment horizontal="right" vertical="center" wrapText="1"/>
    </xf>
    <xf numFmtId="0" fontId="5" fillId="6" borderId="6" xfId="0" applyFont="1" applyFill="1" applyBorder="1" applyAlignment="1">
      <alignment horizontal="left" vertical="center" wrapText="1"/>
    </xf>
    <xf numFmtId="1" fontId="3" fillId="6" borderId="6" xfId="0" applyNumberFormat="1" applyFont="1" applyFill="1" applyBorder="1" applyAlignment="1">
      <alignment horizontal="right" vertical="center" wrapText="1"/>
    </xf>
    <xf numFmtId="1" fontId="3" fillId="6" borderId="6" xfId="0" applyNumberFormat="1" applyFont="1" applyFill="1" applyBorder="1" applyAlignment="1">
      <alignment vertical="center" wrapText="1"/>
    </xf>
    <xf numFmtId="164" fontId="7" fillId="6" borderId="6" xfId="0" applyNumberFormat="1" applyFont="1" applyFill="1" applyBorder="1" applyAlignment="1">
      <alignment horizontal="center" vertical="center" wrapText="1"/>
    </xf>
    <xf numFmtId="1" fontId="3" fillId="6" borderId="6" xfId="0" applyNumberFormat="1" applyFont="1" applyFill="1" applyBorder="1" applyAlignment="1">
      <alignment horizontal="center"/>
    </xf>
    <xf numFmtId="1" fontId="5" fillId="6" borderId="11" xfId="0" applyNumberFormat="1" applyFont="1" applyFill="1" applyBorder="1" applyAlignment="1">
      <alignment horizontal="center" vertical="center" wrapText="1"/>
    </xf>
    <xf numFmtId="0" fontId="3" fillId="6" borderId="6" xfId="0" applyFont="1" applyFill="1" applyBorder="1" applyAlignment="1">
      <alignment horizontal="center" vertical="center"/>
    </xf>
    <xf numFmtId="0" fontId="9" fillId="6" borderId="6" xfId="0" applyFont="1" applyFill="1" applyBorder="1" applyAlignment="1">
      <alignment vertical="center" wrapText="1"/>
    </xf>
    <xf numFmtId="0" fontId="3" fillId="6" borderId="10" xfId="0" applyFont="1" applyFill="1" applyBorder="1" applyAlignment="1">
      <alignment horizontal="center"/>
    </xf>
    <xf numFmtId="164" fontId="2" fillId="6" borderId="11" xfId="0" applyNumberFormat="1" applyFont="1" applyFill="1" applyBorder="1" applyAlignment="1">
      <alignment horizontal="center"/>
    </xf>
    <xf numFmtId="165" fontId="4" fillId="6" borderId="15" xfId="0" applyNumberFormat="1" applyFont="1" applyFill="1" applyBorder="1" applyAlignment="1">
      <alignment horizontal="center" vertical="center" wrapText="1"/>
    </xf>
    <xf numFmtId="1" fontId="5" fillId="6" borderId="15" xfId="0" applyNumberFormat="1" applyFont="1" applyFill="1" applyBorder="1" applyAlignment="1">
      <alignment horizontal="center" vertical="center" wrapText="1"/>
    </xf>
    <xf numFmtId="164" fontId="5" fillId="6" borderId="15" xfId="0" applyNumberFormat="1" applyFont="1" applyFill="1" applyBorder="1" applyAlignment="1">
      <alignment horizontal="center" vertical="center" wrapText="1"/>
    </xf>
    <xf numFmtId="0" fontId="3" fillId="6" borderId="0" xfId="0" applyFont="1" applyFill="1" applyAlignment="1">
      <alignment horizontal="center" vertical="center"/>
    </xf>
    <xf numFmtId="2" fontId="5" fillId="6" borderId="15" xfId="0" applyNumberFormat="1" applyFont="1" applyFill="1" applyBorder="1" applyAlignment="1">
      <alignment horizontal="center" vertical="center"/>
    </xf>
    <xf numFmtId="0" fontId="5" fillId="6" borderId="15" xfId="0" applyFont="1" applyFill="1" applyBorder="1" applyAlignment="1">
      <alignment horizontal="center" vertical="center" wrapText="1"/>
    </xf>
    <xf numFmtId="0" fontId="7" fillId="6" borderId="15" xfId="0" applyFont="1" applyFill="1" applyBorder="1" applyAlignment="1">
      <alignment horizontal="center" vertical="center" wrapText="1"/>
    </xf>
    <xf numFmtId="0" fontId="14" fillId="6" borderId="6" xfId="0" applyFont="1" applyFill="1" applyBorder="1" applyAlignment="1">
      <alignment horizontal="center" vertical="center" wrapText="1"/>
    </xf>
    <xf numFmtId="1" fontId="3" fillId="6" borderId="6" xfId="0" applyNumberFormat="1" applyFont="1" applyFill="1" applyBorder="1"/>
    <xf numFmtId="164" fontId="11" fillId="6" borderId="6" xfId="0" applyNumberFormat="1" applyFont="1" applyFill="1" applyBorder="1" applyAlignment="1">
      <alignment horizontal="center"/>
    </xf>
    <xf numFmtId="0" fontId="11" fillId="6" borderId="6" xfId="0" applyFont="1" applyFill="1" applyBorder="1" applyAlignment="1">
      <alignment horizontal="center"/>
    </xf>
    <xf numFmtId="1" fontId="6" fillId="6" borderId="6" xfId="0" applyNumberFormat="1" applyFont="1" applyFill="1" applyBorder="1" applyAlignment="1">
      <alignment horizontal="left" vertical="center" wrapText="1"/>
    </xf>
    <xf numFmtId="164" fontId="4" fillId="6" borderId="6" xfId="0" applyNumberFormat="1" applyFont="1" applyFill="1" applyBorder="1" applyAlignment="1">
      <alignment horizontal="center" vertical="center" wrapText="1"/>
    </xf>
    <xf numFmtId="0" fontId="5" fillId="6" borderId="0" xfId="0" applyFont="1" applyFill="1" applyAlignment="1">
      <alignment horizontal="center"/>
    </xf>
    <xf numFmtId="164" fontId="2" fillId="6" borderId="0" xfId="0" applyNumberFormat="1" applyFont="1" applyFill="1" applyAlignment="1">
      <alignment horizontal="center"/>
    </xf>
    <xf numFmtId="2" fontId="5" fillId="6" borderId="0" xfId="0" applyNumberFormat="1" applyFont="1" applyFill="1" applyAlignment="1">
      <alignment horizontal="center"/>
    </xf>
    <xf numFmtId="0" fontId="6" fillId="6" borderId="6" xfId="0" applyFont="1" applyFill="1" applyBorder="1" applyAlignment="1">
      <alignment horizontal="center" vertical="center" wrapText="1"/>
    </xf>
    <xf numFmtId="49" fontId="3" fillId="6" borderId="6" xfId="0" applyNumberFormat="1" applyFont="1" applyFill="1" applyBorder="1" applyAlignment="1">
      <alignment horizontal="center" vertical="center" wrapText="1"/>
    </xf>
    <xf numFmtId="0" fontId="3" fillId="6" borderId="6" xfId="0" applyFont="1" applyFill="1" applyBorder="1" applyAlignment="1">
      <alignment horizontal="center" vertical="center" wrapText="1"/>
    </xf>
    <xf numFmtId="0" fontId="5" fillId="6" borderId="10" xfId="0" applyFont="1" applyFill="1" applyBorder="1" applyAlignment="1">
      <alignment horizontal="center"/>
    </xf>
    <xf numFmtId="0" fontId="1" fillId="6" borderId="11" xfId="0" applyFont="1" applyFill="1" applyBorder="1" applyAlignment="1">
      <alignment horizontal="center"/>
    </xf>
    <xf numFmtId="0" fontId="6" fillId="6" borderId="21" xfId="0" applyFont="1" applyFill="1" applyBorder="1" applyAlignment="1">
      <alignment horizontal="left" vertical="center" wrapText="1"/>
    </xf>
    <xf numFmtId="2" fontId="5" fillId="6" borderId="6" xfId="0" applyNumberFormat="1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/>
    </xf>
    <xf numFmtId="0" fontId="28" fillId="6" borderId="6" xfId="0" applyFont="1" applyFill="1" applyBorder="1" applyAlignment="1">
      <alignment horizontal="center"/>
    </xf>
    <xf numFmtId="0" fontId="29" fillId="6" borderId="6" xfId="0" applyFont="1" applyFill="1" applyBorder="1" applyAlignment="1">
      <alignment horizontal="center"/>
    </xf>
    <xf numFmtId="0" fontId="4" fillId="6" borderId="6" xfId="0" applyFont="1" applyFill="1" applyBorder="1" applyAlignment="1">
      <alignment horizontal="center" vertical="center" wrapText="1"/>
    </xf>
    <xf numFmtId="0" fontId="6" fillId="6" borderId="10" xfId="0" applyFont="1" applyFill="1" applyBorder="1" applyAlignment="1">
      <alignment horizontal="center" vertical="center" wrapText="1"/>
    </xf>
    <xf numFmtId="0" fontId="3" fillId="7" borderId="6" xfId="0" applyFont="1" applyFill="1" applyBorder="1" applyAlignment="1">
      <alignment vertical="center" wrapText="1"/>
    </xf>
    <xf numFmtId="0" fontId="0" fillId="7" borderId="0" xfId="0" applyFill="1"/>
    <xf numFmtId="0" fontId="3" fillId="5" borderId="6" xfId="0" applyFont="1" applyFill="1" applyBorder="1" applyAlignment="1">
      <alignment horizontal="center" vertical="center"/>
    </xf>
    <xf numFmtId="0" fontId="14" fillId="5" borderId="6" xfId="0" applyFont="1" applyFill="1" applyBorder="1" applyAlignment="1">
      <alignment horizontal="center" vertical="center" wrapText="1"/>
    </xf>
    <xf numFmtId="0" fontId="3" fillId="6" borderId="6" xfId="0" applyFont="1" applyFill="1" applyBorder="1" applyAlignment="1">
      <alignment horizontal="right" vertical="center" wrapText="1"/>
    </xf>
    <xf numFmtId="0" fontId="2" fillId="6" borderId="6" xfId="0" applyFont="1" applyFill="1" applyBorder="1"/>
    <xf numFmtId="2" fontId="3" fillId="6" borderId="6" xfId="0" applyNumberFormat="1" applyFont="1" applyFill="1" applyBorder="1" applyAlignment="1">
      <alignment horizontal="center" vertical="center"/>
    </xf>
    <xf numFmtId="0" fontId="5" fillId="6" borderId="6" xfId="0" applyFont="1" applyFill="1" applyBorder="1" applyAlignment="1">
      <alignment vertical="center" wrapText="1"/>
    </xf>
    <xf numFmtId="0" fontId="1" fillId="6" borderId="0" xfId="0" applyFont="1" applyFill="1"/>
    <xf numFmtId="2" fontId="3" fillId="6" borderId="6" xfId="0" applyNumberFormat="1" applyFont="1" applyFill="1" applyBorder="1" applyAlignment="1">
      <alignment horizontal="center"/>
    </xf>
    <xf numFmtId="164" fontId="8" fillId="6" borderId="6" xfId="0" applyNumberFormat="1" applyFont="1" applyFill="1" applyBorder="1" applyAlignment="1">
      <alignment horizontal="center" vertical="center" wrapText="1"/>
    </xf>
    <xf numFmtId="0" fontId="6" fillId="6" borderId="6" xfId="0" applyFont="1" applyFill="1" applyBorder="1" applyAlignment="1">
      <alignment vertical="center" wrapText="1"/>
    </xf>
    <xf numFmtId="164" fontId="2" fillId="5" borderId="0" xfId="0" applyNumberFormat="1" applyFont="1" applyFill="1" applyAlignment="1">
      <alignment horizontal="center"/>
    </xf>
    <xf numFmtId="1" fontId="30" fillId="6" borderId="6" xfId="0" applyNumberFormat="1" applyFont="1" applyFill="1" applyBorder="1" applyAlignment="1">
      <alignment horizontal="center" vertical="center" wrapText="1"/>
    </xf>
    <xf numFmtId="0" fontId="8" fillId="6" borderId="6" xfId="0" applyFont="1" applyFill="1" applyBorder="1" applyAlignment="1">
      <alignment vertical="center" wrapText="1"/>
    </xf>
    <xf numFmtId="0" fontId="1" fillId="6" borderId="6" xfId="0" applyFont="1" applyFill="1" applyBorder="1" applyAlignment="1"/>
    <xf numFmtId="0" fontId="0" fillId="6" borderId="0" xfId="0" applyFill="1" applyAlignment="1">
      <alignment horizontal="center" vertical="center"/>
    </xf>
    <xf numFmtId="0" fontId="10" fillId="0" borderId="10" xfId="0" applyFont="1" applyFill="1" applyBorder="1" applyAlignment="1">
      <alignment horizontal="center" vertical="center" wrapText="1"/>
    </xf>
    <xf numFmtId="0" fontId="10" fillId="0" borderId="21" xfId="0" applyFont="1" applyFill="1" applyBorder="1" applyAlignment="1">
      <alignment horizontal="center" vertical="center" wrapText="1"/>
    </xf>
    <xf numFmtId="0" fontId="8" fillId="8" borderId="6" xfId="0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vertical="center" wrapText="1"/>
    </xf>
    <xf numFmtId="0" fontId="1" fillId="5" borderId="6" xfId="0" applyFont="1" applyFill="1" applyBorder="1" applyAlignment="1"/>
    <xf numFmtId="0" fontId="0" fillId="0" borderId="6" xfId="0" applyFill="1" applyBorder="1" applyAlignment="1"/>
    <xf numFmtId="164" fontId="2" fillId="0" borderId="0" xfId="0" applyNumberFormat="1" applyFont="1" applyFill="1" applyAlignment="1"/>
    <xf numFmtId="0" fontId="1" fillId="4" borderId="6" xfId="0" applyFont="1" applyFill="1" applyBorder="1" applyAlignment="1"/>
    <xf numFmtId="0" fontId="1" fillId="0" borderId="6" xfId="0" applyFont="1" applyBorder="1" applyAlignment="1"/>
    <xf numFmtId="0" fontId="26" fillId="0" borderId="6" xfId="0" applyFont="1" applyFill="1" applyBorder="1" applyAlignment="1"/>
    <xf numFmtId="164" fontId="1" fillId="0" borderId="6" xfId="0" applyNumberFormat="1" applyFont="1" applyFill="1" applyBorder="1" applyAlignment="1"/>
    <xf numFmtId="0" fontId="2" fillId="5" borderId="6" xfId="0" applyFont="1" applyFill="1" applyBorder="1" applyAlignment="1"/>
    <xf numFmtId="0" fontId="1" fillId="0" borderId="6" xfId="0" applyFont="1" applyFill="1" applyBorder="1" applyAlignment="1"/>
    <xf numFmtId="0" fontId="7" fillId="6" borderId="6" xfId="0" applyFont="1" applyFill="1" applyBorder="1" applyAlignment="1">
      <alignment vertical="center" wrapText="1"/>
    </xf>
    <xf numFmtId="0" fontId="0" fillId="6" borderId="6" xfId="0" applyFill="1" applyBorder="1" applyAlignment="1"/>
    <xf numFmtId="164" fontId="2" fillId="6" borderId="6" xfId="0" applyNumberFormat="1" applyFont="1" applyFill="1" applyBorder="1" applyAlignment="1"/>
    <xf numFmtId="164" fontId="5" fillId="6" borderId="6" xfId="0" applyNumberFormat="1" applyFont="1" applyFill="1" applyBorder="1" applyAlignment="1">
      <alignment vertical="center" wrapText="1"/>
    </xf>
    <xf numFmtId="0" fontId="26" fillId="6" borderId="6" xfId="0" applyFont="1" applyFill="1" applyBorder="1" applyAlignment="1"/>
    <xf numFmtId="164" fontId="1" fillId="6" borderId="6" xfId="0" applyNumberFormat="1" applyFont="1" applyFill="1" applyBorder="1" applyAlignment="1"/>
    <xf numFmtId="0" fontId="2" fillId="6" borderId="6" xfId="0" applyFont="1" applyFill="1" applyBorder="1" applyAlignment="1"/>
    <xf numFmtId="0" fontId="7" fillId="5" borderId="6" xfId="0" applyFont="1" applyFill="1" applyBorder="1" applyAlignment="1">
      <alignment vertical="center" wrapText="1"/>
    </xf>
    <xf numFmtId="0" fontId="0" fillId="5" borderId="6" xfId="0" applyFill="1" applyBorder="1" applyAlignment="1"/>
    <xf numFmtId="164" fontId="2" fillId="5" borderId="6" xfId="0" applyNumberFormat="1" applyFont="1" applyFill="1" applyBorder="1" applyAlignment="1"/>
    <xf numFmtId="164" fontId="5" fillId="5" borderId="6" xfId="0" applyNumberFormat="1" applyFont="1" applyFill="1" applyBorder="1" applyAlignment="1">
      <alignment vertical="center" wrapText="1"/>
    </xf>
    <xf numFmtId="0" fontId="8" fillId="5" borderId="6" xfId="0" applyFont="1" applyFill="1" applyBorder="1" applyAlignment="1">
      <alignment vertical="center" wrapText="1"/>
    </xf>
    <xf numFmtId="164" fontId="1" fillId="5" borderId="6" xfId="0" applyNumberFormat="1" applyFont="1" applyFill="1" applyBorder="1" applyAlignment="1"/>
    <xf numFmtId="0" fontId="3" fillId="6" borderId="6" xfId="0" applyFont="1" applyFill="1" applyBorder="1" applyAlignment="1"/>
    <xf numFmtId="0" fontId="8" fillId="8" borderId="6" xfId="0" applyFont="1" applyFill="1" applyBorder="1" applyAlignment="1">
      <alignment vertical="center" wrapText="1"/>
    </xf>
    <xf numFmtId="0" fontId="1" fillId="8" borderId="6" xfId="0" applyFont="1" applyFill="1" applyBorder="1" applyAlignment="1"/>
    <xf numFmtId="0" fontId="1" fillId="8" borderId="6" xfId="0" applyFont="1" applyFill="1" applyBorder="1" applyAlignment="1">
      <alignment horizontal="center"/>
    </xf>
    <xf numFmtId="0" fontId="4" fillId="0" borderId="6" xfId="0" applyFont="1" applyFill="1" applyBorder="1" applyAlignment="1">
      <alignment vertical="center" wrapText="1"/>
    </xf>
    <xf numFmtId="1" fontId="5" fillId="2" borderId="6" xfId="0" applyNumberFormat="1" applyFont="1" applyFill="1" applyBorder="1" applyAlignment="1">
      <alignment vertical="center" wrapText="1"/>
    </xf>
    <xf numFmtId="164" fontId="5" fillId="0" borderId="6" xfId="0" applyNumberFormat="1" applyFont="1" applyFill="1" applyBorder="1" applyAlignment="1">
      <alignment vertical="center" wrapText="1"/>
    </xf>
    <xf numFmtId="0" fontId="5" fillId="0" borderId="6" xfId="0" applyFont="1" applyBorder="1" applyAlignment="1"/>
    <xf numFmtId="2" fontId="3" fillId="0" borderId="6" xfId="0" applyNumberFormat="1" applyFont="1" applyBorder="1" applyAlignment="1"/>
    <xf numFmtId="0" fontId="6" fillId="4" borderId="6" xfId="0" applyFont="1" applyFill="1" applyBorder="1" applyAlignment="1">
      <alignment vertical="center" wrapText="1"/>
    </xf>
    <xf numFmtId="49" fontId="3" fillId="6" borderId="6" xfId="0" applyNumberFormat="1" applyFont="1" applyFill="1" applyBorder="1" applyAlignment="1">
      <alignment vertical="center" wrapText="1"/>
    </xf>
    <xf numFmtId="1" fontId="5" fillId="6" borderId="6" xfId="0" applyNumberFormat="1" applyFont="1" applyFill="1" applyBorder="1" applyAlignment="1">
      <alignment vertical="center" wrapText="1"/>
    </xf>
    <xf numFmtId="2" fontId="5" fillId="6" borderId="6" xfId="0" applyNumberFormat="1" applyFont="1" applyFill="1" applyBorder="1" applyAlignment="1">
      <alignment vertical="center"/>
    </xf>
    <xf numFmtId="0" fontId="28" fillId="6" borderId="6" xfId="0" applyFont="1" applyFill="1" applyBorder="1" applyAlignment="1"/>
    <xf numFmtId="49" fontId="3" fillId="7" borderId="6" xfId="0" applyNumberFormat="1" applyFont="1" applyFill="1" applyBorder="1" applyAlignment="1">
      <alignment vertical="center" wrapText="1"/>
    </xf>
    <xf numFmtId="0" fontId="7" fillId="7" borderId="6" xfId="0" applyFont="1" applyFill="1" applyBorder="1" applyAlignment="1">
      <alignment vertical="center" wrapText="1"/>
    </xf>
    <xf numFmtId="1" fontId="5" fillId="7" borderId="6" xfId="0" applyNumberFormat="1" applyFont="1" applyFill="1" applyBorder="1" applyAlignment="1">
      <alignment vertical="center" wrapText="1"/>
    </xf>
    <xf numFmtId="0" fontId="0" fillId="7" borderId="6" xfId="0" applyFill="1" applyBorder="1" applyAlignment="1"/>
    <xf numFmtId="164" fontId="2" fillId="7" borderId="6" xfId="0" applyNumberFormat="1" applyFont="1" applyFill="1" applyBorder="1" applyAlignment="1"/>
    <xf numFmtId="0" fontId="1" fillId="7" borderId="6" xfId="0" applyFont="1" applyFill="1" applyBorder="1" applyAlignment="1"/>
    <xf numFmtId="164" fontId="5" fillId="7" borderId="6" xfId="0" applyNumberFormat="1" applyFont="1" applyFill="1" applyBorder="1" applyAlignment="1">
      <alignment vertical="center" wrapText="1"/>
    </xf>
    <xf numFmtId="0" fontId="3" fillId="7" borderId="6" xfId="0" applyFont="1" applyFill="1" applyBorder="1" applyAlignment="1"/>
    <xf numFmtId="2" fontId="5" fillId="7" borderId="6" xfId="0" applyNumberFormat="1" applyFont="1" applyFill="1" applyBorder="1" applyAlignment="1">
      <alignment vertical="center"/>
    </xf>
    <xf numFmtId="0" fontId="5" fillId="7" borderId="6" xfId="0" applyFont="1" applyFill="1" applyBorder="1" applyAlignment="1">
      <alignment vertical="center" wrapText="1"/>
    </xf>
    <xf numFmtId="0" fontId="8" fillId="7" borderId="6" xfId="0" applyFont="1" applyFill="1" applyBorder="1" applyAlignment="1">
      <alignment vertical="center" wrapText="1"/>
    </xf>
    <xf numFmtId="0" fontId="26" fillId="7" borderId="6" xfId="0" applyFont="1" applyFill="1" applyBorder="1" applyAlignment="1"/>
    <xf numFmtId="164" fontId="1" fillId="7" borderId="6" xfId="0" applyNumberFormat="1" applyFont="1" applyFill="1" applyBorder="1" applyAlignment="1"/>
    <xf numFmtId="0" fontId="2" fillId="7" borderId="6" xfId="0" applyFont="1" applyFill="1" applyBorder="1" applyAlignment="1"/>
    <xf numFmtId="49" fontId="3" fillId="5" borderId="6" xfId="0" applyNumberFormat="1" applyFont="1" applyFill="1" applyBorder="1" applyAlignment="1">
      <alignment vertical="center" wrapText="1"/>
    </xf>
    <xf numFmtId="1" fontId="5" fillId="5" borderId="6" xfId="0" applyNumberFormat="1" applyFont="1" applyFill="1" applyBorder="1" applyAlignment="1">
      <alignment vertical="center" wrapText="1"/>
    </xf>
    <xf numFmtId="0" fontId="3" fillId="5" borderId="6" xfId="0" applyFont="1" applyFill="1" applyBorder="1" applyAlignment="1"/>
    <xf numFmtId="2" fontId="5" fillId="5" borderId="6" xfId="0" applyNumberFormat="1" applyFont="1" applyFill="1" applyBorder="1" applyAlignment="1">
      <alignment vertical="center"/>
    </xf>
    <xf numFmtId="0" fontId="28" fillId="5" borderId="6" xfId="0" applyFont="1" applyFill="1" applyBorder="1" applyAlignment="1"/>
    <xf numFmtId="0" fontId="5" fillId="6" borderId="10" xfId="0" applyFont="1" applyFill="1" applyBorder="1" applyAlignment="1">
      <alignment horizontal="center" vertical="center"/>
    </xf>
    <xf numFmtId="49" fontId="7" fillId="6" borderId="6" xfId="0" applyNumberFormat="1" applyFont="1" applyFill="1" applyBorder="1" applyAlignment="1">
      <alignment horizontal="center" vertical="center" wrapText="1"/>
    </xf>
    <xf numFmtId="0" fontId="12" fillId="6" borderId="6" xfId="0" applyFont="1" applyFill="1" applyBorder="1" applyAlignment="1">
      <alignment horizontal="center" vertical="center" wrapText="1"/>
    </xf>
    <xf numFmtId="0" fontId="13" fillId="6" borderId="6" xfId="0" applyFont="1" applyFill="1" applyBorder="1" applyAlignment="1">
      <alignment horizontal="center"/>
    </xf>
    <xf numFmtId="4" fontId="4" fillId="6" borderId="6" xfId="0" applyNumberFormat="1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0" fillId="0" borderId="8" xfId="0" applyBorder="1" applyAlignment="1"/>
    <xf numFmtId="0" fontId="0" fillId="0" borderId="9" xfId="0" applyBorder="1" applyAlignment="1"/>
    <xf numFmtId="0" fontId="17" fillId="0" borderId="15" xfId="0" applyFont="1" applyFill="1" applyBorder="1" applyAlignment="1">
      <alignment horizontal="center" vertical="center" textRotation="90"/>
    </xf>
    <xf numFmtId="0" fontId="17" fillId="0" borderId="12" xfId="0" applyFont="1" applyFill="1" applyBorder="1" applyAlignment="1"/>
    <xf numFmtId="0" fontId="17" fillId="0" borderId="13" xfId="0" applyFont="1" applyFill="1" applyBorder="1" applyAlignment="1"/>
    <xf numFmtId="0" fontId="2" fillId="0" borderId="10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 wrapText="1"/>
    </xf>
    <xf numFmtId="0" fontId="0" fillId="0" borderId="21" xfId="0" applyBorder="1" applyAlignment="1"/>
    <xf numFmtId="0" fontId="0" fillId="0" borderId="11" xfId="0" applyBorder="1" applyAlignment="1"/>
    <xf numFmtId="0" fontId="10" fillId="0" borderId="8" xfId="0" applyFont="1" applyFill="1" applyBorder="1" applyAlignment="1">
      <alignment horizontal="center" vertical="center"/>
    </xf>
    <xf numFmtId="0" fontId="1" fillId="0" borderId="10" xfId="0" applyFont="1" applyBorder="1" applyAlignment="1">
      <alignment wrapText="1"/>
    </xf>
    <xf numFmtId="49" fontId="3" fillId="0" borderId="10" xfId="0" applyNumberFormat="1" applyFont="1" applyFill="1" applyBorder="1" applyAlignment="1">
      <alignment horizontal="left" vertical="center" wrapText="1"/>
    </xf>
    <xf numFmtId="0" fontId="0" fillId="0" borderId="21" xfId="0" applyFill="1" applyBorder="1" applyAlignment="1"/>
    <xf numFmtId="0" fontId="0" fillId="0" borderId="11" xfId="0" applyFill="1" applyBorder="1" applyAlignment="1"/>
    <xf numFmtId="0" fontId="1" fillId="0" borderId="10" xfId="0" applyFont="1" applyBorder="1" applyAlignment="1">
      <alignment horizontal="center" wrapText="1"/>
    </xf>
    <xf numFmtId="0" fontId="0" fillId="0" borderId="21" xfId="0" applyBorder="1" applyAlignment="1">
      <alignment horizontal="center"/>
    </xf>
    <xf numFmtId="0" fontId="0" fillId="0" borderId="11" xfId="0" applyBorder="1" applyAlignment="1">
      <alignment horizontal="center"/>
    </xf>
    <xf numFmtId="0" fontId="17" fillId="0" borderId="10" xfId="0" applyFont="1" applyBorder="1" applyAlignment="1">
      <alignment horizontal="center" vertical="center" wrapText="1"/>
    </xf>
    <xf numFmtId="0" fontId="17" fillId="0" borderId="21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textRotation="90"/>
    </xf>
    <xf numFmtId="0" fontId="17" fillId="0" borderId="13" xfId="0" applyFont="1" applyBorder="1" applyAlignment="1">
      <alignment horizontal="center" vertical="center" textRotation="90"/>
    </xf>
    <xf numFmtId="0" fontId="17" fillId="0" borderId="15" xfId="0" applyFont="1" applyFill="1" applyBorder="1" applyAlignment="1">
      <alignment horizontal="center" vertical="center" wrapText="1"/>
    </xf>
    <xf numFmtId="0" fontId="17" fillId="0" borderId="22" xfId="0" applyFont="1" applyBorder="1" applyAlignment="1">
      <alignment horizontal="center" vertical="top" wrapText="1"/>
    </xf>
    <xf numFmtId="0" fontId="17" fillId="0" borderId="14" xfId="0" applyFont="1" applyBorder="1" applyAlignment="1">
      <alignment horizontal="center" vertical="top" wrapText="1"/>
    </xf>
    <xf numFmtId="0" fontId="17" fillId="0" borderId="23" xfId="0" applyFont="1" applyBorder="1" applyAlignment="1">
      <alignment horizontal="center" vertical="top" wrapText="1"/>
    </xf>
    <xf numFmtId="0" fontId="18" fillId="0" borderId="10" xfId="0" applyFont="1" applyFill="1" applyBorder="1" applyAlignment="1">
      <alignment horizontal="center" vertical="center" wrapText="1"/>
    </xf>
    <xf numFmtId="0" fontId="18" fillId="0" borderId="21" xfId="0" applyFont="1" applyFill="1" applyBorder="1" applyAlignment="1">
      <alignment horizontal="center" vertical="center" wrapText="1"/>
    </xf>
    <xf numFmtId="0" fontId="18" fillId="0" borderId="11" xfId="0" applyFont="1" applyFill="1" applyBorder="1" applyAlignment="1">
      <alignment horizontal="center" vertical="center" wrapText="1"/>
    </xf>
    <xf numFmtId="0" fontId="17" fillId="0" borderId="10" xfId="0" applyFont="1" applyFill="1" applyBorder="1" applyAlignment="1">
      <alignment horizontal="center" vertical="center" wrapText="1"/>
    </xf>
    <xf numFmtId="0" fontId="17" fillId="0" borderId="11" xfId="0" applyFont="1" applyFill="1" applyBorder="1" applyAlignment="1">
      <alignment horizontal="center" vertical="center" wrapText="1"/>
    </xf>
    <xf numFmtId="0" fontId="17" fillId="0" borderId="21" xfId="0" applyFont="1" applyFill="1" applyBorder="1" applyAlignment="1">
      <alignment horizontal="center" vertical="center" wrapText="1"/>
    </xf>
    <xf numFmtId="164" fontId="17" fillId="0" borderId="10" xfId="0" applyNumberFormat="1" applyFont="1" applyFill="1" applyBorder="1" applyAlignment="1">
      <alignment horizontal="center" vertical="center" wrapText="1"/>
    </xf>
    <xf numFmtId="164" fontId="17" fillId="0" borderId="21" xfId="0" applyNumberFormat="1" applyFont="1" applyFill="1" applyBorder="1" applyAlignment="1">
      <alignment horizontal="center" vertical="center" wrapText="1"/>
    </xf>
    <xf numFmtId="164" fontId="17" fillId="0" borderId="11" xfId="0" applyNumberFormat="1" applyFont="1" applyFill="1" applyBorder="1" applyAlignment="1">
      <alignment horizontal="center" vertical="center" wrapText="1"/>
    </xf>
    <xf numFmtId="164" fontId="17" fillId="0" borderId="15" xfId="0" applyNumberFormat="1" applyFont="1" applyFill="1" applyBorder="1" applyAlignment="1">
      <alignment horizontal="center" vertical="center" textRotation="90"/>
    </xf>
    <xf numFmtId="164" fontId="17" fillId="0" borderId="13" xfId="0" applyNumberFormat="1" applyFont="1" applyFill="1" applyBorder="1" applyAlignment="1">
      <alignment horizontal="center" vertical="center" textRotation="90"/>
    </xf>
    <xf numFmtId="0" fontId="24" fillId="0" borderId="15" xfId="0" applyFont="1" applyFill="1" applyBorder="1" applyAlignment="1">
      <alignment horizontal="center" vertical="center"/>
    </xf>
    <xf numFmtId="0" fontId="24" fillId="0" borderId="12" xfId="0" applyFont="1" applyFill="1" applyBorder="1" applyAlignment="1"/>
    <xf numFmtId="0" fontId="24" fillId="0" borderId="13" xfId="0" applyFont="1" applyFill="1" applyBorder="1" applyAlignment="1"/>
    <xf numFmtId="0" fontId="18" fillId="5" borderId="15" xfId="0" applyFont="1" applyFill="1" applyBorder="1" applyAlignment="1">
      <alignment horizontal="center" vertical="center"/>
    </xf>
    <xf numFmtId="0" fontId="18" fillId="5" borderId="12" xfId="0" applyFont="1" applyFill="1" applyBorder="1" applyAlignment="1">
      <alignment horizontal="center"/>
    </xf>
    <xf numFmtId="0" fontId="18" fillId="5" borderId="13" xfId="0" applyFont="1" applyFill="1" applyBorder="1" applyAlignment="1">
      <alignment horizontal="center"/>
    </xf>
    <xf numFmtId="0" fontId="17" fillId="0" borderId="17" xfId="0" applyFont="1" applyFill="1" applyBorder="1" applyAlignment="1">
      <alignment horizontal="center" vertical="top" wrapText="1"/>
    </xf>
    <xf numFmtId="0" fontId="17" fillId="0" borderId="7" xfId="0" applyFont="1" applyFill="1" applyBorder="1" applyAlignment="1">
      <alignment horizontal="center" vertical="top" wrapText="1"/>
    </xf>
    <xf numFmtId="0" fontId="17" fillId="0" borderId="9" xfId="0" applyFont="1" applyFill="1" applyBorder="1" applyAlignment="1">
      <alignment horizontal="center" vertical="top" wrapText="1"/>
    </xf>
    <xf numFmtId="49" fontId="5" fillId="0" borderId="10" xfId="0" applyNumberFormat="1" applyFont="1" applyFill="1" applyBorder="1" applyAlignment="1">
      <alignment vertical="center" wrapText="1"/>
    </xf>
    <xf numFmtId="0" fontId="17" fillId="0" borderId="12" xfId="0" applyFont="1" applyBorder="1" applyAlignment="1">
      <alignment horizontal="center" vertical="center" textRotation="90"/>
    </xf>
    <xf numFmtId="0" fontId="10" fillId="0" borderId="21" xfId="0" applyFont="1" applyFill="1" applyBorder="1" applyAlignment="1">
      <alignment horizontal="center" vertical="center" wrapText="1"/>
    </xf>
    <xf numFmtId="0" fontId="17" fillId="0" borderId="2" xfId="0" applyFont="1" applyBorder="1" applyAlignment="1">
      <alignment vertical="top" wrapText="1"/>
    </xf>
    <xf numFmtId="0" fontId="17" fillId="0" borderId="3" xfId="0" applyFont="1" applyBorder="1" applyAlignment="1">
      <alignment vertical="top" wrapText="1"/>
    </xf>
    <xf numFmtId="0" fontId="17" fillId="0" borderId="4" xfId="0" applyFont="1" applyBorder="1" applyAlignment="1">
      <alignment vertical="top" wrapText="1"/>
    </xf>
    <xf numFmtId="0" fontId="17" fillId="0" borderId="16" xfId="0" applyFont="1" applyBorder="1" applyAlignment="1">
      <alignment horizontal="center" vertical="top" wrapText="1"/>
    </xf>
    <xf numFmtId="0" fontId="17" fillId="0" borderId="17" xfId="0" applyFont="1" applyBorder="1"/>
    <xf numFmtId="0" fontId="17" fillId="0" borderId="18" xfId="0" applyFont="1" applyBorder="1"/>
    <xf numFmtId="0" fontId="17" fillId="0" borderId="7" xfId="0" applyFont="1" applyBorder="1"/>
    <xf numFmtId="0" fontId="17" fillId="0" borderId="19" xfId="0" applyFont="1" applyBorder="1"/>
    <xf numFmtId="0" fontId="17" fillId="0" borderId="20" xfId="0" applyFont="1" applyBorder="1"/>
    <xf numFmtId="0" fontId="17" fillId="0" borderId="2" xfId="0" applyFont="1" applyBorder="1" applyAlignment="1">
      <alignment horizontal="center" vertical="top" wrapText="1"/>
    </xf>
    <xf numFmtId="0" fontId="18" fillId="0" borderId="10" xfId="0" applyFont="1" applyBorder="1" applyAlignment="1">
      <alignment horizontal="center" vertical="center"/>
    </xf>
    <xf numFmtId="0" fontId="18" fillId="0" borderId="21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textRotation="90" wrapText="1"/>
    </xf>
    <xf numFmtId="0" fontId="17" fillId="0" borderId="12" xfId="0" applyFont="1" applyBorder="1" applyAlignment="1">
      <alignment horizontal="center" vertical="center" textRotation="90" wrapText="1"/>
    </xf>
    <xf numFmtId="0" fontId="17" fillId="0" borderId="13" xfId="0" applyFont="1" applyBorder="1" applyAlignment="1">
      <alignment horizontal="center" vertical="center" textRotation="90" wrapText="1"/>
    </xf>
    <xf numFmtId="0" fontId="17" fillId="0" borderId="0" xfId="0" applyFont="1" applyAlignment="1">
      <alignment horizontal="center"/>
    </xf>
    <xf numFmtId="0" fontId="17" fillId="0" borderId="0" xfId="0" applyFont="1" applyAlignment="1"/>
    <xf numFmtId="0" fontId="10" fillId="2" borderId="8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B231"/>
  <sheetViews>
    <sheetView tabSelected="1" zoomScale="80" zoomScaleNormal="80" workbookViewId="0">
      <pane xSplit="8" ySplit="12" topLeftCell="I190" activePane="bottomRight" state="frozen"/>
      <selection pane="topRight" activeCell="I1" sqref="I1"/>
      <selection pane="bottomLeft" activeCell="A13" sqref="A13"/>
      <selection pane="bottomRight" activeCell="Y198" sqref="Y198"/>
    </sheetView>
  </sheetViews>
  <sheetFormatPr defaultRowHeight="15"/>
  <cols>
    <col min="1" max="1" width="7.5703125" customWidth="1"/>
    <col min="2" max="2" width="48" customWidth="1"/>
    <col min="3" max="3" width="15.5703125" customWidth="1"/>
    <col min="4" max="4" width="10.5703125" customWidth="1"/>
    <col min="5" max="5" width="10.85546875" style="122" customWidth="1"/>
    <col min="6" max="6" width="19.7109375" style="111" customWidth="1"/>
    <col min="20" max="20" width="8.85546875" style="131"/>
    <col min="21" max="21" width="8.85546875" style="100"/>
    <col min="22" max="22" width="8.85546875" style="161"/>
    <col min="23" max="24" width="8.85546875" style="100"/>
    <col min="25" max="28" width="8.85546875" style="137"/>
  </cols>
  <sheetData>
    <row r="1" spans="1:28">
      <c r="C1" s="87"/>
      <c r="D1" s="87"/>
      <c r="E1" s="401" t="s">
        <v>0</v>
      </c>
      <c r="F1" s="402"/>
      <c r="G1" s="402"/>
      <c r="H1" s="402"/>
      <c r="I1" s="88"/>
      <c r="J1" s="81"/>
      <c r="K1" s="81"/>
    </row>
    <row r="2" spans="1:28" ht="9" customHeight="1">
      <c r="C2" s="87"/>
      <c r="D2" s="87"/>
      <c r="E2" s="140"/>
      <c r="F2" s="141"/>
      <c r="G2" s="142"/>
      <c r="H2" s="142"/>
      <c r="I2" s="88"/>
      <c r="J2" s="81"/>
      <c r="K2" s="81"/>
    </row>
    <row r="3" spans="1:28" ht="12.6" customHeight="1">
      <c r="C3" s="87"/>
      <c r="D3" s="87"/>
      <c r="E3" s="140"/>
      <c r="F3" s="141" t="s">
        <v>327</v>
      </c>
      <c r="G3" s="142"/>
      <c r="H3" s="142"/>
      <c r="I3" s="88"/>
      <c r="J3" s="81"/>
      <c r="K3" s="81"/>
    </row>
    <row r="4" spans="1:28" ht="10.5" customHeight="1">
      <c r="C4" s="87"/>
      <c r="D4" s="87"/>
      <c r="E4" s="140"/>
      <c r="F4" s="141"/>
      <c r="G4" s="142"/>
      <c r="H4" s="142"/>
      <c r="I4" s="88"/>
      <c r="J4" s="81"/>
      <c r="K4" s="81"/>
    </row>
    <row r="5" spans="1:28">
      <c r="C5" s="87"/>
      <c r="D5" s="87"/>
      <c r="E5" s="140"/>
      <c r="F5" s="141" t="s">
        <v>1</v>
      </c>
      <c r="G5" s="142"/>
      <c r="H5" s="142"/>
      <c r="I5" s="88"/>
      <c r="J5" s="81"/>
      <c r="K5" s="81"/>
    </row>
    <row r="6" spans="1:28" ht="6.75" customHeight="1">
      <c r="C6" s="87"/>
      <c r="D6" s="87"/>
      <c r="E6" s="140"/>
      <c r="F6" s="141"/>
      <c r="G6" s="142"/>
      <c r="H6" s="142"/>
      <c r="I6" s="88"/>
      <c r="J6" s="81"/>
      <c r="K6" s="81"/>
    </row>
    <row r="7" spans="1:28" ht="15.75" thickBot="1">
      <c r="C7" s="87"/>
      <c r="D7" s="87"/>
      <c r="E7" s="140"/>
      <c r="F7" s="141" t="s">
        <v>323</v>
      </c>
      <c r="G7" s="142"/>
      <c r="H7" s="142"/>
      <c r="I7" s="88"/>
      <c r="J7" s="81"/>
      <c r="K7" s="81"/>
    </row>
    <row r="8" spans="1:28" ht="15" customHeight="1">
      <c r="A8" s="382" t="s">
        <v>2</v>
      </c>
      <c r="B8" s="391" t="s">
        <v>4</v>
      </c>
      <c r="C8" s="356" t="s">
        <v>24</v>
      </c>
      <c r="D8" s="385" t="s">
        <v>315</v>
      </c>
      <c r="E8" s="386"/>
      <c r="F8" s="376" t="s">
        <v>5</v>
      </c>
      <c r="G8" s="392" t="s">
        <v>6</v>
      </c>
      <c r="H8" s="393"/>
      <c r="I8" s="393"/>
      <c r="J8" s="393"/>
      <c r="K8" s="393"/>
      <c r="L8" s="393"/>
      <c r="M8" s="393"/>
      <c r="N8" s="393"/>
      <c r="O8" s="393"/>
      <c r="P8" s="393"/>
      <c r="Q8" s="393"/>
      <c r="R8" s="393"/>
      <c r="S8" s="394"/>
      <c r="T8" s="359" t="s">
        <v>16</v>
      </c>
      <c r="U8" s="360"/>
      <c r="V8" s="360"/>
      <c r="W8" s="360"/>
      <c r="X8" s="360"/>
      <c r="Y8" s="360"/>
      <c r="Z8" s="360"/>
      <c r="AA8" s="360"/>
      <c r="AB8" s="361"/>
    </row>
    <row r="9" spans="1:28" ht="26.45" customHeight="1">
      <c r="A9" s="383"/>
      <c r="B9" s="383"/>
      <c r="C9" s="357"/>
      <c r="D9" s="387"/>
      <c r="E9" s="388"/>
      <c r="F9" s="377"/>
      <c r="G9" s="350" t="s">
        <v>7</v>
      </c>
      <c r="H9" s="351"/>
      <c r="I9" s="351"/>
      <c r="J9" s="351"/>
      <c r="K9" s="351"/>
      <c r="L9" s="351"/>
      <c r="M9" s="352"/>
      <c r="N9" s="350" t="s">
        <v>8</v>
      </c>
      <c r="O9" s="351"/>
      <c r="P9" s="351"/>
      <c r="Q9" s="351"/>
      <c r="R9" s="351"/>
      <c r="S9" s="352"/>
      <c r="T9" s="362" t="s">
        <v>17</v>
      </c>
      <c r="U9" s="363"/>
      <c r="V9" s="362" t="s">
        <v>18</v>
      </c>
      <c r="W9" s="364"/>
      <c r="X9" s="364"/>
      <c r="Y9" s="364"/>
      <c r="Z9" s="364"/>
      <c r="AA9" s="364"/>
      <c r="AB9" s="363"/>
    </row>
    <row r="10" spans="1:28">
      <c r="A10" s="383"/>
      <c r="B10" s="383"/>
      <c r="C10" s="357"/>
      <c r="D10" s="387"/>
      <c r="E10" s="388"/>
      <c r="F10" s="377"/>
      <c r="G10" s="395" t="s">
        <v>11</v>
      </c>
      <c r="H10" s="353" t="s">
        <v>12</v>
      </c>
      <c r="I10" s="353" t="s">
        <v>23</v>
      </c>
      <c r="J10" s="350" t="s">
        <v>9</v>
      </c>
      <c r="K10" s="351"/>
      <c r="L10" s="351"/>
      <c r="M10" s="352"/>
      <c r="N10" s="395" t="s">
        <v>11</v>
      </c>
      <c r="O10" s="350" t="s">
        <v>9</v>
      </c>
      <c r="P10" s="351"/>
      <c r="Q10" s="351"/>
      <c r="R10" s="352"/>
      <c r="S10" s="398" t="s">
        <v>15</v>
      </c>
      <c r="T10" s="370" t="s">
        <v>11</v>
      </c>
      <c r="U10" s="333" t="s">
        <v>12</v>
      </c>
      <c r="V10" s="373" t="s">
        <v>11</v>
      </c>
      <c r="W10" s="333" t="s">
        <v>12</v>
      </c>
      <c r="X10" s="355" t="s">
        <v>21</v>
      </c>
      <c r="Y10" s="365" t="s">
        <v>19</v>
      </c>
      <c r="Z10" s="366"/>
      <c r="AA10" s="366"/>
      <c r="AB10" s="367"/>
    </row>
    <row r="11" spans="1:28" ht="30.75" customHeight="1" thickBot="1">
      <c r="A11" s="383"/>
      <c r="B11" s="383"/>
      <c r="C11" s="357"/>
      <c r="D11" s="389"/>
      <c r="E11" s="390"/>
      <c r="F11" s="377"/>
      <c r="G11" s="396"/>
      <c r="H11" s="380"/>
      <c r="I11" s="380"/>
      <c r="J11" s="350" t="s">
        <v>10</v>
      </c>
      <c r="K11" s="351"/>
      <c r="L11" s="352"/>
      <c r="M11" s="353" t="s">
        <v>14</v>
      </c>
      <c r="N11" s="396"/>
      <c r="O11" s="350" t="s">
        <v>10</v>
      </c>
      <c r="P11" s="351"/>
      <c r="Q11" s="352"/>
      <c r="R11" s="353" t="s">
        <v>14</v>
      </c>
      <c r="S11" s="399"/>
      <c r="T11" s="371"/>
      <c r="U11" s="334"/>
      <c r="V11" s="374"/>
      <c r="W11" s="334"/>
      <c r="X11" s="334"/>
      <c r="Y11" s="365" t="s">
        <v>20</v>
      </c>
      <c r="Z11" s="366"/>
      <c r="AA11" s="367"/>
      <c r="AB11" s="368" t="s">
        <v>325</v>
      </c>
    </row>
    <row r="12" spans="1:28" ht="93" thickBot="1">
      <c r="A12" s="384"/>
      <c r="B12" s="384"/>
      <c r="C12" s="358"/>
      <c r="D12" s="85" t="s">
        <v>3</v>
      </c>
      <c r="E12" s="121" t="s">
        <v>322</v>
      </c>
      <c r="F12" s="378"/>
      <c r="G12" s="397"/>
      <c r="H12" s="354"/>
      <c r="I12" s="354"/>
      <c r="J12" s="86" t="s">
        <v>324</v>
      </c>
      <c r="K12" s="86" t="s">
        <v>22</v>
      </c>
      <c r="L12" s="86" t="s">
        <v>13</v>
      </c>
      <c r="M12" s="354"/>
      <c r="N12" s="397"/>
      <c r="O12" s="86" t="s">
        <v>324</v>
      </c>
      <c r="P12" s="86" t="s">
        <v>22</v>
      </c>
      <c r="Q12" s="86" t="s">
        <v>13</v>
      </c>
      <c r="R12" s="354"/>
      <c r="S12" s="400"/>
      <c r="T12" s="372"/>
      <c r="U12" s="335"/>
      <c r="V12" s="375"/>
      <c r="W12" s="335"/>
      <c r="X12" s="335"/>
      <c r="Y12" s="138" t="s">
        <v>328</v>
      </c>
      <c r="Z12" s="138" t="s">
        <v>329</v>
      </c>
      <c r="AA12" s="138" t="s">
        <v>13</v>
      </c>
      <c r="AB12" s="369"/>
    </row>
    <row r="13" spans="1:28">
      <c r="A13" s="62">
        <v>1</v>
      </c>
      <c r="B13" s="62">
        <v>2</v>
      </c>
      <c r="C13" s="62">
        <v>3</v>
      </c>
      <c r="D13" s="62">
        <v>4</v>
      </c>
      <c r="E13" s="101">
        <v>5</v>
      </c>
      <c r="F13" s="106">
        <v>6</v>
      </c>
      <c r="G13" s="62">
        <v>7</v>
      </c>
      <c r="H13" s="62">
        <v>8</v>
      </c>
      <c r="I13" s="62">
        <v>9</v>
      </c>
      <c r="J13" s="62">
        <v>10</v>
      </c>
      <c r="K13" s="62">
        <v>11</v>
      </c>
      <c r="L13" s="62">
        <v>13</v>
      </c>
      <c r="M13" s="62">
        <v>14</v>
      </c>
      <c r="N13" s="62">
        <v>15</v>
      </c>
      <c r="O13" s="62">
        <v>16</v>
      </c>
      <c r="P13" s="62">
        <v>17</v>
      </c>
      <c r="Q13" s="62">
        <v>19</v>
      </c>
      <c r="R13" s="62">
        <v>20</v>
      </c>
      <c r="S13" s="62">
        <v>21</v>
      </c>
      <c r="T13" s="132">
        <v>22</v>
      </c>
      <c r="U13" s="101">
        <v>23</v>
      </c>
      <c r="V13" s="162">
        <v>24</v>
      </c>
      <c r="W13" s="101">
        <v>25</v>
      </c>
      <c r="X13" s="101">
        <v>26</v>
      </c>
      <c r="Y13" s="139">
        <v>27</v>
      </c>
      <c r="Z13" s="139">
        <v>28</v>
      </c>
      <c r="AA13" s="139">
        <v>30</v>
      </c>
      <c r="AB13" s="139">
        <v>31</v>
      </c>
    </row>
    <row r="14" spans="1:28" ht="15.75">
      <c r="A14" s="336" t="s">
        <v>314</v>
      </c>
      <c r="B14" s="337"/>
      <c r="C14" s="337"/>
      <c r="D14" s="337"/>
      <c r="E14" s="337"/>
      <c r="F14" s="337"/>
      <c r="G14" s="337"/>
      <c r="H14" s="337"/>
      <c r="I14" s="337"/>
      <c r="J14" s="337"/>
      <c r="K14" s="337"/>
      <c r="L14" s="337"/>
      <c r="M14" s="337"/>
      <c r="N14" s="337"/>
      <c r="O14" s="337"/>
      <c r="P14" s="337"/>
      <c r="Q14" s="337"/>
      <c r="R14" s="337"/>
      <c r="S14" s="337"/>
      <c r="T14" s="337"/>
      <c r="U14" s="337"/>
      <c r="V14" s="337"/>
      <c r="W14" s="337"/>
      <c r="X14" s="337"/>
      <c r="Y14" s="337"/>
      <c r="Z14" s="337"/>
      <c r="AA14" s="337"/>
      <c r="AB14" s="338"/>
    </row>
    <row r="15" spans="1:28" s="100" customFormat="1" ht="15.75">
      <c r="A15" s="1" t="s">
        <v>25</v>
      </c>
      <c r="B15" s="2" t="s">
        <v>26</v>
      </c>
      <c r="C15" s="3">
        <v>413.98</v>
      </c>
      <c r="D15" s="112">
        <v>576</v>
      </c>
      <c r="E15" s="120">
        <v>719</v>
      </c>
      <c r="F15" s="107">
        <f>E15/C15</f>
        <v>1.7367988791729068</v>
      </c>
      <c r="G15" s="102">
        <v>12</v>
      </c>
      <c r="H15" s="4">
        <v>2</v>
      </c>
      <c r="I15" s="113"/>
      <c r="J15" s="114">
        <v>2</v>
      </c>
      <c r="K15" s="7">
        <v>2</v>
      </c>
      <c r="L15" s="7">
        <v>7</v>
      </c>
      <c r="M15" s="7">
        <v>3</v>
      </c>
      <c r="N15" s="7">
        <v>12</v>
      </c>
      <c r="O15" s="104">
        <v>2</v>
      </c>
      <c r="P15" s="104"/>
      <c r="Q15" s="104">
        <v>7</v>
      </c>
      <c r="R15" s="115">
        <v>3</v>
      </c>
      <c r="S15" s="104">
        <v>100</v>
      </c>
      <c r="T15" s="133">
        <f>E15*U15%</f>
        <v>35.950000000000003</v>
      </c>
      <c r="U15" s="103">
        <v>5</v>
      </c>
      <c r="V15" s="156">
        <v>32</v>
      </c>
      <c r="W15" s="105">
        <f>V15/E15%</f>
        <v>4.4506258692628649</v>
      </c>
      <c r="X15" s="104"/>
      <c r="Y15" s="105">
        <v>2</v>
      </c>
      <c r="Z15" s="105">
        <v>2</v>
      </c>
      <c r="AA15" s="105">
        <v>22</v>
      </c>
      <c r="AB15" s="105">
        <v>6</v>
      </c>
    </row>
    <row r="16" spans="1:28" ht="19.5" customHeight="1">
      <c r="A16" s="1" t="s">
        <v>27</v>
      </c>
      <c r="B16" s="343" t="s">
        <v>312</v>
      </c>
      <c r="C16" s="340"/>
      <c r="D16" s="340"/>
      <c r="E16" s="340"/>
      <c r="F16" s="341"/>
      <c r="G16" s="79">
        <v>3</v>
      </c>
      <c r="H16" s="8"/>
      <c r="I16" s="8"/>
      <c r="J16" s="13">
        <v>0</v>
      </c>
      <c r="K16" s="8">
        <v>0</v>
      </c>
      <c r="L16" s="29">
        <v>3</v>
      </c>
      <c r="M16" s="71">
        <v>0</v>
      </c>
      <c r="N16" s="73"/>
      <c r="O16" s="5"/>
      <c r="P16" s="5"/>
      <c r="Q16" s="5"/>
      <c r="R16" s="5"/>
      <c r="S16" s="5"/>
      <c r="T16" s="133">
        <f t="shared" ref="T16:T23" si="0">E16*U16%</f>
        <v>0</v>
      </c>
      <c r="U16" s="103">
        <v>0</v>
      </c>
      <c r="V16" s="156">
        <v>3</v>
      </c>
      <c r="W16" s="105">
        <f>V16/E15%</f>
        <v>0.41724617524339358</v>
      </c>
      <c r="X16" s="104"/>
      <c r="Y16" s="105">
        <v>0</v>
      </c>
      <c r="Z16" s="105">
        <v>0</v>
      </c>
      <c r="AA16" s="105">
        <f t="shared" ref="AA16:AA22" si="1">V16-Y16-AB16</f>
        <v>3</v>
      </c>
      <c r="AB16" s="105">
        <v>0</v>
      </c>
    </row>
    <row r="17" spans="1:28" s="194" customFormat="1" ht="15.75">
      <c r="A17" s="184" t="s">
        <v>28</v>
      </c>
      <c r="B17" s="205" t="s">
        <v>29</v>
      </c>
      <c r="C17" s="206">
        <v>34.46</v>
      </c>
      <c r="D17" s="325">
        <v>0</v>
      </c>
      <c r="E17" s="198">
        <v>115</v>
      </c>
      <c r="F17" s="220">
        <f>E17/C17</f>
        <v>3.3372025536854322</v>
      </c>
      <c r="G17" s="199">
        <v>7</v>
      </c>
      <c r="H17" s="200">
        <v>7</v>
      </c>
      <c r="I17" s="244"/>
      <c r="J17" s="208">
        <v>1</v>
      </c>
      <c r="K17" s="203">
        <v>0</v>
      </c>
      <c r="L17" s="203">
        <v>5</v>
      </c>
      <c r="M17" s="197">
        <v>1</v>
      </c>
      <c r="N17" s="204">
        <v>6</v>
      </c>
      <c r="O17" s="199">
        <v>1</v>
      </c>
      <c r="P17" s="199"/>
      <c r="Q17" s="199">
        <v>4</v>
      </c>
      <c r="R17" s="199">
        <v>1</v>
      </c>
      <c r="S17" s="199">
        <v>85.7</v>
      </c>
      <c r="T17" s="190">
        <f t="shared" si="0"/>
        <v>8.0500000000000007</v>
      </c>
      <c r="U17" s="191">
        <v>7</v>
      </c>
      <c r="V17" s="192">
        <v>8</v>
      </c>
      <c r="W17" s="193">
        <f t="shared" ref="W17:W23" si="2">V17/E17%</f>
        <v>6.9565217391304355</v>
      </c>
      <c r="X17" s="187"/>
      <c r="Y17" s="193">
        <v>1</v>
      </c>
      <c r="Z17" s="193">
        <f t="shared" ref="Z17:Z21" si="3">Y188</f>
        <v>0</v>
      </c>
      <c r="AA17" s="193">
        <f t="shared" si="1"/>
        <v>6</v>
      </c>
      <c r="AB17" s="193">
        <v>1</v>
      </c>
    </row>
    <row r="18" spans="1:28" s="194" customFormat="1" ht="15.75">
      <c r="A18" s="184" t="s">
        <v>30</v>
      </c>
      <c r="B18" s="195" t="s">
        <v>31</v>
      </c>
      <c r="C18" s="247">
        <v>24.202999999999999</v>
      </c>
      <c r="D18" s="248">
        <v>145</v>
      </c>
      <c r="E18" s="198">
        <v>128</v>
      </c>
      <c r="F18" s="220">
        <f>E18/C18</f>
        <v>5.2886005867041277</v>
      </c>
      <c r="G18" s="199">
        <v>9</v>
      </c>
      <c r="H18" s="237">
        <v>10</v>
      </c>
      <c r="I18" s="244"/>
      <c r="J18" s="208">
        <v>2</v>
      </c>
      <c r="K18" s="203">
        <v>0</v>
      </c>
      <c r="L18" s="203">
        <v>5</v>
      </c>
      <c r="M18" s="197">
        <v>2</v>
      </c>
      <c r="N18" s="204">
        <v>9</v>
      </c>
      <c r="O18" s="187"/>
      <c r="P18" s="187">
        <v>2</v>
      </c>
      <c r="Q18" s="187">
        <v>5</v>
      </c>
      <c r="R18" s="187">
        <v>2</v>
      </c>
      <c r="S18" s="187">
        <v>100</v>
      </c>
      <c r="T18" s="190">
        <f t="shared" si="0"/>
        <v>10.24</v>
      </c>
      <c r="U18" s="191">
        <v>8</v>
      </c>
      <c r="V18" s="192">
        <v>9</v>
      </c>
      <c r="W18" s="193">
        <f t="shared" si="2"/>
        <v>7.03125</v>
      </c>
      <c r="X18" s="187"/>
      <c r="Y18" s="193">
        <v>0</v>
      </c>
      <c r="Z18" s="193">
        <v>2</v>
      </c>
      <c r="AA18" s="193">
        <v>6</v>
      </c>
      <c r="AB18" s="193">
        <v>1</v>
      </c>
    </row>
    <row r="19" spans="1:28" s="194" customFormat="1" ht="15.75">
      <c r="A19" s="184" t="s">
        <v>32</v>
      </c>
      <c r="B19" s="205" t="s">
        <v>33</v>
      </c>
      <c r="C19" s="206">
        <v>20.6</v>
      </c>
      <c r="D19" s="240">
        <v>95</v>
      </c>
      <c r="E19" s="198">
        <v>105</v>
      </c>
      <c r="F19" s="220">
        <f t="shared" ref="F19:F21" si="4">E19/C19</f>
        <v>5.0970873786407767</v>
      </c>
      <c r="G19" s="199">
        <v>8</v>
      </c>
      <c r="H19" s="200">
        <v>8</v>
      </c>
      <c r="I19" s="207"/>
      <c r="J19" s="208">
        <v>1</v>
      </c>
      <c r="K19" s="203">
        <v>1</v>
      </c>
      <c r="L19" s="203">
        <v>5</v>
      </c>
      <c r="M19" s="197">
        <v>1</v>
      </c>
      <c r="N19" s="204">
        <v>8</v>
      </c>
      <c r="O19" s="187">
        <v>1</v>
      </c>
      <c r="P19" s="187"/>
      <c r="Q19" s="187">
        <v>5</v>
      </c>
      <c r="R19" s="187">
        <v>1</v>
      </c>
      <c r="S19" s="187">
        <v>87</v>
      </c>
      <c r="T19" s="190">
        <f t="shared" si="0"/>
        <v>8.4</v>
      </c>
      <c r="U19" s="191">
        <v>8</v>
      </c>
      <c r="V19" s="192">
        <v>7</v>
      </c>
      <c r="W19" s="193">
        <f t="shared" si="2"/>
        <v>6.6666666666666661</v>
      </c>
      <c r="X19" s="187"/>
      <c r="Y19" s="193">
        <v>0</v>
      </c>
      <c r="Z19" s="193">
        <v>1</v>
      </c>
      <c r="AA19" s="193">
        <v>5</v>
      </c>
      <c r="AB19" s="193">
        <v>1</v>
      </c>
    </row>
    <row r="20" spans="1:28" s="194" customFormat="1" ht="15.75">
      <c r="A20" s="184" t="s">
        <v>34</v>
      </c>
      <c r="B20" s="205" t="s">
        <v>35</v>
      </c>
      <c r="C20" s="326" t="s">
        <v>326</v>
      </c>
      <c r="D20" s="240">
        <v>120</v>
      </c>
      <c r="E20" s="198">
        <v>121</v>
      </c>
      <c r="F20" s="220">
        <f t="shared" si="4"/>
        <v>5.68075117370892</v>
      </c>
      <c r="G20" s="199">
        <v>12</v>
      </c>
      <c r="H20" s="200">
        <v>10</v>
      </c>
      <c r="I20" s="207"/>
      <c r="J20" s="208">
        <v>2</v>
      </c>
      <c r="K20" s="203">
        <v>1</v>
      </c>
      <c r="L20" s="203">
        <v>6</v>
      </c>
      <c r="M20" s="197">
        <v>3</v>
      </c>
      <c r="N20" s="204">
        <v>11</v>
      </c>
      <c r="O20" s="187">
        <v>2</v>
      </c>
      <c r="P20" s="187"/>
      <c r="Q20" s="187">
        <v>9</v>
      </c>
      <c r="R20" s="187"/>
      <c r="S20" s="187">
        <v>92</v>
      </c>
      <c r="T20" s="190">
        <f t="shared" si="0"/>
        <v>9.68</v>
      </c>
      <c r="U20" s="191">
        <v>8</v>
      </c>
      <c r="V20" s="192">
        <v>9</v>
      </c>
      <c r="W20" s="193">
        <f t="shared" si="2"/>
        <v>7.4380165289256199</v>
      </c>
      <c r="X20" s="187"/>
      <c r="Y20" s="193"/>
      <c r="Z20" s="193">
        <f t="shared" si="3"/>
        <v>0</v>
      </c>
      <c r="AA20" s="193"/>
      <c r="AB20" s="193"/>
    </row>
    <row r="21" spans="1:28" s="194" customFormat="1" ht="31.5">
      <c r="A21" s="184" t="s">
        <v>36</v>
      </c>
      <c r="B21" s="218" t="s">
        <v>37</v>
      </c>
      <c r="C21" s="206">
        <v>50</v>
      </c>
      <c r="D21" s="219">
        <v>299</v>
      </c>
      <c r="E21" s="198">
        <v>319</v>
      </c>
      <c r="F21" s="220">
        <f t="shared" si="4"/>
        <v>6.38</v>
      </c>
      <c r="G21" s="199">
        <v>19</v>
      </c>
      <c r="H21" s="200">
        <v>8</v>
      </c>
      <c r="I21" s="186"/>
      <c r="J21" s="208">
        <v>3</v>
      </c>
      <c r="K21" s="203">
        <v>2</v>
      </c>
      <c r="L21" s="203">
        <v>10</v>
      </c>
      <c r="M21" s="197">
        <v>4</v>
      </c>
      <c r="N21" s="204"/>
      <c r="O21" s="187"/>
      <c r="P21" s="187"/>
      <c r="Q21" s="187"/>
      <c r="R21" s="187"/>
      <c r="S21" s="187"/>
      <c r="T21" s="190">
        <f t="shared" si="0"/>
        <v>31.900000000000002</v>
      </c>
      <c r="U21" s="191">
        <v>10</v>
      </c>
      <c r="V21" s="192">
        <v>27</v>
      </c>
      <c r="W21" s="193">
        <f t="shared" si="2"/>
        <v>8.4639498432601883</v>
      </c>
      <c r="X21" s="187"/>
      <c r="Y21" s="193">
        <v>4</v>
      </c>
      <c r="Z21" s="193">
        <f t="shared" si="3"/>
        <v>1</v>
      </c>
      <c r="AA21" s="193">
        <v>17</v>
      </c>
      <c r="AB21" s="193">
        <v>5</v>
      </c>
    </row>
    <row r="22" spans="1:28" ht="19.5" customHeight="1">
      <c r="A22" s="1" t="s">
        <v>38</v>
      </c>
      <c r="B22" s="343" t="s">
        <v>311</v>
      </c>
      <c r="C22" s="340"/>
      <c r="D22" s="340"/>
      <c r="E22" s="340"/>
      <c r="F22" s="341"/>
      <c r="G22" s="79">
        <v>4</v>
      </c>
      <c r="H22" s="23"/>
      <c r="I22" s="23"/>
      <c r="J22" s="13">
        <v>0</v>
      </c>
      <c r="K22" s="13">
        <v>0</v>
      </c>
      <c r="L22" s="29">
        <v>4</v>
      </c>
      <c r="M22" s="10">
        <v>0</v>
      </c>
      <c r="N22" s="73"/>
      <c r="O22" s="5"/>
      <c r="P22" s="5"/>
      <c r="Q22" s="5"/>
      <c r="R22" s="5"/>
      <c r="S22" s="5"/>
      <c r="T22" s="133">
        <f t="shared" si="0"/>
        <v>0</v>
      </c>
      <c r="U22" s="103">
        <v>0</v>
      </c>
      <c r="V22" s="156">
        <v>4</v>
      </c>
      <c r="W22" s="105">
        <f>V22/E21%</f>
        <v>1.2539184952978057</v>
      </c>
      <c r="X22" s="104"/>
      <c r="Y22" s="105">
        <v>0</v>
      </c>
      <c r="Z22" s="105">
        <v>0</v>
      </c>
      <c r="AA22" s="105">
        <f t="shared" si="1"/>
        <v>4</v>
      </c>
      <c r="AB22" s="105">
        <v>0</v>
      </c>
    </row>
    <row r="23" spans="1:28" s="194" customFormat="1" ht="15.75">
      <c r="A23" s="184" t="s">
        <v>39</v>
      </c>
      <c r="B23" s="205" t="s">
        <v>40</v>
      </c>
      <c r="C23" s="206">
        <v>36.799999999999997</v>
      </c>
      <c r="D23" s="234">
        <v>187</v>
      </c>
      <c r="E23" s="198">
        <v>223</v>
      </c>
      <c r="F23" s="235">
        <f>E23/C23</f>
        <v>6.0597826086956523</v>
      </c>
      <c r="G23" s="199">
        <v>14</v>
      </c>
      <c r="H23" s="200">
        <v>8</v>
      </c>
      <c r="I23" s="207"/>
      <c r="J23" s="236">
        <v>1</v>
      </c>
      <c r="K23" s="237">
        <v>2</v>
      </c>
      <c r="L23" s="203">
        <v>9</v>
      </c>
      <c r="M23" s="197">
        <v>2</v>
      </c>
      <c r="N23" s="204">
        <v>3</v>
      </c>
      <c r="O23" s="187"/>
      <c r="P23" s="187"/>
      <c r="Q23" s="187"/>
      <c r="R23" s="187"/>
      <c r="S23" s="187"/>
      <c r="T23" s="190">
        <f t="shared" si="0"/>
        <v>22.3</v>
      </c>
      <c r="U23" s="191">
        <v>10</v>
      </c>
      <c r="V23" s="192">
        <v>22</v>
      </c>
      <c r="W23" s="193">
        <f t="shared" si="2"/>
        <v>9.8654708520179373</v>
      </c>
      <c r="X23" s="187"/>
      <c r="Y23" s="193">
        <v>1</v>
      </c>
      <c r="Z23" s="193">
        <v>2</v>
      </c>
      <c r="AA23" s="193">
        <v>15</v>
      </c>
      <c r="AB23" s="193">
        <v>4</v>
      </c>
    </row>
    <row r="24" spans="1:28" ht="15.75">
      <c r="A24" s="5"/>
      <c r="B24" s="59" t="s">
        <v>41</v>
      </c>
      <c r="C24" s="57"/>
      <c r="D24" s="68"/>
      <c r="E24" s="54">
        <v>1611</v>
      </c>
      <c r="F24" s="55"/>
      <c r="G24" s="18">
        <v>90</v>
      </c>
      <c r="H24" s="18"/>
      <c r="I24" s="18"/>
      <c r="J24" s="18">
        <v>10</v>
      </c>
      <c r="K24" s="18">
        <v>10</v>
      </c>
      <c r="L24" s="18">
        <v>56</v>
      </c>
      <c r="M24" s="18">
        <v>14</v>
      </c>
      <c r="N24" s="18"/>
      <c r="O24" s="19"/>
      <c r="P24" s="19"/>
      <c r="Q24" s="19"/>
      <c r="R24" s="19"/>
      <c r="S24" s="19"/>
      <c r="T24" s="134"/>
      <c r="U24" s="19"/>
      <c r="V24" s="165">
        <f>SUM(V15:V23)</f>
        <v>121</v>
      </c>
      <c r="W24" s="19"/>
      <c r="X24" s="19"/>
      <c r="Y24" s="118"/>
      <c r="Z24" s="118"/>
      <c r="AA24" s="118"/>
      <c r="AB24" s="118"/>
    </row>
    <row r="25" spans="1:28">
      <c r="A25" s="339" t="s">
        <v>42</v>
      </c>
      <c r="B25" s="340"/>
      <c r="C25" s="340"/>
      <c r="D25" s="340"/>
      <c r="E25" s="340"/>
      <c r="F25" s="340"/>
      <c r="G25" s="340"/>
      <c r="H25" s="340"/>
      <c r="I25" s="340"/>
      <c r="J25" s="340"/>
      <c r="K25" s="340"/>
      <c r="L25" s="340"/>
      <c r="M25" s="340"/>
      <c r="N25" s="340"/>
      <c r="O25" s="340"/>
      <c r="P25" s="340"/>
      <c r="Q25" s="340"/>
      <c r="R25" s="340"/>
      <c r="S25" s="340"/>
      <c r="T25" s="340"/>
      <c r="U25" s="340"/>
      <c r="V25" s="340"/>
      <c r="W25" s="340"/>
      <c r="X25" s="340"/>
      <c r="Y25" s="340"/>
      <c r="Z25" s="340"/>
      <c r="AA25" s="340"/>
      <c r="AB25" s="341"/>
    </row>
    <row r="26" spans="1:28" ht="15.75">
      <c r="A26" s="1" t="s">
        <v>43</v>
      </c>
      <c r="B26" s="2" t="s">
        <v>26</v>
      </c>
      <c r="C26" s="9">
        <v>506.1</v>
      </c>
      <c r="D26" s="38">
        <v>63</v>
      </c>
      <c r="E26" s="120">
        <v>83</v>
      </c>
      <c r="F26" s="119">
        <f>E26/C26</f>
        <v>0.16399920964236317</v>
      </c>
      <c r="G26" s="80">
        <v>1</v>
      </c>
      <c r="H26" s="11">
        <v>3</v>
      </c>
      <c r="I26" s="15"/>
      <c r="J26" s="21">
        <v>0</v>
      </c>
      <c r="K26" s="7">
        <v>0</v>
      </c>
      <c r="L26" s="10">
        <v>1</v>
      </c>
      <c r="M26" s="10">
        <v>0</v>
      </c>
      <c r="N26" s="75"/>
      <c r="O26" s="5"/>
      <c r="P26" s="5"/>
      <c r="Q26" s="5"/>
      <c r="R26" s="5"/>
      <c r="S26" s="5"/>
      <c r="T26" s="133">
        <f>E26*U26%</f>
        <v>2.4899999999999998</v>
      </c>
      <c r="U26" s="103">
        <v>3</v>
      </c>
      <c r="V26" s="156">
        <v>2</v>
      </c>
      <c r="W26" s="105">
        <f>V26/E26%</f>
        <v>2.4096385542168677</v>
      </c>
      <c r="X26" s="104"/>
      <c r="Y26" s="105">
        <v>0</v>
      </c>
      <c r="Z26" s="105"/>
      <c r="AA26" s="105">
        <f>V26-Y26-AB26</f>
        <v>2</v>
      </c>
      <c r="AB26" s="105">
        <v>0</v>
      </c>
    </row>
    <row r="27" spans="1:28" s="194" customFormat="1" ht="30">
      <c r="A27" s="184" t="s">
        <v>44</v>
      </c>
      <c r="B27" s="205" t="s">
        <v>45</v>
      </c>
      <c r="C27" s="206">
        <v>61.18</v>
      </c>
      <c r="D27" s="207">
        <v>91</v>
      </c>
      <c r="E27" s="198">
        <v>120</v>
      </c>
      <c r="F27" s="188">
        <f>E27/C27</f>
        <v>1.9614253023864008</v>
      </c>
      <c r="G27" s="199">
        <v>4</v>
      </c>
      <c r="H27" s="200">
        <v>5</v>
      </c>
      <c r="I27" s="244"/>
      <c r="J27" s="258">
        <v>1</v>
      </c>
      <c r="K27" s="203">
        <v>0</v>
      </c>
      <c r="L27" s="259">
        <v>3</v>
      </c>
      <c r="M27" s="259">
        <v>0</v>
      </c>
      <c r="N27" s="259">
        <v>0</v>
      </c>
      <c r="O27" s="187">
        <v>0</v>
      </c>
      <c r="P27" s="187">
        <v>0</v>
      </c>
      <c r="Q27" s="187">
        <v>0</v>
      </c>
      <c r="R27" s="187">
        <v>0</v>
      </c>
      <c r="S27" s="187">
        <v>0</v>
      </c>
      <c r="T27" s="190">
        <f t="shared" ref="T27:T28" si="5">E27*U27%</f>
        <v>8.4</v>
      </c>
      <c r="U27" s="191">
        <v>7</v>
      </c>
      <c r="V27" s="192">
        <v>5</v>
      </c>
      <c r="W27" s="193">
        <f t="shared" ref="W27:W28" si="6">V27/E27%</f>
        <v>4.166666666666667</v>
      </c>
      <c r="X27" s="187"/>
      <c r="Y27" s="193">
        <v>0</v>
      </c>
      <c r="Z27" s="193">
        <v>0</v>
      </c>
      <c r="AA27" s="193">
        <f t="shared" ref="AA27" si="7">V27-Y27-AB27</f>
        <v>5</v>
      </c>
      <c r="AB27" s="193">
        <v>0</v>
      </c>
    </row>
    <row r="28" spans="1:28" s="194" customFormat="1" ht="15.75">
      <c r="A28" s="184" t="s">
        <v>46</v>
      </c>
      <c r="B28" s="205" t="s">
        <v>47</v>
      </c>
      <c r="C28" s="206">
        <v>79.2</v>
      </c>
      <c r="D28" s="207">
        <v>145</v>
      </c>
      <c r="E28" s="198">
        <v>195</v>
      </c>
      <c r="F28" s="188">
        <f>E28/C28</f>
        <v>2.4621212121212119</v>
      </c>
      <c r="G28" s="199">
        <v>7</v>
      </c>
      <c r="H28" s="200">
        <v>5</v>
      </c>
      <c r="I28" s="207"/>
      <c r="J28" s="258">
        <v>1</v>
      </c>
      <c r="K28" s="203">
        <v>0</v>
      </c>
      <c r="L28" s="200">
        <v>5</v>
      </c>
      <c r="M28" s="200">
        <v>1</v>
      </c>
      <c r="N28" s="200"/>
      <c r="O28" s="187"/>
      <c r="P28" s="187"/>
      <c r="Q28" s="187"/>
      <c r="R28" s="187"/>
      <c r="S28" s="187"/>
      <c r="T28" s="190">
        <f t="shared" si="5"/>
        <v>13.650000000000002</v>
      </c>
      <c r="U28" s="191">
        <v>7</v>
      </c>
      <c r="V28" s="192">
        <v>13</v>
      </c>
      <c r="W28" s="193">
        <f t="shared" si="6"/>
        <v>6.666666666666667</v>
      </c>
      <c r="X28" s="187"/>
      <c r="Y28" s="193">
        <v>1</v>
      </c>
      <c r="Z28" s="193">
        <v>0</v>
      </c>
      <c r="AA28" s="193">
        <v>8</v>
      </c>
      <c r="AB28" s="193">
        <v>2</v>
      </c>
    </row>
    <row r="29" spans="1:28" ht="15.75">
      <c r="A29" s="5"/>
      <c r="B29" s="56" t="s">
        <v>41</v>
      </c>
      <c r="C29" s="57"/>
      <c r="D29" s="68"/>
      <c r="E29" s="54">
        <v>370</v>
      </c>
      <c r="F29" s="55"/>
      <c r="G29" s="18">
        <v>12</v>
      </c>
      <c r="H29" s="18"/>
      <c r="I29" s="18"/>
      <c r="J29" s="18">
        <v>2</v>
      </c>
      <c r="K29" s="18">
        <v>0</v>
      </c>
      <c r="L29" s="18">
        <v>9</v>
      </c>
      <c r="M29" s="18">
        <v>1</v>
      </c>
      <c r="N29" s="18"/>
      <c r="O29" s="19"/>
      <c r="P29" s="19"/>
      <c r="Q29" s="19"/>
      <c r="R29" s="19"/>
      <c r="S29" s="19"/>
      <c r="T29" s="134"/>
      <c r="U29" s="19"/>
      <c r="V29" s="166">
        <f>SUM(V26:V28)</f>
        <v>20</v>
      </c>
      <c r="W29" s="19"/>
      <c r="X29" s="19"/>
      <c r="Y29" s="118"/>
      <c r="Z29" s="118"/>
      <c r="AA29" s="118"/>
      <c r="AB29" s="118"/>
    </row>
    <row r="30" spans="1:28">
      <c r="A30" s="339" t="s">
        <v>48</v>
      </c>
      <c r="B30" s="340"/>
      <c r="C30" s="340"/>
      <c r="D30" s="340"/>
      <c r="E30" s="340"/>
      <c r="F30" s="340"/>
      <c r="G30" s="340"/>
      <c r="H30" s="340"/>
      <c r="I30" s="340"/>
      <c r="J30" s="340"/>
      <c r="K30" s="340"/>
      <c r="L30" s="340"/>
      <c r="M30" s="340"/>
      <c r="N30" s="340"/>
      <c r="O30" s="340"/>
      <c r="P30" s="340"/>
      <c r="Q30" s="340"/>
      <c r="R30" s="340"/>
      <c r="S30" s="340"/>
      <c r="T30" s="340"/>
      <c r="U30" s="340"/>
      <c r="V30" s="340"/>
      <c r="W30" s="340"/>
      <c r="X30" s="340"/>
      <c r="Y30" s="340"/>
      <c r="Z30" s="340"/>
      <c r="AA30" s="340"/>
      <c r="AB30" s="341"/>
    </row>
    <row r="31" spans="1:28" ht="15.75">
      <c r="A31" s="1"/>
      <c r="B31" s="2" t="s">
        <v>49</v>
      </c>
      <c r="C31" s="9">
        <v>261.63</v>
      </c>
      <c r="D31" s="65">
        <v>235</v>
      </c>
      <c r="E31" s="120">
        <v>170</v>
      </c>
      <c r="F31" s="119">
        <f>E31/C31</f>
        <v>0.64977257959714096</v>
      </c>
      <c r="G31" s="80">
        <v>9</v>
      </c>
      <c r="H31" s="11">
        <v>3.8</v>
      </c>
      <c r="I31" s="14"/>
      <c r="J31" s="6">
        <v>1</v>
      </c>
      <c r="K31" s="7">
        <v>1</v>
      </c>
      <c r="L31" s="29">
        <v>5</v>
      </c>
      <c r="M31" s="29">
        <v>2</v>
      </c>
      <c r="N31" s="73"/>
      <c r="O31" s="5"/>
      <c r="P31" s="5"/>
      <c r="Q31" s="5"/>
      <c r="R31" s="5"/>
      <c r="S31" s="5"/>
      <c r="T31" s="133">
        <f>E31*U31%</f>
        <v>5.0999999999999996</v>
      </c>
      <c r="U31" s="103">
        <v>3</v>
      </c>
      <c r="V31" s="156">
        <v>5</v>
      </c>
      <c r="W31" s="105">
        <f>V31/E31%</f>
        <v>2.9411764705882355</v>
      </c>
      <c r="X31" s="104"/>
      <c r="Y31" s="105">
        <v>0</v>
      </c>
      <c r="Z31" s="105">
        <v>0</v>
      </c>
      <c r="AA31" s="105">
        <v>4</v>
      </c>
      <c r="AB31" s="105">
        <f>V31*20%</f>
        <v>1</v>
      </c>
    </row>
    <row r="32" spans="1:28" s="194" customFormat="1" ht="15.75">
      <c r="A32" s="184" t="s">
        <v>50</v>
      </c>
      <c r="B32" s="205" t="s">
        <v>51</v>
      </c>
      <c r="C32" s="206">
        <v>143.47</v>
      </c>
      <c r="D32" s="207">
        <v>76</v>
      </c>
      <c r="E32" s="198">
        <v>97</v>
      </c>
      <c r="F32" s="188">
        <f t="shared" ref="F32:F34" si="8">E32/C32</f>
        <v>0.6760995330034153</v>
      </c>
      <c r="G32" s="199">
        <v>2</v>
      </c>
      <c r="H32" s="200">
        <v>3</v>
      </c>
      <c r="I32" s="207"/>
      <c r="J32" s="208">
        <v>0</v>
      </c>
      <c r="K32" s="203">
        <v>0</v>
      </c>
      <c r="L32" s="204">
        <v>2</v>
      </c>
      <c r="M32" s="204">
        <v>0</v>
      </c>
      <c r="N32" s="204">
        <v>2</v>
      </c>
      <c r="O32" s="187">
        <v>0</v>
      </c>
      <c r="P32" s="187">
        <v>0</v>
      </c>
      <c r="Q32" s="199">
        <v>2</v>
      </c>
      <c r="R32" s="199">
        <v>0</v>
      </c>
      <c r="S32" s="199">
        <v>100</v>
      </c>
      <c r="T32" s="190">
        <f t="shared" ref="T32:T34" si="9">E32*U32%</f>
        <v>2.9099999999999997</v>
      </c>
      <c r="U32" s="191">
        <v>3</v>
      </c>
      <c r="V32" s="192">
        <v>2</v>
      </c>
      <c r="W32" s="193">
        <f t="shared" ref="W32:W34" si="10">V32/E32%</f>
        <v>2.061855670103093</v>
      </c>
      <c r="X32" s="187"/>
      <c r="Y32" s="193">
        <v>0</v>
      </c>
      <c r="Z32" s="193">
        <v>0</v>
      </c>
      <c r="AA32" s="193">
        <v>2</v>
      </c>
      <c r="AB32" s="193">
        <v>0</v>
      </c>
    </row>
    <row r="33" spans="1:28" s="158" customFormat="1" ht="15.75">
      <c r="A33" s="143" t="s">
        <v>52</v>
      </c>
      <c r="B33" s="144" t="s">
        <v>53</v>
      </c>
      <c r="C33" s="145">
        <v>12.04</v>
      </c>
      <c r="D33" s="167">
        <v>7</v>
      </c>
      <c r="E33" s="147">
        <v>7</v>
      </c>
      <c r="F33" s="148">
        <f t="shared" si="8"/>
        <v>0.58139534883720934</v>
      </c>
      <c r="G33" s="149">
        <v>0</v>
      </c>
      <c r="H33" s="150">
        <v>3</v>
      </c>
      <c r="I33" s="167"/>
      <c r="J33" s="151">
        <v>0</v>
      </c>
      <c r="K33" s="152">
        <v>0</v>
      </c>
      <c r="L33" s="168">
        <v>0</v>
      </c>
      <c r="M33" s="168">
        <v>0</v>
      </c>
      <c r="N33" s="168">
        <v>0</v>
      </c>
      <c r="O33" s="153">
        <v>0</v>
      </c>
      <c r="P33" s="153">
        <v>0</v>
      </c>
      <c r="Q33" s="153">
        <v>0</v>
      </c>
      <c r="R33" s="153">
        <v>0</v>
      </c>
      <c r="S33" s="153">
        <v>0</v>
      </c>
      <c r="T33" s="154">
        <f t="shared" si="9"/>
        <v>0.21</v>
      </c>
      <c r="U33" s="155">
        <v>3</v>
      </c>
      <c r="V33" s="156">
        <v>0</v>
      </c>
      <c r="W33" s="157">
        <f t="shared" si="10"/>
        <v>0</v>
      </c>
      <c r="X33" s="153"/>
      <c r="Y33" s="157">
        <f t="shared" ref="Y33" si="11">V33*15%</f>
        <v>0</v>
      </c>
      <c r="Z33" s="157">
        <v>0</v>
      </c>
      <c r="AA33" s="157">
        <f t="shared" ref="AA33" si="12">V33-Y33-AB33</f>
        <v>0</v>
      </c>
      <c r="AB33" s="157">
        <f t="shared" ref="AB33" si="13">V33*20%</f>
        <v>0</v>
      </c>
    </row>
    <row r="34" spans="1:28" s="158" customFormat="1" ht="15.75">
      <c r="A34" s="160"/>
      <c r="B34" s="160" t="s">
        <v>54</v>
      </c>
      <c r="C34" s="170">
        <v>51.43</v>
      </c>
      <c r="D34" s="159"/>
      <c r="E34" s="147">
        <v>40</v>
      </c>
      <c r="F34" s="148">
        <f t="shared" si="8"/>
        <v>0.77775617343962666</v>
      </c>
      <c r="G34" s="159">
        <v>0</v>
      </c>
      <c r="H34" s="160"/>
      <c r="I34" s="160"/>
      <c r="J34" s="160">
        <v>0</v>
      </c>
      <c r="K34" s="160">
        <v>0</v>
      </c>
      <c r="L34" s="160">
        <v>0</v>
      </c>
      <c r="M34" s="160">
        <v>0</v>
      </c>
      <c r="N34" s="160"/>
      <c r="O34" s="153"/>
      <c r="P34" s="153"/>
      <c r="Q34" s="153"/>
      <c r="R34" s="153"/>
      <c r="S34" s="153"/>
      <c r="T34" s="154">
        <f t="shared" si="9"/>
        <v>1.2</v>
      </c>
      <c r="U34" s="155">
        <v>3</v>
      </c>
      <c r="V34" s="156">
        <v>1</v>
      </c>
      <c r="W34" s="157">
        <f t="shared" si="10"/>
        <v>2.5</v>
      </c>
      <c r="X34" s="153"/>
      <c r="Y34" s="157">
        <v>0</v>
      </c>
      <c r="Z34" s="157">
        <v>0</v>
      </c>
      <c r="AA34" s="157">
        <v>1</v>
      </c>
      <c r="AB34" s="157">
        <v>0</v>
      </c>
    </row>
    <row r="35" spans="1:28" ht="15.75">
      <c r="A35" s="5"/>
      <c r="B35" s="59" t="s">
        <v>41</v>
      </c>
      <c r="C35" s="57"/>
      <c r="D35" s="68"/>
      <c r="E35" s="54">
        <v>293</v>
      </c>
      <c r="F35" s="55"/>
      <c r="G35" s="18">
        <v>9</v>
      </c>
      <c r="H35" s="18"/>
      <c r="I35" s="18"/>
      <c r="J35" s="18">
        <v>1</v>
      </c>
      <c r="K35" s="18">
        <v>0</v>
      </c>
      <c r="L35" s="18">
        <v>7</v>
      </c>
      <c r="M35" s="18">
        <v>1</v>
      </c>
      <c r="N35" s="18"/>
      <c r="O35" s="19"/>
      <c r="P35" s="19"/>
      <c r="Q35" s="19"/>
      <c r="R35" s="19"/>
      <c r="S35" s="19"/>
      <c r="T35" s="134"/>
      <c r="U35" s="19"/>
      <c r="V35" s="166">
        <f>SUM(V31:V34)</f>
        <v>8</v>
      </c>
      <c r="W35" s="19"/>
      <c r="X35" s="19"/>
      <c r="Y35" s="118"/>
      <c r="Z35" s="118"/>
      <c r="AA35" s="118"/>
      <c r="AB35" s="118"/>
    </row>
    <row r="36" spans="1:28">
      <c r="A36" s="339" t="s">
        <v>55</v>
      </c>
      <c r="B36" s="340"/>
      <c r="C36" s="340"/>
      <c r="D36" s="340"/>
      <c r="E36" s="340"/>
      <c r="F36" s="340"/>
      <c r="G36" s="340"/>
      <c r="H36" s="340"/>
      <c r="I36" s="340"/>
      <c r="J36" s="340"/>
      <c r="K36" s="340"/>
      <c r="L36" s="340"/>
      <c r="M36" s="340"/>
      <c r="N36" s="340"/>
      <c r="O36" s="340"/>
      <c r="P36" s="340"/>
      <c r="Q36" s="340"/>
      <c r="R36" s="340"/>
      <c r="S36" s="340"/>
      <c r="T36" s="340"/>
      <c r="U36" s="340"/>
      <c r="V36" s="340"/>
      <c r="W36" s="340"/>
      <c r="X36" s="340"/>
      <c r="Y36" s="340"/>
      <c r="Z36" s="340"/>
      <c r="AA36" s="340"/>
      <c r="AB36" s="341"/>
    </row>
    <row r="37" spans="1:28" ht="15.75">
      <c r="A37" s="1" t="s">
        <v>56</v>
      </c>
      <c r="B37" s="2" t="s">
        <v>49</v>
      </c>
      <c r="C37" s="9">
        <v>163.19999999999999</v>
      </c>
      <c r="D37" s="65">
        <v>267</v>
      </c>
      <c r="E37" s="120">
        <v>106</v>
      </c>
      <c r="F37" s="119">
        <f>E37/C37</f>
        <v>0.64950980392156865</v>
      </c>
      <c r="G37" s="80">
        <v>17</v>
      </c>
      <c r="H37" s="11">
        <v>7</v>
      </c>
      <c r="I37" s="14"/>
      <c r="J37" s="6">
        <v>2</v>
      </c>
      <c r="K37" s="7">
        <v>2</v>
      </c>
      <c r="L37" s="29">
        <v>10</v>
      </c>
      <c r="M37" s="29">
        <v>3</v>
      </c>
      <c r="N37" s="73">
        <v>9</v>
      </c>
      <c r="O37" s="5"/>
      <c r="P37" s="5"/>
      <c r="Q37" s="5">
        <v>6</v>
      </c>
      <c r="R37" s="5">
        <v>3</v>
      </c>
      <c r="S37" s="5"/>
      <c r="T37" s="133">
        <f>E37*U37%</f>
        <v>3.1799999999999997</v>
      </c>
      <c r="U37" s="103">
        <v>3</v>
      </c>
      <c r="V37" s="156">
        <v>3</v>
      </c>
      <c r="W37" s="105">
        <f>V37/E37%</f>
        <v>2.8301886792452828</v>
      </c>
      <c r="X37" s="104"/>
      <c r="Y37" s="105">
        <v>0</v>
      </c>
      <c r="Z37" s="105">
        <f>Y208</f>
        <v>0</v>
      </c>
      <c r="AA37" s="105">
        <f>V37-Y37-AB37</f>
        <v>3</v>
      </c>
      <c r="AB37" s="105">
        <v>0</v>
      </c>
    </row>
    <row r="38" spans="1:28" s="194" customFormat="1" ht="15.75">
      <c r="A38" s="184" t="s">
        <v>57</v>
      </c>
      <c r="B38" s="205" t="s">
        <v>58</v>
      </c>
      <c r="C38" s="206">
        <v>279.41000000000003</v>
      </c>
      <c r="D38" s="207">
        <v>68</v>
      </c>
      <c r="E38" s="198">
        <v>10</v>
      </c>
      <c r="F38" s="188">
        <f t="shared" ref="F38:F41" si="14">E38/C38</f>
        <v>3.578969972441931E-2</v>
      </c>
      <c r="G38" s="199">
        <v>3</v>
      </c>
      <c r="H38" s="200">
        <v>5</v>
      </c>
      <c r="I38" s="244"/>
      <c r="J38" s="208">
        <v>0</v>
      </c>
      <c r="K38" s="203">
        <v>0</v>
      </c>
      <c r="L38" s="204">
        <v>3</v>
      </c>
      <c r="M38" s="204">
        <v>0</v>
      </c>
      <c r="N38" s="204"/>
      <c r="O38" s="187"/>
      <c r="P38" s="187"/>
      <c r="Q38" s="187"/>
      <c r="R38" s="187"/>
      <c r="S38" s="187"/>
      <c r="T38" s="190">
        <f t="shared" ref="T38:T41" si="15">E38*U38%</f>
        <v>0.3</v>
      </c>
      <c r="U38" s="191">
        <v>3</v>
      </c>
      <c r="V38" s="192">
        <v>0</v>
      </c>
      <c r="W38" s="193">
        <f t="shared" ref="W38:W42" si="16">V38/E38%</f>
        <v>0</v>
      </c>
      <c r="X38" s="187"/>
      <c r="Y38" s="193">
        <f t="shared" ref="Y38:Y42" si="17">V38*15%</f>
        <v>0</v>
      </c>
      <c r="Z38" s="193">
        <f t="shared" ref="Z38:Z40" si="18">Y209</f>
        <v>1.2</v>
      </c>
      <c r="AA38" s="193">
        <f t="shared" ref="AA38:AA42" si="19">V38-Y38-AB38</f>
        <v>0</v>
      </c>
      <c r="AB38" s="193">
        <f t="shared" ref="AB38:AB42" si="20">V38*20%</f>
        <v>0</v>
      </c>
    </row>
    <row r="39" spans="1:28" s="194" customFormat="1" ht="30">
      <c r="A39" s="184" t="s">
        <v>59</v>
      </c>
      <c r="B39" s="205" t="s">
        <v>60</v>
      </c>
      <c r="C39" s="206">
        <v>65.47</v>
      </c>
      <c r="D39" s="207">
        <v>43</v>
      </c>
      <c r="E39" s="198">
        <v>42</v>
      </c>
      <c r="F39" s="188">
        <f t="shared" si="14"/>
        <v>0.64151519780051935</v>
      </c>
      <c r="G39" s="199">
        <v>1</v>
      </c>
      <c r="H39" s="200">
        <v>3</v>
      </c>
      <c r="I39" s="244"/>
      <c r="J39" s="208">
        <v>0</v>
      </c>
      <c r="K39" s="203">
        <v>0</v>
      </c>
      <c r="L39" s="204">
        <v>1</v>
      </c>
      <c r="M39" s="204">
        <v>0</v>
      </c>
      <c r="N39" s="204">
        <v>1</v>
      </c>
      <c r="O39" s="199">
        <v>0</v>
      </c>
      <c r="P39" s="199">
        <v>0</v>
      </c>
      <c r="Q39" s="199">
        <v>1</v>
      </c>
      <c r="R39" s="199">
        <v>0</v>
      </c>
      <c r="S39" s="199">
        <v>100</v>
      </c>
      <c r="T39" s="190">
        <f t="shared" si="15"/>
        <v>1.26</v>
      </c>
      <c r="U39" s="191">
        <v>3</v>
      </c>
      <c r="V39" s="192">
        <v>1</v>
      </c>
      <c r="W39" s="193">
        <f t="shared" si="16"/>
        <v>2.3809523809523809</v>
      </c>
      <c r="X39" s="187"/>
      <c r="Y39" s="193">
        <v>0</v>
      </c>
      <c r="Z39" s="193">
        <f t="shared" si="18"/>
        <v>0</v>
      </c>
      <c r="AA39" s="193">
        <f t="shared" si="19"/>
        <v>1</v>
      </c>
      <c r="AB39" s="193">
        <v>0</v>
      </c>
    </row>
    <row r="40" spans="1:28" ht="30">
      <c r="A40" s="1"/>
      <c r="B40" s="2" t="s">
        <v>61</v>
      </c>
      <c r="C40" s="9">
        <v>33.369999999999997</v>
      </c>
      <c r="D40" s="65"/>
      <c r="E40" s="120">
        <v>0</v>
      </c>
      <c r="F40" s="119">
        <f t="shared" si="14"/>
        <v>0</v>
      </c>
      <c r="G40" s="80"/>
      <c r="H40" s="11"/>
      <c r="I40" s="12"/>
      <c r="J40" s="6">
        <v>0</v>
      </c>
      <c r="K40" s="7">
        <v>0</v>
      </c>
      <c r="L40" s="41">
        <v>0</v>
      </c>
      <c r="M40" s="41">
        <v>0</v>
      </c>
      <c r="N40" s="74"/>
      <c r="O40" s="5"/>
      <c r="P40" s="5"/>
      <c r="Q40" s="5"/>
      <c r="R40" s="5"/>
      <c r="S40" s="5"/>
      <c r="T40" s="133">
        <f t="shared" si="15"/>
        <v>0</v>
      </c>
      <c r="U40" s="103">
        <v>3</v>
      </c>
      <c r="V40" s="156">
        <f t="shared" ref="V40" si="21">E40*U40%</f>
        <v>0</v>
      </c>
      <c r="W40" s="105" t="e">
        <f t="shared" si="16"/>
        <v>#DIV/0!</v>
      </c>
      <c r="X40" s="104"/>
      <c r="Y40" s="105">
        <f t="shared" si="17"/>
        <v>0</v>
      </c>
      <c r="Z40" s="105">
        <f t="shared" si="18"/>
        <v>0</v>
      </c>
      <c r="AA40" s="105">
        <f t="shared" si="19"/>
        <v>0</v>
      </c>
      <c r="AB40" s="105">
        <f t="shared" si="20"/>
        <v>0</v>
      </c>
    </row>
    <row r="41" spans="1:28" s="158" customFormat="1" ht="15.75">
      <c r="A41" s="143" t="s">
        <v>62</v>
      </c>
      <c r="B41" s="144" t="s">
        <v>63</v>
      </c>
      <c r="C41" s="145">
        <v>64.2</v>
      </c>
      <c r="D41" s="167">
        <v>125</v>
      </c>
      <c r="E41" s="147">
        <v>75</v>
      </c>
      <c r="F41" s="148">
        <f t="shared" si="14"/>
        <v>1.1682242990654206</v>
      </c>
      <c r="G41" s="149">
        <v>10</v>
      </c>
      <c r="H41" s="150">
        <v>7</v>
      </c>
      <c r="I41" s="167"/>
      <c r="J41" s="151">
        <v>1</v>
      </c>
      <c r="K41" s="152">
        <v>1</v>
      </c>
      <c r="L41" s="168">
        <v>6</v>
      </c>
      <c r="M41" s="168">
        <v>2</v>
      </c>
      <c r="N41" s="168">
        <v>3</v>
      </c>
      <c r="O41" s="153">
        <v>1</v>
      </c>
      <c r="P41" s="153"/>
      <c r="Q41" s="153">
        <v>2</v>
      </c>
      <c r="R41" s="153"/>
      <c r="S41" s="153"/>
      <c r="T41" s="154">
        <f t="shared" si="15"/>
        <v>3.75</v>
      </c>
      <c r="U41" s="155">
        <v>5</v>
      </c>
      <c r="V41" s="156">
        <v>3</v>
      </c>
      <c r="W41" s="157">
        <f t="shared" si="16"/>
        <v>4</v>
      </c>
      <c r="X41" s="153"/>
      <c r="Y41" s="157">
        <v>0</v>
      </c>
      <c r="Z41" s="157">
        <f>Y212</f>
        <v>0</v>
      </c>
      <c r="AA41" s="157">
        <v>3</v>
      </c>
      <c r="AB41" s="157">
        <v>0</v>
      </c>
    </row>
    <row r="42" spans="1:28" ht="15.75">
      <c r="A42" s="5"/>
      <c r="B42" s="59" t="s">
        <v>41</v>
      </c>
      <c r="C42" s="57"/>
      <c r="D42" s="68"/>
      <c r="E42" s="54">
        <v>896</v>
      </c>
      <c r="F42" s="55"/>
      <c r="G42" s="18">
        <v>31</v>
      </c>
      <c r="H42" s="68"/>
      <c r="I42" s="68"/>
      <c r="J42" s="18">
        <v>3</v>
      </c>
      <c r="K42" s="18">
        <v>3</v>
      </c>
      <c r="L42" s="18">
        <v>20</v>
      </c>
      <c r="M42" s="18">
        <v>5</v>
      </c>
      <c r="N42" s="18"/>
      <c r="O42" s="19"/>
      <c r="P42" s="19"/>
      <c r="Q42" s="19"/>
      <c r="R42" s="19"/>
      <c r="S42" s="19"/>
      <c r="T42" s="134"/>
      <c r="U42" s="19"/>
      <c r="V42" s="166">
        <f>SUM(V37:V41)</f>
        <v>7</v>
      </c>
      <c r="W42" s="19">
        <f t="shared" si="16"/>
        <v>0.78124999999999989</v>
      </c>
      <c r="X42" s="19"/>
      <c r="Y42" s="118">
        <f t="shared" si="17"/>
        <v>1.05</v>
      </c>
      <c r="Z42" s="118"/>
      <c r="AA42" s="118">
        <f t="shared" si="19"/>
        <v>4.55</v>
      </c>
      <c r="AB42" s="118">
        <f t="shared" si="20"/>
        <v>1.4000000000000001</v>
      </c>
    </row>
    <row r="43" spans="1:28">
      <c r="A43" s="381" t="s">
        <v>64</v>
      </c>
      <c r="B43" s="340"/>
      <c r="C43" s="340"/>
      <c r="D43" s="340"/>
      <c r="E43" s="340"/>
      <c r="F43" s="340"/>
      <c r="G43" s="340"/>
      <c r="H43" s="340"/>
      <c r="I43" s="340"/>
      <c r="J43" s="340"/>
      <c r="K43" s="340"/>
      <c r="L43" s="340"/>
      <c r="M43" s="340"/>
      <c r="N43" s="340"/>
      <c r="O43" s="340"/>
      <c r="P43" s="340"/>
      <c r="Q43" s="340"/>
      <c r="R43" s="340"/>
      <c r="S43" s="340"/>
      <c r="T43" s="340"/>
      <c r="U43" s="340"/>
      <c r="V43" s="340"/>
      <c r="W43" s="340"/>
      <c r="X43" s="340"/>
      <c r="Y43" s="340"/>
      <c r="Z43" s="340"/>
      <c r="AA43" s="340"/>
      <c r="AB43" s="341"/>
    </row>
    <row r="44" spans="1:28" ht="15.75">
      <c r="A44" s="1" t="s">
        <v>65</v>
      </c>
      <c r="B44" s="23" t="s">
        <v>26</v>
      </c>
      <c r="C44" s="3">
        <v>817.6</v>
      </c>
      <c r="D44" s="72">
        <v>1478</v>
      </c>
      <c r="E44" s="120">
        <v>867</v>
      </c>
      <c r="F44" s="119">
        <f>E44/C44</f>
        <v>1.0604207436399218</v>
      </c>
      <c r="G44" s="91">
        <v>72</v>
      </c>
      <c r="H44" s="11">
        <v>5</v>
      </c>
      <c r="I44" s="14"/>
      <c r="J44" s="6">
        <v>10</v>
      </c>
      <c r="K44" s="7">
        <v>8</v>
      </c>
      <c r="L44" s="29">
        <v>40</v>
      </c>
      <c r="M44" s="29">
        <v>14</v>
      </c>
      <c r="N44" s="73"/>
      <c r="O44" s="5"/>
      <c r="P44" s="5"/>
      <c r="Q44" s="5"/>
      <c r="R44" s="5"/>
      <c r="S44" s="5"/>
      <c r="T44" s="133">
        <f>E44*U44%</f>
        <v>43.35</v>
      </c>
      <c r="U44" s="103">
        <v>5</v>
      </c>
      <c r="V44" s="156">
        <v>40</v>
      </c>
      <c r="W44" s="105">
        <f t="shared" ref="W44" si="22">V44/E44%</f>
        <v>4.6136101499423301</v>
      </c>
      <c r="X44" s="104"/>
      <c r="Y44" s="105">
        <v>3</v>
      </c>
      <c r="Z44" s="105">
        <f>Y215</f>
        <v>0</v>
      </c>
      <c r="AA44" s="105">
        <f t="shared" ref="AA44" si="23">V44-Y44-AB44</f>
        <v>33</v>
      </c>
      <c r="AB44" s="105">
        <v>4</v>
      </c>
    </row>
    <row r="45" spans="1:28" s="194" customFormat="1" ht="15.75">
      <c r="A45" s="184" t="s">
        <v>66</v>
      </c>
      <c r="B45" s="260" t="s">
        <v>67</v>
      </c>
      <c r="C45" s="247">
        <v>120.7</v>
      </c>
      <c r="D45" s="187">
        <v>232</v>
      </c>
      <c r="E45" s="198">
        <v>255</v>
      </c>
      <c r="F45" s="188">
        <f t="shared" ref="F45:F47" si="24">E45/C45</f>
        <v>2.112676056338028</v>
      </c>
      <c r="G45" s="198">
        <v>11</v>
      </c>
      <c r="H45" s="200">
        <v>5</v>
      </c>
      <c r="I45" s="207"/>
      <c r="J45" s="208">
        <v>1</v>
      </c>
      <c r="K45" s="203">
        <v>1</v>
      </c>
      <c r="L45" s="204">
        <v>7</v>
      </c>
      <c r="M45" s="204">
        <v>2</v>
      </c>
      <c r="N45" s="204">
        <v>11</v>
      </c>
      <c r="O45" s="199">
        <v>2</v>
      </c>
      <c r="P45" s="199"/>
      <c r="Q45" s="199">
        <v>8</v>
      </c>
      <c r="R45" s="199">
        <v>1</v>
      </c>
      <c r="S45" s="199">
        <v>100</v>
      </c>
      <c r="T45" s="190">
        <f t="shared" ref="T45:T47" si="25">E45*U45%</f>
        <v>17.850000000000001</v>
      </c>
      <c r="U45" s="191">
        <v>7</v>
      </c>
      <c r="V45" s="192">
        <v>8</v>
      </c>
      <c r="W45" s="193">
        <f t="shared" ref="W45:W47" si="26">V45/E45%</f>
        <v>3.1372549019607847</v>
      </c>
      <c r="X45" s="187"/>
      <c r="Y45" s="193">
        <v>1</v>
      </c>
      <c r="Z45" s="193">
        <f>Y216</f>
        <v>0</v>
      </c>
      <c r="AA45" s="193">
        <v>6</v>
      </c>
      <c r="AB45" s="193">
        <v>0</v>
      </c>
    </row>
    <row r="46" spans="1:28" s="194" customFormat="1" ht="15.75">
      <c r="A46" s="189">
        <v>5.4</v>
      </c>
      <c r="B46" s="189" t="s">
        <v>68</v>
      </c>
      <c r="C46" s="231">
        <v>144.49</v>
      </c>
      <c r="D46" s="187">
        <v>221</v>
      </c>
      <c r="E46" s="246">
        <v>117</v>
      </c>
      <c r="F46" s="188">
        <f t="shared" si="24"/>
        <v>0.80974461900477535</v>
      </c>
      <c r="G46" s="198">
        <v>12</v>
      </c>
      <c r="H46" s="186">
        <v>5</v>
      </c>
      <c r="I46" s="207"/>
      <c r="J46" s="208">
        <v>2</v>
      </c>
      <c r="K46" s="203">
        <v>1</v>
      </c>
      <c r="L46" s="204">
        <v>7</v>
      </c>
      <c r="M46" s="204">
        <v>2</v>
      </c>
      <c r="N46" s="268">
        <v>11</v>
      </c>
      <c r="O46" s="295">
        <v>2</v>
      </c>
      <c r="P46" s="295">
        <v>1</v>
      </c>
      <c r="Q46" s="295">
        <v>7</v>
      </c>
      <c r="R46" s="295">
        <v>1</v>
      </c>
      <c r="S46" s="295">
        <v>92</v>
      </c>
      <c r="T46" s="190">
        <f t="shared" si="25"/>
        <v>3.51</v>
      </c>
      <c r="U46" s="191">
        <v>3</v>
      </c>
      <c r="V46" s="245">
        <v>3</v>
      </c>
      <c r="W46" s="193">
        <f t="shared" si="26"/>
        <v>2.5641025641025643</v>
      </c>
      <c r="X46" s="187"/>
      <c r="Y46" s="193">
        <v>0</v>
      </c>
      <c r="Z46" s="193">
        <v>0</v>
      </c>
      <c r="AA46" s="193">
        <v>3</v>
      </c>
      <c r="AB46" s="193">
        <v>0</v>
      </c>
    </row>
    <row r="47" spans="1:28" s="194" customFormat="1" ht="30">
      <c r="A47" s="184" t="s">
        <v>69</v>
      </c>
      <c r="B47" s="256" t="s">
        <v>70</v>
      </c>
      <c r="C47" s="231">
        <v>262.87</v>
      </c>
      <c r="D47" s="257"/>
      <c r="E47" s="186">
        <v>103</v>
      </c>
      <c r="F47" s="188">
        <f t="shared" si="24"/>
        <v>0.39182866055464677</v>
      </c>
      <c r="G47" s="186"/>
      <c r="H47" s="189"/>
      <c r="I47" s="189"/>
      <c r="J47" s="189"/>
      <c r="K47" s="189"/>
      <c r="L47" s="189"/>
      <c r="M47" s="189"/>
      <c r="N47" s="186"/>
      <c r="O47" s="199"/>
      <c r="P47" s="199"/>
      <c r="Q47" s="199"/>
      <c r="R47" s="199"/>
      <c r="S47" s="199"/>
      <c r="T47" s="190">
        <f t="shared" si="25"/>
        <v>3.09</v>
      </c>
      <c r="U47" s="191">
        <v>3</v>
      </c>
      <c r="V47" s="192">
        <v>3</v>
      </c>
      <c r="W47" s="193">
        <f t="shared" si="26"/>
        <v>2.912621359223301</v>
      </c>
      <c r="X47" s="187"/>
      <c r="Y47" s="193">
        <v>0</v>
      </c>
      <c r="Z47" s="193">
        <v>0</v>
      </c>
      <c r="AA47" s="193">
        <v>3</v>
      </c>
      <c r="AB47" s="193">
        <v>0</v>
      </c>
    </row>
    <row r="48" spans="1:28" ht="15.75">
      <c r="A48" s="5"/>
      <c r="B48" s="59" t="s">
        <v>41</v>
      </c>
      <c r="C48" s="57"/>
      <c r="D48" s="68"/>
      <c r="E48" s="54">
        <v>1236</v>
      </c>
      <c r="F48" s="55"/>
      <c r="G48" s="18">
        <v>95</v>
      </c>
      <c r="H48" s="68"/>
      <c r="I48" s="68"/>
      <c r="J48" s="18">
        <v>13</v>
      </c>
      <c r="K48" s="18">
        <v>10</v>
      </c>
      <c r="L48" s="18">
        <v>54</v>
      </c>
      <c r="M48" s="18">
        <v>18</v>
      </c>
      <c r="N48" s="18"/>
      <c r="O48" s="19"/>
      <c r="P48" s="19"/>
      <c r="Q48" s="19"/>
      <c r="R48" s="19"/>
      <c r="S48" s="19"/>
      <c r="T48" s="134"/>
      <c r="U48" s="19"/>
      <c r="V48" s="166">
        <f>SUM(V44:V47)</f>
        <v>54</v>
      </c>
      <c r="W48" s="19"/>
      <c r="X48" s="19"/>
      <c r="Y48" s="118"/>
      <c r="Z48" s="118"/>
      <c r="AA48" s="118"/>
      <c r="AB48" s="118"/>
    </row>
    <row r="49" spans="1:28">
      <c r="A49" s="330" t="s">
        <v>71</v>
      </c>
      <c r="B49" s="331"/>
      <c r="C49" s="331"/>
      <c r="D49" s="331"/>
      <c r="E49" s="331"/>
      <c r="F49" s="331"/>
      <c r="G49" s="331"/>
      <c r="H49" s="331"/>
      <c r="I49" s="331"/>
      <c r="J49" s="331"/>
      <c r="K49" s="331"/>
      <c r="L49" s="331"/>
      <c r="M49" s="331"/>
      <c r="N49" s="331"/>
      <c r="O49" s="331"/>
      <c r="P49" s="331"/>
      <c r="Q49" s="331"/>
      <c r="R49" s="331"/>
      <c r="S49" s="331"/>
      <c r="T49" s="331"/>
      <c r="U49" s="331"/>
      <c r="V49" s="331"/>
      <c r="W49" s="331"/>
      <c r="X49" s="331"/>
      <c r="Y49" s="331"/>
      <c r="Z49" s="331"/>
      <c r="AA49" s="331"/>
      <c r="AB49" s="332"/>
    </row>
    <row r="50" spans="1:28" ht="15.75">
      <c r="A50" s="26" t="s">
        <v>72</v>
      </c>
      <c r="B50" s="27" t="s">
        <v>26</v>
      </c>
      <c r="C50" s="28">
        <v>189.9</v>
      </c>
      <c r="D50" s="15">
        <v>0</v>
      </c>
      <c r="E50" s="30">
        <v>0</v>
      </c>
      <c r="F50" s="119">
        <f t="shared" ref="F50:F51" si="27">E50/C50</f>
        <v>0</v>
      </c>
      <c r="G50" s="80">
        <v>0</v>
      </c>
      <c r="H50" s="30">
        <v>0</v>
      </c>
      <c r="I50" s="31"/>
      <c r="J50" s="32">
        <v>0</v>
      </c>
      <c r="K50" s="30">
        <v>0</v>
      </c>
      <c r="L50" s="30">
        <v>0</v>
      </c>
      <c r="M50" s="30">
        <v>0</v>
      </c>
      <c r="N50" s="76">
        <v>0</v>
      </c>
      <c r="O50" s="5"/>
      <c r="P50" s="5"/>
      <c r="Q50" s="5"/>
      <c r="R50" s="5"/>
      <c r="S50" s="5"/>
      <c r="T50" s="133">
        <f t="shared" ref="T50" si="28">E50*U50%</f>
        <v>0</v>
      </c>
      <c r="U50" s="103">
        <v>0</v>
      </c>
      <c r="V50" s="156">
        <f t="shared" ref="V50" si="29">E50*U50%</f>
        <v>0</v>
      </c>
      <c r="W50" s="105" t="e">
        <f t="shared" ref="W50" si="30">V50/E50%</f>
        <v>#DIV/0!</v>
      </c>
      <c r="X50" s="104"/>
      <c r="Y50" s="105">
        <f t="shared" ref="Y50" si="31">V50*15%</f>
        <v>0</v>
      </c>
      <c r="Z50" s="105">
        <v>0</v>
      </c>
      <c r="AA50" s="105">
        <f t="shared" ref="AA50" si="32">V50-Y50-AB50</f>
        <v>0</v>
      </c>
      <c r="AB50" s="105">
        <f t="shared" ref="AB50" si="33">V50*20%</f>
        <v>0</v>
      </c>
    </row>
    <row r="51" spans="1:28" s="158" customFormat="1" ht="15.75">
      <c r="A51" s="143" t="s">
        <v>73</v>
      </c>
      <c r="B51" s="144" t="s">
        <v>74</v>
      </c>
      <c r="C51" s="145">
        <v>203.81</v>
      </c>
      <c r="D51" s="153"/>
      <c r="E51" s="152">
        <v>0</v>
      </c>
      <c r="F51" s="148">
        <f t="shared" si="27"/>
        <v>0</v>
      </c>
      <c r="G51" s="159"/>
      <c r="H51" s="152">
        <v>0</v>
      </c>
      <c r="I51" s="159"/>
      <c r="J51" s="183">
        <v>0</v>
      </c>
      <c r="K51" s="152">
        <v>0</v>
      </c>
      <c r="L51" s="152">
        <v>0</v>
      </c>
      <c r="M51" s="152">
        <v>0</v>
      </c>
      <c r="N51" s="152">
        <v>0</v>
      </c>
      <c r="O51" s="153"/>
      <c r="P51" s="153"/>
      <c r="Q51" s="153"/>
      <c r="R51" s="153"/>
      <c r="S51" s="153"/>
      <c r="T51" s="154">
        <f t="shared" ref="T51" si="34">E51*U51%</f>
        <v>0</v>
      </c>
      <c r="U51" s="155">
        <v>0</v>
      </c>
      <c r="V51" s="156">
        <f t="shared" ref="V51" si="35">E51*U51%</f>
        <v>0</v>
      </c>
      <c r="W51" s="157" t="e">
        <f t="shared" ref="W51" si="36">V51/E51%</f>
        <v>#DIV/0!</v>
      </c>
      <c r="X51" s="153"/>
      <c r="Y51" s="157">
        <f t="shared" ref="Y51" si="37">V51*15%</f>
        <v>0</v>
      </c>
      <c r="Z51" s="157">
        <f t="shared" ref="Z51" si="38">Y222</f>
        <v>0</v>
      </c>
      <c r="AA51" s="157">
        <f t="shared" ref="AA51" si="39">V51-Y51-AB51</f>
        <v>0</v>
      </c>
      <c r="AB51" s="157">
        <f t="shared" ref="AB51" si="40">V51*20%</f>
        <v>0</v>
      </c>
    </row>
    <row r="52" spans="1:28" ht="15.75">
      <c r="A52" s="5"/>
      <c r="B52" s="59" t="s">
        <v>41</v>
      </c>
      <c r="C52" s="57"/>
      <c r="D52" s="68"/>
      <c r="E52" s="54">
        <v>0</v>
      </c>
      <c r="F52" s="55"/>
      <c r="G52" s="18">
        <v>0</v>
      </c>
      <c r="H52" s="68">
        <v>0</v>
      </c>
      <c r="I52" s="68"/>
      <c r="J52" s="68"/>
      <c r="K52" s="68"/>
      <c r="L52" s="18"/>
      <c r="M52" s="18"/>
      <c r="N52" s="18"/>
      <c r="O52" s="19"/>
      <c r="P52" s="19"/>
      <c r="Q52" s="19"/>
      <c r="R52" s="19"/>
      <c r="S52" s="19"/>
      <c r="T52" s="134"/>
      <c r="U52" s="19"/>
      <c r="V52" s="166">
        <f>SUM(V50:V51)</f>
        <v>0</v>
      </c>
      <c r="W52" s="19"/>
      <c r="X52" s="19"/>
      <c r="Y52" s="118"/>
      <c r="Z52" s="118"/>
      <c r="AA52" s="118"/>
      <c r="AB52" s="118"/>
    </row>
    <row r="53" spans="1:28">
      <c r="A53" s="330" t="s">
        <v>75</v>
      </c>
      <c r="B53" s="331"/>
      <c r="C53" s="331"/>
      <c r="D53" s="331"/>
      <c r="E53" s="331"/>
      <c r="F53" s="331"/>
      <c r="G53" s="331"/>
      <c r="H53" s="331"/>
      <c r="I53" s="331"/>
      <c r="J53" s="331"/>
      <c r="K53" s="331"/>
      <c r="L53" s="331"/>
      <c r="M53" s="331"/>
      <c r="N53" s="331"/>
      <c r="O53" s="331"/>
      <c r="P53" s="331"/>
      <c r="Q53" s="331"/>
      <c r="R53" s="331"/>
      <c r="S53" s="331"/>
      <c r="T53" s="331"/>
      <c r="U53" s="331"/>
      <c r="V53" s="331"/>
      <c r="W53" s="331"/>
      <c r="X53" s="331"/>
      <c r="Y53" s="331"/>
      <c r="Z53" s="331"/>
      <c r="AA53" s="331"/>
      <c r="AB53" s="332"/>
    </row>
    <row r="54" spans="1:28" ht="15.75">
      <c r="A54" s="1" t="s">
        <v>76</v>
      </c>
      <c r="B54" s="2" t="s">
        <v>26</v>
      </c>
      <c r="C54" s="9">
        <v>233.84</v>
      </c>
      <c r="D54" s="65">
        <v>12</v>
      </c>
      <c r="E54" s="120">
        <v>16</v>
      </c>
      <c r="F54" s="119">
        <f t="shared" ref="F54:F55" si="41">E54/C54</f>
        <v>6.8422853232979808E-2</v>
      </c>
      <c r="G54" s="80">
        <v>0</v>
      </c>
      <c r="H54" s="11"/>
      <c r="I54" s="14"/>
      <c r="J54" s="6"/>
      <c r="K54" s="7"/>
      <c r="L54" s="29"/>
      <c r="M54" s="29"/>
      <c r="N54" s="73">
        <v>0</v>
      </c>
      <c r="O54" s="5"/>
      <c r="P54" s="5"/>
      <c r="Q54" s="5"/>
      <c r="R54" s="5"/>
      <c r="S54" s="5"/>
      <c r="T54" s="133">
        <f>E54*U54%</f>
        <v>0.48</v>
      </c>
      <c r="U54" s="103">
        <v>3</v>
      </c>
      <c r="V54" s="156">
        <v>0</v>
      </c>
      <c r="W54" s="105">
        <f t="shared" ref="W54" si="42">V54/E54%</f>
        <v>0</v>
      </c>
      <c r="X54" s="104"/>
      <c r="Y54" s="105">
        <f t="shared" ref="Y54" si="43">V54*15%</f>
        <v>0</v>
      </c>
      <c r="Z54" s="105">
        <v>0</v>
      </c>
      <c r="AA54" s="105">
        <f t="shared" ref="AA54" si="44">V54-Y54-AB54</f>
        <v>0</v>
      </c>
      <c r="AB54" s="105">
        <f t="shared" ref="AB54" si="45">V54*20%</f>
        <v>0</v>
      </c>
    </row>
    <row r="55" spans="1:28" s="194" customFormat="1" ht="15.75">
      <c r="A55" s="184" t="s">
        <v>77</v>
      </c>
      <c r="B55" s="256" t="s">
        <v>78</v>
      </c>
      <c r="C55" s="206">
        <v>74.459999999999994</v>
      </c>
      <c r="D55" s="244">
        <v>26</v>
      </c>
      <c r="E55" s="198">
        <v>21</v>
      </c>
      <c r="F55" s="188">
        <f t="shared" si="41"/>
        <v>0.28203062046736505</v>
      </c>
      <c r="G55" s="199">
        <v>0</v>
      </c>
      <c r="H55" s="200"/>
      <c r="I55" s="244"/>
      <c r="J55" s="202"/>
      <c r="K55" s="203"/>
      <c r="L55" s="204"/>
      <c r="M55" s="204"/>
      <c r="N55" s="204">
        <v>0</v>
      </c>
      <c r="O55" s="187"/>
      <c r="P55" s="187"/>
      <c r="Q55" s="187"/>
      <c r="R55" s="187"/>
      <c r="S55" s="187"/>
      <c r="T55" s="190">
        <f>E55*U55%</f>
        <v>0.63</v>
      </c>
      <c r="U55" s="191">
        <v>3</v>
      </c>
      <c r="V55" s="192">
        <v>0</v>
      </c>
      <c r="W55" s="193">
        <f t="shared" ref="W55" si="46">V55/E55%</f>
        <v>0</v>
      </c>
      <c r="X55" s="187"/>
      <c r="Y55" s="193">
        <f t="shared" ref="Y55" si="47">V55*15%</f>
        <v>0</v>
      </c>
      <c r="Z55" s="193">
        <f t="shared" ref="Z55" si="48">Y226</f>
        <v>0</v>
      </c>
      <c r="AA55" s="193">
        <f t="shared" ref="AA55" si="49">V55-Y55-AB55</f>
        <v>0</v>
      </c>
      <c r="AB55" s="193">
        <f t="shared" ref="AB55" si="50">V55*20%</f>
        <v>0</v>
      </c>
    </row>
    <row r="56" spans="1:28" ht="15.75">
      <c r="A56" s="5"/>
      <c r="B56" s="59" t="s">
        <v>41</v>
      </c>
      <c r="C56" s="57"/>
      <c r="D56" s="68"/>
      <c r="E56" s="54">
        <v>34</v>
      </c>
      <c r="F56" s="55"/>
      <c r="G56" s="18"/>
      <c r="H56" s="68"/>
      <c r="I56" s="68"/>
      <c r="J56" s="68"/>
      <c r="K56" s="68"/>
      <c r="L56" s="18"/>
      <c r="M56" s="18"/>
      <c r="N56" s="18"/>
      <c r="O56" s="19"/>
      <c r="P56" s="19"/>
      <c r="Q56" s="19"/>
      <c r="R56" s="19"/>
      <c r="S56" s="19"/>
      <c r="T56" s="134"/>
      <c r="U56" s="19"/>
      <c r="V56" s="166">
        <f>SUM(V54:V55)</f>
        <v>0</v>
      </c>
      <c r="W56" s="19"/>
      <c r="X56" s="19"/>
      <c r="Y56" s="118"/>
      <c r="Z56" s="118"/>
      <c r="AA56" s="118"/>
      <c r="AB56" s="118"/>
    </row>
    <row r="57" spans="1:28">
      <c r="A57" s="330" t="s">
        <v>79</v>
      </c>
      <c r="B57" s="331"/>
      <c r="C57" s="331"/>
      <c r="D57" s="331"/>
      <c r="E57" s="331"/>
      <c r="F57" s="331"/>
      <c r="G57" s="331"/>
      <c r="H57" s="331"/>
      <c r="I57" s="331"/>
      <c r="J57" s="331"/>
      <c r="K57" s="331"/>
      <c r="L57" s="331"/>
      <c r="M57" s="331"/>
      <c r="N57" s="331"/>
      <c r="O57" s="331"/>
      <c r="P57" s="331"/>
      <c r="Q57" s="331"/>
      <c r="R57" s="331"/>
      <c r="S57" s="331"/>
      <c r="T57" s="331"/>
      <c r="U57" s="331"/>
      <c r="V57" s="331"/>
      <c r="W57" s="331"/>
      <c r="X57" s="331"/>
      <c r="Y57" s="331"/>
      <c r="Z57" s="331"/>
      <c r="AA57" s="331"/>
      <c r="AB57" s="332"/>
    </row>
    <row r="58" spans="1:28" ht="15.75">
      <c r="A58" s="1" t="s">
        <v>80</v>
      </c>
      <c r="B58" s="2" t="s">
        <v>49</v>
      </c>
      <c r="C58" s="9">
        <v>4100.01</v>
      </c>
      <c r="D58" s="77">
        <v>629</v>
      </c>
      <c r="E58" s="7">
        <v>646</v>
      </c>
      <c r="F58" s="108">
        <f t="shared" ref="F58:F59" si="51">E58/C58</f>
        <v>0.15756059131563094</v>
      </c>
      <c r="G58" s="73">
        <v>18</v>
      </c>
      <c r="H58" s="7">
        <v>3</v>
      </c>
      <c r="I58" s="20"/>
      <c r="J58" s="20">
        <v>2</v>
      </c>
      <c r="K58" s="7">
        <v>2</v>
      </c>
      <c r="L58" s="7">
        <v>13</v>
      </c>
      <c r="M58" s="7">
        <v>1</v>
      </c>
      <c r="N58" s="73">
        <v>0</v>
      </c>
      <c r="O58" s="5"/>
      <c r="P58" s="5"/>
      <c r="Q58" s="5"/>
      <c r="R58" s="5"/>
      <c r="S58" s="5"/>
      <c r="T58" s="133">
        <f>E58*U58%</f>
        <v>19.38</v>
      </c>
      <c r="U58" s="103">
        <v>3</v>
      </c>
      <c r="V58" s="156">
        <v>18</v>
      </c>
      <c r="W58" s="105">
        <f t="shared" ref="W58" si="52">V58/E58%</f>
        <v>2.7863777089783284</v>
      </c>
      <c r="X58" s="104">
        <v>2</v>
      </c>
      <c r="Y58" s="105">
        <v>2</v>
      </c>
      <c r="Z58" s="105">
        <v>0</v>
      </c>
      <c r="AA58" s="105">
        <f t="shared" ref="AA58" si="53">V58-Y58-AB58</f>
        <v>13</v>
      </c>
      <c r="AB58" s="105">
        <v>3</v>
      </c>
    </row>
    <row r="59" spans="1:28" s="158" customFormat="1" ht="15.75">
      <c r="A59" s="143" t="s">
        <v>81</v>
      </c>
      <c r="B59" s="144" t="s">
        <v>82</v>
      </c>
      <c r="C59" s="145">
        <v>1069.01</v>
      </c>
      <c r="D59" s="149">
        <v>331</v>
      </c>
      <c r="E59" s="152">
        <v>384</v>
      </c>
      <c r="F59" s="261">
        <f t="shared" si="51"/>
        <v>0.35921085864491448</v>
      </c>
      <c r="G59" s="152">
        <v>9</v>
      </c>
      <c r="H59" s="150">
        <v>3</v>
      </c>
      <c r="I59" s="171"/>
      <c r="J59" s="171">
        <v>0</v>
      </c>
      <c r="K59" s="152">
        <v>1</v>
      </c>
      <c r="L59" s="168">
        <v>7</v>
      </c>
      <c r="M59" s="168">
        <v>1</v>
      </c>
      <c r="N59" s="168">
        <v>9</v>
      </c>
      <c r="O59" s="153"/>
      <c r="P59" s="153">
        <v>1</v>
      </c>
      <c r="Q59" s="153">
        <v>7</v>
      </c>
      <c r="R59" s="153">
        <v>1</v>
      </c>
      <c r="S59" s="153">
        <v>100</v>
      </c>
      <c r="T59" s="154">
        <f>E59*U59%</f>
        <v>11.52</v>
      </c>
      <c r="U59" s="155">
        <v>3</v>
      </c>
      <c r="V59" s="156">
        <v>11</v>
      </c>
      <c r="W59" s="157">
        <f t="shared" ref="W59" si="54">V59/E59%</f>
        <v>2.8645833333333335</v>
      </c>
      <c r="X59" s="153"/>
      <c r="Y59" s="157">
        <v>0</v>
      </c>
      <c r="Z59" s="157">
        <v>1</v>
      </c>
      <c r="AA59" s="157">
        <v>9</v>
      </c>
      <c r="AB59" s="157">
        <v>1</v>
      </c>
    </row>
    <row r="60" spans="1:28" ht="15.75">
      <c r="A60" s="5"/>
      <c r="B60" s="59" t="s">
        <v>41</v>
      </c>
      <c r="C60" s="57"/>
      <c r="D60" s="68"/>
      <c r="E60" s="54">
        <v>782</v>
      </c>
      <c r="F60" s="55"/>
      <c r="G60" s="18">
        <v>27</v>
      </c>
      <c r="H60" s="68"/>
      <c r="I60" s="68"/>
      <c r="J60" s="18">
        <v>2</v>
      </c>
      <c r="K60" s="18">
        <v>3</v>
      </c>
      <c r="L60" s="18">
        <v>20</v>
      </c>
      <c r="M60" s="18">
        <v>2</v>
      </c>
      <c r="N60" s="18">
        <f>SUM(N58:N59)</f>
        <v>9</v>
      </c>
      <c r="O60" s="19"/>
      <c r="P60" s="19"/>
      <c r="Q60" s="19"/>
      <c r="R60" s="19"/>
      <c r="S60" s="19"/>
      <c r="T60" s="134"/>
      <c r="U60" s="19"/>
      <c r="V60" s="166">
        <f>SUM(V58:V59)</f>
        <v>29</v>
      </c>
      <c r="W60" s="19"/>
      <c r="X60" s="19"/>
      <c r="Y60" s="118"/>
      <c r="Z60" s="118"/>
      <c r="AA60" s="118"/>
      <c r="AB60" s="118"/>
    </row>
    <row r="61" spans="1:28">
      <c r="A61" s="330" t="s">
        <v>83</v>
      </c>
      <c r="B61" s="331"/>
      <c r="C61" s="331"/>
      <c r="D61" s="331"/>
      <c r="E61" s="331"/>
      <c r="F61" s="331"/>
      <c r="G61" s="331"/>
      <c r="H61" s="331"/>
      <c r="I61" s="331"/>
      <c r="J61" s="331"/>
      <c r="K61" s="331"/>
      <c r="L61" s="331"/>
      <c r="M61" s="331"/>
      <c r="N61" s="331"/>
      <c r="O61" s="331"/>
      <c r="P61" s="331"/>
      <c r="Q61" s="331"/>
      <c r="R61" s="331"/>
      <c r="S61" s="331"/>
      <c r="T61" s="331"/>
      <c r="U61" s="331"/>
      <c r="V61" s="331"/>
      <c r="W61" s="331"/>
      <c r="X61" s="331"/>
      <c r="Y61" s="331"/>
      <c r="Z61" s="331"/>
      <c r="AA61" s="331"/>
      <c r="AB61" s="332"/>
    </row>
    <row r="62" spans="1:28" ht="15.75">
      <c r="A62" s="1" t="s">
        <v>84</v>
      </c>
      <c r="B62" s="2" t="s">
        <v>49</v>
      </c>
      <c r="C62" s="3">
        <v>315.8</v>
      </c>
      <c r="D62" s="66">
        <v>315</v>
      </c>
      <c r="E62" s="120">
        <v>361</v>
      </c>
      <c r="F62" s="108">
        <f t="shared" ref="F62" si="55">E62/C62</f>
        <v>1.1431285623812539</v>
      </c>
      <c r="G62" s="80">
        <v>14</v>
      </c>
      <c r="H62" s="7">
        <v>5</v>
      </c>
      <c r="I62" s="14"/>
      <c r="J62" s="58">
        <v>3</v>
      </c>
      <c r="K62" s="7">
        <v>0</v>
      </c>
      <c r="L62" s="29">
        <v>8</v>
      </c>
      <c r="M62" s="29">
        <v>3</v>
      </c>
      <c r="N62" s="73"/>
      <c r="O62" s="5"/>
      <c r="P62" s="5"/>
      <c r="Q62" s="5"/>
      <c r="R62" s="5"/>
      <c r="S62" s="5"/>
      <c r="T62" s="133">
        <f>E62*U62%</f>
        <v>18.05</v>
      </c>
      <c r="U62" s="103">
        <v>5</v>
      </c>
      <c r="V62" s="156">
        <v>17</v>
      </c>
      <c r="W62" s="105">
        <f t="shared" ref="W62" si="56">V62/E62%</f>
        <v>4.7091412742382275</v>
      </c>
      <c r="X62" s="104"/>
      <c r="Y62" s="105">
        <v>2</v>
      </c>
      <c r="Z62" s="105">
        <f t="shared" ref="Z62:Z67" si="57">Y233</f>
        <v>0</v>
      </c>
      <c r="AA62" s="105">
        <f t="shared" ref="AA62" si="58">V62-Y62-AB62</f>
        <v>12</v>
      </c>
      <c r="AB62" s="105">
        <v>3</v>
      </c>
    </row>
    <row r="63" spans="1:28" ht="15.75">
      <c r="A63" s="1" t="s">
        <v>85</v>
      </c>
      <c r="B63" s="344" t="s">
        <v>312</v>
      </c>
      <c r="C63" s="340"/>
      <c r="D63" s="340"/>
      <c r="E63" s="340"/>
      <c r="F63" s="341"/>
      <c r="G63" s="79">
        <v>1</v>
      </c>
      <c r="H63" s="8"/>
      <c r="I63" s="8"/>
      <c r="J63" s="8">
        <v>0</v>
      </c>
      <c r="K63" s="8">
        <v>0</v>
      </c>
      <c r="L63" s="29">
        <v>1</v>
      </c>
      <c r="M63" s="29">
        <v>0</v>
      </c>
      <c r="N63" s="73"/>
      <c r="O63" s="5"/>
      <c r="P63" s="5"/>
      <c r="Q63" s="5"/>
      <c r="R63" s="5"/>
      <c r="S63" s="5"/>
      <c r="T63" s="133">
        <v>1</v>
      </c>
      <c r="U63" s="103">
        <v>0</v>
      </c>
      <c r="V63" s="156">
        <v>1</v>
      </c>
      <c r="W63" s="105">
        <f>V63/E62%</f>
        <v>0.2770083102493075</v>
      </c>
      <c r="X63" s="104"/>
      <c r="Y63" s="105">
        <f t="shared" ref="Y63" si="59">V63*15%</f>
        <v>0.15</v>
      </c>
      <c r="Z63" s="105">
        <f t="shared" si="57"/>
        <v>0</v>
      </c>
      <c r="AA63" s="105">
        <f t="shared" ref="AA63:AA70" si="60">V63-Y63-AB63</f>
        <v>0.64999999999999991</v>
      </c>
      <c r="AB63" s="105">
        <f t="shared" ref="AB63:AB68" si="61">V63*20%</f>
        <v>0.2</v>
      </c>
    </row>
    <row r="64" spans="1:28" s="194" customFormat="1" ht="15.75">
      <c r="A64" s="184" t="s">
        <v>86</v>
      </c>
      <c r="B64" s="205" t="s">
        <v>87</v>
      </c>
      <c r="C64" s="206">
        <v>242.17</v>
      </c>
      <c r="D64" s="240">
        <v>90</v>
      </c>
      <c r="E64" s="198">
        <v>67</v>
      </c>
      <c r="F64" s="188">
        <f t="shared" ref="F64:F71" si="62">E64/C64</f>
        <v>0.276665152578767</v>
      </c>
      <c r="G64" s="199">
        <v>2</v>
      </c>
      <c r="H64" s="200">
        <v>3</v>
      </c>
      <c r="I64" s="244"/>
      <c r="J64" s="208">
        <v>0</v>
      </c>
      <c r="K64" s="203">
        <v>0</v>
      </c>
      <c r="L64" s="204">
        <v>2</v>
      </c>
      <c r="M64" s="204">
        <v>0</v>
      </c>
      <c r="N64" s="204">
        <v>2</v>
      </c>
      <c r="O64" s="199"/>
      <c r="P64" s="199"/>
      <c r="Q64" s="199">
        <v>2</v>
      </c>
      <c r="R64" s="199"/>
      <c r="S64" s="199">
        <v>100</v>
      </c>
      <c r="T64" s="190">
        <f t="shared" ref="T64:T71" si="63">E64*U64%</f>
        <v>2.0099999999999998</v>
      </c>
      <c r="U64" s="191">
        <v>3</v>
      </c>
      <c r="V64" s="192">
        <v>2</v>
      </c>
      <c r="W64" s="193">
        <f t="shared" ref="W64:W71" si="64">V64/E64%</f>
        <v>2.9850746268656714</v>
      </c>
      <c r="X64" s="187"/>
      <c r="Y64" s="193">
        <v>0</v>
      </c>
      <c r="Z64" s="193">
        <f t="shared" si="57"/>
        <v>0</v>
      </c>
      <c r="AA64" s="193">
        <v>3</v>
      </c>
      <c r="AB64" s="193">
        <v>0</v>
      </c>
    </row>
    <row r="65" spans="1:28" s="194" customFormat="1" ht="15.75">
      <c r="A65" s="184" t="s">
        <v>88</v>
      </c>
      <c r="B65" s="205" t="s">
        <v>89</v>
      </c>
      <c r="C65" s="206">
        <v>16</v>
      </c>
      <c r="D65" s="240">
        <v>26</v>
      </c>
      <c r="E65" s="198">
        <v>27</v>
      </c>
      <c r="F65" s="188">
        <f t="shared" si="62"/>
        <v>1.6875</v>
      </c>
      <c r="G65" s="199">
        <v>1</v>
      </c>
      <c r="H65" s="200">
        <v>5</v>
      </c>
      <c r="I65" s="244"/>
      <c r="J65" s="208">
        <v>0</v>
      </c>
      <c r="K65" s="203">
        <v>0</v>
      </c>
      <c r="L65" s="203">
        <v>1</v>
      </c>
      <c r="M65" s="203">
        <v>0</v>
      </c>
      <c r="N65" s="203">
        <v>1</v>
      </c>
      <c r="O65" s="199"/>
      <c r="P65" s="199"/>
      <c r="Q65" s="199">
        <v>1</v>
      </c>
      <c r="R65" s="199"/>
      <c r="S65" s="199">
        <v>100</v>
      </c>
      <c r="T65" s="190">
        <f t="shared" si="63"/>
        <v>1.35</v>
      </c>
      <c r="U65" s="191">
        <v>5</v>
      </c>
      <c r="V65" s="192">
        <v>1</v>
      </c>
      <c r="W65" s="193">
        <f t="shared" si="64"/>
        <v>3.7037037037037033</v>
      </c>
      <c r="X65" s="187"/>
      <c r="Y65" s="193">
        <v>0</v>
      </c>
      <c r="Z65" s="193">
        <f t="shared" si="57"/>
        <v>0</v>
      </c>
      <c r="AA65" s="193">
        <f t="shared" si="60"/>
        <v>1</v>
      </c>
      <c r="AB65" s="193">
        <v>0</v>
      </c>
    </row>
    <row r="66" spans="1:28" s="194" customFormat="1" ht="15.75">
      <c r="A66" s="184" t="s">
        <v>90</v>
      </c>
      <c r="B66" s="205" t="s">
        <v>91</v>
      </c>
      <c r="C66" s="206">
        <v>25.4</v>
      </c>
      <c r="D66" s="240">
        <v>113</v>
      </c>
      <c r="E66" s="198">
        <v>90</v>
      </c>
      <c r="F66" s="188">
        <f t="shared" si="62"/>
        <v>3.5433070866141736</v>
      </c>
      <c r="G66" s="199">
        <v>8</v>
      </c>
      <c r="H66" s="200">
        <v>8</v>
      </c>
      <c r="I66" s="244"/>
      <c r="J66" s="208">
        <v>1</v>
      </c>
      <c r="K66" s="203">
        <v>1</v>
      </c>
      <c r="L66" s="204">
        <v>5</v>
      </c>
      <c r="M66" s="204">
        <v>1</v>
      </c>
      <c r="N66" s="204">
        <v>2</v>
      </c>
      <c r="O66" s="199"/>
      <c r="P66" s="199"/>
      <c r="Q66" s="199">
        <v>2</v>
      </c>
      <c r="R66" s="199"/>
      <c r="S66" s="199">
        <v>25</v>
      </c>
      <c r="T66" s="190">
        <f t="shared" si="63"/>
        <v>6.3000000000000007</v>
      </c>
      <c r="U66" s="191">
        <v>7</v>
      </c>
      <c r="V66" s="192">
        <v>6</v>
      </c>
      <c r="W66" s="193">
        <f t="shared" si="64"/>
        <v>6.6666666666666661</v>
      </c>
      <c r="X66" s="187"/>
      <c r="Y66" s="193">
        <v>0</v>
      </c>
      <c r="Z66" s="193">
        <f t="shared" si="57"/>
        <v>0</v>
      </c>
      <c r="AA66" s="193">
        <v>5</v>
      </c>
      <c r="AB66" s="193">
        <v>1</v>
      </c>
    </row>
    <row r="67" spans="1:28" s="194" customFormat="1" ht="15.75">
      <c r="A67" s="184" t="s">
        <v>92</v>
      </c>
      <c r="B67" s="205" t="s">
        <v>93</v>
      </c>
      <c r="C67" s="206">
        <v>58</v>
      </c>
      <c r="D67" s="240">
        <v>129</v>
      </c>
      <c r="E67" s="198">
        <v>112</v>
      </c>
      <c r="F67" s="188">
        <f t="shared" si="62"/>
        <v>1.9310344827586208</v>
      </c>
      <c r="G67" s="199">
        <v>9</v>
      </c>
      <c r="H67" s="200">
        <v>7</v>
      </c>
      <c r="I67" s="244"/>
      <c r="J67" s="208">
        <v>1</v>
      </c>
      <c r="K67" s="203">
        <v>1</v>
      </c>
      <c r="L67" s="204">
        <v>6</v>
      </c>
      <c r="M67" s="204">
        <v>1</v>
      </c>
      <c r="N67" s="204">
        <v>2</v>
      </c>
      <c r="O67" s="199">
        <v>1</v>
      </c>
      <c r="P67" s="199"/>
      <c r="Q67" s="199">
        <v>1</v>
      </c>
      <c r="R67" s="199"/>
      <c r="S67" s="199">
        <v>23</v>
      </c>
      <c r="T67" s="190">
        <f t="shared" si="63"/>
        <v>5.6000000000000005</v>
      </c>
      <c r="U67" s="191">
        <v>5</v>
      </c>
      <c r="V67" s="192">
        <v>5</v>
      </c>
      <c r="W67" s="193">
        <f t="shared" si="64"/>
        <v>4.4642857142857135</v>
      </c>
      <c r="X67" s="187"/>
      <c r="Y67" s="193">
        <v>0</v>
      </c>
      <c r="Z67" s="193">
        <f t="shared" si="57"/>
        <v>0</v>
      </c>
      <c r="AA67" s="193">
        <f t="shared" si="60"/>
        <v>4</v>
      </c>
      <c r="AB67" s="193">
        <f t="shared" si="61"/>
        <v>1</v>
      </c>
    </row>
    <row r="68" spans="1:28" s="194" customFormat="1" ht="15.75">
      <c r="A68" s="184" t="s">
        <v>94</v>
      </c>
      <c r="B68" s="205" t="s">
        <v>95</v>
      </c>
      <c r="C68" s="206">
        <v>8.73</v>
      </c>
      <c r="D68" s="240">
        <v>107</v>
      </c>
      <c r="E68" s="198">
        <v>104</v>
      </c>
      <c r="F68" s="188">
        <f t="shared" si="62"/>
        <v>11.912943871706757</v>
      </c>
      <c r="G68" s="199">
        <v>12</v>
      </c>
      <c r="H68" s="200">
        <v>18</v>
      </c>
      <c r="I68" s="244"/>
      <c r="J68" s="208">
        <v>1</v>
      </c>
      <c r="K68" s="203">
        <v>1</v>
      </c>
      <c r="L68" s="204">
        <v>8</v>
      </c>
      <c r="M68" s="204">
        <v>2</v>
      </c>
      <c r="N68" s="204">
        <v>3</v>
      </c>
      <c r="O68" s="199">
        <v>1</v>
      </c>
      <c r="P68" s="199">
        <v>1</v>
      </c>
      <c r="Q68" s="199"/>
      <c r="R68" s="199">
        <v>1</v>
      </c>
      <c r="S68" s="199">
        <v>25</v>
      </c>
      <c r="T68" s="190">
        <f t="shared" si="63"/>
        <v>15.6</v>
      </c>
      <c r="U68" s="191">
        <v>15</v>
      </c>
      <c r="V68" s="192">
        <v>15</v>
      </c>
      <c r="W68" s="193">
        <f t="shared" si="64"/>
        <v>14.423076923076923</v>
      </c>
      <c r="X68" s="187"/>
      <c r="Y68" s="193">
        <v>1</v>
      </c>
      <c r="Z68" s="193">
        <v>1</v>
      </c>
      <c r="AA68" s="193">
        <v>10</v>
      </c>
      <c r="AB68" s="193">
        <f t="shared" si="61"/>
        <v>3</v>
      </c>
    </row>
    <row r="69" spans="1:28" s="194" customFormat="1" ht="15.75">
      <c r="A69" s="184" t="s">
        <v>96</v>
      </c>
      <c r="B69" s="205" t="s">
        <v>97</v>
      </c>
      <c r="C69" s="206">
        <v>11.26</v>
      </c>
      <c r="D69" s="219">
        <v>52</v>
      </c>
      <c r="E69" s="198">
        <v>52</v>
      </c>
      <c r="F69" s="188">
        <f t="shared" si="62"/>
        <v>4.6181172291296626</v>
      </c>
      <c r="G69" s="199">
        <v>4</v>
      </c>
      <c r="H69" s="200">
        <v>8</v>
      </c>
      <c r="I69" s="217"/>
      <c r="J69" s="208">
        <v>0</v>
      </c>
      <c r="K69" s="203">
        <v>1</v>
      </c>
      <c r="L69" s="204">
        <v>3</v>
      </c>
      <c r="M69" s="204">
        <v>0</v>
      </c>
      <c r="N69" s="204">
        <v>2</v>
      </c>
      <c r="O69" s="199"/>
      <c r="P69" s="199"/>
      <c r="Q69" s="199">
        <v>2</v>
      </c>
      <c r="R69" s="199"/>
      <c r="S69" s="199">
        <v>50</v>
      </c>
      <c r="T69" s="190">
        <f t="shared" si="63"/>
        <v>4.16</v>
      </c>
      <c r="U69" s="191">
        <v>8</v>
      </c>
      <c r="V69" s="192">
        <v>4</v>
      </c>
      <c r="W69" s="193">
        <f t="shared" si="64"/>
        <v>7.6923076923076916</v>
      </c>
      <c r="X69" s="187"/>
      <c r="Y69" s="193">
        <v>0</v>
      </c>
      <c r="Z69" s="193">
        <f>Y240</f>
        <v>0</v>
      </c>
      <c r="AA69" s="193">
        <v>4</v>
      </c>
      <c r="AB69" s="193">
        <v>0</v>
      </c>
    </row>
    <row r="70" spans="1:28" s="194" customFormat="1" ht="15.75">
      <c r="A70" s="184" t="s">
        <v>98</v>
      </c>
      <c r="B70" s="205" t="s">
        <v>99</v>
      </c>
      <c r="C70" s="227">
        <v>16.3</v>
      </c>
      <c r="D70" s="219">
        <v>68</v>
      </c>
      <c r="E70" s="198">
        <v>42</v>
      </c>
      <c r="F70" s="188">
        <f t="shared" si="62"/>
        <v>2.576687116564417</v>
      </c>
      <c r="G70" s="199">
        <v>4</v>
      </c>
      <c r="H70" s="223">
        <v>8</v>
      </c>
      <c r="I70" s="217"/>
      <c r="J70" s="208">
        <v>0</v>
      </c>
      <c r="K70" s="226">
        <v>1</v>
      </c>
      <c r="L70" s="327">
        <v>3</v>
      </c>
      <c r="M70" s="327">
        <v>0</v>
      </c>
      <c r="N70" s="327"/>
      <c r="O70" s="187"/>
      <c r="P70" s="187"/>
      <c r="Q70" s="187"/>
      <c r="R70" s="187"/>
      <c r="S70" s="187"/>
      <c r="T70" s="190">
        <f t="shared" si="63"/>
        <v>2.9400000000000004</v>
      </c>
      <c r="U70" s="191">
        <v>7</v>
      </c>
      <c r="V70" s="192">
        <v>2</v>
      </c>
      <c r="W70" s="193">
        <f t="shared" si="64"/>
        <v>4.7619047619047619</v>
      </c>
      <c r="X70" s="187"/>
      <c r="Y70" s="193">
        <v>0</v>
      </c>
      <c r="Z70" s="193">
        <f>Y241</f>
        <v>0</v>
      </c>
      <c r="AA70" s="193">
        <f t="shared" si="60"/>
        <v>2</v>
      </c>
      <c r="AB70" s="193">
        <v>0</v>
      </c>
    </row>
    <row r="71" spans="1:28" s="194" customFormat="1" ht="15.75">
      <c r="A71" s="184" t="s">
        <v>321</v>
      </c>
      <c r="B71" s="185" t="s">
        <v>100</v>
      </c>
      <c r="C71" s="231">
        <v>8.6999999999999993</v>
      </c>
      <c r="D71" s="219">
        <v>80</v>
      </c>
      <c r="E71" s="198">
        <v>111</v>
      </c>
      <c r="F71" s="188">
        <f t="shared" si="62"/>
        <v>12.758620689655173</v>
      </c>
      <c r="G71" s="199">
        <v>9</v>
      </c>
      <c r="H71" s="189">
        <v>12</v>
      </c>
      <c r="I71" s="217"/>
      <c r="J71" s="208">
        <v>1</v>
      </c>
      <c r="K71" s="203">
        <v>1</v>
      </c>
      <c r="L71" s="204">
        <v>6</v>
      </c>
      <c r="M71" s="204">
        <v>1</v>
      </c>
      <c r="N71" s="204"/>
      <c r="O71" s="187"/>
      <c r="P71" s="187"/>
      <c r="Q71" s="187"/>
      <c r="R71" s="187"/>
      <c r="S71" s="187"/>
      <c r="T71" s="190">
        <f t="shared" si="63"/>
        <v>22.200000000000003</v>
      </c>
      <c r="U71" s="191">
        <v>20</v>
      </c>
      <c r="V71" s="192">
        <v>16</v>
      </c>
      <c r="W71" s="193">
        <f t="shared" si="64"/>
        <v>14.414414414414413</v>
      </c>
      <c r="X71" s="187"/>
      <c r="Y71" s="193">
        <v>1</v>
      </c>
      <c r="Z71" s="193">
        <v>1</v>
      </c>
      <c r="AA71" s="193">
        <v>11</v>
      </c>
      <c r="AB71" s="193">
        <v>3</v>
      </c>
    </row>
    <row r="72" spans="1:28" ht="15.75">
      <c r="A72" s="5"/>
      <c r="B72" s="59" t="s">
        <v>41</v>
      </c>
      <c r="C72" s="57"/>
      <c r="D72" s="68"/>
      <c r="E72" s="54">
        <v>902</v>
      </c>
      <c r="F72" s="55"/>
      <c r="G72" s="18">
        <v>64</v>
      </c>
      <c r="H72" s="68"/>
      <c r="I72" s="68"/>
      <c r="J72" s="18">
        <v>7</v>
      </c>
      <c r="K72" s="18">
        <v>6</v>
      </c>
      <c r="L72" s="18">
        <v>43</v>
      </c>
      <c r="M72" s="18">
        <v>8</v>
      </c>
      <c r="N72" s="18"/>
      <c r="O72" s="19"/>
      <c r="P72" s="19"/>
      <c r="Q72" s="19"/>
      <c r="R72" s="19"/>
      <c r="S72" s="19"/>
      <c r="T72" s="134"/>
      <c r="U72" s="19"/>
      <c r="V72" s="166">
        <f>SUM(V62:V71)</f>
        <v>69</v>
      </c>
      <c r="W72" s="19"/>
      <c r="X72" s="19"/>
      <c r="Y72" s="118"/>
      <c r="Z72" s="118"/>
      <c r="AA72" s="118"/>
      <c r="AB72" s="118"/>
    </row>
    <row r="73" spans="1:28">
      <c r="A73" s="330" t="s">
        <v>101</v>
      </c>
      <c r="B73" s="331"/>
      <c r="C73" s="331"/>
      <c r="D73" s="331"/>
      <c r="E73" s="331"/>
      <c r="F73" s="331"/>
      <c r="G73" s="331"/>
      <c r="H73" s="331"/>
      <c r="I73" s="331"/>
      <c r="J73" s="331"/>
      <c r="K73" s="331"/>
      <c r="L73" s="331"/>
      <c r="M73" s="331"/>
      <c r="N73" s="331"/>
      <c r="O73" s="331"/>
      <c r="P73" s="331"/>
      <c r="Q73" s="331"/>
      <c r="R73" s="331"/>
      <c r="S73" s="331"/>
      <c r="T73" s="331"/>
      <c r="U73" s="331"/>
      <c r="V73" s="331"/>
      <c r="W73" s="331"/>
      <c r="X73" s="331"/>
      <c r="Y73" s="331"/>
      <c r="Z73" s="331"/>
      <c r="AA73" s="331"/>
      <c r="AB73" s="332"/>
    </row>
    <row r="74" spans="1:28" ht="15.75">
      <c r="A74" s="35" t="s">
        <v>102</v>
      </c>
      <c r="B74" s="36" t="s">
        <v>103</v>
      </c>
      <c r="C74" s="22">
        <v>109.6</v>
      </c>
      <c r="D74" s="38">
        <v>0</v>
      </c>
      <c r="E74" s="120">
        <v>0</v>
      </c>
      <c r="F74" s="119">
        <f t="shared" ref="F74:F75" si="65">E74/C74</f>
        <v>0</v>
      </c>
      <c r="G74" s="80">
        <v>0</v>
      </c>
      <c r="H74" s="37">
        <v>0</v>
      </c>
      <c r="I74" s="38"/>
      <c r="J74" s="39"/>
      <c r="K74" s="29"/>
      <c r="L74" s="29"/>
      <c r="M74" s="29"/>
      <c r="N74" s="73"/>
      <c r="O74" s="5"/>
      <c r="P74" s="5"/>
      <c r="Q74" s="5"/>
      <c r="R74" s="5"/>
      <c r="S74" s="5"/>
      <c r="T74" s="133">
        <f t="shared" ref="T74" si="66">E74*U74%</f>
        <v>0</v>
      </c>
      <c r="U74" s="103">
        <v>0</v>
      </c>
      <c r="V74" s="156">
        <f t="shared" ref="V74" si="67">E74*U74%</f>
        <v>0</v>
      </c>
      <c r="W74" s="105" t="e">
        <f t="shared" ref="W74" si="68">V74/E74%</f>
        <v>#DIV/0!</v>
      </c>
      <c r="X74" s="104"/>
      <c r="Y74" s="105">
        <f t="shared" ref="Y74" si="69">V74*15%</f>
        <v>0</v>
      </c>
      <c r="Z74" s="105">
        <f t="shared" ref="Z74:Z76" si="70">Y245</f>
        <v>0</v>
      </c>
      <c r="AA74" s="105">
        <f t="shared" ref="AA74" si="71">V74-Y74-AB74</f>
        <v>0</v>
      </c>
      <c r="AB74" s="105">
        <f t="shared" ref="AB74" si="72">V74*20%</f>
        <v>0</v>
      </c>
    </row>
    <row r="75" spans="1:28" s="194" customFormat="1" ht="30">
      <c r="A75" s="184" t="s">
        <v>104</v>
      </c>
      <c r="B75" s="205" t="s">
        <v>105</v>
      </c>
      <c r="C75" s="206">
        <v>119.9</v>
      </c>
      <c r="D75" s="217">
        <v>0</v>
      </c>
      <c r="E75" s="198">
        <v>0</v>
      </c>
      <c r="F75" s="188">
        <f t="shared" si="65"/>
        <v>0</v>
      </c>
      <c r="G75" s="199">
        <v>0</v>
      </c>
      <c r="H75" s="203">
        <v>0</v>
      </c>
      <c r="I75" s="217"/>
      <c r="J75" s="255"/>
      <c r="K75" s="203"/>
      <c r="L75" s="204"/>
      <c r="M75" s="204"/>
      <c r="N75" s="204"/>
      <c r="O75" s="187"/>
      <c r="P75" s="187"/>
      <c r="Q75" s="187"/>
      <c r="R75" s="187"/>
      <c r="S75" s="187"/>
      <c r="T75" s="190">
        <f t="shared" ref="T75:T76" si="73">E75*U75%</f>
        <v>0</v>
      </c>
      <c r="U75" s="191">
        <v>0</v>
      </c>
      <c r="V75" s="192">
        <f t="shared" ref="V75:V76" si="74">E75*U75%</f>
        <v>0</v>
      </c>
      <c r="W75" s="193" t="e">
        <f t="shared" ref="W75:W76" si="75">V75/E75%</f>
        <v>#DIV/0!</v>
      </c>
      <c r="X75" s="187"/>
      <c r="Y75" s="193">
        <f t="shared" ref="Y75:Y76" si="76">V75*15%</f>
        <v>0</v>
      </c>
      <c r="Z75" s="193">
        <f t="shared" si="70"/>
        <v>0</v>
      </c>
      <c r="AA75" s="193">
        <f t="shared" ref="AA75:AA76" si="77">V75-Y75-AB75</f>
        <v>0</v>
      </c>
      <c r="AB75" s="193">
        <f t="shared" ref="AB75:AB76" si="78">V75*20%</f>
        <v>0</v>
      </c>
    </row>
    <row r="76" spans="1:28" s="158" customFormat="1" ht="15.75">
      <c r="A76" s="143" t="s">
        <v>106</v>
      </c>
      <c r="B76" s="144" t="s">
        <v>107</v>
      </c>
      <c r="C76" s="145">
        <v>278</v>
      </c>
      <c r="D76" s="159">
        <v>0</v>
      </c>
      <c r="E76" s="147">
        <v>0</v>
      </c>
      <c r="F76" s="148">
        <v>0</v>
      </c>
      <c r="G76" s="149">
        <v>0</v>
      </c>
      <c r="H76" s="152">
        <v>0</v>
      </c>
      <c r="I76" s="159"/>
      <c r="J76" s="182"/>
      <c r="K76" s="152"/>
      <c r="L76" s="168"/>
      <c r="M76" s="168"/>
      <c r="N76" s="168"/>
      <c r="O76" s="153"/>
      <c r="P76" s="153"/>
      <c r="Q76" s="153"/>
      <c r="R76" s="153"/>
      <c r="S76" s="153"/>
      <c r="T76" s="154">
        <f t="shared" si="73"/>
        <v>0</v>
      </c>
      <c r="U76" s="155">
        <v>0</v>
      </c>
      <c r="V76" s="156">
        <f t="shared" si="74"/>
        <v>0</v>
      </c>
      <c r="W76" s="157" t="e">
        <f t="shared" si="75"/>
        <v>#DIV/0!</v>
      </c>
      <c r="X76" s="153"/>
      <c r="Y76" s="157">
        <f t="shared" si="76"/>
        <v>0</v>
      </c>
      <c r="Z76" s="157">
        <f t="shared" si="70"/>
        <v>0</v>
      </c>
      <c r="AA76" s="157">
        <f t="shared" si="77"/>
        <v>0</v>
      </c>
      <c r="AB76" s="157">
        <f t="shared" si="78"/>
        <v>0</v>
      </c>
    </row>
    <row r="77" spans="1:28" ht="15.75">
      <c r="A77" s="5"/>
      <c r="B77" s="61" t="s">
        <v>41</v>
      </c>
      <c r="C77" s="60"/>
      <c r="D77" s="68"/>
      <c r="E77" s="54">
        <v>0</v>
      </c>
      <c r="F77" s="55"/>
      <c r="G77" s="18">
        <v>0</v>
      </c>
      <c r="H77" s="68"/>
      <c r="I77" s="68"/>
      <c r="J77" s="68"/>
      <c r="K77" s="68"/>
      <c r="L77" s="42"/>
      <c r="M77" s="42"/>
      <c r="N77" s="42"/>
      <c r="O77" s="19"/>
      <c r="P77" s="19"/>
      <c r="Q77" s="19"/>
      <c r="R77" s="19"/>
      <c r="S77" s="19"/>
      <c r="T77" s="134"/>
      <c r="U77" s="19"/>
      <c r="V77" s="166">
        <f>SUM(V74:V76)</f>
        <v>0</v>
      </c>
      <c r="W77" s="19"/>
      <c r="X77" s="19"/>
      <c r="Y77" s="118"/>
      <c r="Z77" s="118"/>
      <c r="AA77" s="118"/>
      <c r="AB77" s="118"/>
    </row>
    <row r="78" spans="1:28">
      <c r="A78" s="403" t="s">
        <v>108</v>
      </c>
      <c r="B78" s="331"/>
      <c r="C78" s="331"/>
      <c r="D78" s="331"/>
      <c r="E78" s="331"/>
      <c r="F78" s="331"/>
      <c r="G78" s="331"/>
      <c r="H78" s="331"/>
      <c r="I78" s="331"/>
      <c r="J78" s="331"/>
      <c r="K78" s="331"/>
      <c r="L78" s="331"/>
      <c r="M78" s="331"/>
      <c r="N78" s="331"/>
      <c r="O78" s="331"/>
      <c r="P78" s="331"/>
      <c r="Q78" s="331"/>
      <c r="R78" s="331"/>
      <c r="S78" s="331"/>
      <c r="T78" s="331"/>
      <c r="U78" s="331"/>
      <c r="V78" s="331"/>
      <c r="W78" s="331"/>
      <c r="X78" s="331"/>
      <c r="Y78" s="331"/>
      <c r="Z78" s="331"/>
      <c r="AA78" s="331"/>
      <c r="AB78" s="332"/>
    </row>
    <row r="79" spans="1:28" ht="15.75">
      <c r="A79" s="43" t="s">
        <v>109</v>
      </c>
      <c r="B79" s="29" t="s">
        <v>49</v>
      </c>
      <c r="C79" s="22">
        <v>156.80000000000001</v>
      </c>
      <c r="D79" s="65">
        <v>260</v>
      </c>
      <c r="E79" s="120">
        <v>369</v>
      </c>
      <c r="F79" s="108">
        <f t="shared" ref="F79" si="79">E79/C79</f>
        <v>2.3533163265306123</v>
      </c>
      <c r="G79" s="80">
        <v>11</v>
      </c>
      <c r="H79" s="45">
        <v>5</v>
      </c>
      <c r="I79" s="40"/>
      <c r="J79" s="6">
        <v>3</v>
      </c>
      <c r="K79" s="29">
        <v>0</v>
      </c>
      <c r="L79" s="29">
        <v>6</v>
      </c>
      <c r="M79" s="29">
        <v>2</v>
      </c>
      <c r="N79" s="73">
        <v>11</v>
      </c>
      <c r="O79" s="77">
        <v>3</v>
      </c>
      <c r="P79" s="77"/>
      <c r="Q79" s="77">
        <v>7</v>
      </c>
      <c r="R79" s="77">
        <v>1</v>
      </c>
      <c r="S79" s="77">
        <v>91</v>
      </c>
      <c r="T79" s="133">
        <f>E79*U79%</f>
        <v>25.830000000000002</v>
      </c>
      <c r="U79" s="103">
        <v>7</v>
      </c>
      <c r="V79" s="156">
        <v>23</v>
      </c>
      <c r="W79" s="103">
        <f t="shared" ref="W79" si="80">V79/E79%</f>
        <v>6.2330623306233059</v>
      </c>
      <c r="X79" s="102"/>
      <c r="Y79" s="103">
        <v>3</v>
      </c>
      <c r="Z79" s="103">
        <f>Y250</f>
        <v>0</v>
      </c>
      <c r="AA79" s="103">
        <f t="shared" ref="AA79" si="81">V79-Y79-AB79</f>
        <v>16</v>
      </c>
      <c r="AB79" s="103">
        <v>4</v>
      </c>
    </row>
    <row r="80" spans="1:28" ht="15.75">
      <c r="A80" s="43"/>
      <c r="B80" s="347" t="s">
        <v>312</v>
      </c>
      <c r="C80" s="348"/>
      <c r="D80" s="348"/>
      <c r="E80" s="348"/>
      <c r="F80" s="349"/>
      <c r="G80" s="80">
        <v>2</v>
      </c>
      <c r="H80" s="45"/>
      <c r="I80" s="40"/>
      <c r="J80" s="6">
        <v>0</v>
      </c>
      <c r="K80" s="29">
        <v>0</v>
      </c>
      <c r="L80" s="29">
        <v>2</v>
      </c>
      <c r="M80" s="29">
        <v>0</v>
      </c>
      <c r="N80" s="73"/>
      <c r="O80" s="77"/>
      <c r="P80" s="77"/>
      <c r="Q80" s="77"/>
      <c r="R80" s="77"/>
      <c r="S80" s="77"/>
      <c r="T80" s="133">
        <f t="shared" ref="T80:T84" si="82">E80*U80%</f>
        <v>0</v>
      </c>
      <c r="U80" s="103">
        <v>0</v>
      </c>
      <c r="V80" s="156">
        <v>2</v>
      </c>
      <c r="W80" s="103">
        <f>V80/E79%</f>
        <v>0.5420054200542006</v>
      </c>
      <c r="X80" s="102"/>
      <c r="Y80" s="103">
        <f t="shared" ref="Y80:Y85" si="83">V80*15%</f>
        <v>0.3</v>
      </c>
      <c r="Z80" s="103">
        <f>Y251</f>
        <v>0</v>
      </c>
      <c r="AA80" s="103">
        <f t="shared" ref="AA80:AA85" si="84">V80-Y80-AB80</f>
        <v>1.2999999999999998</v>
      </c>
      <c r="AB80" s="103">
        <f t="shared" ref="AB80:AB85" si="85">V80*20%</f>
        <v>0.4</v>
      </c>
    </row>
    <row r="81" spans="1:28" s="194" customFormat="1" ht="15.75">
      <c r="A81" s="184" t="s">
        <v>110</v>
      </c>
      <c r="B81" s="239" t="s">
        <v>111</v>
      </c>
      <c r="C81" s="206">
        <v>699.6</v>
      </c>
      <c r="D81" s="207">
        <v>941</v>
      </c>
      <c r="E81" s="198">
        <v>896</v>
      </c>
      <c r="F81" s="188">
        <f t="shared" ref="F81:F84" si="86">E81/C81</f>
        <v>1.2807318467695825</v>
      </c>
      <c r="G81" s="199">
        <v>46</v>
      </c>
      <c r="H81" s="200">
        <v>5</v>
      </c>
      <c r="I81" s="217"/>
      <c r="J81" s="208">
        <v>5</v>
      </c>
      <c r="K81" s="203">
        <v>6</v>
      </c>
      <c r="L81" s="204">
        <v>26</v>
      </c>
      <c r="M81" s="204">
        <v>9</v>
      </c>
      <c r="N81" s="204">
        <v>40</v>
      </c>
      <c r="O81" s="199">
        <v>5</v>
      </c>
      <c r="P81" s="199"/>
      <c r="Q81" s="199">
        <v>26</v>
      </c>
      <c r="R81" s="199">
        <v>9</v>
      </c>
      <c r="S81" s="199">
        <v>86.9</v>
      </c>
      <c r="T81" s="190">
        <f t="shared" si="82"/>
        <v>44.800000000000004</v>
      </c>
      <c r="U81" s="191">
        <v>5</v>
      </c>
      <c r="V81" s="192">
        <v>44</v>
      </c>
      <c r="W81" s="191">
        <f t="shared" ref="W81:W85" si="87">V81/E81%</f>
        <v>4.9107142857142856</v>
      </c>
      <c r="X81" s="199"/>
      <c r="Y81" s="191">
        <v>3</v>
      </c>
      <c r="Z81" s="191">
        <v>3</v>
      </c>
      <c r="AA81" s="191">
        <v>30</v>
      </c>
      <c r="AB81" s="191">
        <v>8</v>
      </c>
    </row>
    <row r="82" spans="1:28" s="194" customFormat="1" ht="15.75">
      <c r="A82" s="184" t="s">
        <v>112</v>
      </c>
      <c r="B82" s="239" t="s">
        <v>113</v>
      </c>
      <c r="C82" s="206">
        <v>354.7</v>
      </c>
      <c r="D82" s="244">
        <v>443</v>
      </c>
      <c r="E82" s="198">
        <v>672</v>
      </c>
      <c r="F82" s="188">
        <f t="shared" si="86"/>
        <v>1.8945587820693544</v>
      </c>
      <c r="G82" s="199">
        <v>23</v>
      </c>
      <c r="H82" s="200">
        <v>7</v>
      </c>
      <c r="I82" s="217"/>
      <c r="J82" s="208">
        <v>2</v>
      </c>
      <c r="K82" s="203">
        <v>3</v>
      </c>
      <c r="L82" s="204">
        <v>14</v>
      </c>
      <c r="M82" s="204">
        <v>4</v>
      </c>
      <c r="N82" s="204">
        <v>14</v>
      </c>
      <c r="O82" s="199">
        <v>0</v>
      </c>
      <c r="P82" s="199">
        <v>2</v>
      </c>
      <c r="Q82" s="199">
        <v>9</v>
      </c>
      <c r="R82" s="199">
        <v>3</v>
      </c>
      <c r="S82" s="199">
        <v>60</v>
      </c>
      <c r="T82" s="190">
        <f t="shared" si="82"/>
        <v>33.6</v>
      </c>
      <c r="U82" s="191">
        <v>5</v>
      </c>
      <c r="V82" s="192">
        <v>53</v>
      </c>
      <c r="W82" s="191">
        <f t="shared" si="87"/>
        <v>7.8869047619047619</v>
      </c>
      <c r="X82" s="199"/>
      <c r="Y82" s="191">
        <v>3</v>
      </c>
      <c r="Z82" s="191">
        <v>5</v>
      </c>
      <c r="AA82" s="191">
        <v>35</v>
      </c>
      <c r="AB82" s="191">
        <v>10</v>
      </c>
    </row>
    <row r="83" spans="1:28" s="194" customFormat="1" ht="15.75">
      <c r="A83" s="184" t="s">
        <v>114</v>
      </c>
      <c r="B83" s="239" t="s">
        <v>115</v>
      </c>
      <c r="C83" s="206">
        <v>22.7</v>
      </c>
      <c r="D83" s="328">
        <v>57</v>
      </c>
      <c r="E83" s="198">
        <v>66</v>
      </c>
      <c r="F83" s="188">
        <f t="shared" si="86"/>
        <v>2.9074889867841409</v>
      </c>
      <c r="G83" s="199">
        <v>3</v>
      </c>
      <c r="H83" s="200">
        <v>7</v>
      </c>
      <c r="I83" s="217"/>
      <c r="J83" s="208">
        <v>0</v>
      </c>
      <c r="K83" s="203">
        <v>0</v>
      </c>
      <c r="L83" s="204">
        <v>3</v>
      </c>
      <c r="M83" s="204">
        <v>0</v>
      </c>
      <c r="N83" s="204"/>
      <c r="O83" s="199"/>
      <c r="P83" s="199"/>
      <c r="Q83" s="199"/>
      <c r="R83" s="199"/>
      <c r="S83" s="199"/>
      <c r="T83" s="190">
        <f t="shared" si="82"/>
        <v>4.62</v>
      </c>
      <c r="U83" s="191">
        <v>7</v>
      </c>
      <c r="V83" s="192">
        <v>4</v>
      </c>
      <c r="W83" s="191">
        <f t="shared" si="87"/>
        <v>6.0606060606060606</v>
      </c>
      <c r="X83" s="199"/>
      <c r="Y83" s="191">
        <v>0</v>
      </c>
      <c r="Z83" s="191">
        <f>Y255</f>
        <v>0</v>
      </c>
      <c r="AA83" s="191">
        <f t="shared" si="84"/>
        <v>4</v>
      </c>
      <c r="AB83" s="191">
        <v>0</v>
      </c>
    </row>
    <row r="84" spans="1:28" s="194" customFormat="1" ht="15.75">
      <c r="A84" s="184" t="s">
        <v>116</v>
      </c>
      <c r="B84" s="239" t="s">
        <v>117</v>
      </c>
      <c r="C84" s="206">
        <v>812.9</v>
      </c>
      <c r="D84" s="207">
        <v>991</v>
      </c>
      <c r="E84" s="198">
        <v>1026</v>
      </c>
      <c r="F84" s="188">
        <f t="shared" si="86"/>
        <v>1.2621478656661336</v>
      </c>
      <c r="G84" s="199">
        <v>49</v>
      </c>
      <c r="H84" s="200">
        <v>5</v>
      </c>
      <c r="I84" s="217"/>
      <c r="J84" s="208">
        <v>6</v>
      </c>
      <c r="K84" s="203">
        <v>6</v>
      </c>
      <c r="L84" s="204">
        <v>28</v>
      </c>
      <c r="M84" s="204">
        <v>9</v>
      </c>
      <c r="N84" s="204">
        <v>43</v>
      </c>
      <c r="O84" s="199">
        <v>6</v>
      </c>
      <c r="P84" s="199"/>
      <c r="Q84" s="199">
        <v>28</v>
      </c>
      <c r="R84" s="199">
        <v>9</v>
      </c>
      <c r="S84" s="199">
        <v>88</v>
      </c>
      <c r="T84" s="190">
        <f t="shared" si="82"/>
        <v>51.300000000000004</v>
      </c>
      <c r="U84" s="191">
        <v>5</v>
      </c>
      <c r="V84" s="192">
        <v>51</v>
      </c>
      <c r="W84" s="191">
        <f t="shared" si="87"/>
        <v>4.9707602339181287</v>
      </c>
      <c r="X84" s="199"/>
      <c r="Y84" s="191">
        <v>0</v>
      </c>
      <c r="Z84" s="191">
        <v>7</v>
      </c>
      <c r="AA84" s="191">
        <v>34</v>
      </c>
      <c r="AB84" s="191">
        <v>10</v>
      </c>
    </row>
    <row r="85" spans="1:28" ht="15.75">
      <c r="A85" s="5"/>
      <c r="B85" s="266" t="s">
        <v>41</v>
      </c>
      <c r="C85" s="267"/>
      <c r="D85" s="18"/>
      <c r="E85" s="54">
        <v>2820</v>
      </c>
      <c r="F85" s="54"/>
      <c r="G85" s="18">
        <f>SUM(G79:G84)</f>
        <v>134</v>
      </c>
      <c r="H85" s="18"/>
      <c r="I85" s="18"/>
      <c r="J85" s="18">
        <v>16</v>
      </c>
      <c r="K85" s="18">
        <v>16</v>
      </c>
      <c r="L85" s="18">
        <v>83</v>
      </c>
      <c r="M85" s="18">
        <v>25</v>
      </c>
      <c r="N85" s="18"/>
      <c r="O85" s="78"/>
      <c r="P85" s="78"/>
      <c r="Q85" s="78"/>
      <c r="R85" s="78"/>
      <c r="S85" s="78"/>
      <c r="T85" s="135"/>
      <c r="U85" s="78"/>
      <c r="V85" s="166">
        <f>SUM(V79:V84)</f>
        <v>177</v>
      </c>
      <c r="W85" s="78">
        <f t="shared" si="87"/>
        <v>6.2765957446808516</v>
      </c>
      <c r="X85" s="78"/>
      <c r="Y85" s="117">
        <f t="shared" si="83"/>
        <v>26.55</v>
      </c>
      <c r="Z85" s="117"/>
      <c r="AA85" s="117">
        <f t="shared" si="84"/>
        <v>115.04999999999998</v>
      </c>
      <c r="AB85" s="117">
        <f t="shared" si="85"/>
        <v>35.4</v>
      </c>
    </row>
    <row r="86" spans="1:28">
      <c r="A86" s="330" t="s">
        <v>118</v>
      </c>
      <c r="B86" s="331"/>
      <c r="C86" s="331"/>
      <c r="D86" s="331"/>
      <c r="E86" s="331"/>
      <c r="F86" s="331"/>
      <c r="G86" s="331"/>
      <c r="H86" s="331"/>
      <c r="I86" s="331"/>
      <c r="J86" s="331"/>
      <c r="K86" s="331"/>
      <c r="L86" s="331"/>
      <c r="M86" s="331"/>
      <c r="N86" s="331"/>
      <c r="O86" s="331"/>
      <c r="P86" s="331"/>
      <c r="Q86" s="331"/>
      <c r="R86" s="331"/>
      <c r="S86" s="331"/>
      <c r="T86" s="331"/>
      <c r="U86" s="331"/>
      <c r="V86" s="331"/>
      <c r="W86" s="331"/>
      <c r="X86" s="331"/>
      <c r="Y86" s="331"/>
      <c r="Z86" s="331"/>
      <c r="AA86" s="331"/>
      <c r="AB86" s="332"/>
    </row>
    <row r="87" spans="1:28" ht="15.75">
      <c r="A87" s="46" t="s">
        <v>119</v>
      </c>
      <c r="B87" s="25" t="s">
        <v>49</v>
      </c>
      <c r="C87" s="3">
        <v>631.46</v>
      </c>
      <c r="D87" s="65">
        <v>1062</v>
      </c>
      <c r="E87" s="120">
        <v>848</v>
      </c>
      <c r="F87" s="108">
        <f t="shared" ref="F87" si="88">E87/C87</f>
        <v>1.3429195831881671</v>
      </c>
      <c r="G87" s="80">
        <v>72</v>
      </c>
      <c r="H87" s="11">
        <v>7</v>
      </c>
      <c r="I87" s="24"/>
      <c r="J87" s="6">
        <v>8</v>
      </c>
      <c r="K87" s="7">
        <v>10</v>
      </c>
      <c r="L87" s="29">
        <v>40</v>
      </c>
      <c r="M87" s="29">
        <v>14</v>
      </c>
      <c r="N87" s="29">
        <v>37</v>
      </c>
      <c r="O87" s="116">
        <v>4</v>
      </c>
      <c r="P87" s="116"/>
      <c r="Q87" s="116">
        <v>24</v>
      </c>
      <c r="R87" s="116">
        <v>9</v>
      </c>
      <c r="S87" s="116">
        <v>51</v>
      </c>
      <c r="T87" s="133">
        <f>E87*U87%</f>
        <v>42.400000000000006</v>
      </c>
      <c r="U87" s="103">
        <v>5</v>
      </c>
      <c r="V87" s="156">
        <v>41</v>
      </c>
      <c r="W87" s="105">
        <f t="shared" ref="W87" si="89">V87/E87%</f>
        <v>4.8349056603773581</v>
      </c>
      <c r="X87" s="104"/>
      <c r="Y87" s="105">
        <v>6</v>
      </c>
      <c r="Z87" s="105">
        <f>Y258</f>
        <v>0</v>
      </c>
      <c r="AA87" s="105">
        <f t="shared" ref="AA87" si="90">V87-Y87-AB87</f>
        <v>27</v>
      </c>
      <c r="AB87" s="105">
        <v>8</v>
      </c>
    </row>
    <row r="88" spans="1:28" ht="15.75">
      <c r="A88" s="46"/>
      <c r="B88" s="343" t="s">
        <v>312</v>
      </c>
      <c r="C88" s="340"/>
      <c r="D88" s="340"/>
      <c r="E88" s="340"/>
      <c r="F88" s="341"/>
      <c r="G88" s="80">
        <v>1</v>
      </c>
      <c r="H88" s="11"/>
      <c r="I88" s="24"/>
      <c r="J88" s="6">
        <v>0</v>
      </c>
      <c r="K88" s="7">
        <v>0</v>
      </c>
      <c r="L88" s="29">
        <v>1</v>
      </c>
      <c r="M88" s="29">
        <v>0</v>
      </c>
      <c r="N88" s="73"/>
      <c r="O88" s="5"/>
      <c r="P88" s="5"/>
      <c r="Q88" s="5"/>
      <c r="R88" s="5"/>
      <c r="S88" s="5"/>
      <c r="T88" s="133">
        <f t="shared" ref="T88:T94" si="91">E88*U88%</f>
        <v>0</v>
      </c>
      <c r="U88" s="103">
        <v>0</v>
      </c>
      <c r="V88" s="156">
        <v>1</v>
      </c>
      <c r="W88" s="105">
        <f>V88/E87%</f>
        <v>0.11792452830188678</v>
      </c>
      <c r="X88" s="104"/>
      <c r="Y88" s="105">
        <f t="shared" ref="Y88" si="92">V88*15%</f>
        <v>0.15</v>
      </c>
      <c r="Z88" s="105">
        <f>Y259</f>
        <v>0</v>
      </c>
      <c r="AA88" s="105">
        <f t="shared" ref="AA88:AA92" si="93">V88-Y88-AB88</f>
        <v>0.64999999999999991</v>
      </c>
      <c r="AB88" s="105">
        <f t="shared" ref="AB88:AB90" si="94">V88*20%</f>
        <v>0.2</v>
      </c>
    </row>
    <row r="89" spans="1:28" s="194" customFormat="1" ht="15.75">
      <c r="A89" s="210" t="s">
        <v>120</v>
      </c>
      <c r="B89" s="211" t="s">
        <v>121</v>
      </c>
      <c r="C89" s="206">
        <v>396.8</v>
      </c>
      <c r="D89" s="207">
        <v>1208</v>
      </c>
      <c r="E89" s="198">
        <v>1321</v>
      </c>
      <c r="F89" s="188">
        <f t="shared" ref="F89:F94" si="95">E89/C89</f>
        <v>3.329133064516129</v>
      </c>
      <c r="G89" s="199">
        <v>84</v>
      </c>
      <c r="H89" s="200">
        <v>7</v>
      </c>
      <c r="I89" s="186"/>
      <c r="J89" s="208">
        <v>12</v>
      </c>
      <c r="K89" s="203">
        <v>9</v>
      </c>
      <c r="L89" s="204">
        <v>47</v>
      </c>
      <c r="M89" s="204">
        <v>16</v>
      </c>
      <c r="N89" s="204">
        <v>38</v>
      </c>
      <c r="O89" s="199">
        <v>7</v>
      </c>
      <c r="P89" s="199"/>
      <c r="Q89" s="199">
        <v>27</v>
      </c>
      <c r="R89" s="199">
        <v>11</v>
      </c>
      <c r="S89" s="199">
        <v>45</v>
      </c>
      <c r="T89" s="190">
        <f t="shared" si="91"/>
        <v>92.470000000000013</v>
      </c>
      <c r="U89" s="191">
        <v>7</v>
      </c>
      <c r="V89" s="192">
        <v>92</v>
      </c>
      <c r="W89" s="193">
        <f t="shared" ref="W89:W94" si="96">V89/E89%</f>
        <v>6.9644208932626794</v>
      </c>
      <c r="X89" s="187"/>
      <c r="Y89" s="193">
        <v>5</v>
      </c>
      <c r="Z89" s="193">
        <v>8</v>
      </c>
      <c r="AA89" s="193">
        <v>61</v>
      </c>
      <c r="AB89" s="193">
        <v>18</v>
      </c>
    </row>
    <row r="90" spans="1:28" s="194" customFormat="1" ht="15.75">
      <c r="A90" s="210" t="s">
        <v>122</v>
      </c>
      <c r="B90" s="211" t="s">
        <v>123</v>
      </c>
      <c r="C90" s="206">
        <v>143.5</v>
      </c>
      <c r="D90" s="207">
        <v>692</v>
      </c>
      <c r="E90" s="198">
        <v>629</v>
      </c>
      <c r="F90" s="188">
        <f t="shared" si="95"/>
        <v>4.3832752613240418</v>
      </c>
      <c r="G90" s="199">
        <v>48</v>
      </c>
      <c r="H90" s="200">
        <v>8</v>
      </c>
      <c r="I90" s="186"/>
      <c r="J90" s="208">
        <v>7</v>
      </c>
      <c r="K90" s="203">
        <v>5</v>
      </c>
      <c r="L90" s="204">
        <v>27</v>
      </c>
      <c r="M90" s="204">
        <v>9</v>
      </c>
      <c r="N90" s="204">
        <v>7</v>
      </c>
      <c r="O90" s="199">
        <v>2</v>
      </c>
      <c r="P90" s="199">
        <v>2</v>
      </c>
      <c r="Q90" s="199">
        <v>3</v>
      </c>
      <c r="R90" s="199"/>
      <c r="S90" s="199">
        <v>15</v>
      </c>
      <c r="T90" s="190">
        <f t="shared" si="91"/>
        <v>50.32</v>
      </c>
      <c r="U90" s="191">
        <v>8</v>
      </c>
      <c r="V90" s="192">
        <v>50</v>
      </c>
      <c r="W90" s="193">
        <f t="shared" si="96"/>
        <v>7.9491255961844196</v>
      </c>
      <c r="X90" s="187"/>
      <c r="Y90" s="193">
        <v>7</v>
      </c>
      <c r="Z90" s="193">
        <f>Y261</f>
        <v>0</v>
      </c>
      <c r="AA90" s="193">
        <f t="shared" si="93"/>
        <v>33</v>
      </c>
      <c r="AB90" s="193">
        <f t="shared" si="94"/>
        <v>10</v>
      </c>
    </row>
    <row r="91" spans="1:28" s="194" customFormat="1" ht="15.75">
      <c r="A91" s="210" t="s">
        <v>124</v>
      </c>
      <c r="B91" s="211" t="s">
        <v>125</v>
      </c>
      <c r="C91" s="206">
        <v>29.9</v>
      </c>
      <c r="D91" s="207">
        <v>164</v>
      </c>
      <c r="E91" s="198">
        <v>168</v>
      </c>
      <c r="F91" s="188">
        <f t="shared" si="95"/>
        <v>5.6187290969899673</v>
      </c>
      <c r="G91" s="199">
        <v>12</v>
      </c>
      <c r="H91" s="200">
        <v>8</v>
      </c>
      <c r="I91" s="186"/>
      <c r="J91" s="208">
        <v>1</v>
      </c>
      <c r="K91" s="203">
        <v>2</v>
      </c>
      <c r="L91" s="203">
        <v>7</v>
      </c>
      <c r="M91" s="203">
        <v>2</v>
      </c>
      <c r="N91" s="203">
        <v>5</v>
      </c>
      <c r="O91" s="199">
        <v>1</v>
      </c>
      <c r="P91" s="199">
        <v>1</v>
      </c>
      <c r="Q91" s="199">
        <v>3</v>
      </c>
      <c r="R91" s="199"/>
      <c r="S91" s="199">
        <v>42</v>
      </c>
      <c r="T91" s="190">
        <f t="shared" si="91"/>
        <v>13.44</v>
      </c>
      <c r="U91" s="191">
        <v>8</v>
      </c>
      <c r="V91" s="192">
        <v>11</v>
      </c>
      <c r="W91" s="193">
        <f t="shared" si="96"/>
        <v>6.5476190476190474</v>
      </c>
      <c r="X91" s="187"/>
      <c r="Y91" s="193">
        <v>0</v>
      </c>
      <c r="Z91" s="193">
        <v>1</v>
      </c>
      <c r="AA91" s="193">
        <v>8</v>
      </c>
      <c r="AB91" s="193">
        <v>2</v>
      </c>
    </row>
    <row r="92" spans="1:28" s="194" customFormat="1" ht="15.75">
      <c r="A92" s="210" t="s">
        <v>126</v>
      </c>
      <c r="B92" s="242" t="s">
        <v>127</v>
      </c>
      <c r="C92" s="329">
        <v>21.2</v>
      </c>
      <c r="D92" s="207">
        <v>92</v>
      </c>
      <c r="E92" s="198">
        <v>51</v>
      </c>
      <c r="F92" s="188">
        <f t="shared" si="95"/>
        <v>2.4056603773584908</v>
      </c>
      <c r="G92" s="199">
        <v>4</v>
      </c>
      <c r="H92" s="200">
        <v>8</v>
      </c>
      <c r="I92" s="186"/>
      <c r="J92" s="208">
        <v>0</v>
      </c>
      <c r="K92" s="203">
        <v>1</v>
      </c>
      <c r="L92" s="204">
        <v>3</v>
      </c>
      <c r="M92" s="204">
        <v>0</v>
      </c>
      <c r="N92" s="204">
        <v>3</v>
      </c>
      <c r="O92" s="199"/>
      <c r="P92" s="199">
        <v>1</v>
      </c>
      <c r="Q92" s="199">
        <v>2</v>
      </c>
      <c r="R92" s="199"/>
      <c r="S92" s="199">
        <v>75</v>
      </c>
      <c r="T92" s="190">
        <f t="shared" si="91"/>
        <v>3.5700000000000003</v>
      </c>
      <c r="U92" s="191">
        <v>7</v>
      </c>
      <c r="V92" s="192">
        <v>3</v>
      </c>
      <c r="W92" s="193">
        <f t="shared" si="96"/>
        <v>5.8823529411764701</v>
      </c>
      <c r="X92" s="187"/>
      <c r="Y92" s="193">
        <v>0</v>
      </c>
      <c r="Z92" s="193">
        <f>Y263</f>
        <v>0</v>
      </c>
      <c r="AA92" s="193">
        <f t="shared" si="93"/>
        <v>3</v>
      </c>
      <c r="AB92" s="193">
        <v>0</v>
      </c>
    </row>
    <row r="93" spans="1:28" s="194" customFormat="1" ht="15.75">
      <c r="A93" s="210" t="s">
        <v>128</v>
      </c>
      <c r="B93" s="242" t="s">
        <v>129</v>
      </c>
      <c r="C93" s="196">
        <v>95.58</v>
      </c>
      <c r="D93" s="207">
        <v>0</v>
      </c>
      <c r="E93" s="198">
        <v>233</v>
      </c>
      <c r="F93" s="188">
        <f t="shared" si="95"/>
        <v>2.437748482946223</v>
      </c>
      <c r="G93" s="199">
        <v>0</v>
      </c>
      <c r="H93" s="200">
        <v>0</v>
      </c>
      <c r="I93" s="186"/>
      <c r="J93" s="208">
        <v>0</v>
      </c>
      <c r="K93" s="203">
        <v>0</v>
      </c>
      <c r="L93" s="203">
        <v>0</v>
      </c>
      <c r="M93" s="203">
        <v>0</v>
      </c>
      <c r="N93" s="203"/>
      <c r="O93" s="199"/>
      <c r="P93" s="199"/>
      <c r="Q93" s="199"/>
      <c r="R93" s="199"/>
      <c r="S93" s="199"/>
      <c r="T93" s="190">
        <f t="shared" si="91"/>
        <v>16.310000000000002</v>
      </c>
      <c r="U93" s="191">
        <v>7</v>
      </c>
      <c r="V93" s="192">
        <v>16</v>
      </c>
      <c r="W93" s="193">
        <f t="shared" si="96"/>
        <v>6.866952789699571</v>
      </c>
      <c r="X93" s="187"/>
      <c r="Y93" s="193">
        <v>1</v>
      </c>
      <c r="Z93" s="193">
        <v>1</v>
      </c>
      <c r="AA93" s="193">
        <v>11</v>
      </c>
      <c r="AB93" s="193">
        <v>3</v>
      </c>
    </row>
    <row r="94" spans="1:28" s="194" customFormat="1" ht="15.75">
      <c r="A94" s="210" t="s">
        <v>130</v>
      </c>
      <c r="B94" s="242" t="s">
        <v>131</v>
      </c>
      <c r="C94" s="196">
        <v>140.6</v>
      </c>
      <c r="D94" s="207">
        <v>484</v>
      </c>
      <c r="E94" s="198">
        <v>455</v>
      </c>
      <c r="F94" s="188">
        <f t="shared" si="95"/>
        <v>3.2361308677098153</v>
      </c>
      <c r="G94" s="199">
        <v>33</v>
      </c>
      <c r="H94" s="243">
        <v>7</v>
      </c>
      <c r="I94" s="186"/>
      <c r="J94" s="208">
        <v>4</v>
      </c>
      <c r="K94" s="203">
        <v>4</v>
      </c>
      <c r="L94" s="204">
        <v>19</v>
      </c>
      <c r="M94" s="204">
        <v>6</v>
      </c>
      <c r="N94" s="204">
        <v>19</v>
      </c>
      <c r="O94" s="199">
        <v>2</v>
      </c>
      <c r="P94" s="199">
        <v>2</v>
      </c>
      <c r="Q94" s="199">
        <v>15</v>
      </c>
      <c r="R94" s="199"/>
      <c r="S94" s="199">
        <v>56</v>
      </c>
      <c r="T94" s="190">
        <f t="shared" si="91"/>
        <v>31.85</v>
      </c>
      <c r="U94" s="191">
        <v>7</v>
      </c>
      <c r="V94" s="192">
        <v>31</v>
      </c>
      <c r="W94" s="193">
        <f t="shared" si="96"/>
        <v>6.8131868131868139</v>
      </c>
      <c r="X94" s="187"/>
      <c r="Y94" s="193">
        <v>0</v>
      </c>
      <c r="Z94" s="193">
        <v>1</v>
      </c>
      <c r="AA94" s="193">
        <v>28</v>
      </c>
      <c r="AB94" s="193">
        <v>2</v>
      </c>
    </row>
    <row r="95" spans="1:28" ht="15.75">
      <c r="A95" s="5"/>
      <c r="B95" s="54" t="s">
        <v>41</v>
      </c>
      <c r="C95" s="55"/>
      <c r="D95" s="68"/>
      <c r="E95" s="54"/>
      <c r="F95" s="55"/>
      <c r="G95" s="18">
        <v>253</v>
      </c>
      <c r="H95" s="68"/>
      <c r="I95" s="68"/>
      <c r="J95" s="18">
        <v>34</v>
      </c>
      <c r="K95" s="18">
        <v>29</v>
      </c>
      <c r="L95" s="18">
        <v>143</v>
      </c>
      <c r="M95" s="18">
        <v>47</v>
      </c>
      <c r="N95" s="18"/>
      <c r="O95" s="19"/>
      <c r="P95" s="19"/>
      <c r="Q95" s="19"/>
      <c r="R95" s="19"/>
      <c r="S95" s="19"/>
      <c r="T95" s="134"/>
      <c r="U95" s="19"/>
      <c r="V95" s="166">
        <f>SUM(V87:V94)</f>
        <v>245</v>
      </c>
      <c r="W95" s="19"/>
      <c r="X95" s="19"/>
      <c r="Y95" s="118"/>
      <c r="Z95" s="118"/>
      <c r="AA95" s="118"/>
      <c r="AB95" s="118"/>
    </row>
    <row r="96" spans="1:28">
      <c r="A96" s="330" t="s">
        <v>132</v>
      </c>
      <c r="B96" s="331"/>
      <c r="C96" s="331"/>
      <c r="D96" s="331"/>
      <c r="E96" s="331"/>
      <c r="F96" s="331"/>
      <c r="G96" s="331"/>
      <c r="H96" s="331"/>
      <c r="I96" s="331"/>
      <c r="J96" s="331"/>
      <c r="K96" s="331"/>
      <c r="L96" s="331"/>
      <c r="M96" s="331"/>
      <c r="N96" s="331"/>
      <c r="O96" s="331"/>
      <c r="P96" s="331"/>
      <c r="Q96" s="331"/>
      <c r="R96" s="331"/>
      <c r="S96" s="331"/>
      <c r="T96" s="331"/>
      <c r="U96" s="331"/>
      <c r="V96" s="331"/>
      <c r="W96" s="331"/>
      <c r="X96" s="331"/>
      <c r="Y96" s="331"/>
      <c r="Z96" s="331"/>
      <c r="AA96" s="331"/>
      <c r="AB96" s="332"/>
    </row>
    <row r="97" spans="1:28" ht="15.75">
      <c r="A97" s="1" t="s">
        <v>133</v>
      </c>
      <c r="B97" s="2" t="s">
        <v>49</v>
      </c>
      <c r="C97" s="9">
        <v>1541.2</v>
      </c>
      <c r="D97" s="65">
        <v>1753</v>
      </c>
      <c r="E97" s="120">
        <v>1510</v>
      </c>
      <c r="F97" s="119">
        <f t="shared" ref="F97:F100" si="97">E97/C97</f>
        <v>0.97975603425901892</v>
      </c>
      <c r="G97" s="80">
        <v>87</v>
      </c>
      <c r="H97" s="11">
        <v>5</v>
      </c>
      <c r="I97" s="24"/>
      <c r="J97" s="6">
        <v>11</v>
      </c>
      <c r="K97" s="7">
        <v>10</v>
      </c>
      <c r="L97" s="29">
        <v>49</v>
      </c>
      <c r="M97" s="29">
        <v>17</v>
      </c>
      <c r="N97" s="73">
        <v>27</v>
      </c>
      <c r="O97" s="5">
        <v>15</v>
      </c>
      <c r="P97" s="5"/>
      <c r="Q97" s="5">
        <v>6</v>
      </c>
      <c r="R97" s="5">
        <v>6</v>
      </c>
      <c r="S97" s="5">
        <v>60</v>
      </c>
      <c r="T97" s="133">
        <f>E97*U97%</f>
        <v>45.3</v>
      </c>
      <c r="U97" s="103">
        <v>3</v>
      </c>
      <c r="V97" s="156">
        <v>45</v>
      </c>
      <c r="W97" s="105">
        <f t="shared" ref="W97" si="98">V97/E97%</f>
        <v>2.9801324503311259</v>
      </c>
      <c r="X97" s="104"/>
      <c r="Y97" s="105">
        <v>6</v>
      </c>
      <c r="Z97" s="105">
        <f t="shared" ref="Z97:Z100" si="99">Y269</f>
        <v>0</v>
      </c>
      <c r="AA97" s="105">
        <f t="shared" ref="AA97" si="100">V97-Y97-AB97</f>
        <v>31</v>
      </c>
      <c r="AB97" s="105">
        <v>8</v>
      </c>
    </row>
    <row r="98" spans="1:28" s="194" customFormat="1" ht="15.75">
      <c r="A98" s="184" t="s">
        <v>134</v>
      </c>
      <c r="B98" s="205" t="s">
        <v>135</v>
      </c>
      <c r="C98" s="206">
        <v>400</v>
      </c>
      <c r="D98" s="207">
        <v>1192</v>
      </c>
      <c r="E98" s="198">
        <v>1087</v>
      </c>
      <c r="F98" s="188">
        <f t="shared" si="97"/>
        <v>2.7174999999999998</v>
      </c>
      <c r="G98" s="199">
        <v>35</v>
      </c>
      <c r="H98" s="200">
        <v>7</v>
      </c>
      <c r="I98" s="217"/>
      <c r="J98" s="208">
        <v>4</v>
      </c>
      <c r="K98" s="203">
        <v>4</v>
      </c>
      <c r="L98" s="204">
        <v>25</v>
      </c>
      <c r="M98" s="204">
        <v>2</v>
      </c>
      <c r="N98" s="204">
        <v>21</v>
      </c>
      <c r="O98" s="187"/>
      <c r="P98" s="187"/>
      <c r="Q98" s="187">
        <v>21</v>
      </c>
      <c r="R98" s="187"/>
      <c r="S98" s="187"/>
      <c r="T98" s="190">
        <f t="shared" ref="T98:T100" si="101">E98*U98%</f>
        <v>76.09</v>
      </c>
      <c r="U98" s="191">
        <v>7</v>
      </c>
      <c r="V98" s="192">
        <v>33</v>
      </c>
      <c r="W98" s="193">
        <f t="shared" ref="W98:W100" si="102">V98/E98%</f>
        <v>3.035878564857406</v>
      </c>
      <c r="X98" s="187"/>
      <c r="Y98" s="193">
        <f t="shared" ref="Y98:Y100" si="103">V98*15%</f>
        <v>4.95</v>
      </c>
      <c r="Z98" s="193">
        <f t="shared" si="99"/>
        <v>0</v>
      </c>
      <c r="AA98" s="193">
        <v>26</v>
      </c>
      <c r="AB98" s="193">
        <v>2</v>
      </c>
    </row>
    <row r="99" spans="1:28" s="194" customFormat="1" ht="15.75">
      <c r="A99" s="184" t="s">
        <v>136</v>
      </c>
      <c r="B99" s="205" t="s">
        <v>137</v>
      </c>
      <c r="C99" s="206">
        <v>17.399999999999999</v>
      </c>
      <c r="D99" s="207">
        <v>103</v>
      </c>
      <c r="E99" s="198">
        <v>104</v>
      </c>
      <c r="F99" s="188">
        <f t="shared" si="97"/>
        <v>5.9770114942528743</v>
      </c>
      <c r="G99" s="199">
        <v>3</v>
      </c>
      <c r="H99" s="200">
        <v>10</v>
      </c>
      <c r="I99" s="186"/>
      <c r="J99" s="208">
        <v>0</v>
      </c>
      <c r="K99" s="203">
        <v>0</v>
      </c>
      <c r="L99" s="204">
        <v>3</v>
      </c>
      <c r="M99" s="204">
        <v>0</v>
      </c>
      <c r="N99" s="204">
        <v>2</v>
      </c>
      <c r="O99" s="187"/>
      <c r="P99" s="187"/>
      <c r="Q99" s="187">
        <v>2</v>
      </c>
      <c r="R99" s="187"/>
      <c r="S99" s="187">
        <v>80</v>
      </c>
      <c r="T99" s="190">
        <f t="shared" si="101"/>
        <v>10.4</v>
      </c>
      <c r="U99" s="191">
        <v>10</v>
      </c>
      <c r="V99" s="192">
        <v>7</v>
      </c>
      <c r="W99" s="193">
        <f t="shared" si="102"/>
        <v>6.7307692307692308</v>
      </c>
      <c r="X99" s="187"/>
      <c r="Y99" s="193">
        <v>1</v>
      </c>
      <c r="Z99" s="193">
        <f t="shared" si="99"/>
        <v>0</v>
      </c>
      <c r="AA99" s="193">
        <f t="shared" ref="AA99:AA100" si="104">V99-Y99-AB99</f>
        <v>6</v>
      </c>
      <c r="AB99" s="193">
        <v>0</v>
      </c>
    </row>
    <row r="100" spans="1:28" ht="15.75">
      <c r="A100" s="1" t="s">
        <v>138</v>
      </c>
      <c r="B100" s="2" t="s">
        <v>139</v>
      </c>
      <c r="C100" s="9">
        <v>210.3</v>
      </c>
      <c r="D100" s="65">
        <v>589</v>
      </c>
      <c r="E100" s="120">
        <v>585</v>
      </c>
      <c r="F100" s="119">
        <f t="shared" si="97"/>
        <v>2.7817403708987158</v>
      </c>
      <c r="G100" s="80">
        <v>30</v>
      </c>
      <c r="H100" s="11">
        <v>7</v>
      </c>
      <c r="I100" s="24"/>
      <c r="J100" s="6">
        <v>4</v>
      </c>
      <c r="K100" s="7">
        <v>3</v>
      </c>
      <c r="L100" s="41">
        <v>17</v>
      </c>
      <c r="M100" s="41">
        <v>6</v>
      </c>
      <c r="N100" s="74"/>
      <c r="O100" s="5"/>
      <c r="P100" s="5"/>
      <c r="Q100" s="5"/>
      <c r="R100" s="5"/>
      <c r="S100" s="5"/>
      <c r="T100" s="133">
        <f t="shared" si="101"/>
        <v>40.950000000000003</v>
      </c>
      <c r="U100" s="103">
        <v>7</v>
      </c>
      <c r="V100" s="156">
        <v>40</v>
      </c>
      <c r="W100" s="105">
        <f t="shared" si="102"/>
        <v>6.8376068376068382</v>
      </c>
      <c r="X100" s="104"/>
      <c r="Y100" s="105">
        <f t="shared" si="103"/>
        <v>6</v>
      </c>
      <c r="Z100" s="105">
        <f t="shared" si="99"/>
        <v>0</v>
      </c>
      <c r="AA100" s="105">
        <f t="shared" si="104"/>
        <v>26</v>
      </c>
      <c r="AB100" s="105">
        <f t="shared" ref="AB100" si="105">V100*20%</f>
        <v>8</v>
      </c>
    </row>
    <row r="101" spans="1:28" ht="15.75">
      <c r="A101" s="5"/>
      <c r="B101" s="59" t="s">
        <v>41</v>
      </c>
      <c r="C101" s="57"/>
      <c r="D101" s="68"/>
      <c r="E101" s="54">
        <f>SUM(E97:E100)</f>
        <v>3286</v>
      </c>
      <c r="F101" s="55"/>
      <c r="G101" s="18">
        <v>155</v>
      </c>
      <c r="H101" s="68"/>
      <c r="I101" s="68"/>
      <c r="J101" s="18">
        <v>19</v>
      </c>
      <c r="K101" s="18">
        <v>17</v>
      </c>
      <c r="L101" s="18">
        <v>94</v>
      </c>
      <c r="M101" s="18">
        <v>25</v>
      </c>
      <c r="N101" s="18"/>
      <c r="O101" s="19"/>
      <c r="P101" s="19"/>
      <c r="Q101" s="19"/>
      <c r="R101" s="19"/>
      <c r="S101" s="19"/>
      <c r="T101" s="134"/>
      <c r="U101" s="19"/>
      <c r="V101" s="166">
        <f>SUM(V97:V100)</f>
        <v>125</v>
      </c>
      <c r="W101" s="19"/>
      <c r="X101" s="19"/>
      <c r="Y101" s="118"/>
      <c r="Z101" s="118"/>
      <c r="AA101" s="118"/>
      <c r="AB101" s="118"/>
    </row>
    <row r="102" spans="1:28">
      <c r="A102" s="330" t="s">
        <v>140</v>
      </c>
      <c r="B102" s="331"/>
      <c r="C102" s="331"/>
      <c r="D102" s="331"/>
      <c r="E102" s="331"/>
      <c r="F102" s="331"/>
      <c r="G102" s="331"/>
      <c r="H102" s="331"/>
      <c r="I102" s="331"/>
      <c r="J102" s="331"/>
      <c r="K102" s="331"/>
      <c r="L102" s="331"/>
      <c r="M102" s="331"/>
      <c r="N102" s="331"/>
      <c r="O102" s="331"/>
      <c r="P102" s="331"/>
      <c r="Q102" s="331"/>
      <c r="R102" s="331"/>
      <c r="S102" s="331"/>
      <c r="T102" s="331"/>
      <c r="U102" s="331"/>
      <c r="V102" s="331"/>
      <c r="W102" s="331"/>
      <c r="X102" s="331"/>
      <c r="Y102" s="331"/>
      <c r="Z102" s="331"/>
      <c r="AA102" s="331"/>
      <c r="AB102" s="332"/>
    </row>
    <row r="103" spans="1:28" ht="15.75">
      <c r="A103" s="92" t="s">
        <v>141</v>
      </c>
      <c r="B103" s="93" t="s">
        <v>49</v>
      </c>
      <c r="C103" s="9">
        <v>249.5</v>
      </c>
      <c r="D103" s="67">
        <v>108</v>
      </c>
      <c r="E103" s="120">
        <v>120</v>
      </c>
      <c r="F103" s="119">
        <f t="shared" ref="F103:F107" si="106">E103/C103</f>
        <v>0.48096192384769537</v>
      </c>
      <c r="G103" s="94">
        <v>3</v>
      </c>
      <c r="H103" s="11">
        <v>3</v>
      </c>
      <c r="I103" s="24"/>
      <c r="J103" s="17">
        <v>0</v>
      </c>
      <c r="K103" s="7">
        <v>0</v>
      </c>
      <c r="L103" s="29">
        <v>3</v>
      </c>
      <c r="M103" s="29">
        <v>0</v>
      </c>
      <c r="N103" s="73">
        <v>1</v>
      </c>
      <c r="O103" s="77"/>
      <c r="P103" s="77"/>
      <c r="Q103" s="77">
        <v>1</v>
      </c>
      <c r="R103" s="77"/>
      <c r="S103" s="77">
        <v>33</v>
      </c>
      <c r="T103" s="133">
        <f>E103*U103%</f>
        <v>3.5999999999999996</v>
      </c>
      <c r="U103" s="103">
        <v>3</v>
      </c>
      <c r="V103" s="156">
        <v>3</v>
      </c>
      <c r="W103" s="105">
        <f t="shared" ref="W103" si="107">V103/E103%</f>
        <v>2.5</v>
      </c>
      <c r="X103" s="104"/>
      <c r="Y103" s="105">
        <v>0</v>
      </c>
      <c r="Z103" s="105">
        <f t="shared" ref="Z103:Z107" si="108">Y275</f>
        <v>0</v>
      </c>
      <c r="AA103" s="105">
        <f t="shared" ref="AA103" si="109">V103-Y103-AB103</f>
        <v>2.4</v>
      </c>
      <c r="AB103" s="105">
        <f t="shared" ref="AB103" si="110">V103*20%</f>
        <v>0.60000000000000009</v>
      </c>
    </row>
    <row r="104" spans="1:28" s="194" customFormat="1" ht="18.75" customHeight="1">
      <c r="A104" s="238" t="s">
        <v>142</v>
      </c>
      <c r="B104" s="239" t="s">
        <v>143</v>
      </c>
      <c r="C104" s="206">
        <v>98.5</v>
      </c>
      <c r="D104" s="240">
        <v>49</v>
      </c>
      <c r="E104" s="198">
        <v>93</v>
      </c>
      <c r="F104" s="188">
        <f t="shared" si="106"/>
        <v>0.9441624365482234</v>
      </c>
      <c r="G104" s="241">
        <v>1</v>
      </c>
      <c r="H104" s="200">
        <v>5</v>
      </c>
      <c r="I104" s="217"/>
      <c r="J104" s="202">
        <v>0</v>
      </c>
      <c r="K104" s="203">
        <v>0</v>
      </c>
      <c r="L104" s="204">
        <v>1</v>
      </c>
      <c r="M104" s="204">
        <v>0</v>
      </c>
      <c r="N104" s="204"/>
      <c r="O104" s="199"/>
      <c r="P104" s="199"/>
      <c r="Q104" s="199"/>
      <c r="R104" s="199"/>
      <c r="S104" s="199"/>
      <c r="T104" s="190">
        <f t="shared" ref="T104:T107" si="111">E104*U104%</f>
        <v>2.79</v>
      </c>
      <c r="U104" s="191">
        <v>3</v>
      </c>
      <c r="V104" s="192">
        <v>0</v>
      </c>
      <c r="W104" s="193">
        <f t="shared" ref="W104:W107" si="112">V104/E104%</f>
        <v>0</v>
      </c>
      <c r="X104" s="187"/>
      <c r="Y104" s="193">
        <f t="shared" ref="Y104" si="113">V104*15%</f>
        <v>0</v>
      </c>
      <c r="Z104" s="193">
        <f t="shared" si="108"/>
        <v>0</v>
      </c>
      <c r="AA104" s="193">
        <f t="shared" ref="AA104:AA107" si="114">V104-Y104-AB104</f>
        <v>0</v>
      </c>
      <c r="AB104" s="193">
        <f t="shared" ref="AB104:AB106" si="115">V104*20%</f>
        <v>0</v>
      </c>
    </row>
    <row r="105" spans="1:28" s="194" customFormat="1" ht="15.75">
      <c r="A105" s="238" t="s">
        <v>144</v>
      </c>
      <c r="B105" s="239" t="s">
        <v>145</v>
      </c>
      <c r="C105" s="206">
        <v>142.22</v>
      </c>
      <c r="D105" s="240">
        <v>69</v>
      </c>
      <c r="E105" s="198">
        <v>140</v>
      </c>
      <c r="F105" s="188">
        <f t="shared" si="106"/>
        <v>0.98439038109970467</v>
      </c>
      <c r="G105" s="241">
        <v>2</v>
      </c>
      <c r="H105" s="200">
        <v>7</v>
      </c>
      <c r="I105" s="217"/>
      <c r="J105" s="202">
        <v>0</v>
      </c>
      <c r="K105" s="203">
        <v>0</v>
      </c>
      <c r="L105" s="204">
        <v>2</v>
      </c>
      <c r="M105" s="204">
        <v>0</v>
      </c>
      <c r="N105" s="204">
        <v>1</v>
      </c>
      <c r="O105" s="199"/>
      <c r="P105" s="199"/>
      <c r="Q105" s="199">
        <v>1</v>
      </c>
      <c r="R105" s="199"/>
      <c r="S105" s="199">
        <v>50</v>
      </c>
      <c r="T105" s="190">
        <f t="shared" si="111"/>
        <v>4.2</v>
      </c>
      <c r="U105" s="191">
        <v>3</v>
      </c>
      <c r="V105" s="192">
        <v>4</v>
      </c>
      <c r="W105" s="193">
        <f t="shared" si="112"/>
        <v>2.8571428571428572</v>
      </c>
      <c r="X105" s="187"/>
      <c r="Y105" s="193">
        <v>0</v>
      </c>
      <c r="Z105" s="193">
        <f t="shared" si="108"/>
        <v>0</v>
      </c>
      <c r="AA105" s="193">
        <f t="shared" si="114"/>
        <v>4</v>
      </c>
      <c r="AB105" s="193">
        <v>0</v>
      </c>
    </row>
    <row r="106" spans="1:28" s="158" customFormat="1" ht="15.75">
      <c r="A106" s="173" t="s">
        <v>146</v>
      </c>
      <c r="B106" s="174" t="s">
        <v>147</v>
      </c>
      <c r="C106" s="145">
        <v>7.01</v>
      </c>
      <c r="D106" s="146">
        <v>58</v>
      </c>
      <c r="E106" s="147">
        <v>57</v>
      </c>
      <c r="F106" s="148">
        <f t="shared" si="106"/>
        <v>8.1312410841654774</v>
      </c>
      <c r="G106" s="175">
        <v>5</v>
      </c>
      <c r="H106" s="150">
        <v>10</v>
      </c>
      <c r="I106" s="159"/>
      <c r="J106" s="172">
        <v>1</v>
      </c>
      <c r="K106" s="152">
        <v>0</v>
      </c>
      <c r="L106" s="168">
        <v>3</v>
      </c>
      <c r="M106" s="168">
        <v>1</v>
      </c>
      <c r="N106" s="168">
        <v>5</v>
      </c>
      <c r="O106" s="149">
        <v>1</v>
      </c>
      <c r="P106" s="149"/>
      <c r="Q106" s="149">
        <v>3</v>
      </c>
      <c r="R106" s="149">
        <v>1</v>
      </c>
      <c r="S106" s="149">
        <v>100</v>
      </c>
      <c r="T106" s="154">
        <f t="shared" si="111"/>
        <v>6.84</v>
      </c>
      <c r="U106" s="155">
        <v>12</v>
      </c>
      <c r="V106" s="156">
        <v>5</v>
      </c>
      <c r="W106" s="157">
        <f t="shared" si="112"/>
        <v>8.7719298245614041</v>
      </c>
      <c r="X106" s="153"/>
      <c r="Y106" s="157">
        <v>0</v>
      </c>
      <c r="Z106" s="157">
        <f t="shared" si="108"/>
        <v>0</v>
      </c>
      <c r="AA106" s="157">
        <f t="shared" si="114"/>
        <v>4</v>
      </c>
      <c r="AB106" s="157">
        <f t="shared" si="115"/>
        <v>1</v>
      </c>
    </row>
    <row r="107" spans="1:28" s="194" customFormat="1" ht="15.75">
      <c r="A107" s="238" t="s">
        <v>148</v>
      </c>
      <c r="B107" s="239" t="s">
        <v>149</v>
      </c>
      <c r="C107" s="206">
        <v>11.75</v>
      </c>
      <c r="D107" s="240">
        <v>35</v>
      </c>
      <c r="E107" s="198">
        <v>78</v>
      </c>
      <c r="F107" s="188">
        <f t="shared" si="106"/>
        <v>6.6382978723404253</v>
      </c>
      <c r="G107" s="241">
        <v>3</v>
      </c>
      <c r="H107" s="200">
        <v>8</v>
      </c>
      <c r="I107" s="186"/>
      <c r="J107" s="202">
        <v>0</v>
      </c>
      <c r="K107" s="203">
        <v>0</v>
      </c>
      <c r="L107" s="204">
        <v>3</v>
      </c>
      <c r="M107" s="204">
        <v>0</v>
      </c>
      <c r="N107" s="204">
        <v>3</v>
      </c>
      <c r="O107" s="199"/>
      <c r="P107" s="199"/>
      <c r="Q107" s="199">
        <v>3</v>
      </c>
      <c r="R107" s="199"/>
      <c r="S107" s="199">
        <v>100</v>
      </c>
      <c r="T107" s="190">
        <f t="shared" si="111"/>
        <v>7.8000000000000007</v>
      </c>
      <c r="U107" s="191">
        <v>10</v>
      </c>
      <c r="V107" s="192">
        <v>4</v>
      </c>
      <c r="W107" s="193">
        <f t="shared" si="112"/>
        <v>5.1282051282051277</v>
      </c>
      <c r="X107" s="187"/>
      <c r="Y107" s="193">
        <v>0</v>
      </c>
      <c r="Z107" s="193">
        <f t="shared" si="108"/>
        <v>0</v>
      </c>
      <c r="AA107" s="193">
        <f t="shared" si="114"/>
        <v>4</v>
      </c>
      <c r="AB107" s="193">
        <v>0</v>
      </c>
    </row>
    <row r="108" spans="1:28" ht="15.75">
      <c r="A108" s="77"/>
      <c r="B108" s="84" t="s">
        <v>41</v>
      </c>
      <c r="C108" s="83"/>
      <c r="D108" s="18"/>
      <c r="E108" s="54">
        <f>SUM(E103:E107)</f>
        <v>488</v>
      </c>
      <c r="F108" s="54"/>
      <c r="G108" s="18">
        <v>14</v>
      </c>
      <c r="H108" s="18"/>
      <c r="I108" s="18"/>
      <c r="J108" s="18">
        <v>1</v>
      </c>
      <c r="K108" s="18">
        <v>0</v>
      </c>
      <c r="L108" s="18">
        <v>12</v>
      </c>
      <c r="M108" s="18">
        <v>1</v>
      </c>
      <c r="N108" s="18"/>
      <c r="O108" s="78"/>
      <c r="P108" s="78"/>
      <c r="Q108" s="78"/>
      <c r="R108" s="78"/>
      <c r="S108" s="78"/>
      <c r="T108" s="135"/>
      <c r="U108" s="78"/>
      <c r="V108" s="166">
        <f>SUM(V103:V107)</f>
        <v>16</v>
      </c>
      <c r="W108" s="78"/>
      <c r="X108" s="78"/>
      <c r="Y108" s="117"/>
      <c r="Z108" s="117"/>
      <c r="AA108" s="117"/>
      <c r="AB108" s="117"/>
    </row>
    <row r="109" spans="1:28">
      <c r="A109" s="330" t="s">
        <v>150</v>
      </c>
      <c r="B109" s="404"/>
      <c r="C109" s="404"/>
      <c r="D109" s="404"/>
      <c r="E109" s="404"/>
      <c r="F109" s="404"/>
      <c r="G109" s="404"/>
      <c r="H109" s="404"/>
      <c r="I109" s="404"/>
      <c r="J109" s="404"/>
      <c r="K109" s="404"/>
      <c r="L109" s="404"/>
      <c r="M109" s="404"/>
      <c r="N109" s="404"/>
      <c r="O109" s="404"/>
      <c r="P109" s="404"/>
      <c r="Q109" s="404"/>
      <c r="R109" s="404"/>
      <c r="S109" s="404"/>
      <c r="T109" s="404"/>
      <c r="U109" s="404"/>
      <c r="V109" s="404"/>
      <c r="W109" s="404"/>
      <c r="X109" s="404"/>
      <c r="Y109" s="404"/>
      <c r="Z109" s="404"/>
      <c r="AA109" s="404"/>
      <c r="AB109" s="405"/>
    </row>
    <row r="110" spans="1:28" ht="15.75">
      <c r="A110" s="1" t="s">
        <v>151</v>
      </c>
      <c r="B110" s="2" t="s">
        <v>49</v>
      </c>
      <c r="C110" s="9">
        <v>587.20000000000005</v>
      </c>
      <c r="D110" s="65">
        <v>0</v>
      </c>
      <c r="E110" s="120">
        <v>615</v>
      </c>
      <c r="F110" s="119">
        <f t="shared" ref="F110:F111" si="116">E110/C110</f>
        <v>1.0473433242506811</v>
      </c>
      <c r="G110" s="80">
        <v>0</v>
      </c>
      <c r="H110" s="11">
        <v>0</v>
      </c>
      <c r="I110" s="24"/>
      <c r="J110" s="33">
        <v>0</v>
      </c>
      <c r="K110" s="7">
        <v>0</v>
      </c>
      <c r="L110" s="29">
        <v>0</v>
      </c>
      <c r="M110" s="29">
        <v>0</v>
      </c>
      <c r="N110" s="73"/>
      <c r="O110" s="77"/>
      <c r="P110" s="77"/>
      <c r="Q110" s="77"/>
      <c r="R110" s="77"/>
      <c r="S110" s="77"/>
      <c r="T110" s="133">
        <f>E110*U110%</f>
        <v>30.75</v>
      </c>
      <c r="U110" s="103">
        <v>5</v>
      </c>
      <c r="V110" s="156">
        <v>30</v>
      </c>
      <c r="W110" s="105">
        <f t="shared" ref="W110" si="117">V110/E110%</f>
        <v>4.8780487804878048</v>
      </c>
      <c r="X110" s="104"/>
      <c r="Y110" s="105">
        <v>6</v>
      </c>
      <c r="Z110" s="105">
        <f>Y282</f>
        <v>0</v>
      </c>
      <c r="AA110" s="105">
        <f t="shared" ref="AA110" si="118">V110-Y110-AB110</f>
        <v>16</v>
      </c>
      <c r="AB110" s="105">
        <v>8</v>
      </c>
    </row>
    <row r="111" spans="1:28" s="158" customFormat="1" ht="15.75">
      <c r="A111" s="143" t="s">
        <v>152</v>
      </c>
      <c r="B111" s="144" t="s">
        <v>153</v>
      </c>
      <c r="C111" s="145">
        <v>200.45</v>
      </c>
      <c r="D111" s="167">
        <v>805</v>
      </c>
      <c r="E111" s="147">
        <v>452</v>
      </c>
      <c r="F111" s="148">
        <f t="shared" si="116"/>
        <v>2.2549264155649791</v>
      </c>
      <c r="G111" s="149">
        <v>35</v>
      </c>
      <c r="H111" s="150">
        <v>12</v>
      </c>
      <c r="I111" s="159"/>
      <c r="J111" s="172">
        <v>4</v>
      </c>
      <c r="K111" s="152">
        <v>4</v>
      </c>
      <c r="L111" s="168">
        <v>21</v>
      </c>
      <c r="M111" s="168">
        <v>6</v>
      </c>
      <c r="N111" s="168">
        <v>26</v>
      </c>
      <c r="O111" s="149">
        <v>4</v>
      </c>
      <c r="P111" s="149"/>
      <c r="Q111" s="149">
        <v>16</v>
      </c>
      <c r="R111" s="149">
        <v>6</v>
      </c>
      <c r="S111" s="149">
        <v>74</v>
      </c>
      <c r="T111" s="154">
        <f t="shared" ref="T111" si="119">E111*U111%</f>
        <v>31.640000000000004</v>
      </c>
      <c r="U111" s="155">
        <v>7</v>
      </c>
      <c r="V111" s="156">
        <v>31</v>
      </c>
      <c r="W111" s="157">
        <f t="shared" ref="W111" si="120">V111/E111%</f>
        <v>6.8584070796460184</v>
      </c>
      <c r="X111" s="153"/>
      <c r="Y111" s="157">
        <v>2</v>
      </c>
      <c r="Z111" s="157">
        <v>2</v>
      </c>
      <c r="AA111" s="157">
        <v>21</v>
      </c>
      <c r="AB111" s="157">
        <v>6</v>
      </c>
    </row>
    <row r="112" spans="1:28" ht="15.75">
      <c r="A112" s="5"/>
      <c r="B112" s="59" t="s">
        <v>41</v>
      </c>
      <c r="C112" s="57"/>
      <c r="D112" s="68"/>
      <c r="E112" s="54">
        <f>SUM(E110:E111)</f>
        <v>1067</v>
      </c>
      <c r="F112" s="55"/>
      <c r="G112" s="18">
        <f>SUM(G110:G111)</f>
        <v>35</v>
      </c>
      <c r="H112" s="68"/>
      <c r="I112" s="68"/>
      <c r="J112" s="18">
        <v>8</v>
      </c>
      <c r="K112" s="18">
        <v>5</v>
      </c>
      <c r="L112" s="18">
        <v>35</v>
      </c>
      <c r="M112" s="18">
        <v>10</v>
      </c>
      <c r="N112" s="18"/>
      <c r="O112" s="19"/>
      <c r="P112" s="19"/>
      <c r="Q112" s="19"/>
      <c r="R112" s="19"/>
      <c r="S112" s="19"/>
      <c r="T112" s="134"/>
      <c r="U112" s="19"/>
      <c r="V112" s="166">
        <f>SUM(V110:V111)</f>
        <v>61</v>
      </c>
      <c r="W112" s="19"/>
      <c r="X112" s="19"/>
      <c r="Y112" s="118"/>
      <c r="Z112" s="118"/>
      <c r="AA112" s="118"/>
      <c r="AB112" s="118"/>
    </row>
    <row r="113" spans="1:28">
      <c r="A113" s="330" t="s">
        <v>154</v>
      </c>
      <c r="B113" s="331"/>
      <c r="C113" s="331"/>
      <c r="D113" s="331"/>
      <c r="E113" s="331"/>
      <c r="F113" s="331"/>
      <c r="G113" s="331"/>
      <c r="H113" s="331"/>
      <c r="I113" s="331"/>
      <c r="J113" s="331"/>
      <c r="K113" s="331"/>
      <c r="L113" s="331"/>
      <c r="M113" s="331"/>
      <c r="N113" s="331"/>
      <c r="O113" s="331"/>
      <c r="P113" s="331"/>
      <c r="Q113" s="331"/>
      <c r="R113" s="331"/>
      <c r="S113" s="331"/>
      <c r="T113" s="331"/>
      <c r="U113" s="331"/>
      <c r="V113" s="331"/>
      <c r="W113" s="331"/>
      <c r="X113" s="331"/>
      <c r="Y113" s="331"/>
      <c r="Z113" s="331"/>
      <c r="AA113" s="331"/>
      <c r="AB113" s="332"/>
    </row>
    <row r="114" spans="1:28" ht="15.75">
      <c r="A114" s="1" t="s">
        <v>155</v>
      </c>
      <c r="B114" s="2" t="s">
        <v>26</v>
      </c>
      <c r="C114" s="9">
        <v>240.6</v>
      </c>
      <c r="D114" s="65">
        <v>208</v>
      </c>
      <c r="E114" s="120">
        <v>91</v>
      </c>
      <c r="F114" s="119">
        <f t="shared" ref="F114:F115" si="121">E114/C114</f>
        <v>0.37822111388196178</v>
      </c>
      <c r="G114" s="80">
        <v>6</v>
      </c>
      <c r="H114" s="11">
        <v>3</v>
      </c>
      <c r="I114" s="24"/>
      <c r="J114" s="33">
        <v>1</v>
      </c>
      <c r="K114" s="7">
        <v>0</v>
      </c>
      <c r="L114" s="29">
        <v>4</v>
      </c>
      <c r="M114" s="29">
        <v>1</v>
      </c>
      <c r="N114" s="73"/>
      <c r="O114" s="5"/>
      <c r="P114" s="5"/>
      <c r="Q114" s="5"/>
      <c r="R114" s="5"/>
      <c r="S114" s="5"/>
      <c r="T114" s="133">
        <f t="shared" ref="T114:T116" si="122">E114*U114%</f>
        <v>2.73</v>
      </c>
      <c r="U114" s="103">
        <v>3</v>
      </c>
      <c r="V114" s="156">
        <v>2</v>
      </c>
      <c r="W114" s="105">
        <f t="shared" ref="W114" si="123">V114/E114%</f>
        <v>2.1978021978021975</v>
      </c>
      <c r="X114" s="104"/>
      <c r="Y114" s="105">
        <v>0</v>
      </c>
      <c r="Z114" s="105">
        <f>Y287</f>
        <v>0</v>
      </c>
      <c r="AA114" s="105">
        <v>2</v>
      </c>
      <c r="AB114" s="105">
        <v>0</v>
      </c>
    </row>
    <row r="115" spans="1:28" s="194" customFormat="1" ht="30">
      <c r="A115" s="184" t="s">
        <v>156</v>
      </c>
      <c r="B115" s="205" t="s">
        <v>157</v>
      </c>
      <c r="C115" s="206">
        <v>332.5</v>
      </c>
      <c r="D115" s="244">
        <v>134</v>
      </c>
      <c r="E115" s="198">
        <v>152</v>
      </c>
      <c r="F115" s="188">
        <f t="shared" si="121"/>
        <v>0.45714285714285713</v>
      </c>
      <c r="G115" s="199">
        <v>8</v>
      </c>
      <c r="H115" s="200">
        <v>7</v>
      </c>
      <c r="I115" s="186"/>
      <c r="J115" s="202">
        <v>1</v>
      </c>
      <c r="K115" s="203">
        <v>0</v>
      </c>
      <c r="L115" s="204">
        <v>6</v>
      </c>
      <c r="M115" s="204">
        <v>1</v>
      </c>
      <c r="N115" s="204">
        <v>4</v>
      </c>
      <c r="O115" s="187"/>
      <c r="P115" s="187"/>
      <c r="Q115" s="199">
        <v>3</v>
      </c>
      <c r="R115" s="199"/>
      <c r="S115" s="199">
        <v>50</v>
      </c>
      <c r="T115" s="190">
        <f t="shared" si="122"/>
        <v>4.5599999999999996</v>
      </c>
      <c r="U115" s="191">
        <v>3</v>
      </c>
      <c r="V115" s="192">
        <v>4</v>
      </c>
      <c r="W115" s="193">
        <f t="shared" ref="W115" si="124">V115/E115%</f>
        <v>2.6315789473684212</v>
      </c>
      <c r="X115" s="187"/>
      <c r="Y115" s="193">
        <v>0</v>
      </c>
      <c r="Z115" s="193">
        <f>Y288</f>
        <v>0</v>
      </c>
      <c r="AA115" s="193">
        <f t="shared" ref="AA115" si="125">V115-Y115-AB115</f>
        <v>4</v>
      </c>
      <c r="AB115" s="193">
        <v>0</v>
      </c>
    </row>
    <row r="116" spans="1:28" ht="15.75">
      <c r="A116" s="5"/>
      <c r="B116" s="59" t="s">
        <v>41</v>
      </c>
      <c r="C116" s="57"/>
      <c r="D116" s="68"/>
      <c r="E116" s="54">
        <v>225</v>
      </c>
      <c r="F116" s="55"/>
      <c r="G116" s="18">
        <v>14</v>
      </c>
      <c r="H116" s="68"/>
      <c r="I116" s="68"/>
      <c r="J116" s="18">
        <v>2</v>
      </c>
      <c r="K116" s="18">
        <v>0</v>
      </c>
      <c r="L116" s="18">
        <v>10</v>
      </c>
      <c r="M116" s="18">
        <v>2</v>
      </c>
      <c r="N116" s="18"/>
      <c r="O116" s="19"/>
      <c r="P116" s="19"/>
      <c r="Q116" s="19"/>
      <c r="R116" s="19"/>
      <c r="S116" s="19"/>
      <c r="T116" s="133">
        <f t="shared" si="122"/>
        <v>0</v>
      </c>
      <c r="U116" s="117">
        <v>0</v>
      </c>
      <c r="V116" s="166">
        <f>SUM(V114:V115)</f>
        <v>6</v>
      </c>
      <c r="W116" s="118"/>
      <c r="X116" s="19"/>
      <c r="Y116" s="118"/>
      <c r="Z116" s="118"/>
      <c r="AA116" s="118"/>
      <c r="AB116" s="118"/>
    </row>
    <row r="117" spans="1:28">
      <c r="A117" s="330" t="s">
        <v>158</v>
      </c>
      <c r="B117" s="331"/>
      <c r="C117" s="331"/>
      <c r="D117" s="331"/>
      <c r="E117" s="331"/>
      <c r="F117" s="331"/>
      <c r="G117" s="331"/>
      <c r="H117" s="331"/>
      <c r="I117" s="331"/>
      <c r="J117" s="331"/>
      <c r="K117" s="331"/>
      <c r="L117" s="331"/>
      <c r="M117" s="331"/>
      <c r="N117" s="331"/>
      <c r="O117" s="331"/>
      <c r="P117" s="331"/>
      <c r="Q117" s="331"/>
      <c r="R117" s="331"/>
      <c r="S117" s="331"/>
      <c r="T117" s="331"/>
      <c r="U117" s="331"/>
      <c r="V117" s="331"/>
      <c r="W117" s="331"/>
      <c r="X117" s="331"/>
      <c r="Y117" s="331"/>
      <c r="Z117" s="331"/>
      <c r="AA117" s="331"/>
      <c r="AB117" s="332"/>
    </row>
    <row r="118" spans="1:28" ht="15.75">
      <c r="A118" s="49" t="s">
        <v>159</v>
      </c>
      <c r="B118" s="50" t="s">
        <v>26</v>
      </c>
      <c r="C118" s="28">
        <v>358.5</v>
      </c>
      <c r="D118" s="82">
        <v>99</v>
      </c>
      <c r="E118" s="122">
        <v>15</v>
      </c>
      <c r="F118" s="119">
        <f t="shared" ref="F118:F120" si="126">E118/C118</f>
        <v>4.1841004184100417E-2</v>
      </c>
      <c r="G118" s="72">
        <v>2</v>
      </c>
      <c r="H118" s="30">
        <v>3</v>
      </c>
      <c r="I118" s="24"/>
      <c r="J118" s="51">
        <v>0</v>
      </c>
      <c r="K118" s="30">
        <v>0</v>
      </c>
      <c r="L118" s="29">
        <v>2</v>
      </c>
      <c r="M118" s="29">
        <v>0</v>
      </c>
      <c r="N118" s="73"/>
      <c r="O118" s="5"/>
      <c r="P118" s="5"/>
      <c r="Q118" s="5"/>
      <c r="R118" s="5"/>
      <c r="S118" s="5"/>
      <c r="T118" s="133">
        <f t="shared" ref="T118" si="127">E118*U118%</f>
        <v>0</v>
      </c>
      <c r="U118" s="103">
        <v>0</v>
      </c>
      <c r="V118" s="156">
        <f t="shared" ref="V118" si="128">E118*U118%</f>
        <v>0</v>
      </c>
      <c r="W118" s="105">
        <f t="shared" ref="W118" si="129">V118/E118%</f>
        <v>0</v>
      </c>
      <c r="X118" s="104"/>
      <c r="Y118" s="105">
        <f t="shared" ref="Y118" si="130">V118*15%</f>
        <v>0</v>
      </c>
      <c r="Z118" s="105">
        <f>Y291</f>
        <v>0</v>
      </c>
      <c r="AA118" s="105">
        <f t="shared" ref="AA118" si="131">V118-Y118-AB118</f>
        <v>0</v>
      </c>
      <c r="AB118" s="105">
        <f t="shared" ref="AB118" si="132">V118*20%</f>
        <v>0</v>
      </c>
    </row>
    <row r="119" spans="1:28" ht="15.75">
      <c r="A119" s="49" t="s">
        <v>319</v>
      </c>
      <c r="B119" s="2" t="s">
        <v>160</v>
      </c>
      <c r="C119" s="9">
        <v>36.19</v>
      </c>
      <c r="D119" s="5"/>
      <c r="E119" s="123">
        <v>0</v>
      </c>
      <c r="F119" s="119">
        <f t="shared" si="126"/>
        <v>0</v>
      </c>
      <c r="G119" s="89">
        <v>0</v>
      </c>
      <c r="H119" s="7"/>
      <c r="I119" s="24"/>
      <c r="J119" s="6"/>
      <c r="K119" s="7"/>
      <c r="L119" s="29">
        <v>0</v>
      </c>
      <c r="M119" s="71">
        <v>0</v>
      </c>
      <c r="N119" s="73"/>
      <c r="O119" s="5"/>
      <c r="P119" s="5"/>
      <c r="Q119" s="5"/>
      <c r="R119" s="5"/>
      <c r="S119" s="5"/>
      <c r="T119" s="133">
        <f t="shared" ref="T119" si="133">E119*U119%</f>
        <v>0</v>
      </c>
      <c r="U119" s="103">
        <v>0</v>
      </c>
      <c r="V119" s="156">
        <f t="shared" ref="V119" si="134">E119*U119%</f>
        <v>0</v>
      </c>
      <c r="W119" s="105" t="e">
        <f t="shared" ref="W119:W120" si="135">V119/E119%</f>
        <v>#DIV/0!</v>
      </c>
      <c r="X119" s="104"/>
      <c r="Y119" s="105">
        <f t="shared" ref="Y119:Y120" si="136">V119*15%</f>
        <v>0</v>
      </c>
      <c r="Z119" s="105">
        <f t="shared" ref="Z119:Z120" si="137">Y292</f>
        <v>0</v>
      </c>
      <c r="AA119" s="105">
        <f t="shared" ref="AA119:AA120" si="138">V119-Y119-AB119</f>
        <v>0</v>
      </c>
      <c r="AB119" s="105">
        <f t="shared" ref="AB119:AB120" si="139">V119*20%</f>
        <v>0</v>
      </c>
    </row>
    <row r="120" spans="1:28" ht="15.75">
      <c r="A120" s="49" t="s">
        <v>320</v>
      </c>
      <c r="B120" s="2" t="s">
        <v>161</v>
      </c>
      <c r="C120" s="9">
        <v>21.42</v>
      </c>
      <c r="D120" s="5"/>
      <c r="E120" s="123">
        <v>15</v>
      </c>
      <c r="F120" s="119">
        <f t="shared" si="126"/>
        <v>0.70028011204481788</v>
      </c>
      <c r="G120" s="89">
        <v>0</v>
      </c>
      <c r="H120" s="7"/>
      <c r="I120" s="24"/>
      <c r="J120" s="6"/>
      <c r="K120" s="7"/>
      <c r="L120" s="29"/>
      <c r="M120" s="71"/>
      <c r="N120" s="73"/>
      <c r="O120" s="5"/>
      <c r="P120" s="5"/>
      <c r="Q120" s="5"/>
      <c r="R120" s="5"/>
      <c r="S120" s="5"/>
      <c r="T120" s="133">
        <v>0</v>
      </c>
      <c r="U120" s="103">
        <v>3</v>
      </c>
      <c r="V120" s="156">
        <v>0</v>
      </c>
      <c r="W120" s="105">
        <f t="shared" si="135"/>
        <v>0</v>
      </c>
      <c r="X120" s="104"/>
      <c r="Y120" s="105">
        <f t="shared" si="136"/>
        <v>0</v>
      </c>
      <c r="Z120" s="105">
        <f t="shared" si="137"/>
        <v>0</v>
      </c>
      <c r="AA120" s="105">
        <f t="shared" si="138"/>
        <v>0</v>
      </c>
      <c r="AB120" s="105">
        <f t="shared" si="139"/>
        <v>0</v>
      </c>
    </row>
    <row r="121" spans="1:28" ht="15.75">
      <c r="A121" s="5"/>
      <c r="B121" s="59" t="s">
        <v>41</v>
      </c>
      <c r="C121" s="57"/>
      <c r="D121" s="68"/>
      <c r="E121" s="54">
        <v>30</v>
      </c>
      <c r="F121" s="55"/>
      <c r="G121" s="18">
        <v>2</v>
      </c>
      <c r="H121" s="68"/>
      <c r="I121" s="68"/>
      <c r="J121" s="18">
        <v>0</v>
      </c>
      <c r="K121" s="18">
        <v>0</v>
      </c>
      <c r="L121" s="18">
        <v>2</v>
      </c>
      <c r="M121" s="18">
        <v>0</v>
      </c>
      <c r="N121" s="18"/>
      <c r="O121" s="19"/>
      <c r="P121" s="19"/>
      <c r="Q121" s="19"/>
      <c r="R121" s="19"/>
      <c r="S121" s="19"/>
      <c r="T121" s="134"/>
      <c r="U121" s="19"/>
      <c r="V121" s="166">
        <f>SUM(V118:V120)</f>
        <v>0</v>
      </c>
      <c r="W121" s="19"/>
      <c r="X121" s="19"/>
      <c r="Y121" s="118"/>
      <c r="Z121" s="118"/>
      <c r="AA121" s="118"/>
      <c r="AB121" s="118"/>
    </row>
    <row r="122" spans="1:28" ht="15.75">
      <c r="A122" s="342" t="s">
        <v>162</v>
      </c>
      <c r="B122" s="331"/>
      <c r="C122" s="331"/>
      <c r="D122" s="331"/>
      <c r="E122" s="331"/>
      <c r="F122" s="331"/>
      <c r="G122" s="331"/>
      <c r="H122" s="331"/>
      <c r="I122" s="331"/>
      <c r="J122" s="331"/>
      <c r="K122" s="331"/>
      <c r="L122" s="331"/>
      <c r="M122" s="331"/>
      <c r="N122" s="331"/>
      <c r="O122" s="331"/>
      <c r="P122" s="331"/>
      <c r="Q122" s="331"/>
      <c r="R122" s="331"/>
      <c r="S122" s="331"/>
      <c r="T122" s="331"/>
      <c r="U122" s="331"/>
      <c r="V122" s="331"/>
      <c r="W122" s="331"/>
      <c r="X122" s="331"/>
      <c r="Y122" s="331"/>
      <c r="Z122" s="331"/>
      <c r="AA122" s="331"/>
      <c r="AB122" s="332"/>
    </row>
    <row r="123" spans="1:28" s="100" customFormat="1" ht="15.75">
      <c r="A123" s="1" t="s">
        <v>163</v>
      </c>
      <c r="B123" s="2" t="s">
        <v>26</v>
      </c>
      <c r="C123" s="3">
        <v>273.5</v>
      </c>
      <c r="D123" s="113">
        <v>410</v>
      </c>
      <c r="E123" s="124">
        <v>477</v>
      </c>
      <c r="F123" s="119">
        <f t="shared" ref="F123:F133" si="140">E123/C123</f>
        <v>1.7440585009140768</v>
      </c>
      <c r="G123" s="102">
        <v>20</v>
      </c>
      <c r="H123" s="11">
        <v>5</v>
      </c>
      <c r="I123" s="15"/>
      <c r="J123" s="114">
        <v>4</v>
      </c>
      <c r="K123" s="7">
        <v>0</v>
      </c>
      <c r="L123" s="7">
        <v>12</v>
      </c>
      <c r="M123" s="7">
        <v>4</v>
      </c>
      <c r="N123" s="7">
        <v>13</v>
      </c>
      <c r="O123" s="104"/>
      <c r="P123" s="104"/>
      <c r="Q123" s="104">
        <v>10</v>
      </c>
      <c r="R123" s="104">
        <v>3</v>
      </c>
      <c r="S123" s="104">
        <v>65</v>
      </c>
      <c r="T123" s="133">
        <f t="shared" ref="T123:T133" si="141">E123*U123%</f>
        <v>23.85</v>
      </c>
      <c r="U123" s="103">
        <v>5</v>
      </c>
      <c r="V123" s="156">
        <v>23</v>
      </c>
      <c r="W123" s="105">
        <f t="shared" ref="W123" si="142">V123/E123%</f>
        <v>4.8218029350104823</v>
      </c>
      <c r="X123" s="104"/>
      <c r="Y123" s="105">
        <v>2</v>
      </c>
      <c r="Z123" s="105">
        <f t="shared" ref="Z123:Z133" si="143">Y296</f>
        <v>0</v>
      </c>
      <c r="AA123" s="105">
        <f t="shared" ref="AA123" si="144">V123-Y123-AB123</f>
        <v>19</v>
      </c>
      <c r="AB123" s="105">
        <v>2</v>
      </c>
    </row>
    <row r="124" spans="1:28" s="194" customFormat="1" ht="30">
      <c r="A124" s="184" t="s">
        <v>164</v>
      </c>
      <c r="B124" s="205" t="s">
        <v>165</v>
      </c>
      <c r="C124" s="206">
        <v>40.76</v>
      </c>
      <c r="D124" s="207">
        <v>53</v>
      </c>
      <c r="E124" s="209">
        <v>35</v>
      </c>
      <c r="F124" s="188">
        <f t="shared" si="140"/>
        <v>0.85868498527968606</v>
      </c>
      <c r="G124" s="199">
        <v>2</v>
      </c>
      <c r="H124" s="200">
        <v>5</v>
      </c>
      <c r="I124" s="186"/>
      <c r="J124" s="208">
        <v>0</v>
      </c>
      <c r="K124" s="203">
        <v>0</v>
      </c>
      <c r="L124" s="204">
        <v>2</v>
      </c>
      <c r="M124" s="204">
        <v>0</v>
      </c>
      <c r="N124" s="204">
        <v>1</v>
      </c>
      <c r="O124" s="199"/>
      <c r="P124" s="199"/>
      <c r="Q124" s="199">
        <v>1</v>
      </c>
      <c r="R124" s="199"/>
      <c r="S124" s="199">
        <v>50</v>
      </c>
      <c r="T124" s="190">
        <f t="shared" si="141"/>
        <v>1.05</v>
      </c>
      <c r="U124" s="191">
        <v>3</v>
      </c>
      <c r="V124" s="192">
        <v>1</v>
      </c>
      <c r="W124" s="193">
        <f t="shared" ref="W124:W133" si="145">V124/E124%</f>
        <v>2.8571428571428572</v>
      </c>
      <c r="X124" s="187"/>
      <c r="Y124" s="193">
        <v>0</v>
      </c>
      <c r="Z124" s="193">
        <f t="shared" si="143"/>
        <v>0</v>
      </c>
      <c r="AA124" s="193">
        <f t="shared" ref="AA124:AA133" si="146">V124-Y124-AB124</f>
        <v>1</v>
      </c>
      <c r="AB124" s="193">
        <v>0</v>
      </c>
    </row>
    <row r="125" spans="1:28" s="194" customFormat="1" ht="30">
      <c r="A125" s="184" t="s">
        <v>166</v>
      </c>
      <c r="B125" s="205" t="s">
        <v>167</v>
      </c>
      <c r="C125" s="206">
        <v>83.34</v>
      </c>
      <c r="D125" s="207">
        <v>163</v>
      </c>
      <c r="E125" s="209">
        <v>231</v>
      </c>
      <c r="F125" s="188">
        <f t="shared" si="140"/>
        <v>2.7717782577393808</v>
      </c>
      <c r="G125" s="199">
        <v>11</v>
      </c>
      <c r="H125" s="200">
        <v>7</v>
      </c>
      <c r="I125" s="186"/>
      <c r="J125" s="208">
        <v>2</v>
      </c>
      <c r="K125" s="203">
        <v>0</v>
      </c>
      <c r="L125" s="204">
        <v>7</v>
      </c>
      <c r="M125" s="204">
        <v>2</v>
      </c>
      <c r="N125" s="204">
        <v>9</v>
      </c>
      <c r="O125" s="199">
        <v>1</v>
      </c>
      <c r="P125" s="199"/>
      <c r="Q125" s="199">
        <v>6</v>
      </c>
      <c r="R125" s="199">
        <v>2</v>
      </c>
      <c r="S125" s="199">
        <v>81.8</v>
      </c>
      <c r="T125" s="190">
        <f t="shared" si="141"/>
        <v>16.170000000000002</v>
      </c>
      <c r="U125" s="191">
        <v>7</v>
      </c>
      <c r="V125" s="192">
        <v>15</v>
      </c>
      <c r="W125" s="193">
        <f t="shared" si="145"/>
        <v>6.4935064935064934</v>
      </c>
      <c r="X125" s="187"/>
      <c r="Y125" s="193">
        <v>2</v>
      </c>
      <c r="Z125" s="193">
        <f t="shared" si="143"/>
        <v>0</v>
      </c>
      <c r="AA125" s="193">
        <f t="shared" si="146"/>
        <v>10</v>
      </c>
      <c r="AB125" s="193">
        <v>3</v>
      </c>
    </row>
    <row r="126" spans="1:28" s="194" customFormat="1" ht="30">
      <c r="A126" s="184" t="s">
        <v>168</v>
      </c>
      <c r="B126" s="205" t="s">
        <v>169</v>
      </c>
      <c r="C126" s="206">
        <v>71.56</v>
      </c>
      <c r="D126" s="207">
        <v>113</v>
      </c>
      <c r="E126" s="209">
        <v>149</v>
      </c>
      <c r="F126" s="188">
        <f t="shared" si="140"/>
        <v>2.0821688093907209</v>
      </c>
      <c r="G126" s="199">
        <v>5</v>
      </c>
      <c r="H126" s="200">
        <v>5</v>
      </c>
      <c r="I126" s="186"/>
      <c r="J126" s="208">
        <v>1</v>
      </c>
      <c r="K126" s="203">
        <v>0</v>
      </c>
      <c r="L126" s="204">
        <v>3</v>
      </c>
      <c r="M126" s="204">
        <v>1</v>
      </c>
      <c r="N126" s="204">
        <v>3</v>
      </c>
      <c r="O126" s="199"/>
      <c r="P126" s="199"/>
      <c r="Q126" s="199">
        <v>2</v>
      </c>
      <c r="R126" s="199">
        <v>1</v>
      </c>
      <c r="S126" s="199">
        <v>60</v>
      </c>
      <c r="T126" s="190">
        <f t="shared" si="141"/>
        <v>10.430000000000001</v>
      </c>
      <c r="U126" s="191">
        <v>7</v>
      </c>
      <c r="V126" s="192">
        <v>10</v>
      </c>
      <c r="W126" s="193">
        <f t="shared" si="145"/>
        <v>6.7114093959731544</v>
      </c>
      <c r="X126" s="187"/>
      <c r="Y126" s="193">
        <v>1</v>
      </c>
      <c r="Z126" s="193">
        <f t="shared" si="143"/>
        <v>0</v>
      </c>
      <c r="AA126" s="193">
        <f t="shared" si="146"/>
        <v>7</v>
      </c>
      <c r="AB126" s="193">
        <f t="shared" ref="AB126:AB133" si="147">V126*20%</f>
        <v>2</v>
      </c>
    </row>
    <row r="127" spans="1:28" s="194" customFormat="1" ht="15.75">
      <c r="A127" s="184" t="s">
        <v>318</v>
      </c>
      <c r="B127" s="205" t="s">
        <v>170</v>
      </c>
      <c r="C127" s="206">
        <v>33.799999999999997</v>
      </c>
      <c r="D127" s="207">
        <v>73</v>
      </c>
      <c r="E127" s="209">
        <v>95</v>
      </c>
      <c r="F127" s="188">
        <f t="shared" si="140"/>
        <v>2.8106508875739649</v>
      </c>
      <c r="G127" s="199">
        <v>5</v>
      </c>
      <c r="H127" s="200">
        <v>7</v>
      </c>
      <c r="I127" s="186"/>
      <c r="J127" s="208">
        <v>0</v>
      </c>
      <c r="K127" s="203">
        <v>1</v>
      </c>
      <c r="L127" s="204">
        <v>3</v>
      </c>
      <c r="M127" s="204">
        <v>1</v>
      </c>
      <c r="N127" s="204">
        <v>3</v>
      </c>
      <c r="O127" s="199">
        <v>1</v>
      </c>
      <c r="P127" s="199"/>
      <c r="Q127" s="199">
        <v>2</v>
      </c>
      <c r="R127" s="199"/>
      <c r="S127" s="199">
        <v>50</v>
      </c>
      <c r="T127" s="190">
        <f t="shared" si="141"/>
        <v>6.65</v>
      </c>
      <c r="U127" s="191">
        <v>7</v>
      </c>
      <c r="V127" s="192">
        <v>6</v>
      </c>
      <c r="W127" s="193">
        <f t="shared" si="145"/>
        <v>6.3157894736842106</v>
      </c>
      <c r="X127" s="187"/>
      <c r="Y127" s="193">
        <v>1</v>
      </c>
      <c r="Z127" s="193">
        <f t="shared" si="143"/>
        <v>0</v>
      </c>
      <c r="AA127" s="193">
        <f t="shared" si="146"/>
        <v>4</v>
      </c>
      <c r="AB127" s="193">
        <v>1</v>
      </c>
    </row>
    <row r="128" spans="1:28" s="158" customFormat="1" ht="15.75">
      <c r="A128" s="143" t="s">
        <v>171</v>
      </c>
      <c r="B128" s="144" t="s">
        <v>172</v>
      </c>
      <c r="C128" s="145">
        <v>35.1</v>
      </c>
      <c r="D128" s="167">
        <v>80</v>
      </c>
      <c r="E128" s="169">
        <v>72</v>
      </c>
      <c r="F128" s="148">
        <f t="shared" si="140"/>
        <v>2.0512820512820511</v>
      </c>
      <c r="G128" s="149">
        <v>6</v>
      </c>
      <c r="H128" s="150">
        <v>8</v>
      </c>
      <c r="I128" s="159"/>
      <c r="J128" s="151">
        <v>0</v>
      </c>
      <c r="K128" s="152">
        <v>1</v>
      </c>
      <c r="L128" s="168">
        <v>5</v>
      </c>
      <c r="M128" s="168">
        <v>0</v>
      </c>
      <c r="N128" s="168"/>
      <c r="O128" s="149"/>
      <c r="P128" s="149"/>
      <c r="Q128" s="149"/>
      <c r="R128" s="149"/>
      <c r="S128" s="149"/>
      <c r="T128" s="154">
        <f t="shared" si="141"/>
        <v>5.0400000000000009</v>
      </c>
      <c r="U128" s="155">
        <v>7</v>
      </c>
      <c r="V128" s="156">
        <v>5</v>
      </c>
      <c r="W128" s="157">
        <f t="shared" si="145"/>
        <v>6.9444444444444446</v>
      </c>
      <c r="X128" s="153"/>
      <c r="Y128" s="157">
        <v>0</v>
      </c>
      <c r="Z128" s="157">
        <f t="shared" si="143"/>
        <v>0</v>
      </c>
      <c r="AA128" s="157">
        <f t="shared" si="146"/>
        <v>4</v>
      </c>
      <c r="AB128" s="157">
        <f t="shared" si="147"/>
        <v>1</v>
      </c>
    </row>
    <row r="129" spans="1:28" s="194" customFormat="1" ht="15.75">
      <c r="A129" s="184" t="s">
        <v>173</v>
      </c>
      <c r="B129" s="205" t="s">
        <v>174</v>
      </c>
      <c r="C129" s="206">
        <v>119.3</v>
      </c>
      <c r="D129" s="207">
        <v>74</v>
      </c>
      <c r="E129" s="209">
        <v>107</v>
      </c>
      <c r="F129" s="188">
        <f t="shared" si="140"/>
        <v>0.8968985750209556</v>
      </c>
      <c r="G129" s="199">
        <v>8</v>
      </c>
      <c r="H129" s="200">
        <v>7</v>
      </c>
      <c r="I129" s="186"/>
      <c r="J129" s="208">
        <v>1</v>
      </c>
      <c r="K129" s="203">
        <v>1</v>
      </c>
      <c r="L129" s="204">
        <v>6</v>
      </c>
      <c r="M129" s="204">
        <v>0</v>
      </c>
      <c r="N129" s="204">
        <v>8</v>
      </c>
      <c r="O129" s="199"/>
      <c r="P129" s="199"/>
      <c r="Q129" s="199">
        <v>3</v>
      </c>
      <c r="R129" s="199"/>
      <c r="S129" s="199">
        <v>33</v>
      </c>
      <c r="T129" s="190">
        <f t="shared" si="141"/>
        <v>3.21</v>
      </c>
      <c r="U129" s="191">
        <v>3</v>
      </c>
      <c r="V129" s="192">
        <v>3</v>
      </c>
      <c r="W129" s="193">
        <f t="shared" si="145"/>
        <v>2.8037383177570092</v>
      </c>
      <c r="X129" s="187"/>
      <c r="Y129" s="193">
        <v>0</v>
      </c>
      <c r="Z129" s="193">
        <f t="shared" si="143"/>
        <v>0</v>
      </c>
      <c r="AA129" s="193">
        <f t="shared" si="146"/>
        <v>3</v>
      </c>
      <c r="AB129" s="193">
        <v>0</v>
      </c>
    </row>
    <row r="130" spans="1:28" s="194" customFormat="1" ht="15.75">
      <c r="A130" s="184" t="s">
        <v>175</v>
      </c>
      <c r="B130" s="205" t="s">
        <v>176</v>
      </c>
      <c r="C130" s="206">
        <v>28.2</v>
      </c>
      <c r="D130" s="207">
        <v>74</v>
      </c>
      <c r="E130" s="209">
        <v>75</v>
      </c>
      <c r="F130" s="188">
        <f t="shared" si="140"/>
        <v>2.6595744680851063</v>
      </c>
      <c r="G130" s="199">
        <v>5</v>
      </c>
      <c r="H130" s="200">
        <v>0</v>
      </c>
      <c r="I130" s="186"/>
      <c r="J130" s="208">
        <v>1</v>
      </c>
      <c r="K130" s="203">
        <v>1</v>
      </c>
      <c r="L130" s="228">
        <v>3</v>
      </c>
      <c r="M130" s="204">
        <v>1</v>
      </c>
      <c r="N130" s="228">
        <v>4</v>
      </c>
      <c r="O130" s="199"/>
      <c r="P130" s="199"/>
      <c r="Q130" s="199">
        <v>3</v>
      </c>
      <c r="R130" s="199">
        <v>1</v>
      </c>
      <c r="S130" s="199">
        <v>80</v>
      </c>
      <c r="T130" s="190">
        <f t="shared" si="141"/>
        <v>5.2500000000000009</v>
      </c>
      <c r="U130" s="191">
        <v>7</v>
      </c>
      <c r="V130" s="192">
        <v>5</v>
      </c>
      <c r="W130" s="193">
        <f t="shared" si="145"/>
        <v>6.666666666666667</v>
      </c>
      <c r="X130" s="187"/>
      <c r="Y130" s="193">
        <v>0</v>
      </c>
      <c r="Z130" s="193">
        <f t="shared" si="143"/>
        <v>0</v>
      </c>
      <c r="AA130" s="193">
        <f t="shared" si="146"/>
        <v>4</v>
      </c>
      <c r="AB130" s="193">
        <f t="shared" si="147"/>
        <v>1</v>
      </c>
    </row>
    <row r="131" spans="1:28" s="194" customFormat="1" ht="15.75">
      <c r="A131" s="184" t="s">
        <v>177</v>
      </c>
      <c r="B131" s="205" t="s">
        <v>178</v>
      </c>
      <c r="C131" s="206">
        <v>24.7</v>
      </c>
      <c r="D131" s="207">
        <v>81</v>
      </c>
      <c r="E131" s="209">
        <v>90</v>
      </c>
      <c r="F131" s="188">
        <f t="shared" si="140"/>
        <v>3.6437246963562755</v>
      </c>
      <c r="G131" s="199">
        <v>6</v>
      </c>
      <c r="H131" s="200">
        <v>8</v>
      </c>
      <c r="I131" s="186"/>
      <c r="J131" s="208">
        <v>1</v>
      </c>
      <c r="K131" s="203">
        <v>0</v>
      </c>
      <c r="L131" s="204">
        <v>5</v>
      </c>
      <c r="M131" s="204">
        <v>0</v>
      </c>
      <c r="N131" s="204">
        <v>1</v>
      </c>
      <c r="O131" s="199"/>
      <c r="P131" s="199"/>
      <c r="Q131" s="199">
        <v>1</v>
      </c>
      <c r="R131" s="199"/>
      <c r="S131" s="199">
        <v>10</v>
      </c>
      <c r="T131" s="190">
        <f t="shared" si="141"/>
        <v>6.3000000000000007</v>
      </c>
      <c r="U131" s="191">
        <v>7</v>
      </c>
      <c r="V131" s="192">
        <v>6</v>
      </c>
      <c r="W131" s="193">
        <f t="shared" si="145"/>
        <v>6.6666666666666661</v>
      </c>
      <c r="X131" s="187"/>
      <c r="Y131" s="193">
        <v>0</v>
      </c>
      <c r="Z131" s="193">
        <f t="shared" si="143"/>
        <v>0</v>
      </c>
      <c r="AA131" s="193">
        <f t="shared" si="146"/>
        <v>5</v>
      </c>
      <c r="AB131" s="193">
        <v>1</v>
      </c>
    </row>
    <row r="132" spans="1:28" s="194" customFormat="1" ht="20.25" customHeight="1">
      <c r="A132" s="184" t="s">
        <v>179</v>
      </c>
      <c r="B132" s="195" t="s">
        <v>180</v>
      </c>
      <c r="C132" s="196">
        <v>30.3</v>
      </c>
      <c r="D132" s="207">
        <v>72</v>
      </c>
      <c r="E132" s="209">
        <v>75</v>
      </c>
      <c r="F132" s="188">
        <f t="shared" si="140"/>
        <v>2.4752475247524752</v>
      </c>
      <c r="G132" s="199">
        <v>4</v>
      </c>
      <c r="H132" s="200">
        <v>7</v>
      </c>
      <c r="I132" s="186"/>
      <c r="J132" s="208">
        <v>1</v>
      </c>
      <c r="K132" s="203">
        <v>0</v>
      </c>
      <c r="L132" s="204">
        <v>3</v>
      </c>
      <c r="M132" s="204">
        <v>0</v>
      </c>
      <c r="N132" s="204">
        <v>4</v>
      </c>
      <c r="O132" s="199">
        <v>1</v>
      </c>
      <c r="P132" s="199"/>
      <c r="Q132" s="199">
        <v>3</v>
      </c>
      <c r="R132" s="199"/>
      <c r="S132" s="199">
        <v>100</v>
      </c>
      <c r="T132" s="190">
        <f t="shared" si="141"/>
        <v>5.2500000000000009</v>
      </c>
      <c r="U132" s="191">
        <v>7</v>
      </c>
      <c r="V132" s="192">
        <v>5</v>
      </c>
      <c r="W132" s="193">
        <f t="shared" si="145"/>
        <v>6.666666666666667</v>
      </c>
      <c r="X132" s="187"/>
      <c r="Y132" s="193">
        <v>0</v>
      </c>
      <c r="Z132" s="193">
        <f t="shared" si="143"/>
        <v>0</v>
      </c>
      <c r="AA132" s="193">
        <f t="shared" si="146"/>
        <v>4</v>
      </c>
      <c r="AB132" s="193">
        <f t="shared" si="147"/>
        <v>1</v>
      </c>
    </row>
    <row r="133" spans="1:28" s="100" customFormat="1" ht="16.5" customHeight="1">
      <c r="A133" s="1" t="s">
        <v>181</v>
      </c>
      <c r="B133" s="8" t="s">
        <v>40</v>
      </c>
      <c r="C133" s="128">
        <v>35.4</v>
      </c>
      <c r="D133" s="129">
        <v>34</v>
      </c>
      <c r="E133" s="124">
        <v>26</v>
      </c>
      <c r="F133" s="119">
        <f t="shared" si="140"/>
        <v>0.7344632768361582</v>
      </c>
      <c r="G133" s="102">
        <v>1</v>
      </c>
      <c r="H133" s="11">
        <v>3</v>
      </c>
      <c r="I133" s="15"/>
      <c r="J133" s="114">
        <v>0</v>
      </c>
      <c r="K133" s="7">
        <v>0</v>
      </c>
      <c r="L133" s="130">
        <v>1</v>
      </c>
      <c r="M133" s="130">
        <v>0</v>
      </c>
      <c r="N133" s="130"/>
      <c r="O133" s="104"/>
      <c r="P133" s="104"/>
      <c r="Q133" s="104"/>
      <c r="R133" s="104"/>
      <c r="S133" s="104"/>
      <c r="T133" s="133">
        <f t="shared" si="141"/>
        <v>0.78</v>
      </c>
      <c r="U133" s="103">
        <v>3</v>
      </c>
      <c r="V133" s="156">
        <v>0</v>
      </c>
      <c r="W133" s="105">
        <f t="shared" si="145"/>
        <v>0</v>
      </c>
      <c r="X133" s="104"/>
      <c r="Y133" s="105">
        <f t="shared" ref="Y133" si="148">V133*15%</f>
        <v>0</v>
      </c>
      <c r="Z133" s="105">
        <f t="shared" si="143"/>
        <v>0</v>
      </c>
      <c r="AA133" s="105">
        <f t="shared" si="146"/>
        <v>0</v>
      </c>
      <c r="AB133" s="105">
        <f t="shared" si="147"/>
        <v>0</v>
      </c>
    </row>
    <row r="134" spans="1:28" ht="15.75">
      <c r="A134" s="5"/>
      <c r="B134" s="59" t="s">
        <v>41</v>
      </c>
      <c r="C134" s="57"/>
      <c r="D134" s="68"/>
      <c r="E134" s="54">
        <v>1432</v>
      </c>
      <c r="F134" s="55"/>
      <c r="G134" s="18">
        <v>74</v>
      </c>
      <c r="H134" s="68"/>
      <c r="I134" s="68"/>
      <c r="J134" s="18">
        <v>10</v>
      </c>
      <c r="K134" s="18">
        <v>4</v>
      </c>
      <c r="L134" s="18">
        <v>52</v>
      </c>
      <c r="M134" s="18">
        <v>8</v>
      </c>
      <c r="N134" s="18"/>
      <c r="O134" s="19"/>
      <c r="P134" s="19"/>
      <c r="Q134" s="19"/>
      <c r="R134" s="19"/>
      <c r="S134" s="19"/>
      <c r="T134" s="134"/>
      <c r="U134" s="19"/>
      <c r="V134" s="166">
        <f>SUM(V123:V133)</f>
        <v>79</v>
      </c>
      <c r="W134" s="19"/>
      <c r="X134" s="19"/>
      <c r="Y134" s="118"/>
      <c r="Z134" s="118"/>
      <c r="AA134" s="118"/>
      <c r="AB134" s="118"/>
    </row>
    <row r="135" spans="1:28" ht="15.75">
      <c r="A135" s="342" t="s">
        <v>182</v>
      </c>
      <c r="B135" s="331"/>
      <c r="C135" s="331"/>
      <c r="D135" s="331"/>
      <c r="E135" s="331"/>
      <c r="F135" s="331"/>
      <c r="G135" s="331"/>
      <c r="H135" s="331"/>
      <c r="I135" s="331"/>
      <c r="J135" s="331"/>
      <c r="K135" s="331"/>
      <c r="L135" s="331"/>
      <c r="M135" s="331"/>
      <c r="N135" s="331"/>
      <c r="O135" s="331"/>
      <c r="P135" s="331"/>
      <c r="Q135" s="331"/>
      <c r="R135" s="331"/>
      <c r="S135" s="331"/>
      <c r="T135" s="331"/>
      <c r="U135" s="331"/>
      <c r="V135" s="331"/>
      <c r="W135" s="331"/>
      <c r="X135" s="331"/>
      <c r="Y135" s="331"/>
      <c r="Z135" s="331"/>
      <c r="AA135" s="331"/>
      <c r="AB135" s="332"/>
    </row>
    <row r="136" spans="1:28" ht="15.75">
      <c r="A136" s="1" t="s">
        <v>183</v>
      </c>
      <c r="B136" s="2" t="s">
        <v>49</v>
      </c>
      <c r="C136" s="9">
        <v>349.1</v>
      </c>
      <c r="D136" s="15">
        <v>0</v>
      </c>
      <c r="E136" s="120">
        <v>0</v>
      </c>
      <c r="F136" s="109">
        <v>0</v>
      </c>
      <c r="G136" s="80">
        <v>0</v>
      </c>
      <c r="H136" s="11"/>
      <c r="I136" s="15"/>
      <c r="J136" s="39"/>
      <c r="K136" s="7"/>
      <c r="L136" s="29"/>
      <c r="M136" s="29"/>
      <c r="N136" s="73">
        <v>0</v>
      </c>
      <c r="O136" s="5"/>
      <c r="P136" s="5"/>
      <c r="Q136" s="5"/>
      <c r="R136" s="5"/>
      <c r="S136" s="5"/>
      <c r="T136" s="133">
        <f t="shared" ref="T136" si="149">E136*U136%</f>
        <v>0</v>
      </c>
      <c r="U136" s="103">
        <v>3</v>
      </c>
      <c r="V136" s="156">
        <f t="shared" ref="V136" si="150">E136*U136%</f>
        <v>0</v>
      </c>
      <c r="W136" s="105" t="e">
        <f t="shared" ref="W136" si="151">V136/E136%</f>
        <v>#DIV/0!</v>
      </c>
      <c r="X136" s="104"/>
      <c r="Y136" s="105">
        <f t="shared" ref="Y136" si="152">V136*15%</f>
        <v>0</v>
      </c>
      <c r="Z136" s="105">
        <f t="shared" ref="Z136:Z137" si="153">Y309</f>
        <v>0</v>
      </c>
      <c r="AA136" s="105">
        <f t="shared" ref="AA136" si="154">V136-Y136-AB136</f>
        <v>0</v>
      </c>
      <c r="AB136" s="105">
        <f t="shared" ref="AB136" si="155">V136*20%</f>
        <v>0</v>
      </c>
    </row>
    <row r="137" spans="1:28" s="194" customFormat="1" ht="15.75">
      <c r="A137" s="184" t="s">
        <v>184</v>
      </c>
      <c r="B137" s="205" t="s">
        <v>185</v>
      </c>
      <c r="C137" s="206">
        <v>146.19999999999999</v>
      </c>
      <c r="D137" s="244">
        <v>0</v>
      </c>
      <c r="E137" s="198">
        <v>0</v>
      </c>
      <c r="F137" s="254">
        <v>0</v>
      </c>
      <c r="G137" s="199">
        <v>0</v>
      </c>
      <c r="H137" s="200"/>
      <c r="I137" s="217"/>
      <c r="J137" s="255"/>
      <c r="K137" s="203"/>
      <c r="L137" s="204"/>
      <c r="M137" s="204"/>
      <c r="N137" s="204">
        <v>0</v>
      </c>
      <c r="O137" s="187"/>
      <c r="P137" s="187"/>
      <c r="Q137" s="187"/>
      <c r="R137" s="187"/>
      <c r="S137" s="187"/>
      <c r="T137" s="190">
        <f t="shared" ref="T137" si="156">E137*U137%</f>
        <v>0</v>
      </c>
      <c r="U137" s="191">
        <v>4</v>
      </c>
      <c r="V137" s="192">
        <f t="shared" ref="V137" si="157">E137*U137%</f>
        <v>0</v>
      </c>
      <c r="W137" s="193" t="e">
        <f t="shared" ref="W137" si="158">V137/E137%</f>
        <v>#DIV/0!</v>
      </c>
      <c r="X137" s="187"/>
      <c r="Y137" s="193">
        <f t="shared" ref="Y137" si="159">V137*15%</f>
        <v>0</v>
      </c>
      <c r="Z137" s="193">
        <f t="shared" si="153"/>
        <v>0</v>
      </c>
      <c r="AA137" s="193">
        <f t="shared" ref="AA137" si="160">V137-Y137-AB137</f>
        <v>0</v>
      </c>
      <c r="AB137" s="193">
        <f t="shared" ref="AB137" si="161">V137*20%</f>
        <v>0</v>
      </c>
    </row>
    <row r="138" spans="1:28" ht="15.75">
      <c r="A138" s="5"/>
      <c r="B138" s="59" t="s">
        <v>41</v>
      </c>
      <c r="C138" s="57"/>
      <c r="D138" s="68"/>
      <c r="E138" s="54">
        <v>0</v>
      </c>
      <c r="F138" s="55"/>
      <c r="G138" s="18">
        <v>0</v>
      </c>
      <c r="H138" s="68"/>
      <c r="I138" s="68"/>
      <c r="J138" s="68"/>
      <c r="K138" s="68"/>
      <c r="L138" s="18"/>
      <c r="M138" s="18"/>
      <c r="N138" s="18"/>
      <c r="O138" s="19"/>
      <c r="P138" s="19"/>
      <c r="Q138" s="19"/>
      <c r="R138" s="19"/>
      <c r="S138" s="19"/>
      <c r="T138" s="134"/>
      <c r="U138" s="19"/>
      <c r="V138" s="166">
        <f>SUM(V136:V137)</f>
        <v>0</v>
      </c>
      <c r="W138" s="19"/>
      <c r="X138" s="19"/>
      <c r="Y138" s="118"/>
      <c r="Z138" s="118"/>
      <c r="AA138" s="118"/>
      <c r="AB138" s="118"/>
    </row>
    <row r="139" spans="1:28" ht="15.75">
      <c r="A139" s="342" t="s">
        <v>186</v>
      </c>
      <c r="B139" s="331"/>
      <c r="C139" s="331"/>
      <c r="D139" s="331"/>
      <c r="E139" s="331"/>
      <c r="F139" s="331"/>
      <c r="G139" s="331"/>
      <c r="H139" s="331"/>
      <c r="I139" s="331"/>
      <c r="J139" s="331"/>
      <c r="K139" s="331"/>
      <c r="L139" s="331"/>
      <c r="M139" s="331"/>
      <c r="N139" s="331"/>
      <c r="O139" s="331"/>
      <c r="P139" s="331"/>
      <c r="Q139" s="331"/>
      <c r="R139" s="331"/>
      <c r="S139" s="331"/>
      <c r="T139" s="331"/>
      <c r="U139" s="331"/>
      <c r="V139" s="331"/>
      <c r="W139" s="331"/>
      <c r="X139" s="331"/>
      <c r="Y139" s="331"/>
      <c r="Z139" s="331"/>
      <c r="AA139" s="331"/>
      <c r="AB139" s="332"/>
    </row>
    <row r="140" spans="1:28" ht="15.75">
      <c r="A140" s="1" t="s">
        <v>187</v>
      </c>
      <c r="B140" s="2" t="s">
        <v>49</v>
      </c>
      <c r="C140" s="3">
        <v>768.2</v>
      </c>
      <c r="D140" s="10">
        <v>1351</v>
      </c>
      <c r="E140" s="120">
        <v>1279</v>
      </c>
      <c r="F140" s="119">
        <f t="shared" ref="F140:F147" si="162">E140/C140</f>
        <v>1.6649310075501171</v>
      </c>
      <c r="G140" s="80">
        <v>67</v>
      </c>
      <c r="H140" s="11">
        <v>5</v>
      </c>
      <c r="I140" s="52"/>
      <c r="J140" s="33">
        <v>10</v>
      </c>
      <c r="K140" s="7">
        <v>6</v>
      </c>
      <c r="L140" s="29">
        <v>13</v>
      </c>
      <c r="M140" s="29"/>
      <c r="N140" s="73"/>
      <c r="O140" s="5"/>
      <c r="P140" s="5"/>
      <c r="Q140" s="5"/>
      <c r="R140" s="5"/>
      <c r="S140" s="5"/>
      <c r="T140" s="133">
        <f t="shared" ref="T140:T147" si="163">E140*U140%</f>
        <v>63.95</v>
      </c>
      <c r="U140" s="103">
        <v>5</v>
      </c>
      <c r="V140" s="156">
        <v>63</v>
      </c>
      <c r="W140" s="105">
        <f t="shared" ref="W140" si="164">V140/E140%</f>
        <v>4.9257232212666144</v>
      </c>
      <c r="X140" s="104"/>
      <c r="Y140" s="105">
        <v>9</v>
      </c>
      <c r="Z140" s="105">
        <f t="shared" ref="Z140:Z145" si="165">Y313</f>
        <v>0</v>
      </c>
      <c r="AA140" s="105">
        <f t="shared" ref="AA140" si="166">V140-Y140-AB140</f>
        <v>42</v>
      </c>
      <c r="AB140" s="105">
        <v>12</v>
      </c>
    </row>
    <row r="141" spans="1:28" s="194" customFormat="1" ht="15.75">
      <c r="A141" s="184" t="s">
        <v>188</v>
      </c>
      <c r="B141" s="205" t="s">
        <v>189</v>
      </c>
      <c r="C141" s="206">
        <v>191.4</v>
      </c>
      <c r="D141" s="197">
        <v>407</v>
      </c>
      <c r="E141" s="198">
        <v>493</v>
      </c>
      <c r="F141" s="188">
        <f t="shared" si="162"/>
        <v>2.5757575757575757</v>
      </c>
      <c r="G141" s="199">
        <v>28</v>
      </c>
      <c r="H141" s="200">
        <v>7</v>
      </c>
      <c r="I141" s="201"/>
      <c r="J141" s="202">
        <v>5</v>
      </c>
      <c r="K141" s="203">
        <v>2</v>
      </c>
      <c r="L141" s="204">
        <v>5</v>
      </c>
      <c r="M141" s="204"/>
      <c r="N141" s="204">
        <v>11</v>
      </c>
      <c r="O141" s="199">
        <v>3</v>
      </c>
      <c r="P141" s="199"/>
      <c r="Q141" s="199">
        <v>4</v>
      </c>
      <c r="R141" s="199">
        <v>4</v>
      </c>
      <c r="S141" s="199">
        <v>39.299999999999997</v>
      </c>
      <c r="T141" s="190">
        <f t="shared" si="163"/>
        <v>34.510000000000005</v>
      </c>
      <c r="U141" s="191">
        <v>7</v>
      </c>
      <c r="V141" s="192">
        <v>34</v>
      </c>
      <c r="W141" s="193">
        <f t="shared" ref="W141:W147" si="167">V141/E141%</f>
        <v>6.8965517241379315</v>
      </c>
      <c r="X141" s="187"/>
      <c r="Y141" s="193">
        <v>3</v>
      </c>
      <c r="Z141" s="193">
        <v>2</v>
      </c>
      <c r="AA141" s="193">
        <v>23</v>
      </c>
      <c r="AB141" s="193">
        <v>6</v>
      </c>
    </row>
    <row r="142" spans="1:28" s="194" customFormat="1" ht="15.75">
      <c r="A142" s="184" t="s">
        <v>190</v>
      </c>
      <c r="B142" s="205" t="s">
        <v>191</v>
      </c>
      <c r="C142" s="206">
        <v>164.17</v>
      </c>
      <c r="D142" s="197">
        <v>88</v>
      </c>
      <c r="E142" s="198">
        <v>231</v>
      </c>
      <c r="F142" s="188">
        <f t="shared" si="162"/>
        <v>1.4070780288725102</v>
      </c>
      <c r="G142" s="199">
        <v>3</v>
      </c>
      <c r="H142" s="200">
        <v>4</v>
      </c>
      <c r="I142" s="201"/>
      <c r="J142" s="202">
        <v>0</v>
      </c>
      <c r="K142" s="203">
        <v>0</v>
      </c>
      <c r="L142" s="204">
        <v>0</v>
      </c>
      <c r="M142" s="204"/>
      <c r="N142" s="204"/>
      <c r="O142" s="199"/>
      <c r="P142" s="199"/>
      <c r="Q142" s="199"/>
      <c r="R142" s="199"/>
      <c r="S142" s="199">
        <v>0</v>
      </c>
      <c r="T142" s="190">
        <f t="shared" si="163"/>
        <v>11.55</v>
      </c>
      <c r="U142" s="191">
        <v>5</v>
      </c>
      <c r="V142" s="192">
        <v>11</v>
      </c>
      <c r="W142" s="193">
        <f t="shared" si="167"/>
        <v>4.7619047619047619</v>
      </c>
      <c r="X142" s="187"/>
      <c r="Y142" s="193">
        <v>1</v>
      </c>
      <c r="Z142" s="193">
        <f t="shared" si="165"/>
        <v>0</v>
      </c>
      <c r="AA142" s="193">
        <f t="shared" ref="AA142:AA145" si="168">V142-Y142-AB142</f>
        <v>8</v>
      </c>
      <c r="AB142" s="193">
        <v>2</v>
      </c>
    </row>
    <row r="143" spans="1:28" s="194" customFormat="1" ht="30" customHeight="1">
      <c r="A143" s="184" t="s">
        <v>192</v>
      </c>
      <c r="B143" s="205" t="s">
        <v>193</v>
      </c>
      <c r="C143" s="206">
        <v>258.2</v>
      </c>
      <c r="D143" s="197">
        <v>281</v>
      </c>
      <c r="E143" s="198">
        <v>610</v>
      </c>
      <c r="F143" s="188">
        <f t="shared" si="162"/>
        <v>2.3625096824167313</v>
      </c>
      <c r="G143" s="199">
        <v>14</v>
      </c>
      <c r="H143" s="200">
        <v>5</v>
      </c>
      <c r="I143" s="201"/>
      <c r="J143" s="202">
        <v>2</v>
      </c>
      <c r="K143" s="203">
        <v>1</v>
      </c>
      <c r="L143" s="204">
        <v>2</v>
      </c>
      <c r="M143" s="204"/>
      <c r="N143" s="204">
        <v>10</v>
      </c>
      <c r="O143" s="199">
        <v>2</v>
      </c>
      <c r="P143" s="199"/>
      <c r="Q143" s="199">
        <v>6</v>
      </c>
      <c r="R143" s="199">
        <v>2</v>
      </c>
      <c r="S143" s="199">
        <v>71.400000000000006</v>
      </c>
      <c r="T143" s="190">
        <f t="shared" si="163"/>
        <v>42.7</v>
      </c>
      <c r="U143" s="191">
        <v>7</v>
      </c>
      <c r="V143" s="192">
        <v>42</v>
      </c>
      <c r="W143" s="193">
        <f t="shared" si="167"/>
        <v>6.8852459016393448</v>
      </c>
      <c r="X143" s="187"/>
      <c r="Y143" s="193">
        <v>4</v>
      </c>
      <c r="Z143" s="193">
        <v>2</v>
      </c>
      <c r="AA143" s="193">
        <v>28</v>
      </c>
      <c r="AB143" s="193">
        <v>8</v>
      </c>
    </row>
    <row r="144" spans="1:28" s="194" customFormat="1" ht="15.75">
      <c r="A144" s="184" t="s">
        <v>194</v>
      </c>
      <c r="B144" s="205" t="s">
        <v>195</v>
      </c>
      <c r="C144" s="206">
        <v>31.01</v>
      </c>
      <c r="D144" s="197">
        <v>111</v>
      </c>
      <c r="E144" s="198">
        <v>197</v>
      </c>
      <c r="F144" s="188">
        <f t="shared" si="162"/>
        <v>6.3527894227668487</v>
      </c>
      <c r="G144" s="199">
        <v>5</v>
      </c>
      <c r="H144" s="200">
        <v>7</v>
      </c>
      <c r="I144" s="201"/>
      <c r="J144" s="202">
        <v>0</v>
      </c>
      <c r="K144" s="203">
        <v>1</v>
      </c>
      <c r="L144" s="228">
        <v>1</v>
      </c>
      <c r="M144" s="204"/>
      <c r="N144" s="228">
        <v>3</v>
      </c>
      <c r="O144" s="199"/>
      <c r="P144" s="199"/>
      <c r="Q144" s="199">
        <v>3</v>
      </c>
      <c r="R144" s="199"/>
      <c r="S144" s="199">
        <v>6</v>
      </c>
      <c r="T144" s="190">
        <f t="shared" si="163"/>
        <v>19.700000000000003</v>
      </c>
      <c r="U144" s="191">
        <v>10</v>
      </c>
      <c r="V144" s="192">
        <v>19</v>
      </c>
      <c r="W144" s="193">
        <f t="shared" si="167"/>
        <v>9.6446700507614214</v>
      </c>
      <c r="X144" s="187"/>
      <c r="Y144" s="193">
        <v>1</v>
      </c>
      <c r="Z144" s="193">
        <v>1</v>
      </c>
      <c r="AA144" s="193">
        <v>14</v>
      </c>
      <c r="AB144" s="193">
        <v>3</v>
      </c>
    </row>
    <row r="145" spans="1:28" s="194" customFormat="1" ht="15.75">
      <c r="A145" s="184" t="s">
        <v>196</v>
      </c>
      <c r="B145" s="195" t="s">
        <v>197</v>
      </c>
      <c r="C145" s="196">
        <v>45.4</v>
      </c>
      <c r="D145" s="197">
        <v>215</v>
      </c>
      <c r="E145" s="198">
        <v>223</v>
      </c>
      <c r="F145" s="188">
        <f t="shared" si="162"/>
        <v>4.9118942731277535</v>
      </c>
      <c r="G145" s="199">
        <v>6</v>
      </c>
      <c r="H145" s="200">
        <v>8</v>
      </c>
      <c r="I145" s="201"/>
      <c r="J145" s="202">
        <v>0</v>
      </c>
      <c r="K145" s="203">
        <v>1</v>
      </c>
      <c r="L145" s="204">
        <v>0</v>
      </c>
      <c r="M145" s="204"/>
      <c r="N145" s="204">
        <v>2</v>
      </c>
      <c r="O145" s="199">
        <v>1</v>
      </c>
      <c r="P145" s="199"/>
      <c r="Q145" s="199">
        <v>1</v>
      </c>
      <c r="R145" s="199"/>
      <c r="S145" s="199">
        <v>35</v>
      </c>
      <c r="T145" s="190">
        <f t="shared" si="163"/>
        <v>17.84</v>
      </c>
      <c r="U145" s="191">
        <v>8</v>
      </c>
      <c r="V145" s="192">
        <v>6</v>
      </c>
      <c r="W145" s="193">
        <f t="shared" si="167"/>
        <v>2.6905829596412558</v>
      </c>
      <c r="X145" s="187"/>
      <c r="Y145" s="193">
        <v>1</v>
      </c>
      <c r="Z145" s="193">
        <f t="shared" si="165"/>
        <v>0</v>
      </c>
      <c r="AA145" s="193">
        <f t="shared" si="168"/>
        <v>5</v>
      </c>
      <c r="AB145" s="193">
        <v>0</v>
      </c>
    </row>
    <row r="146" spans="1:28" s="194" customFormat="1" ht="15.75">
      <c r="A146" s="184" t="s">
        <v>198</v>
      </c>
      <c r="B146" s="195" t="s">
        <v>199</v>
      </c>
      <c r="C146" s="221">
        <v>20.5</v>
      </c>
      <c r="D146" s="222">
        <v>68</v>
      </c>
      <c r="E146" s="198">
        <v>144</v>
      </c>
      <c r="F146" s="188">
        <f t="shared" si="162"/>
        <v>7.024390243902439</v>
      </c>
      <c r="G146" s="199">
        <v>4</v>
      </c>
      <c r="H146" s="223">
        <v>7</v>
      </c>
      <c r="I146" s="224"/>
      <c r="J146" s="225">
        <v>0</v>
      </c>
      <c r="K146" s="226">
        <v>1</v>
      </c>
      <c r="L146" s="227">
        <v>0</v>
      </c>
      <c r="M146" s="226"/>
      <c r="N146" s="227">
        <v>3</v>
      </c>
      <c r="O146" s="199"/>
      <c r="P146" s="199"/>
      <c r="Q146" s="199">
        <v>3</v>
      </c>
      <c r="R146" s="199"/>
      <c r="S146" s="199">
        <v>7.5</v>
      </c>
      <c r="T146" s="190">
        <f t="shared" si="163"/>
        <v>14.4</v>
      </c>
      <c r="U146" s="191">
        <v>10</v>
      </c>
      <c r="V146" s="192">
        <v>14</v>
      </c>
      <c r="W146" s="193">
        <f t="shared" si="167"/>
        <v>9.7222222222222232</v>
      </c>
      <c r="X146" s="187"/>
      <c r="Y146" s="193">
        <v>1</v>
      </c>
      <c r="Z146" s="193">
        <v>1</v>
      </c>
      <c r="AA146" s="193">
        <v>10</v>
      </c>
      <c r="AB146" s="193">
        <v>2</v>
      </c>
    </row>
    <row r="147" spans="1:28" s="194" customFormat="1" ht="15.75">
      <c r="A147" s="184" t="s">
        <v>317</v>
      </c>
      <c r="B147" s="185" t="s">
        <v>200</v>
      </c>
      <c r="C147" s="186">
        <v>73.02</v>
      </c>
      <c r="D147" s="187">
        <v>0</v>
      </c>
      <c r="E147" s="186">
        <v>252</v>
      </c>
      <c r="F147" s="188">
        <f t="shared" si="162"/>
        <v>3.4511092851273624</v>
      </c>
      <c r="G147" s="186">
        <v>0</v>
      </c>
      <c r="H147" s="189"/>
      <c r="I147" s="189"/>
      <c r="J147" s="189"/>
      <c r="K147" s="189">
        <v>0</v>
      </c>
      <c r="L147" s="189">
        <v>0</v>
      </c>
      <c r="M147" s="189"/>
      <c r="N147" s="186"/>
      <c r="O147" s="199"/>
      <c r="P147" s="199"/>
      <c r="Q147" s="199"/>
      <c r="R147" s="199"/>
      <c r="S147" s="199"/>
      <c r="T147" s="190">
        <f t="shared" si="163"/>
        <v>20.16</v>
      </c>
      <c r="U147" s="191">
        <v>8</v>
      </c>
      <c r="V147" s="192">
        <v>9</v>
      </c>
      <c r="W147" s="193">
        <f t="shared" si="167"/>
        <v>3.5714285714285716</v>
      </c>
      <c r="X147" s="187"/>
      <c r="Y147" s="193">
        <v>1</v>
      </c>
      <c r="Z147" s="193">
        <v>1</v>
      </c>
      <c r="AA147" s="193">
        <v>7</v>
      </c>
      <c r="AB147" s="193">
        <v>0</v>
      </c>
    </row>
    <row r="148" spans="1:28" ht="15.75">
      <c r="A148" s="5"/>
      <c r="B148" s="59" t="s">
        <v>41</v>
      </c>
      <c r="C148" s="57"/>
      <c r="D148" s="68"/>
      <c r="E148" s="54">
        <v>3429</v>
      </c>
      <c r="F148" s="55"/>
      <c r="G148" s="18">
        <v>127</v>
      </c>
      <c r="H148" s="68"/>
      <c r="I148" s="68"/>
      <c r="J148" s="18">
        <v>17</v>
      </c>
      <c r="K148" s="18">
        <v>12</v>
      </c>
      <c r="L148" s="18">
        <v>21</v>
      </c>
      <c r="M148" s="18"/>
      <c r="N148" s="18"/>
      <c r="O148" s="78"/>
      <c r="P148" s="78"/>
      <c r="Q148" s="78"/>
      <c r="R148" s="78"/>
      <c r="S148" s="78"/>
      <c r="T148" s="134"/>
      <c r="U148" s="19"/>
      <c r="V148" s="166">
        <f>SUM(V140:V147)</f>
        <v>198</v>
      </c>
      <c r="W148" s="19"/>
      <c r="X148" s="19"/>
      <c r="Y148" s="118"/>
      <c r="Z148" s="118"/>
      <c r="AA148" s="118"/>
      <c r="AB148" s="118"/>
    </row>
    <row r="149" spans="1:28">
      <c r="A149" s="339" t="s">
        <v>201</v>
      </c>
      <c r="B149" s="340"/>
      <c r="C149" s="340"/>
      <c r="D149" s="340"/>
      <c r="E149" s="340"/>
      <c r="F149" s="340"/>
      <c r="G149" s="340"/>
      <c r="H149" s="340"/>
      <c r="I149" s="340"/>
      <c r="J149" s="340"/>
      <c r="K149" s="340"/>
      <c r="L149" s="340"/>
      <c r="M149" s="340"/>
      <c r="N149" s="340"/>
      <c r="O149" s="340"/>
      <c r="P149" s="340"/>
      <c r="Q149" s="340"/>
      <c r="R149" s="340"/>
      <c r="S149" s="340"/>
      <c r="T149" s="340"/>
      <c r="U149" s="340"/>
      <c r="V149" s="340"/>
      <c r="W149" s="340"/>
      <c r="X149" s="340"/>
      <c r="Y149" s="340"/>
      <c r="Z149" s="340"/>
      <c r="AA149" s="340"/>
      <c r="AB149" s="341"/>
    </row>
    <row r="150" spans="1:28" ht="15.75">
      <c r="A150" s="1" t="s">
        <v>202</v>
      </c>
      <c r="B150" s="2" t="s">
        <v>49</v>
      </c>
      <c r="C150" s="22">
        <v>2663.3</v>
      </c>
      <c r="D150" s="10">
        <v>1982</v>
      </c>
      <c r="E150" s="120">
        <v>1924</v>
      </c>
      <c r="F150" s="119">
        <f t="shared" ref="F150:F153" si="169">E150/C150</f>
        <v>0.72241204520707392</v>
      </c>
      <c r="G150" s="80">
        <v>58</v>
      </c>
      <c r="H150" s="11">
        <v>3</v>
      </c>
      <c r="I150" s="48"/>
      <c r="J150" s="33">
        <v>7</v>
      </c>
      <c r="K150" s="7">
        <v>7</v>
      </c>
      <c r="L150" s="29">
        <v>11</v>
      </c>
      <c r="M150" s="29"/>
      <c r="N150" s="73">
        <v>43</v>
      </c>
      <c r="O150" s="5">
        <v>7</v>
      </c>
      <c r="P150" s="5"/>
      <c r="Q150" s="5">
        <v>25</v>
      </c>
      <c r="R150" s="5">
        <v>11</v>
      </c>
      <c r="S150" s="5">
        <v>74</v>
      </c>
      <c r="T150" s="133">
        <f t="shared" ref="T150:T153" si="170">E150*U150%</f>
        <v>57.72</v>
      </c>
      <c r="U150" s="103">
        <v>3</v>
      </c>
      <c r="V150" s="156">
        <v>56</v>
      </c>
      <c r="W150" s="105">
        <f t="shared" ref="W150" si="171">V150/E150%</f>
        <v>2.9106029106029108</v>
      </c>
      <c r="X150" s="104">
        <v>2</v>
      </c>
      <c r="Y150" s="105">
        <v>8</v>
      </c>
      <c r="Z150" s="105">
        <f>Y323</f>
        <v>0</v>
      </c>
      <c r="AA150" s="105">
        <f t="shared" ref="AA150" si="172">V150-Y150-AB150</f>
        <v>37</v>
      </c>
      <c r="AB150" s="105">
        <v>11</v>
      </c>
    </row>
    <row r="151" spans="1:28" ht="15.75">
      <c r="A151" s="1" t="s">
        <v>332</v>
      </c>
      <c r="B151" s="344" t="s">
        <v>312</v>
      </c>
      <c r="C151" s="345"/>
      <c r="D151" s="345"/>
      <c r="E151" s="345"/>
      <c r="F151" s="346"/>
      <c r="G151" s="80"/>
      <c r="H151" s="11"/>
      <c r="I151" s="48"/>
      <c r="J151" s="33"/>
      <c r="K151" s="7"/>
      <c r="L151" s="29"/>
      <c r="M151" s="29"/>
      <c r="N151" s="73"/>
      <c r="O151" s="77"/>
      <c r="P151" s="77"/>
      <c r="Q151" s="77"/>
      <c r="R151" s="77"/>
      <c r="S151" s="77"/>
      <c r="T151" s="133"/>
      <c r="U151" s="103"/>
      <c r="V151" s="156">
        <v>1</v>
      </c>
      <c r="W151" s="105"/>
      <c r="X151" s="104"/>
      <c r="Y151" s="105"/>
      <c r="Z151" s="105"/>
      <c r="AA151" s="105"/>
      <c r="AB151" s="105"/>
    </row>
    <row r="152" spans="1:28" s="194" customFormat="1" ht="30" customHeight="1">
      <c r="A152" s="184" t="s">
        <v>203</v>
      </c>
      <c r="B152" s="205" t="s">
        <v>204</v>
      </c>
      <c r="C152" s="206">
        <v>150.27000000000001</v>
      </c>
      <c r="D152" s="197">
        <v>126</v>
      </c>
      <c r="E152" s="198">
        <v>117</v>
      </c>
      <c r="F152" s="188">
        <f t="shared" si="169"/>
        <v>0.77859852265921337</v>
      </c>
      <c r="G152" s="199">
        <v>3</v>
      </c>
      <c r="H152" s="200">
        <v>3</v>
      </c>
      <c r="I152" s="217"/>
      <c r="J152" s="202">
        <v>0</v>
      </c>
      <c r="K152" s="203">
        <v>0</v>
      </c>
      <c r="L152" s="204">
        <v>0</v>
      </c>
      <c r="M152" s="204"/>
      <c r="N152" s="204">
        <v>3</v>
      </c>
      <c r="O152" s="199"/>
      <c r="P152" s="199"/>
      <c r="Q152" s="199">
        <v>3</v>
      </c>
      <c r="R152" s="199"/>
      <c r="S152" s="199">
        <v>100</v>
      </c>
      <c r="T152" s="190">
        <f t="shared" si="170"/>
        <v>3.51</v>
      </c>
      <c r="U152" s="191">
        <v>3</v>
      </c>
      <c r="V152" s="192">
        <v>3</v>
      </c>
      <c r="W152" s="193">
        <f t="shared" ref="W152:W153" si="173">V152/E152%</f>
        <v>2.5641025641025643</v>
      </c>
      <c r="X152" s="187"/>
      <c r="Y152" s="193">
        <v>0</v>
      </c>
      <c r="Z152" s="193">
        <f t="shared" ref="Z152" si="174">Y324</f>
        <v>0</v>
      </c>
      <c r="AA152" s="193">
        <v>3</v>
      </c>
      <c r="AB152" s="193">
        <v>0</v>
      </c>
    </row>
    <row r="153" spans="1:28" s="158" customFormat="1" ht="15.75">
      <c r="A153" s="143" t="s">
        <v>205</v>
      </c>
      <c r="B153" s="144" t="s">
        <v>206</v>
      </c>
      <c r="C153" s="145">
        <v>1607.3</v>
      </c>
      <c r="D153" s="171">
        <v>551</v>
      </c>
      <c r="E153" s="147">
        <v>540</v>
      </c>
      <c r="F153" s="148">
        <f t="shared" si="169"/>
        <v>0.33596714987867854</v>
      </c>
      <c r="G153" s="149">
        <v>16</v>
      </c>
      <c r="H153" s="150">
        <v>3</v>
      </c>
      <c r="I153" s="251"/>
      <c r="J153" s="172">
        <v>3</v>
      </c>
      <c r="K153" s="152">
        <v>1</v>
      </c>
      <c r="L153" s="168">
        <v>0</v>
      </c>
      <c r="M153" s="168"/>
      <c r="N153" s="168">
        <v>13</v>
      </c>
      <c r="O153" s="149">
        <v>1</v>
      </c>
      <c r="P153" s="149"/>
      <c r="Q153" s="149">
        <v>12</v>
      </c>
      <c r="R153" s="149"/>
      <c r="S153" s="149">
        <v>81</v>
      </c>
      <c r="T153" s="154">
        <f t="shared" si="170"/>
        <v>16.2</v>
      </c>
      <c r="U153" s="155">
        <v>3</v>
      </c>
      <c r="V153" s="156">
        <v>16</v>
      </c>
      <c r="W153" s="157">
        <f t="shared" si="173"/>
        <v>2.9629629629629628</v>
      </c>
      <c r="X153" s="153"/>
      <c r="Y153" s="157">
        <v>1</v>
      </c>
      <c r="Z153" s="157">
        <v>1</v>
      </c>
      <c r="AA153" s="157">
        <v>11</v>
      </c>
      <c r="AB153" s="157">
        <v>3</v>
      </c>
    </row>
    <row r="154" spans="1:28" ht="15.75">
      <c r="A154" s="5"/>
      <c r="B154" s="59" t="s">
        <v>41</v>
      </c>
      <c r="C154" s="57"/>
      <c r="D154" s="55"/>
      <c r="E154" s="54">
        <v>2581</v>
      </c>
      <c r="F154" s="55"/>
      <c r="G154" s="95">
        <f>SUM(G150:G153)</f>
        <v>77</v>
      </c>
      <c r="H154" s="55"/>
      <c r="I154" s="55"/>
      <c r="J154" s="54">
        <v>10</v>
      </c>
      <c r="K154" s="54">
        <v>8</v>
      </c>
      <c r="L154" s="18">
        <v>11</v>
      </c>
      <c r="M154" s="18"/>
      <c r="N154" s="18"/>
      <c r="O154" s="78"/>
      <c r="P154" s="78"/>
      <c r="Q154" s="78"/>
      <c r="R154" s="78"/>
      <c r="S154" s="78"/>
      <c r="T154" s="135"/>
      <c r="U154" s="78"/>
      <c r="V154" s="166">
        <f>SUM(V150:V153)</f>
        <v>76</v>
      </c>
      <c r="W154" s="19"/>
      <c r="X154" s="19"/>
      <c r="Y154" s="118"/>
      <c r="Z154" s="118"/>
      <c r="AA154" s="118"/>
      <c r="AB154" s="118"/>
    </row>
    <row r="155" spans="1:28">
      <c r="A155" s="330" t="s">
        <v>207</v>
      </c>
      <c r="B155" s="331"/>
      <c r="C155" s="331"/>
      <c r="D155" s="331"/>
      <c r="E155" s="331"/>
      <c r="F155" s="331"/>
      <c r="G155" s="331"/>
      <c r="H155" s="331"/>
      <c r="I155" s="331"/>
      <c r="J155" s="331"/>
      <c r="K155" s="331"/>
      <c r="L155" s="331"/>
      <c r="M155" s="331"/>
      <c r="N155" s="331"/>
      <c r="O155" s="331"/>
      <c r="P155" s="331"/>
      <c r="Q155" s="331"/>
      <c r="R155" s="331"/>
      <c r="S155" s="331"/>
      <c r="T155" s="331"/>
      <c r="U155" s="331"/>
      <c r="V155" s="331"/>
      <c r="W155" s="331"/>
      <c r="X155" s="331"/>
      <c r="Y155" s="331"/>
      <c r="Z155" s="331"/>
      <c r="AA155" s="331"/>
      <c r="AB155" s="332"/>
    </row>
    <row r="156" spans="1:28" ht="15.75">
      <c r="A156" s="1" t="s">
        <v>208</v>
      </c>
      <c r="B156" s="2" t="s">
        <v>26</v>
      </c>
      <c r="C156" s="3">
        <v>4284.8</v>
      </c>
      <c r="D156" s="16">
        <v>937</v>
      </c>
      <c r="E156" s="7">
        <v>0</v>
      </c>
      <c r="F156" s="54">
        <v>0</v>
      </c>
      <c r="G156" s="96">
        <v>22</v>
      </c>
      <c r="H156" s="7">
        <v>3</v>
      </c>
      <c r="I156" s="7">
        <v>0</v>
      </c>
      <c r="J156" s="7">
        <v>10</v>
      </c>
      <c r="K156" s="7">
        <v>6</v>
      </c>
      <c r="L156" s="7">
        <v>2</v>
      </c>
      <c r="M156" s="7">
        <v>4</v>
      </c>
      <c r="N156" s="73">
        <v>9</v>
      </c>
      <c r="O156" s="5">
        <v>2</v>
      </c>
      <c r="P156" s="5"/>
      <c r="Q156" s="5">
        <v>7</v>
      </c>
      <c r="R156" s="5"/>
      <c r="S156" s="5">
        <v>33</v>
      </c>
      <c r="T156" s="133">
        <f t="shared" ref="T156" si="175">E156*U156%</f>
        <v>0</v>
      </c>
      <c r="U156" s="103">
        <v>3</v>
      </c>
      <c r="V156" s="156">
        <f t="shared" ref="V156" si="176">E156*U156%</f>
        <v>0</v>
      </c>
      <c r="W156" s="105" t="e">
        <f t="shared" ref="W156" si="177">V156/E156%</f>
        <v>#DIV/0!</v>
      </c>
      <c r="X156" s="104"/>
      <c r="Y156" s="105">
        <f t="shared" ref="Y156" si="178">V156*15%</f>
        <v>0</v>
      </c>
      <c r="Z156" s="105">
        <f t="shared" ref="Z156" si="179">Y328</f>
        <v>0</v>
      </c>
      <c r="AA156" s="105">
        <f t="shared" ref="AA156" si="180">V156-Y156-AB156</f>
        <v>0</v>
      </c>
      <c r="AB156" s="105">
        <f t="shared" ref="AB156" si="181">V156*20%</f>
        <v>0</v>
      </c>
    </row>
    <row r="157" spans="1:28" ht="15.75">
      <c r="A157" s="5"/>
      <c r="B157" s="59" t="s">
        <v>41</v>
      </c>
      <c r="C157" s="57"/>
      <c r="D157" s="68"/>
      <c r="E157" s="54">
        <v>0</v>
      </c>
      <c r="F157" s="55"/>
      <c r="G157" s="68">
        <f>SUM(G156)</f>
        <v>22</v>
      </c>
      <c r="H157" s="68"/>
      <c r="I157" s="68"/>
      <c r="J157" s="68"/>
      <c r="K157" s="68"/>
      <c r="L157" s="18">
        <f>SUM(L156:L156)</f>
        <v>2</v>
      </c>
      <c r="M157" s="18">
        <v>5</v>
      </c>
      <c r="N157" s="18">
        <f>SUM(N156:N156)</f>
        <v>9</v>
      </c>
      <c r="O157" s="19"/>
      <c r="P157" s="19"/>
      <c r="Q157" s="19"/>
      <c r="R157" s="19"/>
      <c r="S157" s="19"/>
      <c r="T157" s="134"/>
      <c r="U157" s="19"/>
      <c r="V157" s="166">
        <f>SUM(V156)</f>
        <v>0</v>
      </c>
      <c r="W157" s="19"/>
      <c r="X157" s="19"/>
      <c r="Y157" s="118"/>
      <c r="Z157" s="118"/>
      <c r="AA157" s="118"/>
      <c r="AB157" s="118"/>
    </row>
    <row r="158" spans="1:28">
      <c r="A158" s="330" t="s">
        <v>209</v>
      </c>
      <c r="B158" s="331"/>
      <c r="C158" s="331"/>
      <c r="D158" s="331"/>
      <c r="E158" s="331"/>
      <c r="F158" s="331"/>
      <c r="G158" s="331"/>
      <c r="H158" s="331"/>
      <c r="I158" s="331"/>
      <c r="J158" s="331"/>
      <c r="K158" s="331"/>
      <c r="L158" s="331"/>
      <c r="M158" s="331"/>
      <c r="N158" s="331"/>
      <c r="O158" s="331"/>
      <c r="P158" s="331"/>
      <c r="Q158" s="331"/>
      <c r="R158" s="331"/>
      <c r="S158" s="331"/>
      <c r="T158" s="331"/>
      <c r="U158" s="331"/>
      <c r="V158" s="331"/>
      <c r="W158" s="331"/>
      <c r="X158" s="331"/>
      <c r="Y158" s="331"/>
      <c r="Z158" s="331"/>
      <c r="AA158" s="331"/>
      <c r="AB158" s="332"/>
    </row>
    <row r="159" spans="1:28" ht="15.75">
      <c r="A159" s="1" t="s">
        <v>210</v>
      </c>
      <c r="B159" s="2" t="s">
        <v>49</v>
      </c>
      <c r="C159" s="9">
        <v>525.78</v>
      </c>
      <c r="D159" s="10">
        <v>746</v>
      </c>
      <c r="E159" s="120">
        <v>495</v>
      </c>
      <c r="F159" s="119">
        <f t="shared" ref="F159:F167" si="182">E159/C159</f>
        <v>0.94145840465593977</v>
      </c>
      <c r="G159" s="80">
        <v>40</v>
      </c>
      <c r="H159" s="11">
        <v>5</v>
      </c>
      <c r="I159" s="24"/>
      <c r="J159" s="33">
        <v>5</v>
      </c>
      <c r="K159" s="7">
        <v>5</v>
      </c>
      <c r="L159" s="29">
        <v>22</v>
      </c>
      <c r="M159" s="29">
        <v>8</v>
      </c>
      <c r="N159" s="73">
        <v>15</v>
      </c>
      <c r="O159" s="5">
        <v>2</v>
      </c>
      <c r="P159" s="5">
        <v>1</v>
      </c>
      <c r="Q159" s="5">
        <v>9</v>
      </c>
      <c r="R159" s="5">
        <v>3</v>
      </c>
      <c r="S159" s="5">
        <v>37</v>
      </c>
      <c r="T159" s="133">
        <f t="shared" ref="T159:T167" si="183">E159*U159%</f>
        <v>14.85</v>
      </c>
      <c r="U159" s="103">
        <v>3</v>
      </c>
      <c r="V159" s="156">
        <v>14</v>
      </c>
      <c r="W159" s="105">
        <f t="shared" ref="W159" si="184">V159/E159%</f>
        <v>2.8282828282828283</v>
      </c>
      <c r="X159" s="104">
        <v>2</v>
      </c>
      <c r="Y159" s="105">
        <v>2</v>
      </c>
      <c r="Z159" s="105">
        <f>Y331</f>
        <v>0</v>
      </c>
      <c r="AA159" s="105">
        <f t="shared" ref="AA159" si="185">V159-Y159-AB159</f>
        <v>10</v>
      </c>
      <c r="AB159" s="105">
        <v>2</v>
      </c>
    </row>
    <row r="160" spans="1:28" ht="15.75">
      <c r="A160" s="1" t="s">
        <v>331</v>
      </c>
      <c r="B160" s="344" t="s">
        <v>312</v>
      </c>
      <c r="C160" s="345"/>
      <c r="D160" s="345"/>
      <c r="E160" s="345"/>
      <c r="F160" s="346"/>
      <c r="G160" s="80"/>
      <c r="H160" s="11"/>
      <c r="I160" s="24"/>
      <c r="J160" s="33"/>
      <c r="K160" s="7"/>
      <c r="L160" s="29"/>
      <c r="M160" s="29"/>
      <c r="N160" s="73"/>
      <c r="O160" s="5"/>
      <c r="P160" s="5"/>
      <c r="Q160" s="5"/>
      <c r="R160" s="5"/>
      <c r="S160" s="5"/>
      <c r="T160" s="133"/>
      <c r="U160" s="103"/>
      <c r="V160" s="156">
        <v>1</v>
      </c>
      <c r="W160" s="105"/>
      <c r="X160" s="104"/>
      <c r="Y160" s="105"/>
      <c r="Z160" s="105"/>
      <c r="AA160" s="105"/>
      <c r="AB160" s="105"/>
    </row>
    <row r="161" spans="1:28" s="194" customFormat="1" ht="15.75">
      <c r="A161" s="184" t="s">
        <v>211</v>
      </c>
      <c r="B161" s="205" t="s">
        <v>212</v>
      </c>
      <c r="C161" s="206">
        <v>369.5</v>
      </c>
      <c r="D161" s="197">
        <v>891</v>
      </c>
      <c r="E161" s="198">
        <v>955</v>
      </c>
      <c r="F161" s="188">
        <f t="shared" si="182"/>
        <v>2.5845737483085252</v>
      </c>
      <c r="G161" s="199">
        <v>80</v>
      </c>
      <c r="H161" s="200">
        <v>9</v>
      </c>
      <c r="I161" s="186"/>
      <c r="J161" s="202">
        <v>14</v>
      </c>
      <c r="K161" s="203">
        <v>6</v>
      </c>
      <c r="L161" s="204">
        <v>45</v>
      </c>
      <c r="M161" s="204">
        <v>15</v>
      </c>
      <c r="N161" s="204">
        <v>38</v>
      </c>
      <c r="O161" s="199">
        <v>10</v>
      </c>
      <c r="P161" s="199"/>
      <c r="Q161" s="199">
        <v>19</v>
      </c>
      <c r="R161" s="199">
        <v>9</v>
      </c>
      <c r="S161" s="199">
        <v>48</v>
      </c>
      <c r="T161" s="190">
        <f t="shared" si="183"/>
        <v>66.850000000000009</v>
      </c>
      <c r="U161" s="191">
        <v>7</v>
      </c>
      <c r="V161" s="192">
        <v>66</v>
      </c>
      <c r="W161" s="193">
        <f t="shared" ref="W161:W167" si="186">V161/E161%</f>
        <v>6.9109947643979055</v>
      </c>
      <c r="X161" s="187"/>
      <c r="Y161" s="193">
        <v>5</v>
      </c>
      <c r="Z161" s="193">
        <v>4</v>
      </c>
      <c r="AA161" s="193">
        <v>44</v>
      </c>
      <c r="AB161" s="193">
        <v>13</v>
      </c>
    </row>
    <row r="162" spans="1:28" s="194" customFormat="1" ht="15.75">
      <c r="A162" s="184" t="s">
        <v>213</v>
      </c>
      <c r="B162" s="205" t="s">
        <v>214</v>
      </c>
      <c r="C162" s="206">
        <v>30.5</v>
      </c>
      <c r="D162" s="197">
        <v>150</v>
      </c>
      <c r="E162" s="198">
        <v>155</v>
      </c>
      <c r="F162" s="188">
        <f t="shared" si="182"/>
        <v>5.081967213114754</v>
      </c>
      <c r="G162" s="199">
        <v>20</v>
      </c>
      <c r="H162" s="200">
        <v>15</v>
      </c>
      <c r="I162" s="186"/>
      <c r="J162" s="202">
        <v>3</v>
      </c>
      <c r="K162" s="203">
        <v>2</v>
      </c>
      <c r="L162" s="204">
        <v>11</v>
      </c>
      <c r="M162" s="204">
        <v>4</v>
      </c>
      <c r="N162" s="204">
        <v>2</v>
      </c>
      <c r="O162" s="187"/>
      <c r="P162" s="187"/>
      <c r="Q162" s="187">
        <v>2</v>
      </c>
      <c r="R162" s="187"/>
      <c r="S162" s="187"/>
      <c r="T162" s="190">
        <f t="shared" si="183"/>
        <v>12.4</v>
      </c>
      <c r="U162" s="191">
        <v>8</v>
      </c>
      <c r="V162" s="192">
        <v>12</v>
      </c>
      <c r="W162" s="193">
        <f t="shared" si="186"/>
        <v>7.7419354838709671</v>
      </c>
      <c r="X162" s="187"/>
      <c r="Y162" s="193">
        <v>0</v>
      </c>
      <c r="Z162" s="193">
        <v>1</v>
      </c>
      <c r="AA162" s="193">
        <v>9</v>
      </c>
      <c r="AB162" s="193">
        <v>2</v>
      </c>
    </row>
    <row r="163" spans="1:28" s="194" customFormat="1" ht="15.75">
      <c r="A163" s="184" t="s">
        <v>215</v>
      </c>
      <c r="B163" s="205" t="s">
        <v>216</v>
      </c>
      <c r="C163" s="206">
        <v>47.09</v>
      </c>
      <c r="D163" s="197">
        <v>103</v>
      </c>
      <c r="E163" s="198">
        <v>96</v>
      </c>
      <c r="F163" s="188">
        <f t="shared" si="182"/>
        <v>2.0386493947759607</v>
      </c>
      <c r="G163" s="199">
        <v>3</v>
      </c>
      <c r="H163" s="200">
        <v>0</v>
      </c>
      <c r="I163" s="186"/>
      <c r="J163" s="202">
        <v>1</v>
      </c>
      <c r="K163" s="203">
        <v>0</v>
      </c>
      <c r="L163" s="204">
        <v>1</v>
      </c>
      <c r="M163" s="204">
        <v>1</v>
      </c>
      <c r="N163" s="204">
        <v>3</v>
      </c>
      <c r="O163" s="187">
        <v>1</v>
      </c>
      <c r="P163" s="187"/>
      <c r="Q163" s="187">
        <v>1</v>
      </c>
      <c r="R163" s="187">
        <v>1</v>
      </c>
      <c r="S163" s="187"/>
      <c r="T163" s="190">
        <f t="shared" si="183"/>
        <v>6.7200000000000006</v>
      </c>
      <c r="U163" s="191">
        <v>7</v>
      </c>
      <c r="V163" s="192">
        <v>3</v>
      </c>
      <c r="W163" s="193">
        <f t="shared" si="186"/>
        <v>3.125</v>
      </c>
      <c r="X163" s="187"/>
      <c r="Y163" s="193">
        <v>0</v>
      </c>
      <c r="Z163" s="193">
        <f t="shared" ref="Z163:Z167" si="187">Y334</f>
        <v>0</v>
      </c>
      <c r="AA163" s="193">
        <v>3</v>
      </c>
      <c r="AB163" s="193">
        <v>0</v>
      </c>
    </row>
    <row r="164" spans="1:28" s="194" customFormat="1" ht="15.75">
      <c r="A164" s="184" t="s">
        <v>217</v>
      </c>
      <c r="B164" s="205" t="s">
        <v>218</v>
      </c>
      <c r="C164" s="206">
        <v>298.5</v>
      </c>
      <c r="D164" s="197">
        <v>782</v>
      </c>
      <c r="E164" s="198">
        <v>814</v>
      </c>
      <c r="F164" s="188">
        <f t="shared" si="182"/>
        <v>2.7269681742043552</v>
      </c>
      <c r="G164" s="199">
        <v>39</v>
      </c>
      <c r="H164" s="200">
        <v>5</v>
      </c>
      <c r="I164" s="186"/>
      <c r="J164" s="202">
        <v>4</v>
      </c>
      <c r="K164" s="203">
        <v>6</v>
      </c>
      <c r="L164" s="204">
        <v>20</v>
      </c>
      <c r="M164" s="204">
        <v>9</v>
      </c>
      <c r="N164" s="204">
        <v>19</v>
      </c>
      <c r="O164" s="187">
        <v>4</v>
      </c>
      <c r="P164" s="187"/>
      <c r="Q164" s="187">
        <v>15</v>
      </c>
      <c r="R164" s="187"/>
      <c r="S164" s="187">
        <v>49</v>
      </c>
      <c r="T164" s="190">
        <f t="shared" si="183"/>
        <v>56.980000000000004</v>
      </c>
      <c r="U164" s="191">
        <v>7</v>
      </c>
      <c r="V164" s="192">
        <v>56</v>
      </c>
      <c r="W164" s="193">
        <f t="shared" si="186"/>
        <v>6.8796068796068788</v>
      </c>
      <c r="X164" s="187"/>
      <c r="Y164" s="193">
        <v>3</v>
      </c>
      <c r="Z164" s="193">
        <v>5</v>
      </c>
      <c r="AA164" s="193">
        <v>37</v>
      </c>
      <c r="AB164" s="193">
        <v>11</v>
      </c>
    </row>
    <row r="165" spans="1:28" s="158" customFormat="1" ht="15.75">
      <c r="A165" s="143" t="s">
        <v>219</v>
      </c>
      <c r="B165" s="144" t="s">
        <v>220</v>
      </c>
      <c r="C165" s="145">
        <v>54.5</v>
      </c>
      <c r="D165" s="171">
        <v>167</v>
      </c>
      <c r="E165" s="147">
        <v>99</v>
      </c>
      <c r="F165" s="148">
        <f t="shared" si="182"/>
        <v>1.8165137614678899</v>
      </c>
      <c r="G165" s="149">
        <v>11</v>
      </c>
      <c r="H165" s="150">
        <v>7</v>
      </c>
      <c r="I165" s="159"/>
      <c r="J165" s="172">
        <v>1</v>
      </c>
      <c r="K165" s="152">
        <v>1</v>
      </c>
      <c r="L165" s="252">
        <v>7</v>
      </c>
      <c r="M165" s="168">
        <v>2</v>
      </c>
      <c r="N165" s="252"/>
      <c r="O165" s="153"/>
      <c r="P165" s="153"/>
      <c r="Q165" s="153"/>
      <c r="R165" s="153"/>
      <c r="S165" s="153"/>
      <c r="T165" s="154">
        <f t="shared" si="183"/>
        <v>4.95</v>
      </c>
      <c r="U165" s="155">
        <v>5</v>
      </c>
      <c r="V165" s="156">
        <v>4</v>
      </c>
      <c r="W165" s="157">
        <f t="shared" si="186"/>
        <v>4.0404040404040407</v>
      </c>
      <c r="X165" s="153"/>
      <c r="Y165" s="157">
        <f t="shared" ref="Y165" si="188">V165*15%</f>
        <v>0.6</v>
      </c>
      <c r="Z165" s="157">
        <f t="shared" si="187"/>
        <v>0</v>
      </c>
      <c r="AA165" s="157">
        <f t="shared" ref="AA165:AA167" si="189">V165-Y165-AB165</f>
        <v>2.5999999999999996</v>
      </c>
      <c r="AB165" s="157">
        <f t="shared" ref="AB165" si="190">V165*20%</f>
        <v>0.8</v>
      </c>
    </row>
    <row r="166" spans="1:28" s="194" customFormat="1" ht="15.75">
      <c r="A166" s="184" t="s">
        <v>221</v>
      </c>
      <c r="B166" s="260" t="s">
        <v>222</v>
      </c>
      <c r="C166" s="247">
        <v>35.200000000000003</v>
      </c>
      <c r="D166" s="197">
        <v>116</v>
      </c>
      <c r="E166" s="198">
        <v>142</v>
      </c>
      <c r="F166" s="188">
        <f t="shared" si="182"/>
        <v>4.0340909090909092</v>
      </c>
      <c r="G166" s="199">
        <v>8</v>
      </c>
      <c r="H166" s="200">
        <v>7</v>
      </c>
      <c r="I166" s="186"/>
      <c r="J166" s="202">
        <v>1</v>
      </c>
      <c r="K166" s="203">
        <v>1</v>
      </c>
      <c r="L166" s="228">
        <v>5</v>
      </c>
      <c r="M166" s="204">
        <v>1</v>
      </c>
      <c r="N166" s="228"/>
      <c r="O166" s="187"/>
      <c r="P166" s="187"/>
      <c r="Q166" s="187"/>
      <c r="R166" s="187"/>
      <c r="S166" s="187"/>
      <c r="T166" s="190">
        <f t="shared" si="183"/>
        <v>11.36</v>
      </c>
      <c r="U166" s="191">
        <v>8</v>
      </c>
      <c r="V166" s="192">
        <v>11</v>
      </c>
      <c r="W166" s="193">
        <f t="shared" si="186"/>
        <v>7.746478873239437</v>
      </c>
      <c r="X166" s="187"/>
      <c r="Y166" s="193">
        <v>0</v>
      </c>
      <c r="Z166" s="193">
        <v>2</v>
      </c>
      <c r="AA166" s="193">
        <v>7</v>
      </c>
      <c r="AB166" s="193">
        <v>2</v>
      </c>
    </row>
    <row r="167" spans="1:28" s="194" customFormat="1" ht="19.5" customHeight="1">
      <c r="A167" s="184" t="s">
        <v>223</v>
      </c>
      <c r="B167" s="189" t="s">
        <v>224</v>
      </c>
      <c r="C167" s="231">
        <v>27.6</v>
      </c>
      <c r="D167" s="257">
        <v>113</v>
      </c>
      <c r="E167" s="186">
        <v>145</v>
      </c>
      <c r="F167" s="188">
        <f t="shared" si="182"/>
        <v>5.2536231884057969</v>
      </c>
      <c r="G167" s="186">
        <v>0</v>
      </c>
      <c r="H167" s="189"/>
      <c r="I167" s="189"/>
      <c r="J167" s="189"/>
      <c r="K167" s="189"/>
      <c r="L167" s="189"/>
      <c r="M167" s="189"/>
      <c r="N167" s="189">
        <v>0</v>
      </c>
      <c r="O167" s="187"/>
      <c r="P167" s="187"/>
      <c r="Q167" s="187"/>
      <c r="R167" s="187"/>
      <c r="S167" s="187"/>
      <c r="T167" s="190">
        <f t="shared" si="183"/>
        <v>11.6</v>
      </c>
      <c r="U167" s="191">
        <v>8</v>
      </c>
      <c r="V167" s="192">
        <v>11</v>
      </c>
      <c r="W167" s="193">
        <f t="shared" si="186"/>
        <v>7.5862068965517242</v>
      </c>
      <c r="X167" s="187"/>
      <c r="Y167" s="193">
        <v>1</v>
      </c>
      <c r="Z167" s="193">
        <f t="shared" si="187"/>
        <v>0</v>
      </c>
      <c r="AA167" s="193">
        <f t="shared" si="189"/>
        <v>8</v>
      </c>
      <c r="AB167" s="193">
        <v>2</v>
      </c>
    </row>
    <row r="168" spans="1:28" ht="15.75">
      <c r="A168" s="5"/>
      <c r="B168" s="59" t="s">
        <v>41</v>
      </c>
      <c r="C168" s="57"/>
      <c r="D168" s="68"/>
      <c r="E168" s="54">
        <v>2901</v>
      </c>
      <c r="F168" s="55"/>
      <c r="G168" s="18">
        <v>201</v>
      </c>
      <c r="H168" s="68"/>
      <c r="I168" s="68"/>
      <c r="J168" s="18">
        <v>28</v>
      </c>
      <c r="K168" s="18">
        <v>20</v>
      </c>
      <c r="L168" s="18">
        <v>116</v>
      </c>
      <c r="M168" s="18">
        <v>37</v>
      </c>
      <c r="N168" s="18"/>
      <c r="O168" s="19"/>
      <c r="P168" s="19"/>
      <c r="Q168" s="19"/>
      <c r="R168" s="19"/>
      <c r="S168" s="19"/>
      <c r="T168" s="134"/>
      <c r="U168" s="19"/>
      <c r="V168" s="166">
        <f>SUM(V159:V167)</f>
        <v>178</v>
      </c>
      <c r="W168" s="19"/>
      <c r="X168" s="19"/>
      <c r="Y168" s="118"/>
      <c r="Z168" s="118"/>
      <c r="AA168" s="118"/>
      <c r="AB168" s="118"/>
    </row>
    <row r="169" spans="1:28">
      <c r="A169" s="330" t="s">
        <v>225</v>
      </c>
      <c r="B169" s="331"/>
      <c r="C169" s="331"/>
      <c r="D169" s="331"/>
      <c r="E169" s="331"/>
      <c r="F169" s="331"/>
      <c r="G169" s="331"/>
      <c r="H169" s="331"/>
      <c r="I169" s="331"/>
      <c r="J169" s="331"/>
      <c r="K169" s="331"/>
      <c r="L169" s="331"/>
      <c r="M169" s="331"/>
      <c r="N169" s="331"/>
      <c r="O169" s="331"/>
      <c r="P169" s="331"/>
      <c r="Q169" s="331"/>
      <c r="R169" s="331"/>
      <c r="S169" s="331"/>
      <c r="T169" s="331"/>
      <c r="U169" s="331"/>
      <c r="V169" s="331"/>
      <c r="W169" s="331"/>
      <c r="X169" s="331"/>
      <c r="Y169" s="331"/>
      <c r="Z169" s="331"/>
      <c r="AA169" s="331"/>
      <c r="AB169" s="332"/>
    </row>
    <row r="170" spans="1:28" s="100" customFormat="1" ht="21.75" customHeight="1">
      <c r="A170" s="1" t="s">
        <v>226</v>
      </c>
      <c r="B170" s="2" t="s">
        <v>49</v>
      </c>
      <c r="C170" s="3">
        <v>934.8</v>
      </c>
      <c r="D170" s="20">
        <v>675</v>
      </c>
      <c r="E170" s="120">
        <v>742</v>
      </c>
      <c r="F170" s="119">
        <f t="shared" ref="F170" si="191">E170/C170</f>
        <v>0.793752674368849</v>
      </c>
      <c r="G170" s="102">
        <v>16</v>
      </c>
      <c r="H170" s="47">
        <v>0</v>
      </c>
      <c r="I170" s="34"/>
      <c r="J170" s="114">
        <v>2</v>
      </c>
      <c r="K170" s="7">
        <v>2</v>
      </c>
      <c r="L170" s="7">
        <v>9</v>
      </c>
      <c r="M170" s="7">
        <v>3</v>
      </c>
      <c r="N170" s="7">
        <v>14</v>
      </c>
      <c r="O170" s="104"/>
      <c r="P170" s="104">
        <v>2</v>
      </c>
      <c r="Q170" s="104">
        <v>9</v>
      </c>
      <c r="R170" s="104">
        <v>3</v>
      </c>
      <c r="S170" s="104">
        <v>22</v>
      </c>
      <c r="T170" s="133">
        <f t="shared" ref="T170:T183" si="192">E170*U170%</f>
        <v>22.259999999999998</v>
      </c>
      <c r="U170" s="103">
        <v>3</v>
      </c>
      <c r="V170" s="156">
        <v>20</v>
      </c>
      <c r="W170" s="105">
        <f t="shared" ref="W170" si="193">V170/E170%</f>
        <v>2.6954177897574123</v>
      </c>
      <c r="X170" s="104"/>
      <c r="Y170" s="105">
        <v>3</v>
      </c>
      <c r="Z170" s="105">
        <f>Y341</f>
        <v>0</v>
      </c>
      <c r="AA170" s="105">
        <f t="shared" ref="AA170" si="194">V170-Y170-AB170</f>
        <v>13</v>
      </c>
      <c r="AB170" s="105">
        <v>4</v>
      </c>
    </row>
    <row r="171" spans="1:28" s="100" customFormat="1" ht="15.75">
      <c r="A171" s="1" t="s">
        <v>227</v>
      </c>
      <c r="B171" s="344" t="s">
        <v>312</v>
      </c>
      <c r="C171" s="345"/>
      <c r="D171" s="345"/>
      <c r="E171" s="345"/>
      <c r="F171" s="346"/>
      <c r="G171" s="13">
        <v>3</v>
      </c>
      <c r="H171" s="8"/>
      <c r="I171" s="8"/>
      <c r="J171" s="8">
        <v>0</v>
      </c>
      <c r="K171" s="8">
        <v>0</v>
      </c>
      <c r="L171" s="7">
        <v>3</v>
      </c>
      <c r="M171" s="7">
        <v>0</v>
      </c>
      <c r="N171" s="7"/>
      <c r="O171" s="104"/>
      <c r="P171" s="104"/>
      <c r="Q171" s="104"/>
      <c r="R171" s="104"/>
      <c r="S171" s="104"/>
      <c r="T171" s="133">
        <f t="shared" si="192"/>
        <v>0</v>
      </c>
      <c r="U171" s="103">
        <v>0</v>
      </c>
      <c r="V171" s="156">
        <v>2</v>
      </c>
      <c r="W171" s="105">
        <f>V171/E170%</f>
        <v>0.26954177897574122</v>
      </c>
      <c r="X171" s="104"/>
      <c r="Y171" s="105">
        <f t="shared" ref="Y171:Y183" si="195">V171*15%</f>
        <v>0.3</v>
      </c>
      <c r="Z171" s="105">
        <f>Y342</f>
        <v>0</v>
      </c>
      <c r="AA171" s="105">
        <f t="shared" ref="AA171:AA183" si="196">V171-Y171-AB171</f>
        <v>1.2999999999999998</v>
      </c>
      <c r="AB171" s="105">
        <f t="shared" ref="AB171:AB183" si="197">V171*20%</f>
        <v>0.4</v>
      </c>
    </row>
    <row r="172" spans="1:28" s="194" customFormat="1" ht="15.75">
      <c r="A172" s="212" t="s">
        <v>228</v>
      </c>
      <c r="B172" s="213" t="s">
        <v>229</v>
      </c>
      <c r="C172" s="214">
        <v>40.6</v>
      </c>
      <c r="D172" s="197">
        <v>77</v>
      </c>
      <c r="E172" s="198">
        <v>77</v>
      </c>
      <c r="F172" s="188">
        <f>E172/C172</f>
        <v>1.896551724137931</v>
      </c>
      <c r="G172" s="199">
        <v>2</v>
      </c>
      <c r="H172" s="197">
        <v>5</v>
      </c>
      <c r="I172" s="215"/>
      <c r="J172" s="202">
        <v>0</v>
      </c>
      <c r="K172" s="216">
        <v>0</v>
      </c>
      <c r="L172" s="204">
        <v>2</v>
      </c>
      <c r="M172" s="204">
        <v>0</v>
      </c>
      <c r="N172" s="204">
        <v>2</v>
      </c>
      <c r="O172" s="187"/>
      <c r="P172" s="187"/>
      <c r="Q172" s="187">
        <v>2</v>
      </c>
      <c r="R172" s="187"/>
      <c r="S172" s="187">
        <v>100</v>
      </c>
      <c r="T172" s="190">
        <f t="shared" si="192"/>
        <v>3.85</v>
      </c>
      <c r="U172" s="191">
        <v>5</v>
      </c>
      <c r="V172" s="192">
        <v>2</v>
      </c>
      <c r="W172" s="193">
        <f t="shared" ref="W172:W183" si="198">V172/E172%</f>
        <v>2.5974025974025974</v>
      </c>
      <c r="X172" s="187"/>
      <c r="Y172" s="193">
        <f t="shared" si="195"/>
        <v>0.3</v>
      </c>
      <c r="Z172" s="193">
        <f>Y343</f>
        <v>0</v>
      </c>
      <c r="AA172" s="193">
        <f t="shared" si="196"/>
        <v>1.2999999999999998</v>
      </c>
      <c r="AB172" s="193">
        <f t="shared" si="197"/>
        <v>0.4</v>
      </c>
    </row>
    <row r="173" spans="1:28" s="194" customFormat="1" ht="15.75">
      <c r="A173" s="212">
        <v>36974</v>
      </c>
      <c r="B173" s="344" t="s">
        <v>312</v>
      </c>
      <c r="C173" s="345"/>
      <c r="D173" s="345"/>
      <c r="E173" s="345"/>
      <c r="F173" s="346"/>
      <c r="G173" s="199"/>
      <c r="H173" s="197"/>
      <c r="I173" s="215"/>
      <c r="J173" s="202"/>
      <c r="K173" s="216"/>
      <c r="L173" s="204"/>
      <c r="M173" s="204"/>
      <c r="N173" s="204"/>
      <c r="O173" s="187"/>
      <c r="P173" s="187"/>
      <c r="Q173" s="187"/>
      <c r="R173" s="187"/>
      <c r="S173" s="187"/>
      <c r="T173" s="190"/>
      <c r="U173" s="191"/>
      <c r="V173" s="192">
        <v>1</v>
      </c>
      <c r="W173" s="193"/>
      <c r="X173" s="187"/>
      <c r="Y173" s="193"/>
      <c r="Z173" s="193"/>
      <c r="AA173" s="193"/>
      <c r="AB173" s="193"/>
    </row>
    <row r="174" spans="1:28" s="194" customFormat="1" ht="15.75">
      <c r="A174" s="212" t="s">
        <v>230</v>
      </c>
      <c r="B174" s="213" t="s">
        <v>231</v>
      </c>
      <c r="C174" s="214">
        <v>54.3</v>
      </c>
      <c r="D174" s="197">
        <v>112</v>
      </c>
      <c r="E174" s="198">
        <v>112</v>
      </c>
      <c r="F174" s="188">
        <f t="shared" ref="F174:F183" si="199">E174/C174</f>
        <v>2.0626151012891345</v>
      </c>
      <c r="G174" s="199">
        <v>5</v>
      </c>
      <c r="H174" s="197">
        <v>7</v>
      </c>
      <c r="I174" s="215"/>
      <c r="J174" s="202">
        <v>0</v>
      </c>
      <c r="K174" s="216">
        <v>1</v>
      </c>
      <c r="L174" s="204">
        <v>3</v>
      </c>
      <c r="M174" s="204">
        <v>1</v>
      </c>
      <c r="N174" s="204">
        <v>5</v>
      </c>
      <c r="O174" s="187">
        <v>1</v>
      </c>
      <c r="P174" s="187"/>
      <c r="Q174" s="187">
        <v>3</v>
      </c>
      <c r="R174" s="187">
        <v>1</v>
      </c>
      <c r="S174" s="187">
        <v>100</v>
      </c>
      <c r="T174" s="190">
        <f t="shared" si="192"/>
        <v>7.8400000000000007</v>
      </c>
      <c r="U174" s="191">
        <v>7</v>
      </c>
      <c r="V174" s="192">
        <v>6</v>
      </c>
      <c r="W174" s="193">
        <f t="shared" si="198"/>
        <v>5.3571428571428568</v>
      </c>
      <c r="X174" s="187"/>
      <c r="Y174" s="193">
        <v>1</v>
      </c>
      <c r="Z174" s="193">
        <f t="shared" ref="Z174:Z183" si="200">Y344</f>
        <v>0</v>
      </c>
      <c r="AA174" s="193">
        <f t="shared" si="196"/>
        <v>4</v>
      </c>
      <c r="AB174" s="193">
        <v>1</v>
      </c>
    </row>
    <row r="175" spans="1:28" s="194" customFormat="1" ht="15.75">
      <c r="A175" s="212" t="s">
        <v>232</v>
      </c>
      <c r="B175" s="213" t="s">
        <v>233</v>
      </c>
      <c r="C175" s="214">
        <v>96.9</v>
      </c>
      <c r="D175" s="197">
        <v>256</v>
      </c>
      <c r="E175" s="198">
        <v>300</v>
      </c>
      <c r="F175" s="188">
        <f t="shared" si="199"/>
        <v>3.0959752321981422</v>
      </c>
      <c r="G175" s="199">
        <v>17</v>
      </c>
      <c r="H175" s="197">
        <v>7</v>
      </c>
      <c r="I175" s="215"/>
      <c r="J175" s="202">
        <v>2</v>
      </c>
      <c r="K175" s="216">
        <v>2</v>
      </c>
      <c r="L175" s="204">
        <v>10</v>
      </c>
      <c r="M175" s="204">
        <v>3</v>
      </c>
      <c r="N175" s="204">
        <v>3</v>
      </c>
      <c r="O175" s="187"/>
      <c r="P175" s="187"/>
      <c r="Q175" s="187">
        <v>3</v>
      </c>
      <c r="R175" s="187"/>
      <c r="S175" s="187">
        <v>18</v>
      </c>
      <c r="T175" s="190">
        <f t="shared" si="192"/>
        <v>21.000000000000004</v>
      </c>
      <c r="U175" s="191">
        <v>7</v>
      </c>
      <c r="V175" s="192">
        <f t="shared" ref="V175:V177" si="201">E175*U175%</f>
        <v>21.000000000000004</v>
      </c>
      <c r="W175" s="193">
        <f t="shared" si="198"/>
        <v>7.0000000000000009</v>
      </c>
      <c r="X175" s="187"/>
      <c r="Y175" s="193">
        <v>3</v>
      </c>
      <c r="Z175" s="193">
        <f t="shared" si="200"/>
        <v>0</v>
      </c>
      <c r="AA175" s="193">
        <f t="shared" si="196"/>
        <v>14.000000000000004</v>
      </c>
      <c r="AB175" s="193">
        <v>4</v>
      </c>
    </row>
    <row r="176" spans="1:28" s="194" customFormat="1" ht="15.75">
      <c r="A176" s="212" t="s">
        <v>234</v>
      </c>
      <c r="B176" s="213" t="s">
        <v>235</v>
      </c>
      <c r="C176" s="214">
        <v>31.2</v>
      </c>
      <c r="D176" s="197">
        <v>56</v>
      </c>
      <c r="E176" s="198">
        <v>57</v>
      </c>
      <c r="F176" s="188">
        <f t="shared" si="199"/>
        <v>1.8269230769230769</v>
      </c>
      <c r="G176" s="199">
        <v>2</v>
      </c>
      <c r="H176" s="197">
        <v>0</v>
      </c>
      <c r="I176" s="215"/>
      <c r="J176" s="202">
        <v>0</v>
      </c>
      <c r="K176" s="216">
        <v>0</v>
      </c>
      <c r="L176" s="204">
        <v>2</v>
      </c>
      <c r="M176" s="204">
        <v>0</v>
      </c>
      <c r="N176" s="204">
        <v>2</v>
      </c>
      <c r="O176" s="187"/>
      <c r="P176" s="187"/>
      <c r="Q176" s="187">
        <v>2</v>
      </c>
      <c r="R176" s="187"/>
      <c r="S176" s="187"/>
      <c r="T176" s="190">
        <f t="shared" si="192"/>
        <v>2.85</v>
      </c>
      <c r="U176" s="191">
        <v>5</v>
      </c>
      <c r="V176" s="192">
        <v>2</v>
      </c>
      <c r="W176" s="193">
        <f t="shared" si="198"/>
        <v>3.5087719298245617</v>
      </c>
      <c r="X176" s="187"/>
      <c r="Y176" s="193">
        <v>0</v>
      </c>
      <c r="Z176" s="193">
        <f t="shared" si="200"/>
        <v>0</v>
      </c>
      <c r="AA176" s="193">
        <f t="shared" si="196"/>
        <v>2</v>
      </c>
      <c r="AB176" s="193">
        <v>0</v>
      </c>
    </row>
    <row r="177" spans="1:28" s="194" customFormat="1" ht="15.75">
      <c r="A177" s="212" t="s">
        <v>236</v>
      </c>
      <c r="B177" s="213" t="s">
        <v>237</v>
      </c>
      <c r="C177" s="214">
        <v>15.3</v>
      </c>
      <c r="D177" s="262">
        <v>21</v>
      </c>
      <c r="E177" s="198">
        <v>20</v>
      </c>
      <c r="F177" s="188">
        <f t="shared" si="199"/>
        <v>1.3071895424836601</v>
      </c>
      <c r="G177" s="199">
        <v>1</v>
      </c>
      <c r="H177" s="197">
        <v>5</v>
      </c>
      <c r="I177" s="215"/>
      <c r="J177" s="202">
        <v>0</v>
      </c>
      <c r="K177" s="216">
        <v>0</v>
      </c>
      <c r="L177" s="203">
        <v>1</v>
      </c>
      <c r="M177" s="203">
        <v>0</v>
      </c>
      <c r="N177" s="203">
        <v>1</v>
      </c>
      <c r="O177" s="187"/>
      <c r="P177" s="187"/>
      <c r="Q177" s="187">
        <v>1</v>
      </c>
      <c r="R177" s="187"/>
      <c r="S177" s="187"/>
      <c r="T177" s="190">
        <f t="shared" si="192"/>
        <v>1</v>
      </c>
      <c r="U177" s="191">
        <v>5</v>
      </c>
      <c r="V177" s="192">
        <f t="shared" si="201"/>
        <v>1</v>
      </c>
      <c r="W177" s="193">
        <f t="shared" si="198"/>
        <v>5</v>
      </c>
      <c r="X177" s="187"/>
      <c r="Y177" s="193">
        <v>0</v>
      </c>
      <c r="Z177" s="193">
        <f t="shared" si="200"/>
        <v>0</v>
      </c>
      <c r="AA177" s="193">
        <f t="shared" si="196"/>
        <v>1</v>
      </c>
      <c r="AB177" s="193">
        <v>0</v>
      </c>
    </row>
    <row r="178" spans="1:28" s="158" customFormat="1" ht="15.75">
      <c r="A178" s="176" t="s">
        <v>238</v>
      </c>
      <c r="B178" s="177" t="s">
        <v>239</v>
      </c>
      <c r="C178" s="178">
        <v>52.1</v>
      </c>
      <c r="D178" s="171">
        <v>117</v>
      </c>
      <c r="E178" s="147">
        <v>120</v>
      </c>
      <c r="F178" s="148">
        <f t="shared" si="199"/>
        <v>2.3032629558541267</v>
      </c>
      <c r="G178" s="149">
        <v>8</v>
      </c>
      <c r="H178" s="171">
        <v>0</v>
      </c>
      <c r="I178" s="179"/>
      <c r="J178" s="172">
        <v>0</v>
      </c>
      <c r="K178" s="180">
        <v>0</v>
      </c>
      <c r="L178" s="168">
        <v>8</v>
      </c>
      <c r="M178" s="168">
        <v>0</v>
      </c>
      <c r="N178" s="168">
        <v>2</v>
      </c>
      <c r="O178" s="153"/>
      <c r="P178" s="153"/>
      <c r="Q178" s="153">
        <v>2</v>
      </c>
      <c r="R178" s="153"/>
      <c r="S178" s="153"/>
      <c r="T178" s="154">
        <f t="shared" si="192"/>
        <v>8.4</v>
      </c>
      <c r="U178" s="155">
        <v>7</v>
      </c>
      <c r="V178" s="156">
        <v>8</v>
      </c>
      <c r="W178" s="157">
        <f>V178/E178%</f>
        <v>6.666666666666667</v>
      </c>
      <c r="X178" s="153"/>
      <c r="Y178" s="157">
        <v>1</v>
      </c>
      <c r="Z178" s="157">
        <f t="shared" si="200"/>
        <v>0</v>
      </c>
      <c r="AA178" s="157">
        <f t="shared" si="196"/>
        <v>6</v>
      </c>
      <c r="AB178" s="157">
        <v>1</v>
      </c>
    </row>
    <row r="179" spans="1:28" s="194" customFormat="1" ht="15.75">
      <c r="A179" s="212" t="s">
        <v>240</v>
      </c>
      <c r="B179" s="232" t="s">
        <v>241</v>
      </c>
      <c r="C179" s="233">
        <v>59.4</v>
      </c>
      <c r="D179" s="197">
        <v>55</v>
      </c>
      <c r="E179" s="198">
        <v>69</v>
      </c>
      <c r="F179" s="188">
        <f t="shared" si="199"/>
        <v>1.1616161616161615</v>
      </c>
      <c r="G179" s="199">
        <v>1</v>
      </c>
      <c r="H179" s="197">
        <v>3</v>
      </c>
      <c r="I179" s="215"/>
      <c r="J179" s="202">
        <v>0</v>
      </c>
      <c r="K179" s="216">
        <v>0</v>
      </c>
      <c r="L179" s="228">
        <v>1</v>
      </c>
      <c r="M179" s="204">
        <v>0</v>
      </c>
      <c r="N179" s="228">
        <v>1</v>
      </c>
      <c r="O179" s="187">
        <v>1</v>
      </c>
      <c r="P179" s="187"/>
      <c r="Q179" s="187"/>
      <c r="R179" s="187"/>
      <c r="S179" s="187"/>
      <c r="T179" s="190">
        <f t="shared" si="192"/>
        <v>3.45</v>
      </c>
      <c r="U179" s="191">
        <v>5</v>
      </c>
      <c r="V179" s="192">
        <v>3</v>
      </c>
      <c r="W179" s="193">
        <f t="shared" si="198"/>
        <v>4.3478260869565224</v>
      </c>
      <c r="X179" s="187"/>
      <c r="Y179" s="193">
        <v>0</v>
      </c>
      <c r="Z179" s="193">
        <f t="shared" si="200"/>
        <v>0</v>
      </c>
      <c r="AA179" s="193">
        <f t="shared" si="196"/>
        <v>3</v>
      </c>
      <c r="AB179" s="193">
        <v>0</v>
      </c>
    </row>
    <row r="180" spans="1:28" s="194" customFormat="1" ht="21.75" customHeight="1">
      <c r="A180" s="212" t="s">
        <v>242</v>
      </c>
      <c r="B180" s="232" t="s">
        <v>243</v>
      </c>
      <c r="C180" s="233">
        <v>13.8</v>
      </c>
      <c r="D180" s="197">
        <v>35</v>
      </c>
      <c r="E180" s="198">
        <v>40</v>
      </c>
      <c r="F180" s="188">
        <f t="shared" si="199"/>
        <v>2.8985507246376812</v>
      </c>
      <c r="G180" s="199">
        <v>2</v>
      </c>
      <c r="H180" s="197">
        <v>7</v>
      </c>
      <c r="I180" s="215"/>
      <c r="J180" s="202">
        <v>0</v>
      </c>
      <c r="K180" s="216">
        <v>0</v>
      </c>
      <c r="L180" s="204">
        <v>2</v>
      </c>
      <c r="M180" s="204">
        <v>0</v>
      </c>
      <c r="N180" s="204"/>
      <c r="O180" s="187"/>
      <c r="P180" s="187"/>
      <c r="Q180" s="187"/>
      <c r="R180" s="187"/>
      <c r="S180" s="187"/>
      <c r="T180" s="190">
        <f t="shared" si="192"/>
        <v>2.8000000000000003</v>
      </c>
      <c r="U180" s="191">
        <v>7</v>
      </c>
      <c r="V180" s="192">
        <v>2</v>
      </c>
      <c r="W180" s="193">
        <f t="shared" si="198"/>
        <v>5</v>
      </c>
      <c r="X180" s="187"/>
      <c r="Y180" s="193">
        <v>0</v>
      </c>
      <c r="Z180" s="193">
        <f t="shared" si="200"/>
        <v>0</v>
      </c>
      <c r="AA180" s="193">
        <f t="shared" si="196"/>
        <v>2</v>
      </c>
      <c r="AB180" s="193">
        <v>0</v>
      </c>
    </row>
    <row r="181" spans="1:28" s="158" customFormat="1" ht="20.25" customHeight="1">
      <c r="A181" s="176" t="s">
        <v>244</v>
      </c>
      <c r="B181" s="177" t="s">
        <v>245</v>
      </c>
      <c r="C181" s="178">
        <v>56.6</v>
      </c>
      <c r="D181" s="171">
        <v>60</v>
      </c>
      <c r="E181" s="147">
        <v>67</v>
      </c>
      <c r="F181" s="148">
        <f t="shared" si="199"/>
        <v>1.1837455830388692</v>
      </c>
      <c r="G181" s="149">
        <v>2</v>
      </c>
      <c r="H181" s="171">
        <v>5</v>
      </c>
      <c r="I181" s="179"/>
      <c r="J181" s="172">
        <v>0</v>
      </c>
      <c r="K181" s="180">
        <v>0</v>
      </c>
      <c r="L181" s="168">
        <v>2</v>
      </c>
      <c r="M181" s="168">
        <v>0</v>
      </c>
      <c r="N181" s="168"/>
      <c r="O181" s="153"/>
      <c r="P181" s="153"/>
      <c r="Q181" s="153"/>
      <c r="R181" s="153"/>
      <c r="S181" s="153"/>
      <c r="T181" s="154">
        <f t="shared" si="192"/>
        <v>3.35</v>
      </c>
      <c r="U181" s="155">
        <v>5</v>
      </c>
      <c r="V181" s="156">
        <v>3</v>
      </c>
      <c r="W181" s="157">
        <f t="shared" si="198"/>
        <v>4.4776119402985071</v>
      </c>
      <c r="X181" s="153"/>
      <c r="Y181" s="157">
        <f>V1801*15%</f>
        <v>0</v>
      </c>
      <c r="Z181" s="157">
        <f t="shared" si="200"/>
        <v>0</v>
      </c>
      <c r="AA181" s="157">
        <f t="shared" si="196"/>
        <v>3</v>
      </c>
      <c r="AB181" s="157">
        <v>0</v>
      </c>
    </row>
    <row r="182" spans="1:28" s="194" customFormat="1" ht="15" customHeight="1">
      <c r="A182" s="212" t="s">
        <v>246</v>
      </c>
      <c r="B182" s="232" t="s">
        <v>247</v>
      </c>
      <c r="C182" s="233">
        <v>40.752000000000002</v>
      </c>
      <c r="D182" s="197">
        <v>54</v>
      </c>
      <c r="E182" s="198">
        <v>74</v>
      </c>
      <c r="F182" s="188">
        <f t="shared" si="199"/>
        <v>1.8158617981939535</v>
      </c>
      <c r="G182" s="199">
        <v>3</v>
      </c>
      <c r="H182" s="197">
        <v>0</v>
      </c>
      <c r="I182" s="215"/>
      <c r="J182" s="202">
        <v>1</v>
      </c>
      <c r="K182" s="216">
        <v>0</v>
      </c>
      <c r="L182" s="204">
        <v>2</v>
      </c>
      <c r="M182" s="204">
        <v>0</v>
      </c>
      <c r="N182" s="204"/>
      <c r="O182" s="187"/>
      <c r="P182" s="187"/>
      <c r="Q182" s="187"/>
      <c r="R182" s="187"/>
      <c r="S182" s="187"/>
      <c r="T182" s="190">
        <f t="shared" si="192"/>
        <v>3.7</v>
      </c>
      <c r="U182" s="191">
        <v>5</v>
      </c>
      <c r="V182" s="192">
        <v>3</v>
      </c>
      <c r="W182" s="193">
        <f t="shared" si="198"/>
        <v>4.0540540540540544</v>
      </c>
      <c r="X182" s="187"/>
      <c r="Y182" s="193">
        <v>0</v>
      </c>
      <c r="Z182" s="193">
        <f t="shared" si="200"/>
        <v>0</v>
      </c>
      <c r="AA182" s="193">
        <f t="shared" si="196"/>
        <v>3</v>
      </c>
      <c r="AB182" s="193">
        <v>0</v>
      </c>
    </row>
    <row r="183" spans="1:28" s="194" customFormat="1" ht="15.75">
      <c r="A183" s="229" t="s">
        <v>248</v>
      </c>
      <c r="B183" s="229" t="s">
        <v>249</v>
      </c>
      <c r="C183" s="230">
        <v>57.7</v>
      </c>
      <c r="D183" s="215">
        <v>83</v>
      </c>
      <c r="E183" s="198">
        <v>69</v>
      </c>
      <c r="F183" s="188">
        <f t="shared" si="199"/>
        <v>1.1958405545927209</v>
      </c>
      <c r="G183" s="199">
        <v>4</v>
      </c>
      <c r="H183" s="229">
        <v>5</v>
      </c>
      <c r="I183" s="215"/>
      <c r="J183" s="202">
        <v>0</v>
      </c>
      <c r="K183" s="216">
        <v>1</v>
      </c>
      <c r="L183" s="204">
        <v>3</v>
      </c>
      <c r="M183" s="204">
        <v>0</v>
      </c>
      <c r="N183" s="204">
        <v>3</v>
      </c>
      <c r="O183" s="187"/>
      <c r="P183" s="187"/>
      <c r="Q183" s="187">
        <v>3</v>
      </c>
      <c r="R183" s="187"/>
      <c r="S183" s="187"/>
      <c r="T183" s="190">
        <f t="shared" si="192"/>
        <v>3.45</v>
      </c>
      <c r="U183" s="191">
        <v>5</v>
      </c>
      <c r="V183" s="192">
        <v>3</v>
      </c>
      <c r="W183" s="193">
        <f t="shared" si="198"/>
        <v>4.3478260869565224</v>
      </c>
      <c r="X183" s="187"/>
      <c r="Y183" s="193">
        <f t="shared" si="195"/>
        <v>0.44999999999999996</v>
      </c>
      <c r="Z183" s="193">
        <f t="shared" si="200"/>
        <v>0</v>
      </c>
      <c r="AA183" s="193">
        <f t="shared" si="196"/>
        <v>1.9499999999999997</v>
      </c>
      <c r="AB183" s="193">
        <f t="shared" si="197"/>
        <v>0.60000000000000009</v>
      </c>
    </row>
    <row r="184" spans="1:28" ht="15.75">
      <c r="A184" s="5"/>
      <c r="B184" s="64" t="s">
        <v>41</v>
      </c>
      <c r="C184" s="63"/>
      <c r="D184" s="69"/>
      <c r="E184" s="125">
        <v>1747</v>
      </c>
      <c r="F184" s="110"/>
      <c r="G184" s="97">
        <f>SUM(G170:G183)</f>
        <v>66</v>
      </c>
      <c r="H184" s="69"/>
      <c r="I184" s="69"/>
      <c r="J184" s="97">
        <v>5</v>
      </c>
      <c r="K184" s="97">
        <v>7</v>
      </c>
      <c r="L184" s="18">
        <v>46</v>
      </c>
      <c r="M184" s="18">
        <f>SUM(M170:M183)</f>
        <v>7</v>
      </c>
      <c r="N184" s="18"/>
      <c r="O184" s="19"/>
      <c r="P184" s="19"/>
      <c r="Q184" s="19"/>
      <c r="R184" s="19"/>
      <c r="S184" s="19"/>
      <c r="T184" s="134"/>
      <c r="U184" s="19"/>
      <c r="V184" s="166">
        <f>SUM(V170:V183)</f>
        <v>77</v>
      </c>
      <c r="W184" s="19"/>
      <c r="X184" s="19"/>
      <c r="Y184" s="118"/>
      <c r="Z184" s="118"/>
      <c r="AA184" s="118"/>
      <c r="AB184" s="118"/>
    </row>
    <row r="185" spans="1:28">
      <c r="A185" s="330" t="s">
        <v>250</v>
      </c>
      <c r="B185" s="331"/>
      <c r="C185" s="331"/>
      <c r="D185" s="331"/>
      <c r="E185" s="331"/>
      <c r="F185" s="331"/>
      <c r="G185" s="331"/>
      <c r="H185" s="331"/>
      <c r="I185" s="331"/>
      <c r="J185" s="331"/>
      <c r="K185" s="331"/>
      <c r="L185" s="331"/>
      <c r="M185" s="331"/>
      <c r="N185" s="331"/>
      <c r="O185" s="331"/>
      <c r="P185" s="331"/>
      <c r="Q185" s="331"/>
      <c r="R185" s="331"/>
      <c r="S185" s="331"/>
      <c r="T185" s="331"/>
      <c r="U185" s="331"/>
      <c r="V185" s="331"/>
      <c r="W185" s="331"/>
      <c r="X185" s="331"/>
      <c r="Y185" s="331"/>
      <c r="Z185" s="331"/>
      <c r="AA185" s="331"/>
      <c r="AB185" s="332"/>
    </row>
    <row r="186" spans="1:28" ht="15.75">
      <c r="A186" s="1" t="s">
        <v>251</v>
      </c>
      <c r="B186" s="2" t="s">
        <v>26</v>
      </c>
      <c r="C186" s="9">
        <v>816</v>
      </c>
      <c r="D186" s="10">
        <v>655</v>
      </c>
      <c r="E186" s="120">
        <v>866</v>
      </c>
      <c r="F186" s="119">
        <f t="shared" ref="F186:F189" si="202">E186/C186</f>
        <v>1.0612745098039216</v>
      </c>
      <c r="G186" s="80">
        <v>19</v>
      </c>
      <c r="H186" s="11">
        <v>3</v>
      </c>
      <c r="I186" s="15"/>
      <c r="J186" s="21">
        <v>2</v>
      </c>
      <c r="K186" s="7">
        <v>2</v>
      </c>
      <c r="L186" s="29">
        <v>12</v>
      </c>
      <c r="M186" s="29">
        <v>3</v>
      </c>
      <c r="N186" s="73">
        <v>18</v>
      </c>
      <c r="O186" s="5">
        <v>2</v>
      </c>
      <c r="P186" s="5">
        <v>1</v>
      </c>
      <c r="Q186" s="5">
        <v>12</v>
      </c>
      <c r="R186" s="5">
        <v>3</v>
      </c>
      <c r="S186" s="5">
        <v>100</v>
      </c>
      <c r="T186" s="133">
        <f t="shared" ref="T186" si="203">E186*U186%</f>
        <v>43.300000000000004</v>
      </c>
      <c r="U186" s="103">
        <v>5</v>
      </c>
      <c r="V186" s="156">
        <v>43</v>
      </c>
      <c r="W186" s="105">
        <f t="shared" ref="W186" si="204">V186/E186%</f>
        <v>4.965357967667436</v>
      </c>
      <c r="X186" s="104"/>
      <c r="Y186" s="105">
        <v>1</v>
      </c>
      <c r="Z186" s="105">
        <v>2</v>
      </c>
      <c r="AA186" s="105">
        <v>32</v>
      </c>
      <c r="AB186" s="105">
        <v>8</v>
      </c>
    </row>
    <row r="187" spans="1:28" s="194" customFormat="1" ht="32.25" customHeight="1">
      <c r="A187" s="184" t="s">
        <v>252</v>
      </c>
      <c r="B187" s="205" t="s">
        <v>253</v>
      </c>
      <c r="C187" s="206">
        <v>194.47</v>
      </c>
      <c r="D187" s="197">
        <v>87</v>
      </c>
      <c r="E187" s="198">
        <v>134</v>
      </c>
      <c r="F187" s="188">
        <f t="shared" si="202"/>
        <v>0.68905229598395645</v>
      </c>
      <c r="G187" s="199">
        <v>3</v>
      </c>
      <c r="H187" s="200">
        <v>5</v>
      </c>
      <c r="I187" s="186"/>
      <c r="J187" s="258">
        <v>0</v>
      </c>
      <c r="K187" s="203">
        <v>0</v>
      </c>
      <c r="L187" s="204">
        <v>3</v>
      </c>
      <c r="M187" s="204">
        <v>0</v>
      </c>
      <c r="N187" s="204">
        <v>2</v>
      </c>
      <c r="O187" s="187"/>
      <c r="P187" s="187"/>
      <c r="Q187" s="199">
        <v>2</v>
      </c>
      <c r="R187" s="199"/>
      <c r="S187" s="199">
        <v>100</v>
      </c>
      <c r="T187" s="190">
        <f t="shared" ref="T187:T189" si="205">E187*U187%</f>
        <v>8.0399999999999991</v>
      </c>
      <c r="U187" s="191">
        <v>6</v>
      </c>
      <c r="V187" s="192">
        <v>3</v>
      </c>
      <c r="W187" s="193">
        <f t="shared" ref="W187:W189" si="206">V187/E187%</f>
        <v>2.2388059701492535</v>
      </c>
      <c r="X187" s="187"/>
      <c r="Y187" s="193">
        <v>0</v>
      </c>
      <c r="Z187" s="193">
        <f t="shared" ref="Z187:Z189" si="207">Y357</f>
        <v>0</v>
      </c>
      <c r="AA187" s="193">
        <v>3</v>
      </c>
      <c r="AB187" s="193">
        <v>0</v>
      </c>
    </row>
    <row r="188" spans="1:28" s="194" customFormat="1" ht="15.75">
      <c r="A188" s="184" t="s">
        <v>254</v>
      </c>
      <c r="B188" s="205" t="s">
        <v>255</v>
      </c>
      <c r="C188" s="206">
        <v>79.34</v>
      </c>
      <c r="D188" s="197">
        <v>0</v>
      </c>
      <c r="E188" s="198">
        <v>0</v>
      </c>
      <c r="F188" s="188">
        <f t="shared" si="202"/>
        <v>0</v>
      </c>
      <c r="G188" s="199">
        <v>0</v>
      </c>
      <c r="H188" s="200">
        <v>0</v>
      </c>
      <c r="I188" s="217"/>
      <c r="J188" s="258">
        <v>0</v>
      </c>
      <c r="K188" s="203">
        <v>0</v>
      </c>
      <c r="L188" s="204">
        <v>0</v>
      </c>
      <c r="M188" s="204">
        <v>0</v>
      </c>
      <c r="N188" s="204"/>
      <c r="O188" s="187"/>
      <c r="P188" s="187"/>
      <c r="Q188" s="187"/>
      <c r="R188" s="187"/>
      <c r="S188" s="187"/>
      <c r="T188" s="190">
        <f t="shared" si="205"/>
        <v>0</v>
      </c>
      <c r="U188" s="191">
        <v>7</v>
      </c>
      <c r="V188" s="192">
        <f t="shared" ref="V188" si="208">E188*U188%</f>
        <v>0</v>
      </c>
      <c r="W188" s="193" t="e">
        <f t="shared" si="206"/>
        <v>#DIV/0!</v>
      </c>
      <c r="X188" s="187"/>
      <c r="Y188" s="193">
        <f t="shared" ref="Y188" si="209">V188*15%</f>
        <v>0</v>
      </c>
      <c r="Z188" s="193">
        <f t="shared" si="207"/>
        <v>0</v>
      </c>
      <c r="AA188" s="193">
        <f t="shared" ref="AA188" si="210">V188-Y188-AB188</f>
        <v>0</v>
      </c>
      <c r="AB188" s="193">
        <f t="shared" ref="AB188" si="211">V188*20%</f>
        <v>0</v>
      </c>
    </row>
    <row r="189" spans="1:28" s="194" customFormat="1" ht="15.75">
      <c r="A189" s="184" t="s">
        <v>256</v>
      </c>
      <c r="B189" s="205" t="s">
        <v>131</v>
      </c>
      <c r="C189" s="206">
        <v>69</v>
      </c>
      <c r="D189" s="197">
        <v>160</v>
      </c>
      <c r="E189" s="198">
        <v>23</v>
      </c>
      <c r="F189" s="188">
        <f t="shared" si="202"/>
        <v>0.33333333333333331</v>
      </c>
      <c r="G189" s="199">
        <v>11</v>
      </c>
      <c r="H189" s="200">
        <v>7</v>
      </c>
      <c r="I189" s="186"/>
      <c r="J189" s="258">
        <v>1</v>
      </c>
      <c r="K189" s="203">
        <v>1</v>
      </c>
      <c r="L189" s="204">
        <v>7</v>
      </c>
      <c r="M189" s="204">
        <v>2</v>
      </c>
      <c r="N189" s="204"/>
      <c r="O189" s="187"/>
      <c r="P189" s="187"/>
      <c r="Q189" s="187"/>
      <c r="R189" s="187"/>
      <c r="S189" s="187"/>
      <c r="T189" s="190">
        <f t="shared" si="205"/>
        <v>1.84</v>
      </c>
      <c r="U189" s="191">
        <v>8</v>
      </c>
      <c r="V189" s="192">
        <v>1</v>
      </c>
      <c r="W189" s="193">
        <f t="shared" si="206"/>
        <v>4.3478260869565215</v>
      </c>
      <c r="X189" s="187"/>
      <c r="Y189" s="193">
        <v>0</v>
      </c>
      <c r="Z189" s="193">
        <f t="shared" si="207"/>
        <v>0</v>
      </c>
      <c r="AA189" s="193">
        <v>1</v>
      </c>
      <c r="AB189" s="193">
        <v>0</v>
      </c>
    </row>
    <row r="190" spans="1:28" ht="15.75">
      <c r="A190" s="5"/>
      <c r="B190" s="59" t="s">
        <v>41</v>
      </c>
      <c r="C190" s="57"/>
      <c r="D190" s="68"/>
      <c r="E190" s="54">
        <v>1000</v>
      </c>
      <c r="F190" s="55"/>
      <c r="G190" s="18">
        <v>33</v>
      </c>
      <c r="H190" s="68"/>
      <c r="I190" s="68"/>
      <c r="J190" s="68">
        <v>3</v>
      </c>
      <c r="K190" s="68">
        <v>3</v>
      </c>
      <c r="L190" s="18">
        <v>22</v>
      </c>
      <c r="M190" s="18">
        <f>SUM(M186:M189)</f>
        <v>5</v>
      </c>
      <c r="N190" s="18"/>
      <c r="O190" s="19"/>
      <c r="P190" s="19"/>
      <c r="Q190" s="19"/>
      <c r="R190" s="19"/>
      <c r="S190" s="19"/>
      <c r="T190" s="134"/>
      <c r="U190" s="19"/>
      <c r="V190" s="166">
        <f>SUM(V186:V189)</f>
        <v>47</v>
      </c>
      <c r="W190" s="19"/>
      <c r="X190" s="19"/>
      <c r="Y190" s="118"/>
      <c r="Z190" s="118"/>
      <c r="AA190" s="118"/>
      <c r="AB190" s="118"/>
    </row>
    <row r="191" spans="1:28">
      <c r="A191" s="330" t="s">
        <v>257</v>
      </c>
      <c r="B191" s="331"/>
      <c r="C191" s="331"/>
      <c r="D191" s="331"/>
      <c r="E191" s="331"/>
      <c r="F191" s="331"/>
      <c r="G191" s="331"/>
      <c r="H191" s="331"/>
      <c r="I191" s="331"/>
      <c r="J191" s="331"/>
      <c r="K191" s="331"/>
      <c r="L191" s="331"/>
      <c r="M191" s="331"/>
      <c r="N191" s="331"/>
      <c r="O191" s="331"/>
      <c r="P191" s="331"/>
      <c r="Q191" s="331"/>
      <c r="R191" s="331"/>
      <c r="S191" s="331"/>
      <c r="T191" s="331"/>
      <c r="U191" s="331"/>
      <c r="V191" s="331"/>
      <c r="W191" s="331"/>
      <c r="X191" s="331"/>
      <c r="Y191" s="331"/>
      <c r="Z191" s="331"/>
      <c r="AA191" s="331"/>
      <c r="AB191" s="332"/>
    </row>
    <row r="192" spans="1:28" ht="15.75">
      <c r="A192" s="53" t="s">
        <v>258</v>
      </c>
      <c r="B192" s="2" t="s">
        <v>49</v>
      </c>
      <c r="C192" s="296">
        <v>175.9</v>
      </c>
      <c r="D192" s="297">
        <v>200</v>
      </c>
      <c r="E192" s="271">
        <v>195</v>
      </c>
      <c r="F192" s="272">
        <f t="shared" ref="F192" si="212">E192/C192</f>
        <v>1.1085844229675952</v>
      </c>
      <c r="G192" s="273">
        <v>9</v>
      </c>
      <c r="H192" s="298">
        <v>5</v>
      </c>
      <c r="I192" s="299"/>
      <c r="J192" s="300">
        <v>2</v>
      </c>
      <c r="K192" s="25">
        <v>0</v>
      </c>
      <c r="L192" s="44">
        <v>5</v>
      </c>
      <c r="M192" s="44">
        <v>2</v>
      </c>
      <c r="N192" s="96"/>
      <c r="O192" s="274"/>
      <c r="P192" s="274"/>
      <c r="Q192" s="274"/>
      <c r="R192" s="274"/>
      <c r="S192" s="274"/>
      <c r="T192" s="275">
        <f t="shared" ref="T192" si="213">E192*U192%</f>
        <v>15.6</v>
      </c>
      <c r="U192" s="276">
        <v>8</v>
      </c>
      <c r="V192" s="277">
        <v>13</v>
      </c>
      <c r="W192" s="276">
        <f t="shared" ref="W192" si="214">V192/E192%</f>
        <v>6.666666666666667</v>
      </c>
      <c r="X192" s="278"/>
      <c r="Y192" s="276">
        <v>1</v>
      </c>
      <c r="Z192" s="276">
        <f t="shared" ref="Z192:Z205" si="215">Y362</f>
        <v>0</v>
      </c>
      <c r="AA192" s="276">
        <f t="shared" ref="AA192" si="216">V192-Y192-AB192</f>
        <v>11</v>
      </c>
      <c r="AB192" s="276">
        <v>1</v>
      </c>
    </row>
    <row r="193" spans="1:28" ht="15.75">
      <c r="A193" s="49" t="s">
        <v>259</v>
      </c>
      <c r="B193" s="379" t="s">
        <v>313</v>
      </c>
      <c r="C193" s="340"/>
      <c r="D193" s="340"/>
      <c r="E193" s="340"/>
      <c r="F193" s="341"/>
      <c r="G193" s="301">
        <v>1</v>
      </c>
      <c r="H193" s="23"/>
      <c r="I193" s="23"/>
      <c r="J193" s="23">
        <v>0</v>
      </c>
      <c r="K193" s="23">
        <v>0</v>
      </c>
      <c r="L193" s="44">
        <v>1</v>
      </c>
      <c r="M193" s="44">
        <v>0</v>
      </c>
      <c r="N193" s="96"/>
      <c r="O193" s="274"/>
      <c r="P193" s="274"/>
      <c r="Q193" s="274"/>
      <c r="R193" s="274"/>
      <c r="S193" s="274"/>
      <c r="T193" s="275">
        <f t="shared" ref="T193:T205" si="217">E193*U193%</f>
        <v>0</v>
      </c>
      <c r="U193" s="276">
        <v>9</v>
      </c>
      <c r="V193" s="277">
        <v>2</v>
      </c>
      <c r="W193" s="276">
        <f>V193/E192%</f>
        <v>1.0256410256410258</v>
      </c>
      <c r="X193" s="278"/>
      <c r="Y193" s="276">
        <f t="shared" ref="Y193:Y205" si="218">V193*15%</f>
        <v>0.3</v>
      </c>
      <c r="Z193" s="276">
        <f t="shared" si="215"/>
        <v>0</v>
      </c>
      <c r="AA193" s="276">
        <f t="shared" ref="AA193:AA205" si="219">V193-Y193-AB193</f>
        <v>1.2999999999999998</v>
      </c>
      <c r="AB193" s="276">
        <f t="shared" ref="AB193:AB205" si="220">V193*20%</f>
        <v>0.4</v>
      </c>
    </row>
    <row r="194" spans="1:28" s="194" customFormat="1" ht="30">
      <c r="A194" s="302" t="s">
        <v>260</v>
      </c>
      <c r="B194" s="205" t="s">
        <v>261</v>
      </c>
      <c r="C194" s="279">
        <v>76.400000000000006</v>
      </c>
      <c r="D194" s="303">
        <v>154</v>
      </c>
      <c r="E194" s="280">
        <v>154</v>
      </c>
      <c r="F194" s="281">
        <f t="shared" ref="F194:F205" si="221">E194/C194</f>
        <v>2.0157068062827221</v>
      </c>
      <c r="G194" s="264">
        <v>8</v>
      </c>
      <c r="H194" s="282">
        <v>7</v>
      </c>
      <c r="I194" s="292"/>
      <c r="J194" s="304">
        <v>2</v>
      </c>
      <c r="K194" s="256">
        <v>0</v>
      </c>
      <c r="L194" s="263">
        <v>5</v>
      </c>
      <c r="M194" s="263">
        <v>1</v>
      </c>
      <c r="N194" s="263">
        <v>4</v>
      </c>
      <c r="O194" s="264"/>
      <c r="P194" s="264"/>
      <c r="Q194" s="264">
        <v>4</v>
      </c>
      <c r="R194" s="264"/>
      <c r="S194" s="264">
        <v>50</v>
      </c>
      <c r="T194" s="283">
        <f t="shared" si="217"/>
        <v>10.780000000000001</v>
      </c>
      <c r="U194" s="284">
        <v>7</v>
      </c>
      <c r="V194" s="285">
        <v>10</v>
      </c>
      <c r="W194" s="284">
        <f t="shared" ref="W194:W205" si="222">V194/E194%</f>
        <v>6.4935064935064934</v>
      </c>
      <c r="X194" s="264"/>
      <c r="Y194" s="284">
        <v>1</v>
      </c>
      <c r="Z194" s="284">
        <f t="shared" si="215"/>
        <v>0</v>
      </c>
      <c r="AA194" s="284">
        <v>4</v>
      </c>
      <c r="AB194" s="284">
        <f t="shared" si="220"/>
        <v>2</v>
      </c>
    </row>
    <row r="195" spans="1:28" s="194" customFormat="1" ht="31.5" customHeight="1">
      <c r="A195" s="302" t="s">
        <v>262</v>
      </c>
      <c r="B195" s="205" t="s">
        <v>263</v>
      </c>
      <c r="C195" s="279">
        <v>106.1</v>
      </c>
      <c r="D195" s="303">
        <v>12</v>
      </c>
      <c r="E195" s="280">
        <v>46</v>
      </c>
      <c r="F195" s="281">
        <f t="shared" si="221"/>
        <v>0.43355325164938741</v>
      </c>
      <c r="G195" s="264">
        <v>0</v>
      </c>
      <c r="H195" s="282">
        <v>3</v>
      </c>
      <c r="I195" s="292"/>
      <c r="J195" s="304">
        <v>0</v>
      </c>
      <c r="K195" s="256">
        <v>0</v>
      </c>
      <c r="L195" s="263">
        <v>0</v>
      </c>
      <c r="M195" s="263">
        <v>0</v>
      </c>
      <c r="N195" s="263"/>
      <c r="O195" s="264"/>
      <c r="P195" s="264"/>
      <c r="Q195" s="264"/>
      <c r="R195" s="264"/>
      <c r="S195" s="264"/>
      <c r="T195" s="283">
        <f t="shared" si="217"/>
        <v>1.38</v>
      </c>
      <c r="U195" s="284">
        <v>3</v>
      </c>
      <c r="V195" s="285">
        <v>1</v>
      </c>
      <c r="W195" s="284">
        <f t="shared" si="222"/>
        <v>2.1739130434782608</v>
      </c>
      <c r="X195" s="264"/>
      <c r="Y195" s="284">
        <v>0</v>
      </c>
      <c r="Z195" s="284">
        <f t="shared" si="215"/>
        <v>0</v>
      </c>
      <c r="AA195" s="284">
        <v>1</v>
      </c>
      <c r="AB195" s="284">
        <v>0</v>
      </c>
    </row>
    <row r="196" spans="1:28" s="194" customFormat="1" ht="18" customHeight="1">
      <c r="A196" s="302" t="s">
        <v>264</v>
      </c>
      <c r="B196" s="205" t="s">
        <v>265</v>
      </c>
      <c r="C196" s="279">
        <v>122.19</v>
      </c>
      <c r="D196" s="303">
        <v>139</v>
      </c>
      <c r="E196" s="280">
        <v>79</v>
      </c>
      <c r="F196" s="281">
        <f t="shared" si="221"/>
        <v>0.64653408625910469</v>
      </c>
      <c r="G196" s="264">
        <v>8</v>
      </c>
      <c r="H196" s="282">
        <v>7</v>
      </c>
      <c r="I196" s="292"/>
      <c r="J196" s="304">
        <v>2</v>
      </c>
      <c r="K196" s="256">
        <v>0</v>
      </c>
      <c r="L196" s="263">
        <v>5</v>
      </c>
      <c r="M196" s="263">
        <v>1</v>
      </c>
      <c r="N196" s="263">
        <v>2</v>
      </c>
      <c r="O196" s="264">
        <v>1</v>
      </c>
      <c r="P196" s="264"/>
      <c r="Q196" s="264">
        <v>1</v>
      </c>
      <c r="R196" s="264"/>
      <c r="S196" s="264">
        <v>25</v>
      </c>
      <c r="T196" s="283">
        <f t="shared" si="217"/>
        <v>2.37</v>
      </c>
      <c r="U196" s="284">
        <v>3</v>
      </c>
      <c r="V196" s="285">
        <v>2</v>
      </c>
      <c r="W196" s="284">
        <f t="shared" si="222"/>
        <v>2.5316455696202529</v>
      </c>
      <c r="X196" s="264"/>
      <c r="Y196" s="284">
        <f t="shared" si="218"/>
        <v>0.3</v>
      </c>
      <c r="Z196" s="284">
        <f t="shared" si="215"/>
        <v>0</v>
      </c>
      <c r="AA196" s="284">
        <f t="shared" si="219"/>
        <v>1.2999999999999998</v>
      </c>
      <c r="AB196" s="284">
        <f t="shared" si="220"/>
        <v>0.4</v>
      </c>
    </row>
    <row r="197" spans="1:28" s="194" customFormat="1" ht="30">
      <c r="A197" s="302" t="s">
        <v>266</v>
      </c>
      <c r="B197" s="205" t="s">
        <v>267</v>
      </c>
      <c r="C197" s="279">
        <v>78.489999999999995</v>
      </c>
      <c r="D197" s="303">
        <v>56</v>
      </c>
      <c r="E197" s="280">
        <v>57</v>
      </c>
      <c r="F197" s="281">
        <f t="shared" si="221"/>
        <v>0.72620716014778952</v>
      </c>
      <c r="G197" s="264">
        <v>2</v>
      </c>
      <c r="H197" s="282">
        <v>5</v>
      </c>
      <c r="I197" s="292"/>
      <c r="J197" s="304">
        <v>0</v>
      </c>
      <c r="K197" s="256">
        <v>0</v>
      </c>
      <c r="L197" s="263">
        <v>2</v>
      </c>
      <c r="M197" s="263">
        <v>0</v>
      </c>
      <c r="N197" s="263">
        <v>1</v>
      </c>
      <c r="O197" s="264"/>
      <c r="P197" s="264"/>
      <c r="Q197" s="264">
        <v>1</v>
      </c>
      <c r="R197" s="264"/>
      <c r="S197" s="264">
        <v>50</v>
      </c>
      <c r="T197" s="283">
        <f t="shared" si="217"/>
        <v>1.71</v>
      </c>
      <c r="U197" s="284">
        <v>3</v>
      </c>
      <c r="V197" s="285">
        <v>2</v>
      </c>
      <c r="W197" s="284">
        <f t="shared" si="222"/>
        <v>3.5087719298245617</v>
      </c>
      <c r="X197" s="264"/>
      <c r="Y197" s="284">
        <f t="shared" si="218"/>
        <v>0.3</v>
      </c>
      <c r="Z197" s="284">
        <f t="shared" si="215"/>
        <v>0</v>
      </c>
      <c r="AA197" s="284">
        <v>1</v>
      </c>
      <c r="AB197" s="284">
        <v>1</v>
      </c>
    </row>
    <row r="198" spans="1:28" s="194" customFormat="1" ht="15.75">
      <c r="A198" s="302" t="s">
        <v>268</v>
      </c>
      <c r="B198" s="205" t="s">
        <v>269</v>
      </c>
      <c r="C198" s="279">
        <v>81</v>
      </c>
      <c r="D198" s="303">
        <v>73</v>
      </c>
      <c r="E198" s="280">
        <v>56</v>
      </c>
      <c r="F198" s="281">
        <f t="shared" si="221"/>
        <v>0.69135802469135799</v>
      </c>
      <c r="G198" s="264">
        <v>5</v>
      </c>
      <c r="H198" s="282">
        <v>7</v>
      </c>
      <c r="I198" s="292"/>
      <c r="J198" s="304">
        <v>1</v>
      </c>
      <c r="K198" s="256">
        <v>0</v>
      </c>
      <c r="L198" s="263">
        <v>3</v>
      </c>
      <c r="M198" s="263">
        <v>1</v>
      </c>
      <c r="N198" s="263">
        <v>3</v>
      </c>
      <c r="O198" s="264">
        <v>1</v>
      </c>
      <c r="P198" s="264"/>
      <c r="Q198" s="264">
        <v>2</v>
      </c>
      <c r="R198" s="264"/>
      <c r="S198" s="264">
        <v>60</v>
      </c>
      <c r="T198" s="283">
        <f t="shared" si="217"/>
        <v>1.68</v>
      </c>
      <c r="U198" s="284">
        <v>3</v>
      </c>
      <c r="V198" s="285">
        <v>2</v>
      </c>
      <c r="W198" s="284">
        <f t="shared" si="222"/>
        <v>3.5714285714285712</v>
      </c>
      <c r="X198" s="264"/>
      <c r="Y198" s="284">
        <f>V198*Y20015%</f>
        <v>0</v>
      </c>
      <c r="Z198" s="284">
        <f t="shared" si="215"/>
        <v>0</v>
      </c>
      <c r="AA198" s="284">
        <f t="shared" si="219"/>
        <v>1.6</v>
      </c>
      <c r="AB198" s="284">
        <f t="shared" si="220"/>
        <v>0.4</v>
      </c>
    </row>
    <row r="199" spans="1:28" s="194" customFormat="1" ht="15.75">
      <c r="A199" s="302" t="s">
        <v>270</v>
      </c>
      <c r="B199" s="205" t="s">
        <v>271</v>
      </c>
      <c r="C199" s="279">
        <v>49.6</v>
      </c>
      <c r="D199" s="303">
        <v>83</v>
      </c>
      <c r="E199" s="280">
        <v>117</v>
      </c>
      <c r="F199" s="281">
        <f t="shared" si="221"/>
        <v>2.3588709677419355</v>
      </c>
      <c r="G199" s="264">
        <v>5</v>
      </c>
      <c r="H199" s="282">
        <v>7</v>
      </c>
      <c r="I199" s="292"/>
      <c r="J199" s="304">
        <v>1</v>
      </c>
      <c r="K199" s="256">
        <v>0</v>
      </c>
      <c r="L199" s="263">
        <v>3</v>
      </c>
      <c r="M199" s="263">
        <v>1</v>
      </c>
      <c r="N199" s="263">
        <v>2</v>
      </c>
      <c r="O199" s="264"/>
      <c r="P199" s="264"/>
      <c r="Q199" s="264">
        <v>1</v>
      </c>
      <c r="R199" s="264">
        <v>1</v>
      </c>
      <c r="S199" s="264">
        <v>40</v>
      </c>
      <c r="T199" s="283">
        <f t="shared" si="217"/>
        <v>8.1900000000000013</v>
      </c>
      <c r="U199" s="284">
        <v>7</v>
      </c>
      <c r="V199" s="305">
        <v>6</v>
      </c>
      <c r="W199" s="284">
        <f t="shared" si="222"/>
        <v>5.1282051282051286</v>
      </c>
      <c r="X199" s="264"/>
      <c r="Y199" s="284">
        <f t="shared" si="218"/>
        <v>0.89999999999999991</v>
      </c>
      <c r="Z199" s="284">
        <f t="shared" si="215"/>
        <v>0</v>
      </c>
      <c r="AA199" s="284">
        <f t="shared" si="219"/>
        <v>3.8999999999999995</v>
      </c>
      <c r="AB199" s="284">
        <f t="shared" si="220"/>
        <v>1.2000000000000002</v>
      </c>
    </row>
    <row r="200" spans="1:28" s="194" customFormat="1" ht="30">
      <c r="A200" s="302" t="s">
        <v>272</v>
      </c>
      <c r="B200" s="205" t="s">
        <v>273</v>
      </c>
      <c r="C200" s="279">
        <v>66.3</v>
      </c>
      <c r="D200" s="303">
        <v>89</v>
      </c>
      <c r="E200" s="280">
        <v>103</v>
      </c>
      <c r="F200" s="281">
        <f t="shared" si="221"/>
        <v>1.5535444947209653</v>
      </c>
      <c r="G200" s="264">
        <v>4</v>
      </c>
      <c r="H200" s="282">
        <v>5</v>
      </c>
      <c r="I200" s="292"/>
      <c r="J200" s="304">
        <v>0</v>
      </c>
      <c r="K200" s="256">
        <v>1</v>
      </c>
      <c r="L200" s="263">
        <v>3</v>
      </c>
      <c r="M200" s="263">
        <v>0</v>
      </c>
      <c r="N200" s="293">
        <v>3</v>
      </c>
      <c r="O200" s="294"/>
      <c r="P200" s="294"/>
      <c r="Q200" s="294">
        <v>3</v>
      </c>
      <c r="R200" s="294">
        <v>1</v>
      </c>
      <c r="S200" s="294">
        <v>75</v>
      </c>
      <c r="T200" s="283">
        <f t="shared" si="217"/>
        <v>5.15</v>
      </c>
      <c r="U200" s="284">
        <v>5</v>
      </c>
      <c r="V200" s="285">
        <v>5</v>
      </c>
      <c r="W200" s="284">
        <f t="shared" si="222"/>
        <v>4.8543689320388346</v>
      </c>
      <c r="X200" s="264"/>
      <c r="Y200" s="284">
        <f t="shared" si="218"/>
        <v>0.75</v>
      </c>
      <c r="Z200" s="284">
        <f t="shared" si="215"/>
        <v>0</v>
      </c>
      <c r="AA200" s="284">
        <f t="shared" si="219"/>
        <v>3.25</v>
      </c>
      <c r="AB200" s="284">
        <f t="shared" si="220"/>
        <v>1</v>
      </c>
    </row>
    <row r="201" spans="1:28" s="194" customFormat="1" ht="15.75">
      <c r="A201" s="302" t="s">
        <v>274</v>
      </c>
      <c r="B201" s="205" t="s">
        <v>275</v>
      </c>
      <c r="C201" s="279">
        <v>42.6</v>
      </c>
      <c r="D201" s="303">
        <v>171</v>
      </c>
      <c r="E201" s="280">
        <v>214</v>
      </c>
      <c r="F201" s="281">
        <f t="shared" si="221"/>
        <v>5.023474178403756</v>
      </c>
      <c r="G201" s="264">
        <v>13</v>
      </c>
      <c r="H201" s="282">
        <v>8</v>
      </c>
      <c r="I201" s="292"/>
      <c r="J201" s="304">
        <v>2</v>
      </c>
      <c r="K201" s="256">
        <v>1</v>
      </c>
      <c r="L201" s="263">
        <v>8</v>
      </c>
      <c r="M201" s="263">
        <v>2</v>
      </c>
      <c r="N201" s="263">
        <v>8</v>
      </c>
      <c r="O201" s="264">
        <v>1</v>
      </c>
      <c r="P201" s="264"/>
      <c r="Q201" s="264">
        <v>8</v>
      </c>
      <c r="R201" s="264">
        <v>2</v>
      </c>
      <c r="S201" s="264">
        <v>62</v>
      </c>
      <c r="T201" s="283">
        <f t="shared" si="217"/>
        <v>14.980000000000002</v>
      </c>
      <c r="U201" s="284">
        <v>7</v>
      </c>
      <c r="V201" s="285">
        <v>21</v>
      </c>
      <c r="W201" s="284">
        <f t="shared" si="222"/>
        <v>9.8130841121495322</v>
      </c>
      <c r="X201" s="264"/>
      <c r="Y201" s="284">
        <f t="shared" si="218"/>
        <v>3.15</v>
      </c>
      <c r="Z201" s="284">
        <f t="shared" si="215"/>
        <v>0</v>
      </c>
      <c r="AA201" s="284">
        <f t="shared" si="219"/>
        <v>13.650000000000002</v>
      </c>
      <c r="AB201" s="284">
        <f t="shared" si="220"/>
        <v>4.2</v>
      </c>
    </row>
    <row r="202" spans="1:28" s="250" customFormat="1" ht="20.25" customHeight="1">
      <c r="A202" s="306" t="s">
        <v>276</v>
      </c>
      <c r="B202" s="249" t="s">
        <v>277</v>
      </c>
      <c r="C202" s="307">
        <v>12.2</v>
      </c>
      <c r="D202" s="308">
        <v>64</v>
      </c>
      <c r="E202" s="309">
        <v>82</v>
      </c>
      <c r="F202" s="310">
        <f t="shared" si="221"/>
        <v>6.7213114754098369</v>
      </c>
      <c r="G202" s="311">
        <v>4</v>
      </c>
      <c r="H202" s="312">
        <v>10</v>
      </c>
      <c r="I202" s="313"/>
      <c r="J202" s="314">
        <v>0</v>
      </c>
      <c r="K202" s="315">
        <v>1</v>
      </c>
      <c r="L202" s="316">
        <v>3</v>
      </c>
      <c r="M202" s="316">
        <v>0</v>
      </c>
      <c r="N202" s="316"/>
      <c r="O202" s="311"/>
      <c r="P202" s="311"/>
      <c r="Q202" s="311"/>
      <c r="R202" s="311"/>
      <c r="S202" s="311"/>
      <c r="T202" s="317">
        <f t="shared" si="217"/>
        <v>8.2000000000000011</v>
      </c>
      <c r="U202" s="318">
        <v>10</v>
      </c>
      <c r="V202" s="319">
        <v>8</v>
      </c>
      <c r="W202" s="318">
        <f t="shared" si="222"/>
        <v>9.7560975609756095</v>
      </c>
      <c r="X202" s="311"/>
      <c r="Y202" s="318">
        <v>0</v>
      </c>
      <c r="Z202" s="318">
        <v>1</v>
      </c>
      <c r="AA202" s="318">
        <f t="shared" si="219"/>
        <v>6.4</v>
      </c>
      <c r="AB202" s="318">
        <f t="shared" si="220"/>
        <v>1.6</v>
      </c>
    </row>
    <row r="203" spans="1:28" s="250" customFormat="1" ht="17.25" customHeight="1">
      <c r="A203" s="306" t="s">
        <v>278</v>
      </c>
      <c r="B203" s="249" t="s">
        <v>279</v>
      </c>
      <c r="C203" s="307">
        <v>11.2</v>
      </c>
      <c r="D203" s="308">
        <v>36</v>
      </c>
      <c r="E203" s="309">
        <v>54</v>
      </c>
      <c r="F203" s="310">
        <f t="shared" si="221"/>
        <v>4.8214285714285721</v>
      </c>
      <c r="G203" s="311">
        <v>2</v>
      </c>
      <c r="H203" s="312">
        <v>7</v>
      </c>
      <c r="I203" s="313"/>
      <c r="J203" s="314">
        <v>0</v>
      </c>
      <c r="K203" s="315">
        <v>0</v>
      </c>
      <c r="L203" s="316">
        <v>2</v>
      </c>
      <c r="M203" s="316">
        <v>0</v>
      </c>
      <c r="N203" s="316"/>
      <c r="O203" s="311"/>
      <c r="P203" s="311"/>
      <c r="Q203" s="311"/>
      <c r="R203" s="311"/>
      <c r="S203" s="311"/>
      <c r="T203" s="317">
        <f t="shared" si="217"/>
        <v>4.32</v>
      </c>
      <c r="U203" s="318">
        <v>8</v>
      </c>
      <c r="V203" s="319">
        <v>4</v>
      </c>
      <c r="W203" s="318">
        <f t="shared" si="222"/>
        <v>7.4074074074074066</v>
      </c>
      <c r="X203" s="311"/>
      <c r="Y203" s="318">
        <f t="shared" si="218"/>
        <v>0.6</v>
      </c>
      <c r="Z203" s="318">
        <f t="shared" si="215"/>
        <v>0</v>
      </c>
      <c r="AA203" s="318">
        <f t="shared" si="219"/>
        <v>2.5999999999999996</v>
      </c>
      <c r="AB203" s="318">
        <f t="shared" si="220"/>
        <v>0.8</v>
      </c>
    </row>
    <row r="204" spans="1:28" s="250" customFormat="1" ht="20.25" customHeight="1">
      <c r="A204" s="306" t="s">
        <v>280</v>
      </c>
      <c r="B204" s="249" t="s">
        <v>281</v>
      </c>
      <c r="C204" s="307">
        <v>15.6</v>
      </c>
      <c r="D204" s="308">
        <v>101</v>
      </c>
      <c r="E204" s="309">
        <v>43</v>
      </c>
      <c r="F204" s="310">
        <f t="shared" si="221"/>
        <v>2.7564102564102564</v>
      </c>
      <c r="G204" s="311">
        <v>8</v>
      </c>
      <c r="H204" s="312">
        <v>8</v>
      </c>
      <c r="I204" s="313"/>
      <c r="J204" s="314">
        <v>1</v>
      </c>
      <c r="K204" s="315">
        <v>1</v>
      </c>
      <c r="L204" s="316">
        <v>5</v>
      </c>
      <c r="M204" s="316">
        <v>1</v>
      </c>
      <c r="N204" s="316"/>
      <c r="O204" s="311"/>
      <c r="P204" s="311"/>
      <c r="Q204" s="311"/>
      <c r="R204" s="311"/>
      <c r="S204" s="311"/>
      <c r="T204" s="317">
        <f t="shared" si="217"/>
        <v>3.0100000000000002</v>
      </c>
      <c r="U204" s="318">
        <v>7</v>
      </c>
      <c r="V204" s="319">
        <v>3</v>
      </c>
      <c r="W204" s="318">
        <f t="shared" si="222"/>
        <v>6.9767441860465116</v>
      </c>
      <c r="X204" s="311"/>
      <c r="Y204" s="318">
        <f t="shared" si="218"/>
        <v>0.44999999999999996</v>
      </c>
      <c r="Z204" s="318">
        <f t="shared" si="215"/>
        <v>0</v>
      </c>
      <c r="AA204" s="318">
        <f t="shared" si="219"/>
        <v>1.9499999999999997</v>
      </c>
      <c r="AB204" s="318">
        <f t="shared" si="220"/>
        <v>0.60000000000000009</v>
      </c>
    </row>
    <row r="205" spans="1:28" s="158" customFormat="1" ht="16.5" customHeight="1">
      <c r="A205" s="320" t="s">
        <v>282</v>
      </c>
      <c r="B205" s="144" t="s">
        <v>283</v>
      </c>
      <c r="C205" s="286">
        <v>42.6</v>
      </c>
      <c r="D205" s="321">
        <v>146</v>
      </c>
      <c r="E205" s="287">
        <v>154</v>
      </c>
      <c r="F205" s="288">
        <f t="shared" si="221"/>
        <v>3.6150234741784035</v>
      </c>
      <c r="G205" s="270">
        <v>10</v>
      </c>
      <c r="H205" s="289">
        <v>7</v>
      </c>
      <c r="I205" s="322"/>
      <c r="J205" s="323">
        <v>1</v>
      </c>
      <c r="K205" s="269">
        <v>1</v>
      </c>
      <c r="L205" s="290">
        <v>6</v>
      </c>
      <c r="M205" s="290">
        <v>2</v>
      </c>
      <c r="N205" s="290">
        <v>5</v>
      </c>
      <c r="O205" s="270">
        <v>2</v>
      </c>
      <c r="P205" s="270"/>
      <c r="Q205" s="270">
        <v>1</v>
      </c>
      <c r="R205" s="270">
        <v>2</v>
      </c>
      <c r="S205" s="270">
        <v>15</v>
      </c>
      <c r="T205" s="317">
        <f t="shared" si="217"/>
        <v>32.339999999999996</v>
      </c>
      <c r="U205" s="276">
        <v>21</v>
      </c>
      <c r="V205" s="324">
        <v>15</v>
      </c>
      <c r="W205" s="291">
        <f t="shared" si="222"/>
        <v>9.7402597402597397</v>
      </c>
      <c r="X205" s="270"/>
      <c r="Y205" s="291">
        <f t="shared" si="218"/>
        <v>2.25</v>
      </c>
      <c r="Z205" s="291">
        <f t="shared" si="215"/>
        <v>0</v>
      </c>
      <c r="AA205" s="291">
        <f t="shared" si="219"/>
        <v>9.75</v>
      </c>
      <c r="AB205" s="291">
        <f t="shared" si="220"/>
        <v>3</v>
      </c>
    </row>
    <row r="206" spans="1:28" ht="15.75">
      <c r="A206" s="5"/>
      <c r="B206" s="59" t="s">
        <v>41</v>
      </c>
      <c r="C206" s="57"/>
      <c r="D206" s="68"/>
      <c r="E206" s="54">
        <v>1354</v>
      </c>
      <c r="F206" s="55"/>
      <c r="G206" s="18">
        <f>SUM(G192:G205)</f>
        <v>79</v>
      </c>
      <c r="H206" s="90"/>
      <c r="I206" s="68"/>
      <c r="J206" s="98">
        <f>SUM(J192:J205)</f>
        <v>12</v>
      </c>
      <c r="K206" s="18">
        <f>SUM(K192:K205)</f>
        <v>5</v>
      </c>
      <c r="L206" s="18">
        <f>SUM(L192:L205)</f>
        <v>51</v>
      </c>
      <c r="M206" s="18">
        <f>SUM(M192:M205)</f>
        <v>11</v>
      </c>
      <c r="N206" s="18"/>
      <c r="O206" s="19"/>
      <c r="P206" s="19"/>
      <c r="Q206" s="19"/>
      <c r="R206" s="19"/>
      <c r="S206" s="19"/>
      <c r="T206" s="134"/>
      <c r="U206" s="19"/>
      <c r="V206" s="166">
        <f>SUM(V192:V205)</f>
        <v>94</v>
      </c>
      <c r="W206" s="19"/>
      <c r="X206" s="19"/>
      <c r="Y206" s="118"/>
      <c r="Z206" s="118"/>
      <c r="AA206" s="118"/>
      <c r="AB206" s="118"/>
    </row>
    <row r="207" spans="1:28">
      <c r="A207" s="330" t="s">
        <v>284</v>
      </c>
      <c r="B207" s="331"/>
      <c r="C207" s="331"/>
      <c r="D207" s="331"/>
      <c r="E207" s="331"/>
      <c r="F207" s="331"/>
      <c r="G207" s="331"/>
      <c r="H207" s="331"/>
      <c r="I207" s="331"/>
      <c r="J207" s="331"/>
      <c r="K207" s="331"/>
      <c r="L207" s="331"/>
      <c r="M207" s="331"/>
      <c r="N207" s="331"/>
      <c r="O207" s="331"/>
      <c r="P207" s="331"/>
      <c r="Q207" s="331"/>
      <c r="R207" s="331"/>
      <c r="S207" s="331"/>
      <c r="T207" s="331"/>
      <c r="U207" s="331"/>
      <c r="V207" s="331"/>
      <c r="W207" s="331"/>
      <c r="X207" s="331"/>
      <c r="Y207" s="331"/>
      <c r="Z207" s="331"/>
      <c r="AA207" s="331"/>
      <c r="AB207" s="332"/>
    </row>
    <row r="208" spans="1:28" ht="15.75">
      <c r="A208" s="1" t="s">
        <v>285</v>
      </c>
      <c r="B208" s="2" t="s">
        <v>49</v>
      </c>
      <c r="C208" s="7">
        <v>0</v>
      </c>
      <c r="D208" s="7">
        <v>0</v>
      </c>
      <c r="E208" s="7">
        <v>0</v>
      </c>
      <c r="F208" s="109"/>
      <c r="G208" s="80"/>
      <c r="H208" s="7">
        <v>0</v>
      </c>
      <c r="I208" s="7">
        <v>0</v>
      </c>
      <c r="J208" s="7">
        <v>0</v>
      </c>
      <c r="K208" s="7">
        <v>0</v>
      </c>
      <c r="L208" s="29">
        <v>0</v>
      </c>
      <c r="M208" s="29">
        <v>0</v>
      </c>
      <c r="N208" s="73">
        <v>0</v>
      </c>
      <c r="O208" s="5"/>
      <c r="P208" s="5"/>
      <c r="Q208" s="5"/>
      <c r="R208" s="5"/>
      <c r="S208" s="5"/>
      <c r="T208" s="133">
        <f t="shared" ref="T208:T209" si="223">E208*U208%</f>
        <v>0</v>
      </c>
      <c r="U208" s="103">
        <v>0</v>
      </c>
      <c r="V208" s="156">
        <f t="shared" ref="V208" si="224">E208*U208%</f>
        <v>0</v>
      </c>
      <c r="W208" s="105" t="e">
        <f t="shared" ref="W208" si="225">V208/E208%</f>
        <v>#DIV/0!</v>
      </c>
      <c r="X208" s="104"/>
      <c r="Y208" s="105">
        <f t="shared" ref="Y208" si="226">V208*15%</f>
        <v>0</v>
      </c>
      <c r="Z208" s="105">
        <f t="shared" ref="Z208:Z209" si="227">Y378</f>
        <v>0</v>
      </c>
      <c r="AA208" s="105">
        <f t="shared" ref="AA208" si="228">V208-Y208-AB208</f>
        <v>0</v>
      </c>
      <c r="AB208" s="105">
        <f t="shared" ref="AB208" si="229">V208*20%</f>
        <v>0</v>
      </c>
    </row>
    <row r="209" spans="1:28" s="194" customFormat="1" ht="30">
      <c r="A209" s="184" t="s">
        <v>286</v>
      </c>
      <c r="B209" s="205" t="s">
        <v>287</v>
      </c>
      <c r="C209" s="203">
        <v>384.78</v>
      </c>
      <c r="D209" s="200">
        <v>183</v>
      </c>
      <c r="E209" s="265">
        <v>270</v>
      </c>
      <c r="F209" s="188">
        <f t="shared" ref="F209" si="230">E209/C209</f>
        <v>0.70169967254015286</v>
      </c>
      <c r="G209" s="199">
        <v>5</v>
      </c>
      <c r="H209" s="200">
        <v>10</v>
      </c>
      <c r="I209" s="217"/>
      <c r="J209" s="202">
        <v>1</v>
      </c>
      <c r="K209" s="203">
        <v>0</v>
      </c>
      <c r="L209" s="204">
        <v>3</v>
      </c>
      <c r="M209" s="204">
        <v>1</v>
      </c>
      <c r="N209" s="204">
        <v>2</v>
      </c>
      <c r="O209" s="199">
        <v>1</v>
      </c>
      <c r="P209" s="199"/>
      <c r="Q209" s="199">
        <v>1</v>
      </c>
      <c r="R209" s="199"/>
      <c r="S209" s="199">
        <v>40</v>
      </c>
      <c r="T209" s="190">
        <f t="shared" si="223"/>
        <v>8.1</v>
      </c>
      <c r="U209" s="191">
        <v>3</v>
      </c>
      <c r="V209" s="192">
        <v>8</v>
      </c>
      <c r="W209" s="193">
        <f>V209/E209%</f>
        <v>2.9629629629629628</v>
      </c>
      <c r="X209" s="187"/>
      <c r="Y209" s="193">
        <f t="shared" ref="Y209" si="231">V209*15%</f>
        <v>1.2</v>
      </c>
      <c r="Z209" s="193">
        <f t="shared" si="227"/>
        <v>0</v>
      </c>
      <c r="AA209" s="193">
        <f t="shared" ref="AA209" si="232">V209-Y209-AB209</f>
        <v>5.1999999999999993</v>
      </c>
      <c r="AB209" s="193">
        <f t="shared" ref="AB209" si="233">V209*20%</f>
        <v>1.6</v>
      </c>
    </row>
    <row r="210" spans="1:28" ht="15.75">
      <c r="A210" s="5"/>
      <c r="B210" s="59" t="s">
        <v>41</v>
      </c>
      <c r="C210" s="57"/>
      <c r="D210" s="68"/>
      <c r="E210" s="54">
        <v>270</v>
      </c>
      <c r="F210" s="55"/>
      <c r="G210" s="18">
        <f t="shared" ref="G210:M210" si="234">SUM(G208:G209)</f>
        <v>5</v>
      </c>
      <c r="H210" s="18">
        <f t="shared" si="234"/>
        <v>10</v>
      </c>
      <c r="I210" s="18">
        <f t="shared" si="234"/>
        <v>0</v>
      </c>
      <c r="J210" s="18">
        <f t="shared" si="234"/>
        <v>1</v>
      </c>
      <c r="K210" s="18">
        <f t="shared" si="234"/>
        <v>0</v>
      </c>
      <c r="L210" s="18">
        <f t="shared" si="234"/>
        <v>3</v>
      </c>
      <c r="M210" s="18">
        <f t="shared" si="234"/>
        <v>1</v>
      </c>
      <c r="N210" s="18"/>
      <c r="O210" s="19"/>
      <c r="P210" s="19"/>
      <c r="Q210" s="19"/>
      <c r="R210" s="19"/>
      <c r="S210" s="19"/>
      <c r="T210" s="134"/>
      <c r="U210" s="19"/>
      <c r="V210" s="166">
        <f>SUM(V208:V209)</f>
        <v>8</v>
      </c>
      <c r="W210" s="19"/>
      <c r="X210" s="19"/>
      <c r="Y210" s="118"/>
      <c r="Z210" s="118"/>
      <c r="AA210" s="118"/>
      <c r="AB210" s="118"/>
    </row>
    <row r="211" spans="1:28">
      <c r="A211" s="330" t="s">
        <v>288</v>
      </c>
      <c r="B211" s="331"/>
      <c r="C211" s="331"/>
      <c r="D211" s="331"/>
      <c r="E211" s="331"/>
      <c r="F211" s="331"/>
      <c r="G211" s="331"/>
      <c r="H211" s="331"/>
      <c r="I211" s="331"/>
      <c r="J211" s="331"/>
      <c r="K211" s="331"/>
      <c r="L211" s="331"/>
      <c r="M211" s="331"/>
      <c r="N211" s="331"/>
      <c r="O211" s="331"/>
      <c r="P211" s="331"/>
      <c r="Q211" s="331"/>
      <c r="R211" s="331"/>
      <c r="S211" s="331"/>
      <c r="T211" s="331"/>
      <c r="U211" s="331"/>
      <c r="V211" s="331"/>
      <c r="W211" s="331"/>
      <c r="X211" s="331"/>
      <c r="Y211" s="331"/>
      <c r="Z211" s="331"/>
      <c r="AA211" s="331"/>
      <c r="AB211" s="332"/>
    </row>
    <row r="212" spans="1:28" ht="15.75">
      <c r="A212" s="1" t="s">
        <v>289</v>
      </c>
      <c r="B212" s="2" t="s">
        <v>26</v>
      </c>
      <c r="C212" s="9">
        <v>247.8</v>
      </c>
      <c r="D212" s="65">
        <v>39</v>
      </c>
      <c r="E212" s="120">
        <v>49</v>
      </c>
      <c r="F212" s="119">
        <f t="shared" ref="F212:F216" si="235">E212/C212</f>
        <v>0.19774011299435026</v>
      </c>
      <c r="G212" s="80">
        <v>1</v>
      </c>
      <c r="H212" s="11">
        <v>3</v>
      </c>
      <c r="I212" s="24"/>
      <c r="J212" s="33">
        <v>0</v>
      </c>
      <c r="K212" s="7">
        <v>0</v>
      </c>
      <c r="L212" s="29">
        <v>1</v>
      </c>
      <c r="M212" s="29">
        <v>0</v>
      </c>
      <c r="N212" s="73"/>
      <c r="O212" s="5"/>
      <c r="P212" s="5"/>
      <c r="Q212" s="5"/>
      <c r="R212" s="5"/>
      <c r="S212" s="5"/>
      <c r="T212" s="133">
        <v>1</v>
      </c>
      <c r="U212" s="103">
        <v>3</v>
      </c>
      <c r="V212" s="156">
        <v>1</v>
      </c>
      <c r="W212" s="105">
        <f>V212/E212%</f>
        <v>2.0408163265306123</v>
      </c>
      <c r="X212" s="104"/>
      <c r="Y212" s="105">
        <v>0</v>
      </c>
      <c r="Z212" s="105">
        <f>Y382</f>
        <v>0</v>
      </c>
      <c r="AA212" s="105">
        <f t="shared" ref="AA212" si="236">V212-Y212-AB212</f>
        <v>1</v>
      </c>
      <c r="AB212" s="105">
        <v>0</v>
      </c>
    </row>
    <row r="213" spans="1:28" s="194" customFormat="1" ht="30">
      <c r="A213" s="184" t="s">
        <v>290</v>
      </c>
      <c r="B213" s="205" t="s">
        <v>291</v>
      </c>
      <c r="C213" s="206">
        <v>201.53</v>
      </c>
      <c r="D213" s="244">
        <v>54</v>
      </c>
      <c r="E213" s="198">
        <v>19</v>
      </c>
      <c r="F213" s="188">
        <f t="shared" si="235"/>
        <v>9.4278767429166868E-2</v>
      </c>
      <c r="G213" s="199">
        <v>1</v>
      </c>
      <c r="H213" s="200">
        <v>3</v>
      </c>
      <c r="I213" s="217"/>
      <c r="J213" s="202">
        <v>0</v>
      </c>
      <c r="K213" s="203">
        <v>0</v>
      </c>
      <c r="L213" s="204">
        <v>1</v>
      </c>
      <c r="M213" s="204">
        <v>0</v>
      </c>
      <c r="N213" s="204"/>
      <c r="O213" s="187"/>
      <c r="P213" s="187"/>
      <c r="Q213" s="187"/>
      <c r="R213" s="187"/>
      <c r="S213" s="187"/>
      <c r="T213" s="190">
        <v>0</v>
      </c>
      <c r="U213" s="191">
        <v>3</v>
      </c>
      <c r="V213" s="192">
        <v>0</v>
      </c>
      <c r="W213" s="193">
        <f t="shared" ref="W213:W217" si="237">V213/E213%</f>
        <v>0</v>
      </c>
      <c r="X213" s="187"/>
      <c r="Y213" s="193">
        <f t="shared" ref="Y213:Y217" si="238">V213*15%</f>
        <v>0</v>
      </c>
      <c r="Z213" s="193">
        <f t="shared" ref="Z213:Z216" si="239">Y383</f>
        <v>0</v>
      </c>
      <c r="AA213" s="193">
        <f t="shared" ref="AA213:AA217" si="240">V213-Y213-AB213</f>
        <v>0</v>
      </c>
      <c r="AB213" s="193">
        <f t="shared" ref="AB213:AB217" si="241">V213*20%</f>
        <v>0</v>
      </c>
    </row>
    <row r="214" spans="1:28" s="194" customFormat="1" ht="15.75">
      <c r="A214" s="184" t="s">
        <v>292</v>
      </c>
      <c r="B214" s="205" t="s">
        <v>293</v>
      </c>
      <c r="C214" s="206">
        <v>131.56</v>
      </c>
      <c r="D214" s="244">
        <v>104</v>
      </c>
      <c r="E214" s="198">
        <v>56</v>
      </c>
      <c r="F214" s="188">
        <f t="shared" si="235"/>
        <v>0.42566129522651264</v>
      </c>
      <c r="G214" s="199">
        <v>2</v>
      </c>
      <c r="H214" s="200">
        <v>3</v>
      </c>
      <c r="I214" s="217"/>
      <c r="J214" s="202">
        <v>0</v>
      </c>
      <c r="K214" s="203">
        <v>0</v>
      </c>
      <c r="L214" s="204">
        <v>2</v>
      </c>
      <c r="M214" s="204">
        <v>0</v>
      </c>
      <c r="N214" s="204"/>
      <c r="O214" s="187"/>
      <c r="P214" s="187"/>
      <c r="Q214" s="187"/>
      <c r="R214" s="187"/>
      <c r="S214" s="187"/>
      <c r="T214" s="190">
        <v>1</v>
      </c>
      <c r="U214" s="191">
        <v>3</v>
      </c>
      <c r="V214" s="192">
        <v>1</v>
      </c>
      <c r="W214" s="193">
        <f t="shared" si="237"/>
        <v>1.7857142857142856</v>
      </c>
      <c r="X214" s="187"/>
      <c r="Y214" s="193">
        <f t="shared" si="238"/>
        <v>0.15</v>
      </c>
      <c r="Z214" s="193">
        <f t="shared" si="239"/>
        <v>0</v>
      </c>
      <c r="AA214" s="193">
        <f t="shared" si="240"/>
        <v>0.64999999999999991</v>
      </c>
      <c r="AB214" s="193">
        <f t="shared" si="241"/>
        <v>0.2</v>
      </c>
    </row>
    <row r="215" spans="1:28" s="158" customFormat="1" ht="15.75">
      <c r="A215" s="143" t="s">
        <v>294</v>
      </c>
      <c r="B215" s="144" t="s">
        <v>295</v>
      </c>
      <c r="C215" s="145">
        <v>7.76</v>
      </c>
      <c r="D215" s="171">
        <v>0</v>
      </c>
      <c r="E215" s="147">
        <v>0</v>
      </c>
      <c r="F215" s="148">
        <f t="shared" si="235"/>
        <v>0</v>
      </c>
      <c r="G215" s="149">
        <v>0</v>
      </c>
      <c r="H215" s="159">
        <v>0</v>
      </c>
      <c r="I215" s="181"/>
      <c r="J215" s="172">
        <v>0</v>
      </c>
      <c r="K215" s="152">
        <v>0</v>
      </c>
      <c r="L215" s="168">
        <v>0</v>
      </c>
      <c r="M215" s="168">
        <v>0</v>
      </c>
      <c r="N215" s="168"/>
      <c r="O215" s="153"/>
      <c r="P215" s="153"/>
      <c r="Q215" s="153"/>
      <c r="R215" s="153"/>
      <c r="S215" s="153"/>
      <c r="T215" s="154">
        <f t="shared" ref="T215" si="242">E215*U215%</f>
        <v>0</v>
      </c>
      <c r="U215" s="155">
        <v>3</v>
      </c>
      <c r="V215" s="156">
        <f t="shared" ref="V215" si="243">E215*U215%</f>
        <v>0</v>
      </c>
      <c r="W215" s="157" t="e">
        <f t="shared" si="237"/>
        <v>#DIV/0!</v>
      </c>
      <c r="X215" s="153"/>
      <c r="Y215" s="157">
        <f t="shared" si="238"/>
        <v>0</v>
      </c>
      <c r="Z215" s="157">
        <f t="shared" si="239"/>
        <v>0</v>
      </c>
      <c r="AA215" s="157">
        <f t="shared" si="240"/>
        <v>0</v>
      </c>
      <c r="AB215" s="157">
        <f t="shared" si="241"/>
        <v>0</v>
      </c>
    </row>
    <row r="216" spans="1:28" s="158" customFormat="1" ht="15.75">
      <c r="A216" s="143" t="s">
        <v>296</v>
      </c>
      <c r="B216" s="144" t="s">
        <v>297</v>
      </c>
      <c r="C216" s="145">
        <v>4.37</v>
      </c>
      <c r="D216" s="167">
        <v>15</v>
      </c>
      <c r="E216" s="147">
        <v>5</v>
      </c>
      <c r="F216" s="148">
        <f t="shared" si="235"/>
        <v>1.1441647597254003</v>
      </c>
      <c r="G216" s="149">
        <v>0</v>
      </c>
      <c r="H216" s="150">
        <v>0</v>
      </c>
      <c r="I216" s="159"/>
      <c r="J216" s="172">
        <v>0</v>
      </c>
      <c r="K216" s="152">
        <v>0</v>
      </c>
      <c r="L216" s="152">
        <v>0</v>
      </c>
      <c r="M216" s="152">
        <v>0</v>
      </c>
      <c r="N216" s="152"/>
      <c r="O216" s="153"/>
      <c r="P216" s="153"/>
      <c r="Q216" s="153"/>
      <c r="R216" s="153"/>
      <c r="S216" s="153"/>
      <c r="T216" s="154">
        <v>0</v>
      </c>
      <c r="U216" s="155">
        <v>5</v>
      </c>
      <c r="V216" s="156">
        <v>0</v>
      </c>
      <c r="W216" s="157">
        <f t="shared" si="237"/>
        <v>0</v>
      </c>
      <c r="X216" s="153"/>
      <c r="Y216" s="157">
        <f t="shared" si="238"/>
        <v>0</v>
      </c>
      <c r="Z216" s="157">
        <f t="shared" si="239"/>
        <v>0</v>
      </c>
      <c r="AA216" s="157">
        <f t="shared" si="240"/>
        <v>0</v>
      </c>
      <c r="AB216" s="157">
        <f t="shared" si="241"/>
        <v>0</v>
      </c>
    </row>
    <row r="217" spans="1:28" ht="15.75">
      <c r="A217" s="5"/>
      <c r="B217" s="59" t="s">
        <v>41</v>
      </c>
      <c r="C217" s="57"/>
      <c r="D217" s="68"/>
      <c r="E217" s="54">
        <f>SUM(E212:E216)</f>
        <v>129</v>
      </c>
      <c r="F217" s="55"/>
      <c r="G217" s="18">
        <v>4</v>
      </c>
      <c r="H217" s="68"/>
      <c r="I217" s="68"/>
      <c r="J217" s="18">
        <v>0</v>
      </c>
      <c r="K217" s="68">
        <v>0</v>
      </c>
      <c r="L217" s="18">
        <f>SUM(L212:L216)</f>
        <v>4</v>
      </c>
      <c r="M217" s="18">
        <f>SUM(M212:M216)</f>
        <v>0</v>
      </c>
      <c r="N217" s="18"/>
      <c r="O217" s="19"/>
      <c r="P217" s="19"/>
      <c r="Q217" s="19"/>
      <c r="R217" s="19"/>
      <c r="S217" s="19"/>
      <c r="T217" s="134"/>
      <c r="U217" s="19"/>
      <c r="V217" s="166">
        <f>SUM(V212:V216)</f>
        <v>2</v>
      </c>
      <c r="W217" s="19">
        <f t="shared" si="237"/>
        <v>1.5503875968992247</v>
      </c>
      <c r="X217" s="19"/>
      <c r="Y217" s="118">
        <f t="shared" si="238"/>
        <v>0.3</v>
      </c>
      <c r="Z217" s="118"/>
      <c r="AA217" s="118">
        <f t="shared" si="240"/>
        <v>1.2999999999999998</v>
      </c>
      <c r="AB217" s="118">
        <f t="shared" si="241"/>
        <v>0.4</v>
      </c>
    </row>
    <row r="218" spans="1:28">
      <c r="A218" s="330" t="s">
        <v>298</v>
      </c>
      <c r="B218" s="331"/>
      <c r="C218" s="331"/>
      <c r="D218" s="331"/>
      <c r="E218" s="331"/>
      <c r="F218" s="331"/>
      <c r="G218" s="331"/>
      <c r="H218" s="331"/>
      <c r="I218" s="331"/>
      <c r="J218" s="331"/>
      <c r="K218" s="331"/>
      <c r="L218" s="331"/>
      <c r="M218" s="331"/>
      <c r="N218" s="331"/>
      <c r="O218" s="331"/>
      <c r="P218" s="331"/>
      <c r="Q218" s="331"/>
      <c r="R218" s="331"/>
      <c r="S218" s="331"/>
      <c r="T218" s="331"/>
      <c r="U218" s="331"/>
      <c r="V218" s="331"/>
      <c r="W218" s="331"/>
      <c r="X218" s="331"/>
      <c r="Y218" s="331"/>
      <c r="Z218" s="331"/>
      <c r="AA218" s="331"/>
      <c r="AB218" s="332"/>
    </row>
    <row r="219" spans="1:28" ht="15.75">
      <c r="A219" s="1" t="s">
        <v>299</v>
      </c>
      <c r="B219" s="2" t="s">
        <v>49</v>
      </c>
      <c r="C219" s="9">
        <v>431.1</v>
      </c>
      <c r="D219" s="10">
        <v>0</v>
      </c>
      <c r="E219" s="120">
        <v>0</v>
      </c>
      <c r="F219" s="164">
        <v>0</v>
      </c>
      <c r="G219" s="80">
        <v>0</v>
      </c>
      <c r="H219" s="47">
        <v>0</v>
      </c>
      <c r="I219" s="24"/>
      <c r="J219" s="6">
        <v>0</v>
      </c>
      <c r="K219" s="7">
        <v>0</v>
      </c>
      <c r="L219" s="29">
        <v>0</v>
      </c>
      <c r="M219" s="29">
        <v>0</v>
      </c>
      <c r="N219" s="73"/>
      <c r="O219" s="5"/>
      <c r="P219" s="5"/>
      <c r="Q219" s="5"/>
      <c r="R219" s="5"/>
      <c r="S219" s="5"/>
      <c r="T219" s="133">
        <f t="shared" ref="T219:T221" si="244">E219*U219%</f>
        <v>0</v>
      </c>
      <c r="U219" s="103">
        <v>0</v>
      </c>
      <c r="V219" s="156">
        <f t="shared" ref="V219" si="245">E219*U219%</f>
        <v>0</v>
      </c>
      <c r="W219" s="105" t="e">
        <f t="shared" ref="W219" si="246">V219/E219%</f>
        <v>#DIV/0!</v>
      </c>
      <c r="X219" s="104"/>
      <c r="Y219" s="105">
        <f t="shared" ref="Y219" si="247">V219*15%</f>
        <v>0</v>
      </c>
      <c r="Z219" s="105">
        <f t="shared" ref="Z219:Z221" si="248">Y389</f>
        <v>0</v>
      </c>
      <c r="AA219" s="105">
        <f t="shared" ref="AA219" si="249">V219-Y219-AB219</f>
        <v>0</v>
      </c>
      <c r="AB219" s="105">
        <f t="shared" ref="AB219" si="250">V219*20%</f>
        <v>0</v>
      </c>
    </row>
    <row r="220" spans="1:28" s="194" customFormat="1" ht="15.75">
      <c r="A220" s="253" t="s">
        <v>300</v>
      </c>
      <c r="B220" s="205" t="s">
        <v>301</v>
      </c>
      <c r="C220" s="206">
        <v>101.6</v>
      </c>
      <c r="D220" s="197">
        <v>26</v>
      </c>
      <c r="E220" s="198">
        <v>32</v>
      </c>
      <c r="F220" s="188">
        <f t="shared" ref="F220:F221" si="251">E220/C220</f>
        <v>0.31496062992125984</v>
      </c>
      <c r="G220" s="199">
        <v>0</v>
      </c>
      <c r="H220" s="200">
        <v>3</v>
      </c>
      <c r="I220" s="217"/>
      <c r="J220" s="208">
        <v>0</v>
      </c>
      <c r="K220" s="203">
        <v>0</v>
      </c>
      <c r="L220" s="204">
        <v>0</v>
      </c>
      <c r="M220" s="204">
        <v>0</v>
      </c>
      <c r="N220" s="204"/>
      <c r="O220" s="187"/>
      <c r="P220" s="187"/>
      <c r="Q220" s="187"/>
      <c r="R220" s="187"/>
      <c r="S220" s="187"/>
      <c r="T220" s="190">
        <f t="shared" si="244"/>
        <v>0.96</v>
      </c>
      <c r="U220" s="191">
        <v>3</v>
      </c>
      <c r="V220" s="192">
        <v>0</v>
      </c>
      <c r="W220" s="193">
        <f t="shared" ref="W220:W221" si="252">V220/E220%</f>
        <v>0</v>
      </c>
      <c r="X220" s="187"/>
      <c r="Y220" s="193">
        <f t="shared" ref="Y220:Y221" si="253">V220*15%</f>
        <v>0</v>
      </c>
      <c r="Z220" s="193">
        <f t="shared" si="248"/>
        <v>0</v>
      </c>
      <c r="AA220" s="193">
        <f t="shared" ref="AA220:AA221" si="254">V220-Y220-AB220</f>
        <v>0</v>
      </c>
      <c r="AB220" s="193">
        <f t="shared" ref="AB220:AB221" si="255">V220*20%</f>
        <v>0</v>
      </c>
    </row>
    <row r="221" spans="1:28" s="194" customFormat="1" ht="15.75">
      <c r="A221" s="184" t="s">
        <v>302</v>
      </c>
      <c r="B221" s="205" t="s">
        <v>303</v>
      </c>
      <c r="C221" s="206">
        <v>4.2</v>
      </c>
      <c r="D221" s="197">
        <v>17</v>
      </c>
      <c r="E221" s="198">
        <v>10</v>
      </c>
      <c r="F221" s="188">
        <f t="shared" si="251"/>
        <v>2.3809523809523809</v>
      </c>
      <c r="G221" s="199">
        <v>2</v>
      </c>
      <c r="H221" s="200">
        <v>12</v>
      </c>
      <c r="I221" s="186"/>
      <c r="J221" s="208">
        <v>0</v>
      </c>
      <c r="K221" s="203">
        <v>0</v>
      </c>
      <c r="L221" s="204">
        <v>2</v>
      </c>
      <c r="M221" s="204">
        <v>0</v>
      </c>
      <c r="N221" s="204"/>
      <c r="O221" s="187"/>
      <c r="P221" s="187"/>
      <c r="Q221" s="187"/>
      <c r="R221" s="187"/>
      <c r="S221" s="187"/>
      <c r="T221" s="190">
        <f t="shared" si="244"/>
        <v>0.70000000000000007</v>
      </c>
      <c r="U221" s="191">
        <v>7</v>
      </c>
      <c r="V221" s="192">
        <v>0</v>
      </c>
      <c r="W221" s="193">
        <f t="shared" si="252"/>
        <v>0</v>
      </c>
      <c r="X221" s="187"/>
      <c r="Y221" s="193">
        <f t="shared" si="253"/>
        <v>0</v>
      </c>
      <c r="Z221" s="193">
        <f t="shared" si="248"/>
        <v>0</v>
      </c>
      <c r="AA221" s="193">
        <f t="shared" si="254"/>
        <v>0</v>
      </c>
      <c r="AB221" s="193">
        <f t="shared" si="255"/>
        <v>0</v>
      </c>
    </row>
    <row r="222" spans="1:28" ht="15.75">
      <c r="A222" s="5"/>
      <c r="B222" s="59" t="s">
        <v>41</v>
      </c>
      <c r="C222" s="57"/>
      <c r="D222" s="68"/>
      <c r="E222" s="54">
        <v>42</v>
      </c>
      <c r="F222" s="55"/>
      <c r="G222" s="18">
        <v>2</v>
      </c>
      <c r="H222" s="68"/>
      <c r="I222" s="68"/>
      <c r="J222" s="18">
        <v>0</v>
      </c>
      <c r="K222" s="99">
        <v>0</v>
      </c>
      <c r="L222" s="18">
        <v>2</v>
      </c>
      <c r="M222" s="18">
        <v>0</v>
      </c>
      <c r="N222" s="18"/>
      <c r="O222" s="19"/>
      <c r="P222" s="19"/>
      <c r="Q222" s="19"/>
      <c r="R222" s="19"/>
      <c r="S222" s="19"/>
      <c r="T222" s="134"/>
      <c r="U222" s="19"/>
      <c r="V222" s="166">
        <f>SUM(V219:V221)</f>
        <v>0</v>
      </c>
      <c r="W222" s="19"/>
      <c r="X222" s="19"/>
      <c r="Y222" s="118"/>
      <c r="Z222" s="118"/>
      <c r="AA222" s="118"/>
      <c r="AB222" s="118"/>
    </row>
    <row r="223" spans="1:28">
      <c r="A223" s="330" t="s">
        <v>304</v>
      </c>
      <c r="B223" s="331"/>
      <c r="C223" s="331"/>
      <c r="D223" s="331"/>
      <c r="E223" s="331"/>
      <c r="F223" s="331"/>
      <c r="G223" s="331"/>
      <c r="H223" s="331"/>
      <c r="I223" s="331"/>
      <c r="J223" s="331"/>
      <c r="K223" s="331"/>
      <c r="L223" s="331"/>
      <c r="M223" s="331"/>
      <c r="N223" s="331"/>
      <c r="O223" s="331"/>
      <c r="P223" s="331"/>
      <c r="Q223" s="331"/>
      <c r="R223" s="331"/>
      <c r="S223" s="331"/>
      <c r="T223" s="331"/>
      <c r="U223" s="331"/>
      <c r="V223" s="331"/>
      <c r="W223" s="331"/>
      <c r="X223" s="331"/>
      <c r="Y223" s="331"/>
      <c r="Z223" s="331"/>
      <c r="AA223" s="331"/>
      <c r="AB223" s="332"/>
    </row>
    <row r="224" spans="1:28" ht="15.75">
      <c r="A224" s="1" t="s">
        <v>305</v>
      </c>
      <c r="B224" s="2" t="s">
        <v>26</v>
      </c>
      <c r="C224" s="9">
        <v>297.60000000000002</v>
      </c>
      <c r="D224" s="10">
        <v>463</v>
      </c>
      <c r="E224" s="120">
        <v>303</v>
      </c>
      <c r="F224" s="107">
        <f t="shared" ref="F224:F226" si="256">E224/C224</f>
        <v>1.0181451612903225</v>
      </c>
      <c r="G224" s="80">
        <v>22</v>
      </c>
      <c r="H224" s="11">
        <v>5</v>
      </c>
      <c r="I224" s="24"/>
      <c r="J224" s="33">
        <v>3</v>
      </c>
      <c r="K224" s="7">
        <v>2</v>
      </c>
      <c r="L224" s="29">
        <v>13</v>
      </c>
      <c r="M224" s="29">
        <v>4</v>
      </c>
      <c r="N224" s="73"/>
      <c r="O224" s="5"/>
      <c r="P224" s="5"/>
      <c r="Q224" s="5"/>
      <c r="R224" s="5"/>
      <c r="S224" s="5"/>
      <c r="T224" s="133">
        <f t="shared" ref="T224:T226" si="257">E224*U224%</f>
        <v>15.15</v>
      </c>
      <c r="U224" s="103">
        <v>5</v>
      </c>
      <c r="V224" s="156">
        <v>15</v>
      </c>
      <c r="W224" s="105">
        <f t="shared" ref="W224" si="258">V224/E224%</f>
        <v>4.9504950495049505</v>
      </c>
      <c r="X224" s="104"/>
      <c r="Y224" s="105">
        <v>2</v>
      </c>
      <c r="Z224" s="105">
        <f t="shared" ref="Z224:Z226" si="259">Y394</f>
        <v>0</v>
      </c>
      <c r="AA224" s="105">
        <f t="shared" ref="AA224" si="260">V224-Y224-AB224</f>
        <v>10</v>
      </c>
      <c r="AB224" s="105">
        <f t="shared" ref="AB224" si="261">V224*20%</f>
        <v>3</v>
      </c>
    </row>
    <row r="225" spans="1:28" s="194" customFormat="1" ht="30">
      <c r="A225" s="184" t="s">
        <v>306</v>
      </c>
      <c r="B225" s="205" t="s">
        <v>307</v>
      </c>
      <c r="C225" s="206">
        <v>177.81</v>
      </c>
      <c r="D225" s="197">
        <v>614</v>
      </c>
      <c r="E225" s="198">
        <v>576</v>
      </c>
      <c r="F225" s="220">
        <f t="shared" si="256"/>
        <v>3.2394128564197739</v>
      </c>
      <c r="G225" s="199">
        <v>49</v>
      </c>
      <c r="H225" s="200">
        <v>8</v>
      </c>
      <c r="I225" s="217"/>
      <c r="J225" s="202">
        <v>8</v>
      </c>
      <c r="K225" s="203">
        <v>4</v>
      </c>
      <c r="L225" s="204">
        <v>29</v>
      </c>
      <c r="M225" s="204">
        <v>8</v>
      </c>
      <c r="N225" s="204">
        <v>15</v>
      </c>
      <c r="O225" s="199">
        <v>3</v>
      </c>
      <c r="P225" s="199"/>
      <c r="Q225" s="199">
        <v>8</v>
      </c>
      <c r="R225" s="199">
        <v>4</v>
      </c>
      <c r="S225" s="199">
        <v>31</v>
      </c>
      <c r="T225" s="190">
        <f t="shared" si="257"/>
        <v>46.08</v>
      </c>
      <c r="U225" s="191">
        <v>8</v>
      </c>
      <c r="V225" s="192">
        <v>45</v>
      </c>
      <c r="W225" s="193">
        <f t="shared" ref="W225:W226" si="262">V225/E225%</f>
        <v>7.8125</v>
      </c>
      <c r="X225" s="187"/>
      <c r="Y225" s="193">
        <f t="shared" ref="Y225:Y226" si="263">V225*15%</f>
        <v>6.75</v>
      </c>
      <c r="Z225" s="193">
        <f t="shared" si="259"/>
        <v>0</v>
      </c>
      <c r="AA225" s="193">
        <f t="shared" ref="AA225:AA226" si="264">V225-Y225-AB225</f>
        <v>29.25</v>
      </c>
      <c r="AB225" s="193">
        <f t="shared" ref="AB225:AB226" si="265">V225*20%</f>
        <v>9</v>
      </c>
    </row>
    <row r="226" spans="1:28" ht="15.75">
      <c r="A226" s="1" t="s">
        <v>316</v>
      </c>
      <c r="B226" s="2" t="s">
        <v>308</v>
      </c>
      <c r="C226" s="9">
        <v>17.899999999999999</v>
      </c>
      <c r="D226" s="10">
        <v>0</v>
      </c>
      <c r="E226" s="120">
        <v>0</v>
      </c>
      <c r="F226" s="107">
        <f t="shared" si="256"/>
        <v>0</v>
      </c>
      <c r="G226" s="80">
        <v>0</v>
      </c>
      <c r="H226" s="11">
        <v>0</v>
      </c>
      <c r="I226" s="48"/>
      <c r="J226" s="33">
        <v>0</v>
      </c>
      <c r="K226" s="7">
        <v>0</v>
      </c>
      <c r="L226" s="41">
        <v>0</v>
      </c>
      <c r="M226" s="41">
        <v>0</v>
      </c>
      <c r="N226" s="74"/>
      <c r="O226" s="5"/>
      <c r="P226" s="5"/>
      <c r="Q226" s="5"/>
      <c r="R226" s="5"/>
      <c r="S226" s="5"/>
      <c r="T226" s="133">
        <f t="shared" si="257"/>
        <v>0</v>
      </c>
      <c r="U226" s="103">
        <v>0</v>
      </c>
      <c r="V226" s="156">
        <f t="shared" ref="V226" si="266">E226*U226%</f>
        <v>0</v>
      </c>
      <c r="W226" s="105" t="e">
        <f t="shared" si="262"/>
        <v>#DIV/0!</v>
      </c>
      <c r="X226" s="104"/>
      <c r="Y226" s="105">
        <f t="shared" si="263"/>
        <v>0</v>
      </c>
      <c r="Z226" s="105">
        <f t="shared" si="259"/>
        <v>0</v>
      </c>
      <c r="AA226" s="105">
        <f t="shared" si="264"/>
        <v>0</v>
      </c>
      <c r="AB226" s="105">
        <f t="shared" si="265"/>
        <v>0</v>
      </c>
    </row>
    <row r="227" spans="1:28" ht="15.75">
      <c r="A227" s="5"/>
      <c r="B227" s="59" t="s">
        <v>41</v>
      </c>
      <c r="C227" s="57"/>
      <c r="D227" s="68"/>
      <c r="E227" s="54">
        <v>879</v>
      </c>
      <c r="F227" s="55"/>
      <c r="G227" s="18">
        <v>71</v>
      </c>
      <c r="H227" s="68"/>
      <c r="I227" s="68"/>
      <c r="J227" s="18">
        <v>11</v>
      </c>
      <c r="K227" s="18">
        <v>6</v>
      </c>
      <c r="L227" s="18">
        <v>42</v>
      </c>
      <c r="M227" s="18">
        <v>12</v>
      </c>
      <c r="N227" s="18"/>
      <c r="O227" s="19"/>
      <c r="P227" s="19"/>
      <c r="Q227" s="19"/>
      <c r="R227" s="19"/>
      <c r="S227" s="19"/>
      <c r="T227" s="134"/>
      <c r="U227" s="19"/>
      <c r="V227" s="166">
        <f>SUM(V224:V226)</f>
        <v>60</v>
      </c>
      <c r="W227" s="19"/>
      <c r="X227" s="19"/>
      <c r="Y227" s="118"/>
      <c r="Z227" s="118"/>
      <c r="AA227" s="118"/>
      <c r="AB227" s="118"/>
    </row>
    <row r="228" spans="1:28">
      <c r="A228" s="330" t="s">
        <v>309</v>
      </c>
      <c r="B228" s="331"/>
      <c r="C228" s="331"/>
      <c r="D228" s="331"/>
      <c r="E228" s="331"/>
      <c r="F228" s="331"/>
      <c r="G228" s="331"/>
      <c r="H228" s="331"/>
      <c r="I228" s="331"/>
      <c r="J228" s="331"/>
      <c r="K228" s="331"/>
      <c r="L228" s="331"/>
      <c r="M228" s="331"/>
      <c r="N228" s="331"/>
      <c r="O228" s="331"/>
      <c r="P228" s="331"/>
      <c r="Q228" s="331"/>
      <c r="R228" s="331"/>
      <c r="S228" s="331"/>
      <c r="T228" s="331"/>
      <c r="U228" s="331"/>
      <c r="V228" s="331"/>
      <c r="W228" s="331"/>
      <c r="X228" s="331"/>
      <c r="Y228" s="331"/>
      <c r="Z228" s="331"/>
      <c r="AA228" s="331"/>
      <c r="AB228" s="332"/>
    </row>
    <row r="229" spans="1:28" ht="15.75">
      <c r="A229" s="53" t="s">
        <v>310</v>
      </c>
      <c r="B229" s="2" t="s">
        <v>26</v>
      </c>
      <c r="C229" s="9">
        <v>572.79999999999995</v>
      </c>
      <c r="D229" s="4">
        <v>61</v>
      </c>
      <c r="E229" s="126">
        <v>78</v>
      </c>
      <c r="F229" s="107">
        <f t="shared" ref="F229" si="267">E229/C229</f>
        <v>0.13617318435754192</v>
      </c>
      <c r="G229" s="80">
        <v>1</v>
      </c>
      <c r="H229" s="4">
        <v>3</v>
      </c>
      <c r="I229" s="24"/>
      <c r="J229" s="6">
        <v>0</v>
      </c>
      <c r="K229" s="7">
        <v>0</v>
      </c>
      <c r="L229" s="7">
        <v>1</v>
      </c>
      <c r="M229" s="7">
        <v>0</v>
      </c>
      <c r="N229" s="73"/>
      <c r="O229" s="5"/>
      <c r="P229" s="5"/>
      <c r="Q229" s="5"/>
      <c r="R229" s="5"/>
      <c r="S229" s="5"/>
      <c r="T229" s="133">
        <v>2</v>
      </c>
      <c r="U229" s="103">
        <v>3</v>
      </c>
      <c r="V229" s="156">
        <v>2</v>
      </c>
      <c r="W229" s="105">
        <f t="shared" ref="W229" si="268">V229/E229%</f>
        <v>2.5641025641025639</v>
      </c>
      <c r="X229" s="104"/>
      <c r="Y229" s="105">
        <v>0</v>
      </c>
      <c r="Z229" s="105">
        <f t="shared" ref="Z229" si="269">Y399</f>
        <v>0</v>
      </c>
      <c r="AA229" s="105">
        <f t="shared" ref="AA229" si="270">V229-Y229-AB229</f>
        <v>2</v>
      </c>
      <c r="AB229" s="105">
        <v>0</v>
      </c>
    </row>
    <row r="230" spans="1:28" ht="15.75">
      <c r="A230" s="5"/>
      <c r="B230" s="59" t="s">
        <v>41</v>
      </c>
      <c r="C230" s="57"/>
      <c r="D230" s="68"/>
      <c r="E230" s="54">
        <v>78</v>
      </c>
      <c r="F230" s="55"/>
      <c r="G230" s="18">
        <v>1</v>
      </c>
      <c r="H230" s="68"/>
      <c r="I230" s="68"/>
      <c r="J230" s="68"/>
      <c r="K230" s="70"/>
      <c r="L230" s="18">
        <v>1</v>
      </c>
      <c r="M230" s="18">
        <v>0</v>
      </c>
      <c r="N230" s="18"/>
      <c r="O230" s="19"/>
      <c r="P230" s="19"/>
      <c r="Q230" s="19"/>
      <c r="R230" s="19"/>
      <c r="S230" s="19"/>
      <c r="T230" s="134"/>
      <c r="U230" s="19"/>
      <c r="V230" s="166">
        <f>SUM(V229)</f>
        <v>2</v>
      </c>
      <c r="W230" s="19"/>
      <c r="X230" s="19"/>
      <c r="Y230" s="118"/>
      <c r="Z230" s="118"/>
      <c r="AA230" s="118"/>
      <c r="AB230" s="118">
        <f>SUM(T230:AA230)</f>
        <v>2</v>
      </c>
    </row>
    <row r="231" spans="1:28" s="100" customFormat="1" ht="15.75">
      <c r="A231" s="104"/>
      <c r="B231" s="163" t="s">
        <v>330</v>
      </c>
      <c r="C231" s="57"/>
      <c r="D231" s="55">
        <v>34925</v>
      </c>
      <c r="E231" s="54"/>
      <c r="F231" s="54"/>
      <c r="G231" s="54">
        <v>1732</v>
      </c>
      <c r="H231" s="55"/>
      <c r="I231" s="55"/>
      <c r="J231" s="55">
        <v>219</v>
      </c>
      <c r="K231" s="54">
        <v>167</v>
      </c>
      <c r="L231" s="127">
        <v>1068</v>
      </c>
      <c r="M231" s="127">
        <v>278</v>
      </c>
      <c r="N231" s="127"/>
      <c r="O231" s="104"/>
      <c r="P231" s="104"/>
      <c r="Q231" s="104"/>
      <c r="R231" s="104"/>
      <c r="S231" s="104"/>
      <c r="T231" s="136"/>
      <c r="U231" s="104"/>
      <c r="V231" s="148">
        <f>V230+V227+V222+V217+V210+V206+V190+V184+V168+V157+V154+V148+V138+V134+V121+V116+V112+V108+V101+V95+V85+V77+V72+V60+V56+V48+V42+V35+V29+V24</f>
        <v>1759</v>
      </c>
      <c r="W231" s="104"/>
      <c r="X231" s="104"/>
      <c r="Y231" s="105"/>
      <c r="Z231" s="105"/>
      <c r="AA231" s="105"/>
      <c r="AB231" s="105"/>
    </row>
  </sheetData>
  <mergeCells count="72">
    <mergeCell ref="B173:F173"/>
    <mergeCell ref="E1:H1"/>
    <mergeCell ref="B16:F16"/>
    <mergeCell ref="B22:F22"/>
    <mergeCell ref="B63:F63"/>
    <mergeCell ref="A139:AB139"/>
    <mergeCell ref="A86:AB86"/>
    <mergeCell ref="A78:AB78"/>
    <mergeCell ref="A96:AB96"/>
    <mergeCell ref="A102:AB102"/>
    <mergeCell ref="A109:AB109"/>
    <mergeCell ref="A25:AB25"/>
    <mergeCell ref="A113:AB113"/>
    <mergeCell ref="A117:AB117"/>
    <mergeCell ref="G10:G12"/>
    <mergeCell ref="H10:H12"/>
    <mergeCell ref="B8:B12"/>
    <mergeCell ref="G8:S8"/>
    <mergeCell ref="N10:N12"/>
    <mergeCell ref="O10:R10"/>
    <mergeCell ref="J10:M10"/>
    <mergeCell ref="S10:S12"/>
    <mergeCell ref="O11:Q11"/>
    <mergeCell ref="R11:R12"/>
    <mergeCell ref="W10:W12"/>
    <mergeCell ref="A228:AB228"/>
    <mergeCell ref="A191:AB191"/>
    <mergeCell ref="A207:AB207"/>
    <mergeCell ref="A211:AB211"/>
    <mergeCell ref="A218:AB218"/>
    <mergeCell ref="A223:AB223"/>
    <mergeCell ref="B193:F193"/>
    <mergeCell ref="I10:I12"/>
    <mergeCell ref="A53:AB53"/>
    <mergeCell ref="A49:AB49"/>
    <mergeCell ref="A43:AB43"/>
    <mergeCell ref="A36:AB36"/>
    <mergeCell ref="A30:AB30"/>
    <mergeCell ref="A8:A12"/>
    <mergeCell ref="D8:E11"/>
    <mergeCell ref="A61:AB61"/>
    <mergeCell ref="J11:L11"/>
    <mergeCell ref="M11:M12"/>
    <mergeCell ref="X10:X12"/>
    <mergeCell ref="C8:C12"/>
    <mergeCell ref="T8:AB8"/>
    <mergeCell ref="T9:U9"/>
    <mergeCell ref="V9:AB9"/>
    <mergeCell ref="Y10:AB10"/>
    <mergeCell ref="Y11:AA11"/>
    <mergeCell ref="AB11:AB12"/>
    <mergeCell ref="T10:T12"/>
    <mergeCell ref="G9:M9"/>
    <mergeCell ref="N9:S9"/>
    <mergeCell ref="V10:V12"/>
    <mergeCell ref="F8:F12"/>
    <mergeCell ref="A57:AB57"/>
    <mergeCell ref="U10:U12"/>
    <mergeCell ref="A169:AB169"/>
    <mergeCell ref="A185:AB185"/>
    <mergeCell ref="A14:AB14"/>
    <mergeCell ref="A158:AB158"/>
    <mergeCell ref="A149:AB149"/>
    <mergeCell ref="A155:AB155"/>
    <mergeCell ref="A122:AB122"/>
    <mergeCell ref="A135:AB135"/>
    <mergeCell ref="B88:F88"/>
    <mergeCell ref="B171:F171"/>
    <mergeCell ref="B80:F80"/>
    <mergeCell ref="B160:F160"/>
    <mergeCell ref="B151:F151"/>
    <mergeCell ref="A73:AB73"/>
  </mergeCells>
  <pageMargins left="0.70866141732283472" right="0.70866141732283472" top="0.55118110236220474" bottom="0.74803149606299213" header="0.31496062992125984" footer="0.31496062992125984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2021-04-15T06:07:29Z</dcterms:modified>
</cp:coreProperties>
</file>