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973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'Анализ'!$A$1:$N$36</definedName>
    <definedName name="_xlnm.Print_Area" localSheetId="2">'РАСЧЕТ ДОТАЦИИ'!$A$1:$K$18</definedName>
    <definedName name="_xlnm.Print_Area" localSheetId="1">'РАСЧЕТ ИБР'!$A$1:$F$30</definedName>
    <definedName name="_xlnm.Print_Area" localSheetId="0">'РАСЧЕТ ИНП'!$A$1:$Q$10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<sst xmlns="http://schemas.openxmlformats.org/spreadsheetml/2006/main" count="151" uniqueCount="118">
  <si>
    <t>налоговый потенциал (НП)</t>
  </si>
  <si>
    <t>7=4*5*(6/6итог)</t>
  </si>
  <si>
    <t xml:space="preserve">Налог на доходы физических лиц </t>
  </si>
  <si>
    <t>№</t>
  </si>
  <si>
    <t>№ п/п</t>
  </si>
  <si>
    <t>ИНП</t>
  </si>
  <si>
    <t>Численность</t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</si>
  <si>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</si>
  <si>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</si>
  <si>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</si>
  <si>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</si>
  <si>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</si>
  <si>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</si>
  <si>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</si>
  <si>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</si>
  <si>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</si>
  <si>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</si>
  <si>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</si>
  <si>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</si>
  <si>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</si>
  <si>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</si>
  <si>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</si>
  <si>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</si>
  <si>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</si>
  <si>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</si>
  <si>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</si>
  <si>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</si>
  <si>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</si>
  <si>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</si>
  <si>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</si>
  <si>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</si>
  <si>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</si>
  <si>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</si>
  <si>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</si>
  <si>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</si>
  <si>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</si>
  <si>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</si>
  <si>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</si>
  <si>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</si>
  <si>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</si>
  <si>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</si>
  <si>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</si>
  <si>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</si>
  <si>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</si>
  <si>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</si>
  <si>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</si>
  <si>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</si>
  <si>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</si>
  <si>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</si>
  <si>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</si>
  <si>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</si>
  <si>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</si>
  <si>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</si>
  <si>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</si>
  <si>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</si>
  <si>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</si>
  <si>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</si>
  <si>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</si>
  <si>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</si>
  <si>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</si>
  <si>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</si>
  <si>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</si>
  <si>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</si>
  <si>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</si>
  <si>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</si>
  <si>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</si>
  <si>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</si>
  <si>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</si>
  <si>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Итого</t>
  </si>
  <si>
    <t>Тарбагатайское</t>
  </si>
  <si>
    <t>Сбаласированность</t>
  </si>
  <si>
    <t>Сбаласированность на прочие расходы</t>
  </si>
  <si>
    <t>Сбалансированность на первоочередные</t>
  </si>
  <si>
    <t>СБАЛАНСИРОВАННОСТЬ ВСЕГО</t>
  </si>
  <si>
    <t>ФОТ на 2015 год</t>
  </si>
  <si>
    <t>Расходы на ЖКУ на 2015 год</t>
  </si>
  <si>
    <t>Всего источников на 2015 год</t>
  </si>
  <si>
    <t>итого дотации</t>
  </si>
  <si>
    <t>дотации всего из района</t>
  </si>
  <si>
    <t>Справочно: всего финансовой помощи в 2015 году</t>
  </si>
  <si>
    <t>Налоговые и неналоговые доходы на 2015 г. (ожидаемая).</t>
  </si>
  <si>
    <t>сбалансиров.</t>
  </si>
  <si>
    <t>итого район</t>
  </si>
  <si>
    <t>Численность постоянного населения по состоянию на 1.01.2017 года</t>
  </si>
  <si>
    <t xml:space="preserve">подушевая </t>
  </si>
  <si>
    <t xml:space="preserve">на выравнивание </t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</si>
  <si>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</si>
  <si>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</si>
  <si>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</si>
  <si>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</si>
  <si>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</si>
  <si>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</si>
  <si>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</si>
  <si>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</si>
  <si>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</si>
  <si>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</si>
  <si>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</si>
  <si>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t xml:space="preserve">                          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</si>
  <si>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</si>
  <si>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Справочно: всего финансовой помощи в 2020 году</t>
  </si>
  <si>
    <t>Налоговые и неналоговые доходы на 2020 г. (прогноз).</t>
  </si>
  <si>
    <t>ФОТ на 2020 год</t>
  </si>
  <si>
    <t>Расходы на ЖКУ на 2020 год</t>
  </si>
  <si>
    <t>Новопаваловское</t>
  </si>
  <si>
    <t>Дотация на выравнивание</t>
  </si>
  <si>
    <t>Справочно: всего финансовой помощи в 2021 году</t>
  </si>
  <si>
    <t>Налоговые и неналоговые доходы на 2021 г. (прогноз).</t>
  </si>
  <si>
    <t>Новопавловское</t>
  </si>
  <si>
    <t>Аналитическая таблица по формированию финансовой помощи бюджетам поселений муниципального района " Петровск-Забайкальский район" на 2020 -  2021 годы</t>
  </si>
  <si>
    <t>Расчет индекса налогового потенциала для расчета дотации на выравнивание бюджетной обеспеченности поселений на 2021 год</t>
  </si>
  <si>
    <t>Показатели используемые в расчете распределения средств финансовой помощи из фонда выравнивания на 2021 год</t>
  </si>
  <si>
    <t>Расчет дотации на выравнивание бюджетной обеспеченности поселений на 2021 год</t>
  </si>
  <si>
    <t>Численность населения по состоянию на 1.01.2020г.</t>
  </si>
  <si>
    <t>Собственные доходы (налоговые, неналоговые) на 2021 год</t>
  </si>
  <si>
    <t>Всего источников на 2020 год</t>
  </si>
  <si>
    <t>Всего источников на 2021год</t>
  </si>
  <si>
    <t>ФОТ на 2021 год</t>
  </si>
  <si>
    <t>Расходы на ЖКУ на 2021 год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</si>
</sst>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[$-FC19]d\ mmmm\ yyyy\ &quot;г.&quot;"/>
    <numFmt numFmtId="211" formatCode="0.000000000"/>
    <numFmt numFmtId="212" formatCode="0.0000000000"/>
    <numFmt numFmtId="213" formatCode="#,##0.0&quot;р.&quot;"/>
    <numFmt numFmtId="214" formatCode="_-* #,##0.0\ _₽_-;\-* #,##0.0\ _₽_-;_-* &quot;-&quot;?\ _₽_-;_-@_-"/>
  </numFmts>
  <fonts count="73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i/>
      <sz val="8"/>
      <name val="Times New Roman Cyr"/>
      <family val="0"/>
    </font>
    <font>
      <b/>
      <sz val="10"/>
      <name val="Times New Roman Cyr"/>
      <family val="1"/>
    </font>
    <font>
      <b/>
      <vertAlign val="subscript"/>
      <sz val="10"/>
      <name val="Times New Roman Cyr"/>
      <family val="1"/>
    </font>
    <font>
      <b/>
      <sz val="8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9"/>
      <name val="Times New Roman Cyr"/>
      <family val="1"/>
    </font>
    <font>
      <b/>
      <sz val="9"/>
      <name val="Times New Roman Cyr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2" applyNumberFormat="0" applyAlignment="0" applyProtection="0"/>
    <xf numFmtId="0" fontId="58" fillId="26" borderId="3" applyNumberFormat="0" applyAlignment="0" applyProtection="0"/>
    <xf numFmtId="0" fontId="59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187" fontId="9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1" fontId="4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187" fontId="9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1" fontId="4" fillId="33" borderId="0" xfId="0" applyNumberFormat="1" applyFont="1" applyFill="1" applyAlignment="1">
      <alignment horizontal="center" vertical="center" wrapText="1"/>
    </xf>
    <xf numFmtId="41" fontId="4" fillId="33" borderId="0" xfId="0" applyNumberFormat="1" applyFont="1" applyFill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19" fillId="0" borderId="0" xfId="40" applyFont="1" applyFill="1" applyBorder="1">
      <alignment/>
      <protection/>
    </xf>
    <xf numFmtId="0" fontId="19" fillId="0" borderId="0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center"/>
      <protection/>
    </xf>
    <xf numFmtId="0" fontId="18" fillId="0" borderId="0" xfId="4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40" applyFont="1" applyFill="1" applyBorder="1">
      <alignment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0" fontId="21" fillId="32" borderId="11" xfId="40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horizontal="center" vertical="center" wrapText="1"/>
      <protection/>
    </xf>
    <xf numFmtId="0" fontId="21" fillId="32" borderId="11" xfId="39" applyFont="1" applyFill="1" applyBorder="1" applyAlignment="1">
      <alignment horizontal="center" vertical="center" wrapText="1"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0" fontId="18" fillId="32" borderId="11" xfId="0" applyFont="1" applyFill="1" applyBorder="1" applyAlignment="1">
      <alignment horizontal="center"/>
    </xf>
    <xf numFmtId="0" fontId="21" fillId="0" borderId="11" xfId="41" applyFont="1" applyFill="1" applyBorder="1">
      <alignment/>
      <protection/>
    </xf>
    <xf numFmtId="3" fontId="21" fillId="32" borderId="11" xfId="40" applyNumberFormat="1" applyFont="1" applyFill="1" applyBorder="1" applyAlignment="1">
      <alignment horizontal="right" vertical="center" wrapText="1"/>
      <protection/>
    </xf>
    <xf numFmtId="0" fontId="18" fillId="0" borderId="11" xfId="41" applyFont="1" applyFill="1" applyBorder="1">
      <alignment/>
      <protection/>
    </xf>
    <xf numFmtId="177" fontId="21" fillId="32" borderId="11" xfId="40" applyNumberFormat="1" applyFont="1" applyFill="1" applyBorder="1" applyAlignment="1">
      <alignment horizontal="right" vertical="center" wrapText="1"/>
      <protection/>
    </xf>
    <xf numFmtId="1" fontId="20" fillId="34" borderId="11" xfId="0" applyNumberFormat="1" applyFont="1" applyFill="1" applyBorder="1" applyAlignment="1">
      <alignment/>
    </xf>
    <xf numFmtId="1" fontId="21" fillId="34" borderId="11" xfId="40" applyNumberFormat="1" applyFont="1" applyFill="1" applyBorder="1">
      <alignment/>
      <protection/>
    </xf>
    <xf numFmtId="177" fontId="21" fillId="32" borderId="11" xfId="40" applyNumberFormat="1" applyFont="1" applyFill="1" applyBorder="1">
      <alignment/>
      <protection/>
    </xf>
    <xf numFmtId="41" fontId="21" fillId="34" borderId="11" xfId="40" applyNumberFormat="1" applyFont="1" applyFill="1" applyBorder="1" applyAlignment="1">
      <alignment horizontal="right" vertical="center" wrapText="1"/>
      <protection/>
    </xf>
    <xf numFmtId="0" fontId="22" fillId="34" borderId="11" xfId="40" applyFont="1" applyFill="1" applyBorder="1" applyAlignment="1">
      <alignment horizontal="right" vertical="center" wrapText="1"/>
      <protection/>
    </xf>
    <xf numFmtId="0" fontId="21" fillId="34" borderId="11" xfId="40" applyFont="1" applyFill="1" applyBorder="1" applyAlignment="1">
      <alignment horizontal="right" vertical="center" wrapText="1"/>
      <protection/>
    </xf>
    <xf numFmtId="1" fontId="19" fillId="0" borderId="11" xfId="40" applyNumberFormat="1" applyFont="1" applyFill="1" applyBorder="1">
      <alignment/>
      <protection/>
    </xf>
    <xf numFmtId="177" fontId="19" fillId="0" borderId="0" xfId="40" applyNumberFormat="1" applyFont="1" applyFill="1" applyBorder="1">
      <alignment/>
      <protection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77" fontId="21" fillId="32" borderId="0" xfId="40" applyNumberFormat="1" applyFont="1" applyFill="1" applyBorder="1" applyAlignment="1">
      <alignment horizontal="right" vertical="center" wrapText="1"/>
      <protection/>
    </xf>
    <xf numFmtId="1" fontId="21" fillId="32" borderId="0" xfId="40" applyNumberFormat="1" applyFont="1" applyFill="1" applyBorder="1" applyAlignment="1">
      <alignment horizontal="right" vertical="center" wrapText="1"/>
      <protection/>
    </xf>
    <xf numFmtId="185" fontId="19" fillId="0" borderId="0" xfId="40" applyNumberFormat="1" applyFont="1" applyFill="1" applyBorder="1">
      <alignment/>
      <protection/>
    </xf>
    <xf numFmtId="0" fontId="23" fillId="0" borderId="11" xfId="0" applyFont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1" fontId="24" fillId="32" borderId="11" xfId="0" applyNumberFormat="1" applyFont="1" applyFill="1" applyBorder="1" applyAlignment="1">
      <alignment horizontal="center" vertical="center" wrapText="1"/>
    </xf>
    <xf numFmtId="41" fontId="24" fillId="34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6" fillId="34" borderId="11" xfId="41" applyFont="1" applyFill="1" applyBorder="1">
      <alignment/>
      <protection/>
    </xf>
    <xf numFmtId="3" fontId="26" fillId="34" borderId="11" xfId="0" applyNumberFormat="1" applyFont="1" applyFill="1" applyBorder="1" applyAlignment="1">
      <alignment wrapText="1"/>
    </xf>
    <xf numFmtId="41" fontId="14" fillId="33" borderId="0" xfId="0" applyNumberFormat="1" applyFont="1" applyFill="1" applyAlignment="1">
      <alignment/>
    </xf>
    <xf numFmtId="3" fontId="24" fillId="34" borderId="11" xfId="0" applyNumberFormat="1" applyFont="1" applyFill="1" applyBorder="1" applyAlignment="1">
      <alignment/>
    </xf>
    <xf numFmtId="9" fontId="27" fillId="34" borderId="11" xfId="65" applyNumberFormat="1" applyFont="1" applyFill="1" applyBorder="1" applyAlignment="1">
      <alignment wrapText="1"/>
      <protection/>
    </xf>
    <xf numFmtId="3" fontId="27" fillId="32" borderId="11" xfId="65" applyNumberFormat="1" applyFont="1" applyFill="1" applyBorder="1" applyAlignment="1">
      <alignment wrapText="1"/>
      <protection/>
    </xf>
    <xf numFmtId="0" fontId="25" fillId="32" borderId="11" xfId="0" applyFont="1" applyFill="1" applyBorder="1" applyAlignment="1">
      <alignment/>
    </xf>
    <xf numFmtId="177" fontId="25" fillId="34" borderId="11" xfId="65" applyNumberFormat="1" applyFont="1" applyFill="1" applyBorder="1" applyAlignment="1">
      <alignment wrapText="1"/>
      <protection/>
    </xf>
    <xf numFmtId="177" fontId="25" fillId="32" borderId="11" xfId="65" applyNumberFormat="1" applyFont="1" applyFill="1" applyBorder="1" applyAlignment="1">
      <alignment wrapText="1"/>
      <protection/>
    </xf>
    <xf numFmtId="0" fontId="30" fillId="32" borderId="11" xfId="65" applyFont="1" applyFill="1" applyBorder="1" applyAlignment="1">
      <alignment horizontal="center" vertical="center" wrapText="1"/>
      <protection/>
    </xf>
    <xf numFmtId="0" fontId="30" fillId="35" borderId="11" xfId="65" applyFont="1" applyFill="1" applyBorder="1" applyAlignment="1">
      <alignment horizontal="center" vertical="center" wrapText="1"/>
      <protection/>
    </xf>
    <xf numFmtId="187" fontId="30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77" fontId="24" fillId="34" borderId="11" xfId="0" applyNumberFormat="1" applyFont="1" applyFill="1" applyBorder="1" applyAlignment="1">
      <alignment/>
    </xf>
    <xf numFmtId="9" fontId="27" fillId="34" borderId="11" xfId="65" applyNumberFormat="1" applyFont="1" applyFill="1" applyBorder="1" applyAlignment="1">
      <alignment wrapText="1"/>
      <protection/>
    </xf>
    <xf numFmtId="193" fontId="27" fillId="35" borderId="11" xfId="65" applyNumberFormat="1" applyFont="1" applyFill="1" applyBorder="1" applyAlignment="1">
      <alignment horizontal="center" wrapText="1"/>
      <protection/>
    </xf>
    <xf numFmtId="177" fontId="27" fillId="34" borderId="11" xfId="65" applyNumberFormat="1" applyFont="1" applyFill="1" applyBorder="1" applyAlignment="1">
      <alignment wrapText="1"/>
      <protection/>
    </xf>
    <xf numFmtId="0" fontId="24" fillId="0" borderId="0" xfId="0" applyFont="1" applyAlignment="1">
      <alignment/>
    </xf>
    <xf numFmtId="3" fontId="25" fillId="35" borderId="11" xfId="65" applyNumberFormat="1" applyFont="1" applyFill="1" applyBorder="1" applyAlignment="1">
      <alignment wrapText="1"/>
      <protection/>
    </xf>
    <xf numFmtId="209" fontId="25" fillId="34" borderId="11" xfId="65" applyNumberFormat="1" applyFont="1" applyFill="1" applyBorder="1" applyAlignment="1">
      <alignment horizontal="center" wrapText="1"/>
      <protection/>
    </xf>
    <xf numFmtId="193" fontId="25" fillId="35" borderId="11" xfId="65" applyNumberFormat="1" applyFont="1" applyFill="1" applyBorder="1" applyAlignment="1">
      <alignment wrapText="1"/>
      <protection/>
    </xf>
    <xf numFmtId="193" fontId="25" fillId="32" borderId="11" xfId="65" applyNumberFormat="1" applyFont="1" applyFill="1" applyBorder="1" applyAlignment="1">
      <alignment wrapText="1"/>
      <protection/>
    </xf>
    <xf numFmtId="0" fontId="25" fillId="32" borderId="12" xfId="65" applyNumberFormat="1" applyFont="1" applyFill="1" applyBorder="1" applyAlignment="1">
      <alignment wrapText="1"/>
      <protection/>
    </xf>
    <xf numFmtId="188" fontId="24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209" fontId="24" fillId="34" borderId="11" xfId="0" applyNumberFormat="1" applyFont="1" applyFill="1" applyBorder="1" applyAlignment="1">
      <alignment/>
    </xf>
    <xf numFmtId="0" fontId="33" fillId="32" borderId="11" xfId="63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3" fillId="32" borderId="0" xfId="6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33" fillId="32" borderId="11" xfId="63" applyFont="1" applyFill="1" applyBorder="1" applyAlignment="1" applyProtection="1">
      <alignment horizontal="center" vertical="top"/>
      <protection hidden="1"/>
    </xf>
    <xf numFmtId="0" fontId="33" fillId="32" borderId="0" xfId="63" applyFont="1" applyFill="1" applyBorder="1" applyAlignment="1" applyProtection="1">
      <alignment horizontal="center" vertical="top"/>
      <protection hidden="1"/>
    </xf>
    <xf numFmtId="0" fontId="33" fillId="32" borderId="11" xfId="63" applyFont="1" applyFill="1" applyBorder="1" applyAlignment="1" applyProtection="1">
      <alignment horizontal="center"/>
      <protection hidden="1"/>
    </xf>
    <xf numFmtId="0" fontId="10" fillId="32" borderId="11" xfId="64" applyFont="1" applyFill="1" applyBorder="1" applyProtection="1">
      <alignment/>
      <protection hidden="1"/>
    </xf>
    <xf numFmtId="0" fontId="10" fillId="34" borderId="11" xfId="64" applyFont="1" applyFill="1" applyBorder="1" applyProtection="1">
      <alignment/>
      <protection hidden="1"/>
    </xf>
    <xf numFmtId="187" fontId="0" fillId="32" borderId="11" xfId="0" applyNumberFormat="1" applyFont="1" applyFill="1" applyBorder="1" applyAlignment="1">
      <alignment horizontal="center" vertical="center" wrapText="1"/>
    </xf>
    <xf numFmtId="188" fontId="0" fillId="32" borderId="11" xfId="0" applyNumberFormat="1" applyFont="1" applyFill="1" applyBorder="1" applyAlignment="1">
      <alignment horizontal="center" vertical="center" wrapText="1"/>
    </xf>
    <xf numFmtId="41" fontId="0" fillId="32" borderId="11" xfId="0" applyNumberFormat="1" applyFont="1" applyFill="1" applyBorder="1" applyAlignment="1">
      <alignment horizontal="center" vertical="center" wrapText="1"/>
    </xf>
    <xf numFmtId="41" fontId="0" fillId="32" borderId="11" xfId="0" applyNumberFormat="1" applyFont="1" applyFill="1" applyBorder="1" applyAlignment="1">
      <alignment/>
    </xf>
    <xf numFmtId="187" fontId="0" fillId="32" borderId="11" xfId="0" applyNumberFormat="1" applyFont="1" applyFill="1" applyBorder="1" applyAlignment="1">
      <alignment/>
    </xf>
    <xf numFmtId="187" fontId="0" fillId="32" borderId="0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 horizontal="center" vertical="center" wrapText="1"/>
    </xf>
    <xf numFmtId="185" fontId="0" fillId="32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1" fontId="24" fillId="32" borderId="11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88" fontId="24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Alignment="1">
      <alignment/>
    </xf>
    <xf numFmtId="185" fontId="0" fillId="34" borderId="11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3" fontId="18" fillId="32" borderId="0" xfId="40" applyNumberFormat="1" applyFont="1" applyFill="1" applyBorder="1" applyAlignment="1">
      <alignment horizontal="center" vertical="center" wrapText="1"/>
      <protection/>
    </xf>
    <xf numFmtId="0" fontId="21" fillId="0" borderId="11" xfId="40" applyFont="1" applyFill="1" applyBorder="1" applyAlignment="1">
      <alignment horizontal="center" vertical="center" wrapText="1"/>
      <protection/>
    </xf>
    <xf numFmtId="0" fontId="18" fillId="32" borderId="12" xfId="40" applyFont="1" applyFill="1" applyBorder="1" applyAlignment="1">
      <alignment horizontal="center" vertical="center" wrapText="1"/>
      <protection/>
    </xf>
    <xf numFmtId="0" fontId="18" fillId="32" borderId="0" xfId="40" applyFont="1" applyFill="1" applyBorder="1" applyAlignment="1">
      <alignment horizontal="center" vertical="center" wrapText="1"/>
      <protection/>
    </xf>
    <xf numFmtId="1" fontId="21" fillId="32" borderId="11" xfId="40" applyNumberFormat="1" applyFont="1" applyFill="1" applyBorder="1" applyAlignment="1">
      <alignment horizontal="right" vertical="center" wrapText="1"/>
      <protection/>
    </xf>
    <xf numFmtId="1" fontId="21" fillId="32" borderId="11" xfId="40" applyNumberFormat="1" applyFont="1" applyFill="1" applyBorder="1">
      <alignment/>
      <protection/>
    </xf>
    <xf numFmtId="0" fontId="19" fillId="0" borderId="11" xfId="40" applyFont="1" applyFill="1" applyBorder="1">
      <alignment/>
      <protection/>
    </xf>
    <xf numFmtId="1" fontId="19" fillId="0" borderId="12" xfId="40" applyNumberFormat="1" applyFont="1" applyFill="1" applyBorder="1">
      <alignment/>
      <protection/>
    </xf>
    <xf numFmtId="1" fontId="19" fillId="0" borderId="0" xfId="40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1" fontId="21" fillId="32" borderId="12" xfId="40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vertical="center" wrapText="1"/>
    </xf>
    <xf numFmtId="188" fontId="10" fillId="36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left" vertical="center" wrapText="1"/>
    </xf>
    <xf numFmtId="183" fontId="10" fillId="0" borderId="11" xfId="0" applyNumberFormat="1" applyFont="1" applyFill="1" applyBorder="1" applyAlignment="1">
      <alignment vertical="center" wrapText="1"/>
    </xf>
    <xf numFmtId="10" fontId="10" fillId="34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88" fontId="35" fillId="36" borderId="11" xfId="0" applyNumberFormat="1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35" fillId="36" borderId="11" xfId="0" applyNumberFormat="1" applyFont="1" applyFill="1" applyBorder="1" applyAlignment="1">
      <alignment vertical="center" wrapText="1"/>
    </xf>
    <xf numFmtId="0" fontId="35" fillId="32" borderId="11" xfId="0" applyFont="1" applyFill="1" applyBorder="1" applyAlignment="1">
      <alignment vertical="center" wrapText="1"/>
    </xf>
    <xf numFmtId="204" fontId="35" fillId="32" borderId="11" xfId="0" applyNumberFormat="1" applyFont="1" applyFill="1" applyBorder="1" applyAlignment="1">
      <alignment vertical="center" wrapText="1"/>
    </xf>
    <xf numFmtId="204" fontId="35" fillId="34" borderId="11" xfId="0" applyNumberFormat="1" applyFont="1" applyFill="1" applyBorder="1" applyAlignment="1">
      <alignment vertical="center" wrapText="1"/>
    </xf>
    <xf numFmtId="0" fontId="35" fillId="32" borderId="11" xfId="0" applyNumberFormat="1" applyFont="1" applyFill="1" applyBorder="1" applyAlignment="1">
      <alignment vertical="center" wrapText="1"/>
    </xf>
    <xf numFmtId="188" fontId="35" fillId="34" borderId="11" xfId="0" applyNumberFormat="1" applyFont="1" applyFill="1" applyBorder="1" applyAlignment="1">
      <alignment vertical="center" wrapText="1"/>
    </xf>
    <xf numFmtId="0" fontId="37" fillId="36" borderId="11" xfId="0" applyFont="1" applyFill="1" applyBorder="1" applyAlignment="1">
      <alignment vertical="center" wrapText="1"/>
    </xf>
    <xf numFmtId="0" fontId="10" fillId="37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188" fontId="35" fillId="32" borderId="11" xfId="0" applyNumberFormat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184" fontId="10" fillId="32" borderId="11" xfId="0" applyNumberFormat="1" applyFont="1" applyFill="1" applyBorder="1" applyAlignment="1">
      <alignment/>
    </xf>
    <xf numFmtId="43" fontId="0" fillId="34" borderId="14" xfId="0" applyNumberFormat="1" applyFont="1" applyFill="1" applyBorder="1" applyAlignment="1">
      <alignment horizontal="center" vertical="center" wrapText="1"/>
    </xf>
    <xf numFmtId="43" fontId="0" fillId="34" borderId="15" xfId="0" applyNumberFormat="1" applyFont="1" applyFill="1" applyBorder="1" applyAlignment="1">
      <alignment horizontal="center" vertical="center" wrapText="1"/>
    </xf>
    <xf numFmtId="187" fontId="10" fillId="32" borderId="11" xfId="64" applyNumberFormat="1" applyFont="1" applyFill="1" applyBorder="1" applyProtection="1">
      <alignment/>
      <protection hidden="1"/>
    </xf>
    <xf numFmtId="0" fontId="17" fillId="32" borderId="0" xfId="0" applyFont="1" applyFill="1" applyAlignment="1">
      <alignment horizontal="center"/>
    </xf>
    <xf numFmtId="41" fontId="4" fillId="32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28" fillId="32" borderId="11" xfId="6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28" fillId="35" borderId="11" xfId="65" applyFont="1" applyFill="1" applyBorder="1" applyAlignment="1">
      <alignment horizontal="center" vertical="center" wrapText="1"/>
      <protection/>
    </xf>
    <xf numFmtId="0" fontId="28" fillId="32" borderId="12" xfId="65" applyFont="1" applyFill="1" applyBorder="1" applyAlignment="1">
      <alignment horizontal="center" vertical="center" wrapText="1"/>
      <protection/>
    </xf>
    <xf numFmtId="0" fontId="28" fillId="0" borderId="13" xfId="65" applyFont="1" applyFill="1" applyBorder="1" applyAlignment="1">
      <alignment horizontal="center" vertical="center" wrapText="1"/>
      <protection/>
    </xf>
    <xf numFmtId="0" fontId="28" fillId="0" borderId="17" xfId="65" applyFont="1" applyFill="1" applyBorder="1" applyAlignment="1">
      <alignment horizontal="center" vertical="center" wrapText="1"/>
      <protection/>
    </xf>
    <xf numFmtId="0" fontId="28" fillId="0" borderId="11" xfId="65" applyFont="1" applyFill="1" applyBorder="1" applyAlignment="1">
      <alignment horizontal="center" vertical="center" wrapText="1"/>
      <protection/>
    </xf>
    <xf numFmtId="0" fontId="28" fillId="0" borderId="12" xfId="65" applyFont="1" applyFill="1" applyBorder="1" applyAlignment="1">
      <alignment horizontal="center" vertical="center" wrapText="1"/>
      <protection/>
    </xf>
    <xf numFmtId="43" fontId="28" fillId="0" borderId="11" xfId="6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2" borderId="11" xfId="0" applyFont="1" applyFill="1" applyBorder="1" applyAlignment="1">
      <alignment wrapText="1"/>
    </xf>
    <xf numFmtId="0" fontId="9" fillId="36" borderId="11" xfId="0" applyFont="1" applyFill="1" applyBorder="1" applyAlignment="1">
      <alignment horizontal="left"/>
    </xf>
    <xf numFmtId="0" fontId="33" fillId="32" borderId="11" xfId="63" applyFont="1" applyFill="1" applyBorder="1" applyAlignment="1" applyProtection="1">
      <alignment horizontal="center" vertical="center" wrapText="1"/>
      <protection hidden="1"/>
    </xf>
    <xf numFmtId="0" fontId="33" fillId="32" borderId="13" xfId="63" applyFont="1" applyFill="1" applyBorder="1" applyAlignment="1" applyProtection="1">
      <alignment horizontal="center" vertical="center" wrapText="1"/>
      <protection hidden="1"/>
    </xf>
    <xf numFmtId="0" fontId="33" fillId="32" borderId="14" xfId="63" applyFont="1" applyFill="1" applyBorder="1" applyAlignment="1" applyProtection="1">
      <alignment horizontal="center" vertical="center" wrapText="1"/>
      <protection hidden="1"/>
    </xf>
    <xf numFmtId="0" fontId="33" fillId="32" borderId="15" xfId="63" applyFont="1" applyFill="1" applyBorder="1" applyAlignment="1" applyProtection="1">
      <alignment horizontal="center" vertical="center" wrapText="1"/>
      <protection hidden="1"/>
    </xf>
    <xf numFmtId="0" fontId="0" fillId="32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left"/>
    </xf>
    <xf numFmtId="0" fontId="9" fillId="36" borderId="18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 wrapText="1"/>
    </xf>
    <xf numFmtId="0" fontId="18" fillId="0" borderId="19" xfId="40" applyFont="1" applyFill="1" applyBorder="1" applyAlignment="1">
      <alignment horizontal="center" wrapText="1"/>
      <protection/>
    </xf>
    <xf numFmtId="0" fontId="18" fillId="0" borderId="0" xfId="40" applyFont="1" applyFill="1" applyBorder="1" applyAlignment="1">
      <alignment horizontal="center" wrapText="1"/>
      <protection/>
    </xf>
    <xf numFmtId="0" fontId="18" fillId="32" borderId="13" xfId="39" applyFont="1" applyFill="1" applyBorder="1" applyAlignment="1">
      <alignment horizontal="center" vertical="center" wrapText="1"/>
      <protection/>
    </xf>
    <xf numFmtId="0" fontId="18" fillId="32" borderId="14" xfId="39" applyFont="1" applyFill="1" applyBorder="1" applyAlignment="1">
      <alignment horizontal="center" vertical="center" wrapText="1"/>
      <protection/>
    </xf>
    <xf numFmtId="0" fontId="18" fillId="32" borderId="15" xfId="39" applyFont="1" applyFill="1" applyBorder="1" applyAlignment="1">
      <alignment horizontal="center" vertical="center" wrapText="1"/>
      <protection/>
    </xf>
    <xf numFmtId="0" fontId="18" fillId="32" borderId="13" xfId="40" applyFont="1" applyFill="1" applyBorder="1" applyAlignment="1">
      <alignment horizontal="center" vertical="center" wrapText="1"/>
      <protection/>
    </xf>
    <xf numFmtId="0" fontId="18" fillId="32" borderId="14" xfId="40" applyFont="1" applyFill="1" applyBorder="1" applyAlignment="1">
      <alignment horizontal="center" vertical="center" wrapText="1"/>
      <protection/>
    </xf>
    <xf numFmtId="0" fontId="18" fillId="32" borderId="15" xfId="40" applyFont="1" applyFill="1" applyBorder="1" applyAlignment="1">
      <alignment horizontal="center" vertical="center" wrapText="1"/>
      <protection/>
    </xf>
    <xf numFmtId="0" fontId="18" fillId="32" borderId="12" xfId="40" applyFont="1" applyFill="1" applyBorder="1" applyAlignment="1">
      <alignment horizontal="center" vertical="center" wrapText="1"/>
      <protection/>
    </xf>
    <xf numFmtId="0" fontId="18" fillId="32" borderId="18" xfId="40" applyFont="1" applyFill="1" applyBorder="1" applyAlignment="1">
      <alignment horizontal="center" vertical="center" wrapText="1"/>
      <protection/>
    </xf>
    <xf numFmtId="3" fontId="18" fillId="32" borderId="11" xfId="40" applyNumberFormat="1" applyFont="1" applyFill="1" applyBorder="1" applyAlignment="1">
      <alignment horizontal="center" vertical="center" wrapText="1"/>
      <protection/>
    </xf>
    <xf numFmtId="3" fontId="18" fillId="32" borderId="13" xfId="40" applyNumberFormat="1" applyFont="1" applyFill="1" applyBorder="1" applyAlignment="1">
      <alignment horizontal="center" vertical="center" wrapText="1"/>
      <protection/>
    </xf>
    <xf numFmtId="3" fontId="18" fillId="32" borderId="14" xfId="40" applyNumberFormat="1" applyFont="1" applyFill="1" applyBorder="1" applyAlignment="1">
      <alignment horizontal="center" vertical="center" wrapText="1"/>
      <protection/>
    </xf>
    <xf numFmtId="3" fontId="18" fillId="32" borderId="15" xfId="40" applyNumberFormat="1" applyFont="1" applyFill="1" applyBorder="1" applyAlignment="1">
      <alignment horizontal="center" vertical="center" wrapText="1"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3" fontId="18" fillId="32" borderId="12" xfId="40" applyNumberFormat="1" applyFont="1" applyFill="1" applyBorder="1" applyAlignment="1">
      <alignment horizontal="center" vertical="center" wrapText="1"/>
      <protection/>
    </xf>
    <xf numFmtId="0" fontId="18" fillId="32" borderId="13" xfId="40" applyFont="1" applyFill="1" applyBorder="1" applyAlignment="1">
      <alignment horizontal="center" vertical="center" wrapText="1"/>
      <protection/>
    </xf>
    <xf numFmtId="0" fontId="18" fillId="32" borderId="14" xfId="40" applyFont="1" applyFill="1" applyBorder="1" applyAlignment="1">
      <alignment horizontal="center" vertical="center" wrapText="1"/>
      <protection/>
    </xf>
    <xf numFmtId="0" fontId="18" fillId="32" borderId="15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\&#1087;&#1086;&#1095;&#1090;&#1072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11">
          <cell r="A11">
            <v>7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15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" sqref="C3:C7"/>
    </sheetView>
  </sheetViews>
  <sheetFormatPr defaultColWidth="9.00390625" defaultRowHeight="12.75"/>
  <cols>
    <col min="1" max="1" width="5.00390625" style="1" customWidth="1"/>
    <col min="2" max="2" width="20.375" style="12" customWidth="1"/>
    <col min="3" max="3" width="12.25390625" style="6" customWidth="1"/>
    <col min="4" max="4" width="10.75390625" style="7" customWidth="1"/>
    <col min="5" max="5" width="9.25390625" style="7" customWidth="1"/>
    <col min="6" max="6" width="13.375" style="7" customWidth="1"/>
    <col min="7" max="7" width="13.00390625" style="7" customWidth="1"/>
    <col min="8" max="8" width="13.00390625" style="2" customWidth="1"/>
    <col min="9" max="9" width="9.875" style="2" customWidth="1"/>
    <col min="10" max="10" width="13.875" style="8" customWidth="1"/>
    <col min="11" max="11" width="11.00390625" style="4" customWidth="1"/>
    <col min="12" max="12" width="10.25390625" style="2" customWidth="1"/>
    <col min="13" max="13" width="9.625" style="2" customWidth="1"/>
    <col min="14" max="14" width="13.625" style="7" customWidth="1"/>
    <col min="15" max="15" width="12.00390625" style="2" customWidth="1"/>
    <col min="16" max="16" width="11.25390625" style="7" customWidth="1"/>
    <col min="17" max="17" width="10.375" style="5" customWidth="1"/>
    <col min="18" max="16384" width="9.125" style="3" customWidth="1"/>
  </cols>
  <sheetData>
    <row r="1" spans="16:17" ht="15.75">
      <c r="P1" s="151"/>
      <c r="Q1" s="151"/>
    </row>
    <row r="2" spans="2:17" s="1" customFormat="1" ht="44.25" customHeight="1">
      <c r="B2" s="11"/>
      <c r="C2" s="155" t="s">
        <v>109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s="1" customFormat="1" ht="12.75" customHeight="1">
      <c r="A3" s="153"/>
      <c r="B3" s="152" t="s">
        <v>26</v>
      </c>
      <c r="C3" s="152" t="s">
        <v>112</v>
      </c>
      <c r="D3" s="158" t="s">
        <v>86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s="1" customFormat="1" ht="12.75" customHeight="1">
      <c r="A4" s="153"/>
      <c r="B4" s="152"/>
      <c r="C4" s="152"/>
      <c r="D4" s="160" t="s">
        <v>87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23</v>
      </c>
    </row>
    <row r="5" spans="1:17" s="1" customFormat="1" ht="15" customHeight="1">
      <c r="A5" s="153"/>
      <c r="B5" s="152"/>
      <c r="C5" s="152"/>
      <c r="D5" s="154" t="s">
        <v>2</v>
      </c>
      <c r="E5" s="154"/>
      <c r="F5" s="154"/>
      <c r="G5" s="154"/>
      <c r="H5" s="156" t="s">
        <v>27</v>
      </c>
      <c r="I5" s="156"/>
      <c r="J5" s="156"/>
      <c r="K5" s="156"/>
      <c r="L5" s="154" t="s">
        <v>28</v>
      </c>
      <c r="M5" s="154"/>
      <c r="N5" s="154"/>
      <c r="O5" s="154"/>
      <c r="P5" s="157" t="s">
        <v>88</v>
      </c>
      <c r="Q5" s="162"/>
    </row>
    <row r="6" spans="1:17" s="1" customFormat="1" ht="14.25" customHeight="1">
      <c r="A6" s="153"/>
      <c r="B6" s="152"/>
      <c r="C6" s="152"/>
      <c r="D6" s="154"/>
      <c r="E6" s="154"/>
      <c r="F6" s="154"/>
      <c r="G6" s="154"/>
      <c r="H6" s="156"/>
      <c r="I6" s="156"/>
      <c r="J6" s="156"/>
      <c r="K6" s="156"/>
      <c r="L6" s="154"/>
      <c r="M6" s="154"/>
      <c r="N6" s="154"/>
      <c r="O6" s="154"/>
      <c r="P6" s="157"/>
      <c r="Q6" s="162"/>
    </row>
    <row r="7" spans="1:17" ht="87" customHeight="1">
      <c r="A7" s="153"/>
      <c r="B7" s="152"/>
      <c r="C7" s="152"/>
      <c r="D7" s="58" t="s">
        <v>89</v>
      </c>
      <c r="E7" s="58" t="s">
        <v>90</v>
      </c>
      <c r="F7" s="58" t="s">
        <v>91</v>
      </c>
      <c r="G7" s="58" t="s">
        <v>92</v>
      </c>
      <c r="H7" s="59" t="s">
        <v>89</v>
      </c>
      <c r="I7" s="59" t="s">
        <v>93</v>
      </c>
      <c r="J7" s="60" t="s">
        <v>94</v>
      </c>
      <c r="K7" s="60" t="s">
        <v>0</v>
      </c>
      <c r="L7" s="58" t="s">
        <v>95</v>
      </c>
      <c r="M7" s="58" t="s">
        <v>96</v>
      </c>
      <c r="N7" s="58" t="s">
        <v>94</v>
      </c>
      <c r="O7" s="58" t="s">
        <v>0</v>
      </c>
      <c r="P7" s="157"/>
      <c r="Q7" s="162"/>
    </row>
    <row r="8" spans="1:17" s="64" customFormat="1" ht="17.25" customHeigh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 t="s">
        <v>1</v>
      </c>
      <c r="H8" s="61">
        <v>7</v>
      </c>
      <c r="I8" s="61">
        <v>8</v>
      </c>
      <c r="J8" s="61">
        <v>9</v>
      </c>
      <c r="K8" s="61">
        <v>9</v>
      </c>
      <c r="L8" s="44">
        <v>10</v>
      </c>
      <c r="M8" s="44">
        <v>11</v>
      </c>
      <c r="N8" s="44">
        <v>13</v>
      </c>
      <c r="O8" s="44">
        <v>12</v>
      </c>
      <c r="P8" s="62">
        <v>13</v>
      </c>
      <c r="Q8" s="63">
        <v>14</v>
      </c>
    </row>
    <row r="9" spans="1:17" s="69" customFormat="1" ht="27.75" customHeight="1">
      <c r="A9" s="45"/>
      <c r="B9" s="46" t="s">
        <v>25</v>
      </c>
      <c r="C9" s="47">
        <v>3533</v>
      </c>
      <c r="D9" s="52">
        <v>2993</v>
      </c>
      <c r="E9" s="53">
        <v>0.1</v>
      </c>
      <c r="F9" s="54">
        <f>SUM(F10:F10)</f>
        <v>234170</v>
      </c>
      <c r="G9" s="54">
        <f>SUM(G10:G10)</f>
        <v>299</v>
      </c>
      <c r="H9" s="65">
        <v>270</v>
      </c>
      <c r="I9" s="66">
        <v>1</v>
      </c>
      <c r="J9" s="67">
        <f>SUM(J10:J10)</f>
        <v>167454</v>
      </c>
      <c r="K9" s="67">
        <f>SUM(K10:K10)</f>
        <v>270</v>
      </c>
      <c r="L9" s="68">
        <v>1500</v>
      </c>
      <c r="M9" s="66">
        <v>1</v>
      </c>
      <c r="N9" s="54">
        <f>SUM(N10:N10)</f>
        <v>233628</v>
      </c>
      <c r="O9" s="54">
        <f>SUM(O10:O10)</f>
        <v>1500</v>
      </c>
      <c r="P9" s="54">
        <f>SUM(P10:P10)</f>
        <v>2069</v>
      </c>
      <c r="Q9" s="54"/>
    </row>
    <row r="10" spans="1:17" s="76" customFormat="1" ht="14.25" customHeight="1">
      <c r="A10" s="48">
        <v>1</v>
      </c>
      <c r="B10" s="49" t="s">
        <v>103</v>
      </c>
      <c r="C10" s="50">
        <v>3585</v>
      </c>
      <c r="D10" s="55"/>
      <c r="E10" s="55"/>
      <c r="F10" s="56">
        <v>234169.8</v>
      </c>
      <c r="G10" s="57">
        <f>$D$9*$E$9*F10/$F$9</f>
        <v>299.3</v>
      </c>
      <c r="H10" s="70"/>
      <c r="I10" s="70"/>
      <c r="J10" s="71">
        <v>167454</v>
      </c>
      <c r="K10" s="72">
        <f>$H$9*$I$9*J10/$J$9</f>
        <v>270</v>
      </c>
      <c r="L10" s="55"/>
      <c r="M10" s="55"/>
      <c r="N10" s="56">
        <v>233628</v>
      </c>
      <c r="O10" s="73">
        <f>$L$9*$M$9*N10/$N$9</f>
        <v>1500</v>
      </c>
      <c r="P10" s="74">
        <f>G10+K10+O10</f>
        <v>2069.3</v>
      </c>
      <c r="Q10" s="75">
        <f>(P10/C10)/($P$9/$C$9)</f>
        <v>0.986</v>
      </c>
    </row>
    <row r="11" ht="12.75"/>
    <row r="12" spans="2:18" ht="20.25">
      <c r="B12" s="51" t="s">
        <v>67</v>
      </c>
      <c r="R12" s="3">
        <v>60457.5163398693</v>
      </c>
    </row>
    <row r="13" ht="12.75">
      <c r="R13" s="3">
        <v>62287.5816993464</v>
      </c>
    </row>
    <row r="14" ht="12.75">
      <c r="R14" s="3">
        <v>0</v>
      </c>
    </row>
    <row r="15" ht="12.75">
      <c r="R15" s="3">
        <v>432679.738562091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12">
    <mergeCell ref="D4:P4"/>
    <mergeCell ref="Q4:Q7"/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</mergeCells>
  <printOptions horizontalCentered="1"/>
  <pageMargins left="0.1968503937007874" right="0.1968503937007874" top="0.17" bottom="0.4724409448818898" header="0.17" footer="0.1968503937007874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F3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4.625" style="10" customWidth="1"/>
    <col min="2" max="2" width="16.875" style="10" customWidth="1"/>
    <col min="3" max="3" width="30.875" style="10" customWidth="1"/>
    <col min="4" max="4" width="46.375" style="10" customWidth="1"/>
    <col min="5" max="5" width="10.875" style="10" customWidth="1"/>
    <col min="6" max="6" width="18.125" style="10" bestFit="1" customWidth="1"/>
    <col min="7" max="16384" width="9.125" style="10" customWidth="1"/>
  </cols>
  <sheetData>
    <row r="2" spans="2:6" ht="38.25" customHeight="1">
      <c r="B2" s="163" t="s">
        <v>110</v>
      </c>
      <c r="C2" s="164"/>
      <c r="D2" s="164"/>
      <c r="E2" s="164"/>
      <c r="F2" s="164"/>
    </row>
    <row r="3" ht="18" customHeight="1">
      <c r="F3" s="13">
        <v>7</v>
      </c>
    </row>
    <row r="4" spans="1:6" s="122" customFormat="1" ht="56.25" customHeight="1">
      <c r="A4" s="120" t="s">
        <v>4</v>
      </c>
      <c r="B4" s="120" t="s">
        <v>7</v>
      </c>
      <c r="C4" s="120" t="s">
        <v>8</v>
      </c>
      <c r="D4" s="120" t="s">
        <v>9</v>
      </c>
      <c r="E4" s="120" t="s">
        <v>10</v>
      </c>
      <c r="F4" s="121" t="str">
        <f>'РАСЧЕТ ИНП'!B10</f>
        <v>Новопаваловское</v>
      </c>
    </row>
    <row r="5" spans="1:6" s="122" customFormat="1" ht="33" customHeight="1">
      <c r="A5" s="123"/>
      <c r="B5" s="123"/>
      <c r="C5" s="123"/>
      <c r="D5" s="121" t="s">
        <v>83</v>
      </c>
      <c r="E5" s="124">
        <f>SUM(F5:F5)</f>
        <v>3585</v>
      </c>
      <c r="F5" s="125">
        <f>'РАСЧЕТ ИНП'!C10</f>
        <v>3585</v>
      </c>
    </row>
    <row r="6" spans="1:6" s="122" customFormat="1" ht="33" customHeight="1">
      <c r="A6" s="168" t="s">
        <v>12</v>
      </c>
      <c r="B6" s="170" t="s">
        <v>11</v>
      </c>
      <c r="C6" s="172" t="s">
        <v>31</v>
      </c>
      <c r="D6" s="126" t="s">
        <v>32</v>
      </c>
      <c r="E6" s="120"/>
      <c r="F6" s="127">
        <f>1+F7</f>
        <v>1</v>
      </c>
    </row>
    <row r="7" spans="1:6" s="122" customFormat="1" ht="66.75" customHeight="1">
      <c r="A7" s="169"/>
      <c r="B7" s="171"/>
      <c r="C7" s="173"/>
      <c r="D7" s="129" t="s">
        <v>98</v>
      </c>
      <c r="E7" s="130"/>
      <c r="F7" s="131">
        <v>0</v>
      </c>
    </row>
    <row r="8" spans="1:6" ht="60" customHeight="1">
      <c r="A8" s="128"/>
      <c r="B8" s="165" t="s">
        <v>13</v>
      </c>
      <c r="C8" s="166" t="s">
        <v>66</v>
      </c>
      <c r="D8" s="126" t="s">
        <v>13</v>
      </c>
      <c r="E8" s="132"/>
      <c r="F8" s="133">
        <f>(F9*F12*F15*F18)/($E$9*$E$12*$E$15*$E$18)</f>
        <v>28561</v>
      </c>
    </row>
    <row r="9" spans="1:6" ht="60" customHeight="1">
      <c r="A9" s="128"/>
      <c r="B9" s="165"/>
      <c r="C9" s="167"/>
      <c r="D9" s="126" t="s">
        <v>33</v>
      </c>
      <c r="E9" s="134">
        <f>(SUM(F9:F9))/13</f>
        <v>0.0770689840145908</v>
      </c>
      <c r="F9" s="135">
        <f>(0.6*F10+0.4*F11)/F10</f>
        <v>1.00189679218968</v>
      </c>
    </row>
    <row r="10" spans="1:6" ht="60" customHeight="1">
      <c r="A10" s="128"/>
      <c r="B10" s="165"/>
      <c r="C10" s="167"/>
      <c r="D10" s="136" t="s">
        <v>34</v>
      </c>
      <c r="E10" s="132"/>
      <c r="F10" s="137">
        <f>F5</f>
        <v>3585</v>
      </c>
    </row>
    <row r="11" spans="1:6" ht="60" customHeight="1">
      <c r="A11" s="128"/>
      <c r="B11" s="165"/>
      <c r="C11" s="167"/>
      <c r="D11" s="136" t="s">
        <v>35</v>
      </c>
      <c r="E11" s="132"/>
      <c r="F11" s="138">
        <v>3602</v>
      </c>
    </row>
    <row r="12" spans="1:6" ht="60" customHeight="1">
      <c r="A12" s="128"/>
      <c r="B12" s="165"/>
      <c r="C12" s="167"/>
      <c r="D12" s="126" t="s">
        <v>36</v>
      </c>
      <c r="E12" s="134">
        <f>(SUM(F12:F12))/13</f>
        <v>0.0769230769230769</v>
      </c>
      <c r="F12" s="133">
        <f>1+F13</f>
        <v>1</v>
      </c>
    </row>
    <row r="13" spans="1:6" ht="102.75" customHeight="1">
      <c r="A13" s="128"/>
      <c r="B13" s="165"/>
      <c r="C13" s="167"/>
      <c r="D13" s="136" t="s">
        <v>37</v>
      </c>
      <c r="E13" s="132"/>
      <c r="F13" s="139">
        <f>F14/F5</f>
        <v>0</v>
      </c>
    </row>
    <row r="14" spans="1:6" ht="100.5" customHeight="1">
      <c r="A14" s="128"/>
      <c r="B14" s="165"/>
      <c r="C14" s="167"/>
      <c r="D14" s="136" t="s">
        <v>38</v>
      </c>
      <c r="E14" s="132"/>
      <c r="F14" s="140">
        <v>0</v>
      </c>
    </row>
    <row r="15" spans="1:6" ht="74.25" customHeight="1">
      <c r="A15" s="128"/>
      <c r="B15" s="165"/>
      <c r="C15" s="167"/>
      <c r="D15" s="126" t="s">
        <v>62</v>
      </c>
      <c r="E15" s="134">
        <f>(SUM(F15:F15))/13</f>
        <v>0.153846153846154</v>
      </c>
      <c r="F15" s="133">
        <f>1+F16</f>
        <v>2</v>
      </c>
    </row>
    <row r="16" spans="1:6" ht="74.25" customHeight="1">
      <c r="A16" s="128"/>
      <c r="B16" s="165"/>
      <c r="C16" s="167"/>
      <c r="D16" s="136" t="s">
        <v>63</v>
      </c>
      <c r="E16" s="132"/>
      <c r="F16" s="139">
        <f>F17/F5</f>
        <v>1</v>
      </c>
    </row>
    <row r="17" spans="1:6" ht="74.25" customHeight="1">
      <c r="A17" s="128"/>
      <c r="B17" s="165"/>
      <c r="C17" s="167"/>
      <c r="D17" s="136" t="s">
        <v>64</v>
      </c>
      <c r="E17" s="132"/>
      <c r="F17" s="138">
        <v>3585</v>
      </c>
    </row>
    <row r="18" spans="1:6" ht="100.5" customHeight="1">
      <c r="A18" s="128"/>
      <c r="B18" s="165"/>
      <c r="C18" s="167"/>
      <c r="D18" s="141" t="s">
        <v>40</v>
      </c>
      <c r="E18" s="142">
        <f>(SUM(F18:F18))/13</f>
        <v>0.230769230769231</v>
      </c>
      <c r="F18" s="133">
        <f>1+F19/$E$20+F21/$E$22</f>
        <v>3</v>
      </c>
    </row>
    <row r="19" spans="1:6" ht="100.5" customHeight="1">
      <c r="A19" s="128"/>
      <c r="B19" s="165"/>
      <c r="C19" s="167"/>
      <c r="D19" s="136" t="s">
        <v>39</v>
      </c>
      <c r="E19" s="132"/>
      <c r="F19" s="140">
        <v>45</v>
      </c>
    </row>
    <row r="20" spans="1:6" ht="100.5" customHeight="1">
      <c r="A20" s="128"/>
      <c r="B20" s="165"/>
      <c r="C20" s="167"/>
      <c r="D20" s="136" t="s">
        <v>41</v>
      </c>
      <c r="E20" s="143">
        <v>45</v>
      </c>
      <c r="F20" s="144"/>
    </row>
    <row r="21" spans="1:6" ht="50.25" customHeight="1">
      <c r="A21" s="128"/>
      <c r="B21" s="165"/>
      <c r="C21" s="167"/>
      <c r="D21" s="136" t="s">
        <v>65</v>
      </c>
      <c r="E21" s="132"/>
      <c r="F21" s="140">
        <v>1</v>
      </c>
    </row>
    <row r="22" spans="1:6" ht="60.75" customHeight="1">
      <c r="A22" s="128"/>
      <c r="B22" s="165"/>
      <c r="C22" s="167"/>
      <c r="D22" s="136" t="s">
        <v>42</v>
      </c>
      <c r="E22" s="143">
        <v>1</v>
      </c>
      <c r="F22" s="144"/>
    </row>
    <row r="24" spans="4:5" ht="38.25">
      <c r="D24" s="145" t="s">
        <v>29</v>
      </c>
      <c r="E24" s="143">
        <v>0.5</v>
      </c>
    </row>
    <row r="25" spans="4:5" ht="25.5">
      <c r="D25" s="145" t="s">
        <v>30</v>
      </c>
      <c r="E25" s="143">
        <v>0.5</v>
      </c>
    </row>
    <row r="26" spans="5:6" ht="12.75">
      <c r="E26" s="146" t="s">
        <v>14</v>
      </c>
      <c r="F26" s="147">
        <f>F6*$E$24+F8*$E$25</f>
        <v>14281</v>
      </c>
    </row>
    <row r="27" spans="5:6" ht="12.75">
      <c r="E27" s="146" t="s">
        <v>5</v>
      </c>
      <c r="F27" s="147">
        <f>'РАСЧЕТ ИНП'!Q10</f>
        <v>0.986</v>
      </c>
    </row>
    <row r="28" spans="5:6" ht="12.75">
      <c r="E28" s="146" t="s">
        <v>15</v>
      </c>
      <c r="F28" s="147">
        <f>F27/F26</f>
        <v>0</v>
      </c>
    </row>
    <row r="29" ht="12.75">
      <c r="F29" s="121">
        <v>7</v>
      </c>
    </row>
    <row r="31" ht="20.25">
      <c r="C31" s="51" t="s">
        <v>67</v>
      </c>
    </row>
  </sheetData>
  <sheetProtection/>
  <mergeCells count="6">
    <mergeCell ref="B2:F2"/>
    <mergeCell ref="B8:B22"/>
    <mergeCell ref="C8:C22"/>
    <mergeCell ref="A6:A7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Width="2" fitToHeight="1" horizontalDpi="600" verticalDpi="600" orientation="portrait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M2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3.00390625" style="0" customWidth="1"/>
    <col min="8" max="8" width="15.125" style="0" customWidth="1"/>
    <col min="9" max="9" width="13.625" style="9" customWidth="1"/>
    <col min="10" max="10" width="14.375" style="0" customWidth="1"/>
    <col min="11" max="11" width="15.875" style="0" customWidth="1"/>
    <col min="12" max="12" width="13.875" style="0" hidden="1" customWidth="1"/>
    <col min="13" max="13" width="22.25390625" style="0" customWidth="1"/>
  </cols>
  <sheetData>
    <row r="2" spans="2:13" ht="18">
      <c r="B2" s="174" t="s">
        <v>111</v>
      </c>
      <c r="C2" s="174"/>
      <c r="D2" s="174"/>
      <c r="E2" s="174"/>
      <c r="F2" s="174"/>
      <c r="G2" s="174"/>
      <c r="H2" s="174"/>
      <c r="I2" s="174"/>
      <c r="J2" s="174"/>
      <c r="K2" s="174"/>
      <c r="L2" s="38"/>
      <c r="M2" s="38"/>
    </row>
    <row r="4" spans="1:13" s="83" customFormat="1" ht="12.75" customHeight="1">
      <c r="A4" s="177" t="s">
        <v>4</v>
      </c>
      <c r="B4" s="177" t="s">
        <v>18</v>
      </c>
      <c r="C4" s="80"/>
      <c r="D4" s="181" t="s">
        <v>16</v>
      </c>
      <c r="E4" s="181"/>
      <c r="F4" s="181"/>
      <c r="G4" s="181"/>
      <c r="H4" s="181"/>
      <c r="I4" s="181"/>
      <c r="J4" s="81" t="s">
        <v>17</v>
      </c>
      <c r="K4" s="177" t="s">
        <v>52</v>
      </c>
      <c r="L4" s="178" t="s">
        <v>44</v>
      </c>
      <c r="M4" s="82"/>
    </row>
    <row r="5" spans="1:13" s="83" customFormat="1" ht="12.75" customHeight="1">
      <c r="A5" s="177"/>
      <c r="B5" s="177"/>
      <c r="C5" s="177" t="s">
        <v>113</v>
      </c>
      <c r="D5" s="177" t="s">
        <v>6</v>
      </c>
      <c r="E5" s="177" t="s">
        <v>19</v>
      </c>
      <c r="F5" s="177" t="s">
        <v>20</v>
      </c>
      <c r="G5" s="177" t="s">
        <v>14</v>
      </c>
      <c r="H5" s="177" t="s">
        <v>21</v>
      </c>
      <c r="I5" s="177" t="s">
        <v>44</v>
      </c>
      <c r="J5" s="177" t="s">
        <v>45</v>
      </c>
      <c r="K5" s="177"/>
      <c r="L5" s="179"/>
      <c r="M5" s="82"/>
    </row>
    <row r="6" spans="1:13" s="83" customFormat="1" ht="36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9"/>
      <c r="M6" s="82"/>
    </row>
    <row r="7" spans="1:13" s="83" customFormat="1" ht="12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9"/>
      <c r="M7" s="82"/>
    </row>
    <row r="8" spans="1:13" s="83" customFormat="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80"/>
      <c r="M8" s="82"/>
    </row>
    <row r="9" spans="1:13" s="83" customFormat="1" ht="12.75">
      <c r="A9" s="84">
        <v>1</v>
      </c>
      <c r="B9" s="84">
        <v>2</v>
      </c>
      <c r="C9" s="84">
        <v>2</v>
      </c>
      <c r="D9" s="84">
        <v>3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/>
      <c r="M9" s="85"/>
    </row>
    <row r="10" spans="1:13" s="83" customFormat="1" ht="12.75">
      <c r="A10" s="86">
        <v>7</v>
      </c>
      <c r="B10" s="87" t="str">
        <f>'РАСЧЕТ ИНП'!B10</f>
        <v>Новопаваловское</v>
      </c>
      <c r="C10" s="88">
        <v>5389.36</v>
      </c>
      <c r="D10" s="89">
        <f>'РАСЧЕТ ИНП'!C10</f>
        <v>3585</v>
      </c>
      <c r="E10" s="148">
        <v>0.9</v>
      </c>
      <c r="F10" s="90">
        <f>'РАСЧЕТ ИБР'!F28</f>
        <v>0</v>
      </c>
      <c r="G10" s="90">
        <f>'РАСЧЕТ ИБР'!F26</f>
        <v>14281</v>
      </c>
      <c r="H10" s="89">
        <f>($C$11/$D$11)*($E$10-F10)*G10*D10</f>
        <v>69268905.1</v>
      </c>
      <c r="I10" s="91">
        <f>$C$13*H10/$H$11</f>
        <v>4238</v>
      </c>
      <c r="J10" s="92">
        <f>$J$11/$D$11*D10</f>
        <v>534</v>
      </c>
      <c r="K10" s="93">
        <f>I10+J10</f>
        <v>4772</v>
      </c>
      <c r="L10" s="93">
        <v>4100</v>
      </c>
      <c r="M10" s="94"/>
    </row>
    <row r="11" spans="1:13" s="83" customFormat="1" ht="12.75">
      <c r="A11" s="86"/>
      <c r="B11" s="87" t="s">
        <v>43</v>
      </c>
      <c r="C11" s="87">
        <f>SUM(C10:C10)</f>
        <v>5389.36</v>
      </c>
      <c r="D11" s="150">
        <f>D10</f>
        <v>3585</v>
      </c>
      <c r="E11" s="149"/>
      <c r="F11" s="90"/>
      <c r="G11" s="90"/>
      <c r="H11" s="89">
        <f>H10</f>
        <v>69268905.1</v>
      </c>
      <c r="I11" s="95">
        <f>SUM(I10:I10)</f>
        <v>4238</v>
      </c>
      <c r="J11" s="96">
        <f>C17</f>
        <v>534</v>
      </c>
      <c r="K11" s="93">
        <f>SUM(K10:K10)</f>
        <v>4772</v>
      </c>
      <c r="L11" s="93">
        <f>SUM(L10:L10)</f>
        <v>4100</v>
      </c>
      <c r="M11" s="94"/>
    </row>
    <row r="12" spans="1:9" s="83" customFormat="1" ht="12.75">
      <c r="A12" s="83" t="s">
        <v>22</v>
      </c>
      <c r="F12" s="97"/>
      <c r="I12" s="98"/>
    </row>
    <row r="13" spans="1:9" s="83" customFormat="1" ht="21.75" customHeight="1">
      <c r="A13" s="184" t="s">
        <v>46</v>
      </c>
      <c r="B13" s="184"/>
      <c r="C13" s="99">
        <f>C14*C15-C16</f>
        <v>4238</v>
      </c>
      <c r="E13" s="100"/>
      <c r="F13" s="97"/>
      <c r="G13" s="101"/>
      <c r="H13" s="102"/>
      <c r="I13" s="98"/>
    </row>
    <row r="14" spans="1:9" s="83" customFormat="1" ht="31.5" customHeight="1">
      <c r="A14" s="175" t="s">
        <v>47</v>
      </c>
      <c r="B14" s="175"/>
      <c r="C14" s="79">
        <v>601683.4</v>
      </c>
      <c r="E14" s="101"/>
      <c r="F14" s="97"/>
      <c r="G14" s="101"/>
      <c r="H14" s="102"/>
      <c r="I14" s="98"/>
    </row>
    <row r="15" spans="1:9" s="83" customFormat="1" ht="45" customHeight="1">
      <c r="A15" s="175" t="s">
        <v>48</v>
      </c>
      <c r="B15" s="175"/>
      <c r="C15" s="103">
        <v>0.016</v>
      </c>
      <c r="E15" s="101"/>
      <c r="F15" s="97"/>
      <c r="G15" s="101"/>
      <c r="H15" s="102"/>
      <c r="I15" s="98"/>
    </row>
    <row r="16" spans="1:9" s="83" customFormat="1" ht="50.25" customHeight="1">
      <c r="A16" s="175" t="s">
        <v>49</v>
      </c>
      <c r="B16" s="175"/>
      <c r="C16" s="92">
        <f>C11</f>
        <v>5389</v>
      </c>
      <c r="E16" s="104"/>
      <c r="H16" s="105"/>
      <c r="I16" s="98"/>
    </row>
    <row r="17" spans="1:9" s="83" customFormat="1" ht="12.75">
      <c r="A17" s="176" t="s">
        <v>50</v>
      </c>
      <c r="B17" s="176"/>
      <c r="C17" s="106">
        <v>534</v>
      </c>
      <c r="E17" s="104"/>
      <c r="I17" s="98"/>
    </row>
    <row r="18" spans="1:9" s="83" customFormat="1" ht="12.75">
      <c r="A18" s="182" t="s">
        <v>51</v>
      </c>
      <c r="B18" s="183"/>
      <c r="C18" s="107">
        <f>C17+C13</f>
        <v>4772</v>
      </c>
      <c r="I18" s="98"/>
    </row>
    <row r="19" s="83" customFormat="1" ht="12.75">
      <c r="I19" s="98"/>
    </row>
    <row r="20" spans="2:9" s="77" customFormat="1" ht="20.25">
      <c r="B20" s="51" t="s">
        <v>67</v>
      </c>
      <c r="I20" s="78"/>
    </row>
  </sheetData>
  <sheetProtection/>
  <mergeCells count="20">
    <mergeCell ref="A18:B18"/>
    <mergeCell ref="K4:K8"/>
    <mergeCell ref="J5:J8"/>
    <mergeCell ref="A13:B13"/>
    <mergeCell ref="A14:B14"/>
    <mergeCell ref="B4:B8"/>
    <mergeCell ref="L4:L8"/>
    <mergeCell ref="A4:A8"/>
    <mergeCell ref="D4:I4"/>
    <mergeCell ref="C5:C8"/>
    <mergeCell ref="D5:D8"/>
    <mergeCell ref="E5:E8"/>
    <mergeCell ref="H5:H8"/>
    <mergeCell ref="F5:F8"/>
    <mergeCell ref="B2:K2"/>
    <mergeCell ref="A16:B16"/>
    <mergeCell ref="A17:B17"/>
    <mergeCell ref="G5:G8"/>
    <mergeCell ref="A15:B15"/>
    <mergeCell ref="I5:I8"/>
  </mergeCells>
  <printOptions/>
  <pageMargins left="0.31496062992125984" right="0.1968503937007874" top="0.4724409448818898" bottom="0.35433070866141736" header="0.5118110236220472" footer="0.5118110236220472"/>
  <pageSetup fitToWidth="2" horizontalDpi="600" verticalDpi="600" orientation="landscape" paperSize="9" scale="80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40"/>
  <sheetViews>
    <sheetView tabSelected="1" view="pageBreakPreview" zoomScaleSheetLayoutView="100" zoomScalePageLayoutView="0" workbookViewId="0" topLeftCell="A1">
      <selection activeCell="J25" sqref="J25:J27"/>
    </sheetView>
  </sheetViews>
  <sheetFormatPr defaultColWidth="9.00390625" defaultRowHeight="12.75"/>
  <cols>
    <col min="1" max="1" width="6.875" style="14" customWidth="1"/>
    <col min="2" max="2" width="26.125" style="14" customWidth="1"/>
    <col min="3" max="6" width="15.75390625" style="14" customWidth="1"/>
    <col min="7" max="7" width="14.00390625" style="14" customWidth="1"/>
    <col min="8" max="8" width="13.75390625" style="0" customWidth="1"/>
    <col min="9" max="9" width="11.375" style="14" customWidth="1"/>
    <col min="10" max="10" width="14.875" style="14" customWidth="1"/>
    <col min="11" max="11" width="12.875" style="14" customWidth="1"/>
    <col min="12" max="12" width="14.25390625" style="14" customWidth="1"/>
    <col min="13" max="14" width="13.75390625" style="14" customWidth="1"/>
    <col min="15" max="16384" width="9.125" style="14" customWidth="1"/>
  </cols>
  <sheetData>
    <row r="1" spans="1:12" ht="44.25" customHeight="1">
      <c r="A1" s="185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0" ht="15.75" hidden="1">
      <c r="A2" s="17"/>
      <c r="B2" s="16">
        <v>2015</v>
      </c>
      <c r="C2" s="17"/>
      <c r="D2" s="17"/>
      <c r="E2" s="17"/>
      <c r="F2" s="17"/>
      <c r="G2" s="17"/>
      <c r="H2" s="18"/>
      <c r="I2" s="19"/>
      <c r="J2" s="19"/>
    </row>
    <row r="3" spans="1:10" ht="15.75" hidden="1">
      <c r="A3" s="17"/>
      <c r="B3" s="17"/>
      <c r="C3" s="17"/>
      <c r="D3" s="17"/>
      <c r="E3" s="17"/>
      <c r="F3" s="17"/>
      <c r="G3" s="17"/>
      <c r="H3" s="18"/>
      <c r="I3" s="19"/>
      <c r="J3" s="19"/>
    </row>
    <row r="4" spans="1:11" ht="12.75" customHeight="1" hidden="1">
      <c r="A4" s="201" t="s">
        <v>3</v>
      </c>
      <c r="B4" s="187" t="s">
        <v>53</v>
      </c>
      <c r="C4" s="190" t="s">
        <v>79</v>
      </c>
      <c r="D4" s="193" t="s">
        <v>54</v>
      </c>
      <c r="E4" s="194"/>
      <c r="F4" s="190" t="s">
        <v>80</v>
      </c>
      <c r="G4" s="199" t="s">
        <v>76</v>
      </c>
      <c r="H4" s="196" t="s">
        <v>74</v>
      </c>
      <c r="I4" s="196" t="s">
        <v>75</v>
      </c>
      <c r="J4" s="196" t="s">
        <v>55</v>
      </c>
      <c r="K4" s="195" t="s">
        <v>70</v>
      </c>
    </row>
    <row r="5" spans="1:11" ht="23.25" customHeight="1" hidden="1">
      <c r="A5" s="202"/>
      <c r="B5" s="188"/>
      <c r="C5" s="191"/>
      <c r="D5" s="199" t="s">
        <v>57</v>
      </c>
      <c r="E5" s="199" t="s">
        <v>58</v>
      </c>
      <c r="F5" s="191"/>
      <c r="G5" s="199"/>
      <c r="H5" s="197"/>
      <c r="I5" s="197"/>
      <c r="J5" s="197"/>
      <c r="K5" s="195"/>
    </row>
    <row r="6" spans="1:11" s="15" customFormat="1" ht="39" customHeight="1" hidden="1">
      <c r="A6" s="203"/>
      <c r="B6" s="189"/>
      <c r="C6" s="192"/>
      <c r="D6" s="199"/>
      <c r="E6" s="199"/>
      <c r="F6" s="192"/>
      <c r="G6" s="199"/>
      <c r="H6" s="198"/>
      <c r="I6" s="198"/>
      <c r="J6" s="198"/>
      <c r="K6" s="195"/>
    </row>
    <row r="7" spans="1:11" s="15" customFormat="1" ht="15.75" hidden="1">
      <c r="A7" s="21"/>
      <c r="B7" s="22"/>
      <c r="C7" s="23">
        <v>1</v>
      </c>
      <c r="D7" s="23" t="s">
        <v>24</v>
      </c>
      <c r="E7" s="23" t="s">
        <v>59</v>
      </c>
      <c r="F7" s="20">
        <v>2</v>
      </c>
      <c r="G7" s="20" t="s">
        <v>60</v>
      </c>
      <c r="H7" s="24">
        <v>4</v>
      </c>
      <c r="I7" s="24">
        <v>5</v>
      </c>
      <c r="J7" s="24" t="s">
        <v>61</v>
      </c>
      <c r="K7" s="24">
        <v>7</v>
      </c>
    </row>
    <row r="8" spans="1:11" ht="15.75" hidden="1">
      <c r="A8" s="25">
        <f>'[1]Данные'!A5</f>
        <v>1</v>
      </c>
      <c r="B8" s="26" t="e">
        <f>'РАСЧЕТ ИНП'!#REF!</f>
        <v>#REF!</v>
      </c>
      <c r="C8" s="29">
        <f>D8+E8</f>
        <v>4134</v>
      </c>
      <c r="D8" s="33">
        <v>3643</v>
      </c>
      <c r="E8" s="33">
        <v>491</v>
      </c>
      <c r="F8" s="34">
        <v>2999.6</v>
      </c>
      <c r="G8" s="27">
        <f>C8+F8</f>
        <v>7134</v>
      </c>
      <c r="H8" s="30">
        <v>5008</v>
      </c>
      <c r="I8" s="31">
        <v>1315</v>
      </c>
      <c r="J8" s="32">
        <f>G8-H8-I8</f>
        <v>811</v>
      </c>
      <c r="K8" s="36">
        <v>237</v>
      </c>
    </row>
    <row r="9" spans="1:11" ht="15.75" hidden="1">
      <c r="A9" s="25">
        <f>'[1]Данные'!A11</f>
        <v>7</v>
      </c>
      <c r="B9" s="26" t="str">
        <f>'РАСЧЕТ ИНП'!B10</f>
        <v>Новопаваловское</v>
      </c>
      <c r="C9" s="29">
        <f>D9+E9</f>
        <v>5848</v>
      </c>
      <c r="D9" s="33">
        <v>5282</v>
      </c>
      <c r="E9" s="33">
        <v>566</v>
      </c>
      <c r="F9" s="35">
        <v>3259.8</v>
      </c>
      <c r="G9" s="27">
        <f>C9+F9</f>
        <v>9108</v>
      </c>
      <c r="H9" s="30">
        <v>4670</v>
      </c>
      <c r="I9" s="31">
        <v>1032</v>
      </c>
      <c r="J9" s="32">
        <f>G9-H9-I9</f>
        <v>3406</v>
      </c>
      <c r="K9" s="36">
        <v>-2289</v>
      </c>
    </row>
    <row r="10" spans="1:11" ht="15.75" hidden="1">
      <c r="A10" s="25">
        <f>'[1]Данные'!A13</f>
        <v>9</v>
      </c>
      <c r="B10" s="26" t="s">
        <v>69</v>
      </c>
      <c r="C10" s="29">
        <f>D10+E10</f>
        <v>2825</v>
      </c>
      <c r="D10" s="33">
        <v>2503</v>
      </c>
      <c r="E10" s="33">
        <v>322</v>
      </c>
      <c r="F10" s="35">
        <v>2111.7</v>
      </c>
      <c r="G10" s="27">
        <f>C10+F10</f>
        <v>4937</v>
      </c>
      <c r="H10" s="30">
        <v>4639</v>
      </c>
      <c r="I10" s="31">
        <v>1338</v>
      </c>
      <c r="J10" s="32">
        <f>G10-H10-I10</f>
        <v>-1040</v>
      </c>
      <c r="K10" s="36">
        <v>2052</v>
      </c>
    </row>
    <row r="11" spans="1:11" ht="15.75" hidden="1">
      <c r="A11" s="25"/>
      <c r="B11" s="28" t="s">
        <v>56</v>
      </c>
      <c r="C11" s="29">
        <f aca="true" t="shared" si="0" ref="C11:K11">SUM(C8:C10)</f>
        <v>12807</v>
      </c>
      <c r="D11" s="29">
        <f t="shared" si="0"/>
        <v>11428</v>
      </c>
      <c r="E11" s="27">
        <f t="shared" si="0"/>
        <v>1379</v>
      </c>
      <c r="F11" s="29">
        <f t="shared" si="0"/>
        <v>8371.1</v>
      </c>
      <c r="G11" s="27">
        <f t="shared" si="0"/>
        <v>21179</v>
      </c>
      <c r="H11" s="29">
        <f t="shared" si="0"/>
        <v>14317</v>
      </c>
      <c r="I11" s="29">
        <f t="shared" si="0"/>
        <v>3685</v>
      </c>
      <c r="J11" s="29">
        <f t="shared" si="0"/>
        <v>3177</v>
      </c>
      <c r="K11" s="32">
        <f t="shared" si="0"/>
        <v>0</v>
      </c>
    </row>
    <row r="12" spans="1:10" ht="15.75" hidden="1">
      <c r="A12" s="19"/>
      <c r="B12" s="19"/>
      <c r="C12" s="19"/>
      <c r="D12" s="19"/>
      <c r="E12" s="19"/>
      <c r="F12" s="19"/>
      <c r="G12" s="19"/>
      <c r="H12" s="18"/>
      <c r="I12" s="19"/>
      <c r="J12" s="19"/>
    </row>
    <row r="13" spans="1:10" ht="15.75">
      <c r="A13" s="185"/>
      <c r="B13" s="186"/>
      <c r="C13" s="186"/>
      <c r="D13" s="186"/>
      <c r="E13" s="186"/>
      <c r="F13" s="186"/>
      <c r="G13" s="186"/>
      <c r="H13" s="186"/>
      <c r="I13" s="186"/>
      <c r="J13" s="186"/>
    </row>
    <row r="14" spans="1:10" ht="15.75">
      <c r="A14" s="17"/>
      <c r="B14" s="16">
        <v>2020</v>
      </c>
      <c r="C14" s="17"/>
      <c r="D14" s="17"/>
      <c r="E14" s="17"/>
      <c r="F14" s="17"/>
      <c r="G14" s="17"/>
      <c r="H14" s="18"/>
      <c r="I14" s="19"/>
      <c r="J14" s="19"/>
    </row>
    <row r="15" spans="1:10" ht="15.75">
      <c r="A15" s="17"/>
      <c r="B15" s="17"/>
      <c r="C15" s="17"/>
      <c r="D15" s="17"/>
      <c r="E15" s="17"/>
      <c r="F15" s="17"/>
      <c r="G15" s="17"/>
      <c r="H15" s="18"/>
      <c r="I15" s="19"/>
      <c r="J15" s="19"/>
    </row>
    <row r="16" spans="1:14" ht="15.75">
      <c r="A16" s="201" t="s">
        <v>3</v>
      </c>
      <c r="B16" s="187" t="s">
        <v>53</v>
      </c>
      <c r="C16" s="190" t="s">
        <v>99</v>
      </c>
      <c r="D16" s="193" t="s">
        <v>54</v>
      </c>
      <c r="E16" s="194"/>
      <c r="F16" s="190" t="s">
        <v>100</v>
      </c>
      <c r="G16" s="199" t="s">
        <v>114</v>
      </c>
      <c r="H16" s="196" t="s">
        <v>101</v>
      </c>
      <c r="I16" s="196" t="s">
        <v>102</v>
      </c>
      <c r="J16" s="195" t="s">
        <v>55</v>
      </c>
      <c r="K16" s="195" t="s">
        <v>72</v>
      </c>
      <c r="L16" s="195" t="s">
        <v>71</v>
      </c>
      <c r="M16" s="200" t="s">
        <v>73</v>
      </c>
      <c r="N16" s="108"/>
    </row>
    <row r="17" spans="1:14" ht="15.75">
      <c r="A17" s="202"/>
      <c r="B17" s="188"/>
      <c r="C17" s="191"/>
      <c r="D17" s="199" t="s">
        <v>104</v>
      </c>
      <c r="E17" s="199" t="s">
        <v>58</v>
      </c>
      <c r="F17" s="191"/>
      <c r="G17" s="199"/>
      <c r="H17" s="197"/>
      <c r="I17" s="197"/>
      <c r="J17" s="195"/>
      <c r="K17" s="195"/>
      <c r="L17" s="195"/>
      <c r="M17" s="200"/>
      <c r="N17" s="108"/>
    </row>
    <row r="18" spans="1:14" ht="54" customHeight="1">
      <c r="A18" s="203"/>
      <c r="B18" s="189"/>
      <c r="C18" s="192"/>
      <c r="D18" s="199"/>
      <c r="E18" s="199"/>
      <c r="F18" s="192"/>
      <c r="G18" s="199"/>
      <c r="H18" s="198"/>
      <c r="I18" s="198"/>
      <c r="J18" s="195"/>
      <c r="K18" s="195"/>
      <c r="L18" s="195"/>
      <c r="M18" s="200"/>
      <c r="N18" s="108" t="s">
        <v>78</v>
      </c>
    </row>
    <row r="19" spans="1:14" ht="15.75">
      <c r="A19" s="109"/>
      <c r="B19" s="22"/>
      <c r="C19" s="23">
        <v>1</v>
      </c>
      <c r="D19" s="23" t="s">
        <v>24</v>
      </c>
      <c r="E19" s="23">
        <v>21</v>
      </c>
      <c r="F19" s="20">
        <v>2</v>
      </c>
      <c r="G19" s="20" t="s">
        <v>60</v>
      </c>
      <c r="H19" s="24">
        <v>4</v>
      </c>
      <c r="I19" s="24">
        <v>5</v>
      </c>
      <c r="J19" s="24" t="s">
        <v>61</v>
      </c>
      <c r="K19" s="24">
        <v>7</v>
      </c>
      <c r="L19" s="24">
        <v>8</v>
      </c>
      <c r="M19" s="110">
        <v>9</v>
      </c>
      <c r="N19" s="111"/>
    </row>
    <row r="20" spans="1:14" ht="15.75">
      <c r="A20" s="25">
        <v>1</v>
      </c>
      <c r="B20" s="26" t="s">
        <v>107</v>
      </c>
      <c r="C20" s="29">
        <f>D20+E20</f>
        <v>5855</v>
      </c>
      <c r="D20" s="33">
        <v>5321</v>
      </c>
      <c r="E20" s="33">
        <v>534</v>
      </c>
      <c r="F20" s="35">
        <v>4807.342</v>
      </c>
      <c r="G20" s="112">
        <f>C20+F20</f>
        <v>10662</v>
      </c>
      <c r="H20" s="30">
        <v>6414</v>
      </c>
      <c r="I20" s="31">
        <v>2262</v>
      </c>
      <c r="J20" s="113">
        <f>G20-H20-I20</f>
        <v>1986</v>
      </c>
      <c r="K20" s="114">
        <v>0</v>
      </c>
      <c r="L20" s="114">
        <v>-93</v>
      </c>
      <c r="M20" s="115">
        <f>K20+L20</f>
        <v>-93</v>
      </c>
      <c r="N20" s="37">
        <f>D20+M20</f>
        <v>5228</v>
      </c>
    </row>
    <row r="21" spans="1:14" ht="15.75">
      <c r="A21" s="117"/>
      <c r="B21" s="28" t="s">
        <v>56</v>
      </c>
      <c r="C21" s="29">
        <f aca="true" t="shared" si="1" ref="C21:N21">SUM(C20:C20)</f>
        <v>5855</v>
      </c>
      <c r="D21" s="29">
        <f t="shared" si="1"/>
        <v>5321</v>
      </c>
      <c r="E21" s="29">
        <f t="shared" si="1"/>
        <v>534</v>
      </c>
      <c r="F21" s="29">
        <f t="shared" si="1"/>
        <v>4807.3</v>
      </c>
      <c r="G21" s="112">
        <f t="shared" si="1"/>
        <v>10662</v>
      </c>
      <c r="H21" s="112">
        <f t="shared" si="1"/>
        <v>6414</v>
      </c>
      <c r="I21" s="112">
        <f t="shared" si="1"/>
        <v>2262</v>
      </c>
      <c r="J21" s="112">
        <f t="shared" si="1"/>
        <v>1986</v>
      </c>
      <c r="K21" s="112">
        <f t="shared" si="1"/>
        <v>0</v>
      </c>
      <c r="L21" s="112">
        <f t="shared" si="1"/>
        <v>-93</v>
      </c>
      <c r="M21" s="118">
        <f t="shared" si="1"/>
        <v>-93</v>
      </c>
      <c r="N21" s="37">
        <f t="shared" si="1"/>
        <v>5228</v>
      </c>
    </row>
    <row r="22" spans="1:14" ht="15.75">
      <c r="A22" s="39"/>
      <c r="B22" s="28"/>
      <c r="C22" s="40"/>
      <c r="D22" s="40"/>
      <c r="E22" s="40"/>
      <c r="F22" s="40"/>
      <c r="G22" s="41"/>
      <c r="H22" s="41"/>
      <c r="I22" s="41"/>
      <c r="J22" s="41"/>
      <c r="K22" s="41"/>
      <c r="L22" s="41"/>
      <c r="M22" s="41"/>
      <c r="N22" s="37"/>
    </row>
    <row r="23" spans="1:10" ht="15.75">
      <c r="A23" s="17"/>
      <c r="B23" s="16">
        <v>2021</v>
      </c>
      <c r="C23" s="17"/>
      <c r="D23" s="17"/>
      <c r="E23" s="17"/>
      <c r="F23" s="17"/>
      <c r="G23" s="17"/>
      <c r="H23" s="18"/>
      <c r="I23" s="19"/>
      <c r="J23" s="19"/>
    </row>
    <row r="24" spans="1:10" ht="15.75">
      <c r="A24" s="17"/>
      <c r="B24" s="17"/>
      <c r="C24" s="17"/>
      <c r="D24" s="17"/>
      <c r="E24" s="17"/>
      <c r="F24" s="17"/>
      <c r="G24" s="17"/>
      <c r="H24" s="18"/>
      <c r="I24" s="19"/>
      <c r="J24" s="19"/>
    </row>
    <row r="25" spans="1:14" ht="15.75">
      <c r="A25" s="201" t="s">
        <v>3</v>
      </c>
      <c r="B25" s="187" t="s">
        <v>53</v>
      </c>
      <c r="C25" s="190" t="s">
        <v>105</v>
      </c>
      <c r="D25" s="193" t="s">
        <v>54</v>
      </c>
      <c r="E25" s="194"/>
      <c r="F25" s="190" t="s">
        <v>106</v>
      </c>
      <c r="G25" s="199" t="s">
        <v>115</v>
      </c>
      <c r="H25" s="196" t="s">
        <v>116</v>
      </c>
      <c r="I25" s="196" t="s">
        <v>117</v>
      </c>
      <c r="J25" s="195" t="s">
        <v>55</v>
      </c>
      <c r="K25" s="195" t="s">
        <v>72</v>
      </c>
      <c r="L25" s="195" t="s">
        <v>71</v>
      </c>
      <c r="M25" s="200" t="s">
        <v>73</v>
      </c>
      <c r="N25" s="108"/>
    </row>
    <row r="26" spans="1:14" ht="15.75">
      <c r="A26" s="202"/>
      <c r="B26" s="188"/>
      <c r="C26" s="191"/>
      <c r="D26" s="199" t="s">
        <v>57</v>
      </c>
      <c r="E26" s="199" t="s">
        <v>58</v>
      </c>
      <c r="F26" s="191"/>
      <c r="G26" s="199"/>
      <c r="H26" s="197"/>
      <c r="I26" s="197"/>
      <c r="J26" s="195"/>
      <c r="K26" s="195"/>
      <c r="L26" s="195"/>
      <c r="M26" s="200"/>
      <c r="N26" s="108"/>
    </row>
    <row r="27" spans="1:14" ht="54" customHeight="1">
      <c r="A27" s="203"/>
      <c r="B27" s="189"/>
      <c r="C27" s="192"/>
      <c r="D27" s="199"/>
      <c r="E27" s="199"/>
      <c r="F27" s="192"/>
      <c r="G27" s="199"/>
      <c r="H27" s="198"/>
      <c r="I27" s="198"/>
      <c r="J27" s="195"/>
      <c r="K27" s="195"/>
      <c r="L27" s="195"/>
      <c r="M27" s="200"/>
      <c r="N27" s="108" t="s">
        <v>78</v>
      </c>
    </row>
    <row r="28" spans="1:14" ht="15.75">
      <c r="A28" s="109"/>
      <c r="B28" s="22"/>
      <c r="C28" s="23">
        <v>1</v>
      </c>
      <c r="D28" s="23" t="s">
        <v>24</v>
      </c>
      <c r="E28" s="23">
        <v>21</v>
      </c>
      <c r="F28" s="20">
        <v>2</v>
      </c>
      <c r="G28" s="20" t="s">
        <v>60</v>
      </c>
      <c r="H28" s="24">
        <v>4</v>
      </c>
      <c r="I28" s="24">
        <v>5</v>
      </c>
      <c r="J28" s="24" t="s">
        <v>61</v>
      </c>
      <c r="K28" s="24">
        <v>7</v>
      </c>
      <c r="L28" s="24">
        <v>8</v>
      </c>
      <c r="M28" s="110">
        <v>9</v>
      </c>
      <c r="N28" s="111"/>
    </row>
    <row r="29" spans="1:14" ht="15.75">
      <c r="A29" s="25">
        <v>1</v>
      </c>
      <c r="B29" s="26" t="s">
        <v>107</v>
      </c>
      <c r="C29" s="29">
        <f>D29+E29</f>
        <v>4772</v>
      </c>
      <c r="D29" s="33">
        <v>4238</v>
      </c>
      <c r="E29" s="33">
        <v>534</v>
      </c>
      <c r="F29" s="88">
        <v>5389.36</v>
      </c>
      <c r="G29" s="112">
        <f>C29+F29</f>
        <v>10161</v>
      </c>
      <c r="H29" s="30">
        <v>7081</v>
      </c>
      <c r="I29" s="31">
        <v>1905</v>
      </c>
      <c r="J29" s="113">
        <f>G29-H29-I29</f>
        <v>1175</v>
      </c>
      <c r="K29" s="114"/>
      <c r="L29" s="114"/>
      <c r="M29" s="115">
        <f>K29+L29</f>
        <v>0</v>
      </c>
      <c r="N29" s="37">
        <f>D29+M29</f>
        <v>4238</v>
      </c>
    </row>
    <row r="30" spans="1:14" ht="15.75">
      <c r="A30" s="117"/>
      <c r="B30" s="28" t="s">
        <v>56</v>
      </c>
      <c r="C30" s="29">
        <f aca="true" t="shared" si="2" ref="C30:N30">SUM(C29:C29)</f>
        <v>4772</v>
      </c>
      <c r="D30" s="29">
        <f t="shared" si="2"/>
        <v>4238</v>
      </c>
      <c r="E30" s="29">
        <f t="shared" si="2"/>
        <v>534</v>
      </c>
      <c r="F30" s="29">
        <f t="shared" si="2"/>
        <v>5389.4</v>
      </c>
      <c r="G30" s="112">
        <f t="shared" si="2"/>
        <v>10161</v>
      </c>
      <c r="H30" s="112">
        <f t="shared" si="2"/>
        <v>7081</v>
      </c>
      <c r="I30" s="112">
        <f t="shared" si="2"/>
        <v>1905</v>
      </c>
      <c r="J30" s="112">
        <f t="shared" si="2"/>
        <v>1175</v>
      </c>
      <c r="K30" s="112">
        <f t="shared" si="2"/>
        <v>0</v>
      </c>
      <c r="L30" s="112">
        <f t="shared" si="2"/>
        <v>0</v>
      </c>
      <c r="M30" s="118">
        <f t="shared" si="2"/>
        <v>0</v>
      </c>
      <c r="N30" s="37">
        <f t="shared" si="2"/>
        <v>4238</v>
      </c>
    </row>
    <row r="31" ht="12.75">
      <c r="H31" s="83"/>
    </row>
    <row r="32" spans="2:14" ht="15.75" customHeight="1">
      <c r="B32" s="51"/>
      <c r="G32" s="14" t="s">
        <v>77</v>
      </c>
      <c r="H32" s="83" t="s">
        <v>84</v>
      </c>
      <c r="J32" s="116">
        <f>E30</f>
        <v>534</v>
      </c>
      <c r="M32" s="116"/>
      <c r="N32" s="116"/>
    </row>
    <row r="33" spans="6:10" ht="12.75">
      <c r="F33" s="14" t="s">
        <v>68</v>
      </c>
      <c r="H33" s="119" t="s">
        <v>85</v>
      </c>
      <c r="J33" s="37">
        <f>N30</f>
        <v>4238</v>
      </c>
    </row>
    <row r="34" ht="12.75">
      <c r="H34" s="83" t="s">
        <v>81</v>
      </c>
    </row>
    <row r="35" spans="8:10" ht="12.75">
      <c r="H35" s="119" t="s">
        <v>82</v>
      </c>
      <c r="J35" s="42">
        <f>J32+J33</f>
        <v>4772</v>
      </c>
    </row>
    <row r="36" ht="12.75">
      <c r="H36" s="83"/>
    </row>
    <row r="37" ht="12.75">
      <c r="H37" s="83"/>
    </row>
    <row r="40" ht="12.75">
      <c r="E40" s="14" t="s">
        <v>97</v>
      </c>
    </row>
  </sheetData>
  <sheetProtection/>
  <mergeCells count="42">
    <mergeCell ref="I25:I27"/>
    <mergeCell ref="J25:J27"/>
    <mergeCell ref="K25:K27"/>
    <mergeCell ref="L25:L27"/>
    <mergeCell ref="M25:M27"/>
    <mergeCell ref="H4:H6"/>
    <mergeCell ref="A25:A27"/>
    <mergeCell ref="B25:B27"/>
    <mergeCell ref="C25:C27"/>
    <mergeCell ref="D25:E25"/>
    <mergeCell ref="F25:F27"/>
    <mergeCell ref="G25:G27"/>
    <mergeCell ref="D26:D27"/>
    <mergeCell ref="E26:E27"/>
    <mergeCell ref="H25:H27"/>
    <mergeCell ref="B4:B6"/>
    <mergeCell ref="C4:C6"/>
    <mergeCell ref="F4:F6"/>
    <mergeCell ref="G4:G6"/>
    <mergeCell ref="D4:E4"/>
    <mergeCell ref="D5:D6"/>
    <mergeCell ref="E5:E6"/>
    <mergeCell ref="L16:L18"/>
    <mergeCell ref="K16:K18"/>
    <mergeCell ref="M16:M18"/>
    <mergeCell ref="I16:I18"/>
    <mergeCell ref="A13:J13"/>
    <mergeCell ref="I4:I6"/>
    <mergeCell ref="A16:A18"/>
    <mergeCell ref="J4:J6"/>
    <mergeCell ref="D17:D18"/>
    <mergeCell ref="A4:A6"/>
    <mergeCell ref="A1:L1"/>
    <mergeCell ref="B16:B18"/>
    <mergeCell ref="C16:C18"/>
    <mergeCell ref="D16:E16"/>
    <mergeCell ref="J16:J18"/>
    <mergeCell ref="H16:H18"/>
    <mergeCell ref="E17:E18"/>
    <mergeCell ref="F16:F18"/>
    <mergeCell ref="G16:G18"/>
    <mergeCell ref="K4:K6"/>
  </mergeCells>
  <printOptions/>
  <pageMargins left="0.15748031496062992" right="0.15748031496062992" top="0.3937007874015748" bottom="0.35433070866141736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Гнездилова ЕН</cp:lastModifiedBy>
  <cp:lastPrinted>2019-11-17T08:00:48Z</cp:lastPrinted>
  <dcterms:created xsi:type="dcterms:W3CDTF">2005-08-24T23:16:42Z</dcterms:created>
  <dcterms:modified xsi:type="dcterms:W3CDTF">2021-02-16T06:15:52Z</dcterms:modified>
  <cp:category/>
  <cp:version/>
  <cp:contentType/>
  <cp:contentStatus/>
</cp:coreProperties>
</file>