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xWindow="120" yWindow="720" windowWidth="20730" windowHeight="11400" activeTab="3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</sheets>
  <externalReferences>
    <externalReference r:id="rId7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2">'РАСЧЕТ ДОТАЦИИ'!$A$1:$K$27</definedName>
    <definedName name="_xlnm.Print_Area" localSheetId="1">'РАСЧЕТ ИБР'!$A$1:$O$30</definedName>
    <definedName name="_xlnm.Print_Area" localSheetId="0">'РАСЧЕТ ИНП'!$A$1:$Q$19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<sst xmlns="http://schemas.openxmlformats.org/spreadsheetml/2006/main" count="129" uniqueCount="109">
  <si>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</si>
  <si>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</si>
  <si>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</si>
  <si>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</si>
  <si>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</si>
  <si>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</si>
  <si>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</si>
  <si>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</si>
  <si>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</si>
  <si>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</si>
  <si>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</si>
  <si>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</si>
  <si>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</si>
  <si>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</si>
  <si>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</si>
  <si>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</si>
  <si>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</si>
  <si>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</si>
  <si>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</si>
  <si>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</si>
  <si>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</si>
  <si>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</si>
  <si>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</si>
  <si>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</si>
  <si>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</si>
  <si>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</si>
  <si>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</si>
  <si>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</si>
  <si>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</si>
  <si>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</si>
  <si>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</si>
  <si>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</si>
  <si>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</si>
  <si>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</si>
  <si>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</si>
  <si>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</si>
  <si>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</si>
  <si>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</si>
  <si>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</si>
  <si>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</si>
  <si>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</si>
  <si>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</si>
  <si>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</si>
  <si>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</si>
  <si>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</si>
  <si>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</si>
  <si>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</si>
  <si>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</si>
  <si>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</si>
  <si>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</si>
  <si>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</si>
  <si>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</si>
  <si>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</si>
  <si>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</si>
  <si>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</si>
  <si>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</si>
  <si>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</si>
  <si>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</si>
  <si>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</si>
  <si>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</si>
  <si>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</si>
  <si>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</si>
  <si>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</si>
  <si>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</si>
  <si>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</si>
  <si>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</si>
  <si>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</si>
  <si>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</si>
  <si>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</si>
  <si>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</si>
  <si>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</si>
  <si>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</si>
  <si>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</si>
  <si>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</si>
  <si>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</si>
  <si>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</si>
  <si>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</si>
  <si>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</si>
  <si>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</si>
  <si>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</si>
  <si>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 xml:space="preserve"> Г/п "Дровянинское"</t>
  </si>
  <si>
    <t>С/П "Хадактинское"</t>
  </si>
  <si>
    <t>С/п "Улетовское"</t>
  </si>
  <si>
    <t>С/п "Артинское"</t>
  </si>
  <si>
    <t>С/п "Доронинское"</t>
  </si>
  <si>
    <t>С/п "Аблатуйское"</t>
  </si>
  <si>
    <t>С/п "Горекацанское"</t>
  </si>
  <si>
    <t>С/п "Николаевское"</t>
  </si>
  <si>
    <t>С/п "Тангинское"</t>
  </si>
  <si>
    <t>С/п "Ленинское"</t>
  </si>
  <si>
    <t>Предоставлено дотации на сбалансированность в течение года</t>
  </si>
  <si>
    <t>Итого</t>
  </si>
  <si>
    <t>Собственные доходы (налоговые, неналоговые) на 2020 год</t>
  </si>
  <si>
    <t>Численность населения по состоянию на 1.01.2020г.</t>
  </si>
  <si>
    <t>Показатели используемые в расчете распределения средств финансовой помощи из фонда выравнивания на 2021 год</t>
  </si>
  <si>
    <t>Численность постоянного населения по состоянию на 1.01.2020 года</t>
  </si>
  <si>
    <t>Всего источников на 2021 год</t>
  </si>
  <si>
    <t>ФОТ на 2021 год</t>
  </si>
  <si>
    <t>Расходы на ЖКУ на 2021 год</t>
  </si>
  <si>
    <t>Расчет индекса налогового потенциала для расчета дотации на выравнивание бюджетной обеспеченности поселений на 2022 год</t>
  </si>
  <si>
    <t>Расчет дотации на выравнивание бюджетной обеспеченности поселений на 2022 год</t>
  </si>
  <si>
    <t>Аналитическая таблица по формированию финансовой помощи бюджетам поселений муниципального района " район" на 2021 -  2022 годы</t>
  </si>
  <si>
    <t>Справочно: всего финансовой помощи в 2021 году</t>
  </si>
  <si>
    <t>Налоговые и неналоговые доходы на 2021 г. (ожидаемая).</t>
  </si>
  <si>
    <t>Справочно: всего финансовой помощи в 2022году</t>
  </si>
  <si>
    <t>Налоговые и неналоговые доходы на 2022 г. (прогноз).</t>
  </si>
  <si>
    <t>Всего источников на 2022 год</t>
  </si>
  <si>
    <t>ФОТ на 2022 год</t>
  </si>
  <si>
    <t>Расходы на ЖКУ на 2022 год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</si>
</sst>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[$-FC19]d\ mmmm\ yyyy\ &quot;г.&quot;"/>
  </numFmts>
  <fonts count="71">
    <font>
      <sz val="10"/>
      <name val="Arial Cyr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vertAlign val="subscript"/>
      <sz val="10"/>
      <name val="Times New Roman Cyr"/>
      <family val="1"/>
    </font>
    <font>
      <sz val="10"/>
      <name val="Times New Roman"/>
      <family val="1"/>
    </font>
    <font>
      <b/>
      <vertAlign val="subscript"/>
      <sz val="8"/>
      <name val="Times New Roman Cyr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9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2" applyNumberFormat="0" applyAlignment="0" applyProtection="0"/>
    <xf numFmtId="0" fontId="56" fillId="26" borderId="3" applyNumberFormat="0" applyAlignment="0" applyProtection="0"/>
    <xf numFmtId="0" fontId="57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7" borderId="8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87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32" borderId="11" xfId="41" applyFont="1" applyFill="1" applyBorder="1">
      <alignment/>
      <protection/>
    </xf>
    <xf numFmtId="0" fontId="23" fillId="33" borderId="11" xfId="0" applyFont="1" applyFill="1" applyBorder="1" applyAlignment="1">
      <alignment horizontal="center" vertical="center" wrapText="1"/>
    </xf>
    <xf numFmtId="169" fontId="22" fillId="33" borderId="11" xfId="0" applyNumberFormat="1" applyFont="1" applyFill="1" applyBorder="1" applyAlignment="1">
      <alignment/>
    </xf>
    <xf numFmtId="169" fontId="4" fillId="33" borderId="0" xfId="0" applyNumberFormat="1" applyFont="1" applyFill="1" applyAlignment="1">
      <alignment/>
    </xf>
    <xf numFmtId="0" fontId="11" fillId="33" borderId="11" xfId="65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177" fontId="16" fillId="33" borderId="11" xfId="65" applyNumberFormat="1" applyFont="1" applyFill="1" applyBorder="1" applyAlignment="1">
      <alignment wrapText="1"/>
      <protection/>
    </xf>
    <xf numFmtId="0" fontId="12" fillId="33" borderId="0" xfId="0" applyFont="1" applyFill="1" applyAlignment="1">
      <alignment/>
    </xf>
    <xf numFmtId="187" fontId="12" fillId="33" borderId="0" xfId="0" applyNumberFormat="1" applyFont="1" applyFill="1" applyAlignment="1">
      <alignment/>
    </xf>
    <xf numFmtId="3" fontId="24" fillId="33" borderId="11" xfId="65" applyNumberFormat="1" applyFont="1" applyFill="1" applyBorder="1" applyAlignment="1">
      <alignment wrapText="1"/>
      <protection/>
    </xf>
    <xf numFmtId="0" fontId="0" fillId="33" borderId="0" xfId="0" applyFill="1" applyAlignment="1">
      <alignment/>
    </xf>
    <xf numFmtId="169" fontId="22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188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83" fontId="14" fillId="0" borderId="11" xfId="0" applyNumberFormat="1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top"/>
      <protection hidden="1"/>
    </xf>
    <xf numFmtId="187" fontId="0" fillId="33" borderId="11" xfId="0" applyNumberForma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11" fillId="35" borderId="11" xfId="65" applyFont="1" applyFill="1" applyBorder="1" applyAlignment="1">
      <alignment horizontal="center" vertical="center" wrapText="1"/>
      <protection/>
    </xf>
    <xf numFmtId="187" fontId="11" fillId="35" borderId="11" xfId="65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193" fontId="24" fillId="35" borderId="11" xfId="65" applyNumberFormat="1" applyFont="1" applyFill="1" applyBorder="1" applyAlignment="1">
      <alignment horizontal="center" wrapText="1"/>
      <protection/>
    </xf>
    <xf numFmtId="3" fontId="16" fillId="35" borderId="11" xfId="65" applyNumberFormat="1" applyFont="1" applyFill="1" applyBorder="1" applyAlignment="1">
      <alignment wrapText="1"/>
      <protection/>
    </xf>
    <xf numFmtId="193" fontId="16" fillId="35" borderId="11" xfId="65" applyNumberFormat="1" applyFont="1" applyFill="1" applyBorder="1" applyAlignment="1">
      <alignment wrapText="1"/>
      <protection/>
    </xf>
    <xf numFmtId="193" fontId="16" fillId="33" borderId="11" xfId="65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9" fontId="4" fillId="36" borderId="0" xfId="0" applyNumberFormat="1" applyFont="1" applyFill="1" applyAlignment="1">
      <alignment horizontal="center" vertical="center" wrapText="1"/>
    </xf>
    <xf numFmtId="169" fontId="4" fillId="36" borderId="0" xfId="0" applyNumberFormat="1" applyFont="1" applyFill="1" applyAlignment="1">
      <alignment/>
    </xf>
    <xf numFmtId="0" fontId="14" fillId="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3" fontId="22" fillId="32" borderId="11" xfId="0" applyNumberFormat="1" applyFont="1" applyFill="1" applyBorder="1" applyAlignment="1">
      <alignment/>
    </xf>
    <xf numFmtId="9" fontId="24" fillId="32" borderId="11" xfId="65" applyNumberFormat="1" applyFont="1" applyFill="1" applyBorder="1" applyAlignment="1">
      <alignment wrapText="1"/>
      <protection/>
    </xf>
    <xf numFmtId="3" fontId="16" fillId="32" borderId="11" xfId="65" applyNumberFormat="1" applyFont="1" applyFill="1" applyBorder="1" applyAlignment="1">
      <alignment wrapText="1"/>
      <protection/>
    </xf>
    <xf numFmtId="9" fontId="24" fillId="32" borderId="11" xfId="65" applyNumberFormat="1" applyFont="1" applyFill="1" applyBorder="1" applyAlignment="1">
      <alignment wrapText="1"/>
      <protection/>
    </xf>
    <xf numFmtId="193" fontId="16" fillId="32" borderId="11" xfId="65" applyNumberFormat="1" applyFont="1" applyFill="1" applyBorder="1" applyAlignment="1">
      <alignment horizontal="center" wrapText="1"/>
      <protection/>
    </xf>
    <xf numFmtId="177" fontId="24" fillId="32" borderId="11" xfId="65" applyNumberFormat="1" applyFont="1" applyFill="1" applyBorder="1" applyAlignment="1">
      <alignment wrapText="1"/>
      <protection/>
    </xf>
    <xf numFmtId="0" fontId="16" fillId="33" borderId="14" xfId="65" applyNumberFormat="1" applyFont="1" applyFill="1" applyBorder="1" applyAlignment="1">
      <alignment wrapText="1"/>
      <protection/>
    </xf>
    <xf numFmtId="0" fontId="22" fillId="0" borderId="11" xfId="0" applyNumberFormat="1" applyFont="1" applyFill="1" applyBorder="1" applyAlignment="1">
      <alignment/>
    </xf>
    <xf numFmtId="0" fontId="14" fillId="32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188" fontId="27" fillId="33" borderId="11" xfId="0" applyNumberFormat="1" applyFont="1" applyFill="1" applyBorder="1" applyAlignment="1">
      <alignment vertical="center" wrapText="1"/>
    </xf>
    <xf numFmtId="0" fontId="27" fillId="33" borderId="11" xfId="0" applyNumberFormat="1" applyFont="1" applyFill="1" applyBorder="1" applyAlignment="1">
      <alignment vertical="center" wrapText="1"/>
    </xf>
    <xf numFmtId="188" fontId="27" fillId="32" borderId="11" xfId="0" applyNumberFormat="1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/>
      <protection hidden="1"/>
    </xf>
    <xf numFmtId="0" fontId="14" fillId="33" borderId="11" xfId="64" applyFont="1" applyFill="1" applyBorder="1" applyProtection="1">
      <alignment/>
      <protection hidden="1"/>
    </xf>
    <xf numFmtId="0" fontId="14" fillId="32" borderId="11" xfId="64" applyFont="1" applyFill="1" applyBorder="1" applyProtection="1">
      <alignment/>
      <protection hidden="1"/>
    </xf>
    <xf numFmtId="188" fontId="0" fillId="33" borderId="11" xfId="0" applyNumberFormat="1" applyFill="1" applyBorder="1" applyAlignment="1">
      <alignment horizontal="center" vertical="center" wrapText="1"/>
    </xf>
    <xf numFmtId="169" fontId="0" fillId="33" borderId="11" xfId="0" applyNumberFormat="1" applyFill="1" applyBorder="1" applyAlignment="1">
      <alignment/>
    </xf>
    <xf numFmtId="169" fontId="22" fillId="32" borderId="11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169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/>
    </xf>
    <xf numFmtId="0" fontId="34" fillId="0" borderId="0" xfId="40" applyFont="1" applyFill="1" applyBorder="1">
      <alignment/>
      <protection/>
    </xf>
    <xf numFmtId="0" fontId="10" fillId="0" borderId="0" xfId="40" applyFont="1" applyFill="1" applyBorder="1" applyAlignment="1">
      <alignment horizontal="center"/>
      <protection/>
    </xf>
    <xf numFmtId="0" fontId="34" fillId="0" borderId="0" xfId="40" applyFont="1" applyFill="1" applyBorder="1" applyAlignment="1">
      <alignment horizontal="center" vertical="center" wrapText="1"/>
      <protection/>
    </xf>
    <xf numFmtId="0" fontId="34" fillId="0" borderId="11" xfId="4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/>
    </xf>
    <xf numFmtId="0" fontId="9" fillId="0" borderId="11" xfId="41" applyFont="1" applyFill="1" applyBorder="1">
      <alignment/>
      <protection/>
    </xf>
    <xf numFmtId="0" fontId="11" fillId="0" borderId="11" xfId="41" applyFont="1" applyFill="1" applyBorder="1">
      <alignment/>
      <protection/>
    </xf>
    <xf numFmtId="3" fontId="34" fillId="33" borderId="11" xfId="40" applyNumberFormat="1" applyFont="1" applyFill="1" applyBorder="1" applyAlignment="1">
      <alignment horizontal="right" vertical="center" wrapText="1"/>
      <protection/>
    </xf>
    <xf numFmtId="3" fontId="34" fillId="32" borderId="11" xfId="40" applyNumberFormat="1" applyFont="1" applyFill="1" applyBorder="1" applyAlignment="1">
      <alignment horizontal="right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4" fillId="33" borderId="11" xfId="39" applyFont="1" applyFill="1" applyBorder="1" applyAlignment="1">
      <alignment horizontal="center" vertical="center" wrapText="1"/>
      <protection/>
    </xf>
    <xf numFmtId="3" fontId="34" fillId="32" borderId="11" xfId="40" applyNumberFormat="1" applyFont="1" applyFill="1" applyBorder="1">
      <alignment/>
      <protection/>
    </xf>
    <xf numFmtId="3" fontId="34" fillId="33" borderId="11" xfId="40" applyNumberFormat="1" applyFont="1" applyFill="1" applyBorder="1">
      <alignment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3" fillId="0" borderId="11" xfId="40" applyFont="1" applyFill="1" applyBorder="1" applyAlignment="1">
      <alignment horizontal="center"/>
      <protection/>
    </xf>
    <xf numFmtId="0" fontId="34" fillId="33" borderId="11" xfId="40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/>
    </xf>
    <xf numFmtId="184" fontId="14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187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 horizontal="center" vertical="center" wrapText="1"/>
    </xf>
    <xf numFmtId="0" fontId="27" fillId="34" borderId="11" xfId="0" applyNumberFormat="1" applyFont="1" applyFill="1" applyBorder="1" applyAlignment="1">
      <alignment vertical="center" wrapText="1"/>
    </xf>
    <xf numFmtId="0" fontId="14" fillId="37" borderId="11" xfId="0" applyFont="1" applyFill="1" applyBorder="1" applyAlignment="1">
      <alignment vertical="center" wrapText="1"/>
    </xf>
    <xf numFmtId="188" fontId="27" fillId="34" borderId="11" xfId="0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169" fontId="25" fillId="36" borderId="0" xfId="0" applyNumberFormat="1" applyFont="1" applyFill="1" applyAlignment="1">
      <alignment/>
    </xf>
    <xf numFmtId="3" fontId="9" fillId="32" borderId="11" xfId="0" applyNumberFormat="1" applyFont="1" applyFill="1" applyBorder="1" applyAlignment="1">
      <alignment wrapText="1"/>
    </xf>
    <xf numFmtId="188" fontId="22" fillId="32" borderId="11" xfId="0" applyNumberFormat="1" applyFont="1" applyFill="1" applyBorder="1" applyAlignment="1">
      <alignment/>
    </xf>
    <xf numFmtId="3" fontId="34" fillId="0" borderId="0" xfId="40" applyNumberFormat="1" applyFont="1" applyFill="1" applyBorder="1">
      <alignment/>
      <protection/>
    </xf>
    <xf numFmtId="0" fontId="10" fillId="0" borderId="0" xfId="40" applyFont="1" applyFill="1" applyBorder="1">
      <alignment/>
      <protection/>
    </xf>
    <xf numFmtId="177" fontId="34" fillId="32" borderId="11" xfId="40" applyNumberFormat="1" applyFont="1" applyFill="1" applyBorder="1">
      <alignment/>
      <protection/>
    </xf>
    <xf numFmtId="177" fontId="34" fillId="32" borderId="11" xfId="40" applyNumberFormat="1" applyFont="1" applyFill="1" applyBorder="1" applyAlignment="1">
      <alignment horizontal="right" vertical="center" wrapText="1"/>
      <protection/>
    </xf>
    <xf numFmtId="177" fontId="34" fillId="33" borderId="11" xfId="40" applyNumberFormat="1" applyFont="1" applyFill="1" applyBorder="1">
      <alignment/>
      <protection/>
    </xf>
    <xf numFmtId="177" fontId="34" fillId="33" borderId="11" xfId="40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171" fontId="10" fillId="0" borderId="11" xfId="65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/>
    </xf>
    <xf numFmtId="169" fontId="4" fillId="33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0" fontId="10" fillId="33" borderId="11" xfId="65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10" fillId="35" borderId="11" xfId="65" applyFont="1" applyFill="1" applyBorder="1" applyAlignment="1">
      <alignment horizontal="center" vertical="center" wrapText="1"/>
      <protection/>
    </xf>
    <xf numFmtId="0" fontId="10" fillId="33" borderId="14" xfId="65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33" borderId="11" xfId="0" applyFill="1" applyBorder="1" applyAlignment="1">
      <alignment wrapText="1"/>
    </xf>
    <xf numFmtId="0" fontId="12" fillId="34" borderId="11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 wrapText="1"/>
    </xf>
    <xf numFmtId="171" fontId="0" fillId="32" borderId="11" xfId="0" applyNumberFormat="1" applyFill="1" applyBorder="1" applyAlignment="1">
      <alignment horizontal="center" vertical="center" wrapText="1"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8" xfId="40" applyFont="1" applyFill="1" applyBorder="1" applyAlignment="1">
      <alignment horizontal="center" vertical="center" wrapText="1"/>
      <protection/>
    </xf>
    <xf numFmtId="0" fontId="10" fillId="33" borderId="12" xfId="39" applyFont="1" applyFill="1" applyBorder="1" applyAlignment="1">
      <alignment horizontal="center" vertical="center" wrapText="1"/>
      <protection/>
    </xf>
    <xf numFmtId="0" fontId="10" fillId="33" borderId="13" xfId="39" applyFont="1" applyFill="1" applyBorder="1" applyAlignment="1">
      <alignment horizontal="center" vertical="center" wrapText="1"/>
      <protection/>
    </xf>
    <xf numFmtId="0" fontId="10" fillId="33" borderId="18" xfId="39" applyFont="1" applyFill="1" applyBorder="1" applyAlignment="1">
      <alignment horizontal="center" vertic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8" xfId="40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10" fillId="33" borderId="17" xfId="40" applyFont="1" applyFill="1" applyBorder="1" applyAlignment="1">
      <alignment horizontal="center" vertical="center" wrapText="1"/>
      <protection/>
    </xf>
    <xf numFmtId="3" fontId="10" fillId="33" borderId="12" xfId="40" applyNumberFormat="1" applyFont="1" applyFill="1" applyBorder="1" applyAlignment="1">
      <alignment horizontal="center" vertical="center" wrapText="1"/>
      <protection/>
    </xf>
    <xf numFmtId="3" fontId="10" fillId="33" borderId="13" xfId="40" applyNumberFormat="1" applyFont="1" applyFill="1" applyBorder="1" applyAlignment="1">
      <alignment horizontal="center" vertical="center" wrapText="1"/>
      <protection/>
    </xf>
    <xf numFmtId="3" fontId="10" fillId="33" borderId="18" xfId="40" applyNumberFormat="1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3" fontId="10" fillId="33" borderId="11" xfId="40" applyNumberFormat="1" applyFont="1" applyFill="1" applyBorder="1" applyAlignment="1">
      <alignment horizontal="center" vertical="center" wrapText="1"/>
      <protection/>
    </xf>
    <xf numFmtId="0" fontId="33" fillId="0" borderId="19" xfId="40" applyFont="1" applyFill="1" applyBorder="1" applyAlignment="1">
      <alignment horizontal="center" wrapText="1"/>
      <protection/>
    </xf>
    <xf numFmtId="0" fontId="33" fillId="0" borderId="0" xfId="40" applyFont="1" applyFill="1" applyBorder="1" applyAlignment="1">
      <alignment horizontal="center" wrapText="1"/>
      <protection/>
    </xf>
    <xf numFmtId="0" fontId="35" fillId="0" borderId="19" xfId="40" applyFont="1" applyFill="1" applyBorder="1" applyAlignment="1">
      <alignment horizontal="center" wrapText="1"/>
      <protection/>
    </xf>
    <xf numFmtId="0" fontId="35" fillId="0" borderId="0" xfId="40" applyFont="1" applyFill="1" applyBorder="1" applyAlignment="1">
      <alignment horizont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0\raifo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21"/>
  <sheetViews>
    <sheetView zoomScale="87" zoomScaleNormal="87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11" sqref="N11"/>
    </sheetView>
  </sheetViews>
  <sheetFormatPr defaultColWidth="9.00390625" defaultRowHeight="12.75"/>
  <cols>
    <col min="1" max="1" width="5.00390625" style="3" customWidth="1"/>
    <col min="2" max="2" width="20.375" style="49" customWidth="1"/>
    <col min="3" max="3" width="12.25390625" style="19" customWidth="1"/>
    <col min="4" max="4" width="10.75390625" style="23" customWidth="1"/>
    <col min="5" max="5" width="9.25390625" style="23" customWidth="1"/>
    <col min="6" max="6" width="13.375" style="23" customWidth="1"/>
    <col min="7" max="7" width="13.00390625" style="23" customWidth="1"/>
    <col min="8" max="8" width="13.00390625" style="4" customWidth="1"/>
    <col min="9" max="9" width="9.875" style="4" customWidth="1"/>
    <col min="10" max="10" width="13.875" style="24" customWidth="1"/>
    <col min="11" max="11" width="11.00390625" style="10" customWidth="1"/>
    <col min="12" max="12" width="10.25390625" style="4" customWidth="1"/>
    <col min="13" max="13" width="9.625" style="4" customWidth="1"/>
    <col min="14" max="14" width="13.625" style="23" customWidth="1"/>
    <col min="15" max="15" width="12.00390625" style="4" customWidth="1"/>
    <col min="16" max="16" width="11.25390625" style="23" customWidth="1"/>
    <col min="17" max="17" width="10.375" style="11" customWidth="1"/>
    <col min="18" max="16384" width="9.125" style="5" customWidth="1"/>
  </cols>
  <sheetData>
    <row r="1" spans="16:17" ht="15.75">
      <c r="P1" s="120"/>
      <c r="Q1" s="120"/>
    </row>
    <row r="2" spans="2:17" s="3" customFormat="1" ht="44.25" customHeight="1">
      <c r="B2" s="48"/>
      <c r="C2" s="124" t="s">
        <v>99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3" customFormat="1" ht="12.75" customHeight="1">
      <c r="A3" s="122"/>
      <c r="B3" s="121" t="s">
        <v>37</v>
      </c>
      <c r="C3" s="121" t="s">
        <v>93</v>
      </c>
      <c r="D3" s="127" t="s">
        <v>5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7" s="3" customFormat="1" ht="12.75" customHeight="1">
      <c r="A4" s="122"/>
      <c r="B4" s="121"/>
      <c r="C4" s="121"/>
      <c r="D4" s="117" t="s">
        <v>4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119" t="s">
        <v>34</v>
      </c>
    </row>
    <row r="5" spans="1:17" s="3" customFormat="1" ht="15" customHeight="1">
      <c r="A5" s="122"/>
      <c r="B5" s="121"/>
      <c r="C5" s="121"/>
      <c r="D5" s="123" t="s">
        <v>3</v>
      </c>
      <c r="E5" s="123"/>
      <c r="F5" s="123"/>
      <c r="G5" s="123"/>
      <c r="H5" s="125" t="s">
        <v>38</v>
      </c>
      <c r="I5" s="125"/>
      <c r="J5" s="125"/>
      <c r="K5" s="125"/>
      <c r="L5" s="123" t="s">
        <v>39</v>
      </c>
      <c r="M5" s="123"/>
      <c r="N5" s="123"/>
      <c r="O5" s="123"/>
      <c r="P5" s="126" t="s">
        <v>1</v>
      </c>
      <c r="Q5" s="119"/>
    </row>
    <row r="6" spans="1:17" s="3" customFormat="1" ht="14.25" customHeight="1">
      <c r="A6" s="122"/>
      <c r="B6" s="121"/>
      <c r="C6" s="121"/>
      <c r="D6" s="123"/>
      <c r="E6" s="123"/>
      <c r="F6" s="123"/>
      <c r="G6" s="123"/>
      <c r="H6" s="125"/>
      <c r="I6" s="125"/>
      <c r="J6" s="125"/>
      <c r="K6" s="125"/>
      <c r="L6" s="123"/>
      <c r="M6" s="123"/>
      <c r="N6" s="123"/>
      <c r="O6" s="123"/>
      <c r="P6" s="126"/>
      <c r="Q6" s="119"/>
    </row>
    <row r="7" spans="1:17" ht="87" customHeight="1">
      <c r="A7" s="122"/>
      <c r="B7" s="121"/>
      <c r="C7" s="121"/>
      <c r="D7" s="20" t="s">
        <v>16</v>
      </c>
      <c r="E7" s="20" t="s">
        <v>12</v>
      </c>
      <c r="F7" s="20" t="s">
        <v>10</v>
      </c>
      <c r="G7" s="20" t="s">
        <v>6</v>
      </c>
      <c r="H7" s="38" t="s">
        <v>16</v>
      </c>
      <c r="I7" s="38" t="s">
        <v>8</v>
      </c>
      <c r="J7" s="39" t="s">
        <v>9</v>
      </c>
      <c r="K7" s="39" t="s">
        <v>0</v>
      </c>
      <c r="L7" s="20" t="s">
        <v>17</v>
      </c>
      <c r="M7" s="20" t="s">
        <v>11</v>
      </c>
      <c r="N7" s="20" t="s">
        <v>9</v>
      </c>
      <c r="O7" s="20" t="s">
        <v>0</v>
      </c>
      <c r="P7" s="126"/>
      <c r="Q7" s="119"/>
    </row>
    <row r="8" spans="1:17" s="7" customFormat="1" ht="17.25" customHeight="1">
      <c r="A8" s="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 t="s">
        <v>2</v>
      </c>
      <c r="H8" s="40">
        <v>7</v>
      </c>
      <c r="I8" s="40">
        <v>8</v>
      </c>
      <c r="J8" s="40">
        <v>9</v>
      </c>
      <c r="K8" s="40">
        <v>9</v>
      </c>
      <c r="L8" s="17">
        <v>10</v>
      </c>
      <c r="M8" s="17">
        <v>11</v>
      </c>
      <c r="N8" s="17">
        <v>13</v>
      </c>
      <c r="O8" s="17">
        <v>12</v>
      </c>
      <c r="P8" s="46">
        <v>13</v>
      </c>
      <c r="Q8" s="47">
        <v>14</v>
      </c>
    </row>
    <row r="9" spans="1:17" s="8" customFormat="1" ht="27.75" customHeight="1">
      <c r="A9" s="9"/>
      <c r="B9" s="27" t="s">
        <v>36</v>
      </c>
      <c r="C9" s="18">
        <f>SUM(C10:C19)</f>
        <v>13944</v>
      </c>
      <c r="D9" s="52">
        <v>129786</v>
      </c>
      <c r="E9" s="53">
        <v>0.02</v>
      </c>
      <c r="F9" s="25">
        <f>SUM(F10:F19)</f>
        <v>928874</v>
      </c>
      <c r="G9" s="25">
        <f>SUM(G10:G19)</f>
        <v>2596</v>
      </c>
      <c r="H9" s="52">
        <v>2252</v>
      </c>
      <c r="I9" s="55">
        <v>1</v>
      </c>
      <c r="J9" s="41">
        <f>SUM(J10:J19)</f>
        <v>756422</v>
      </c>
      <c r="K9" s="41">
        <f>SUM(K10:K19)</f>
        <v>2250</v>
      </c>
      <c r="L9" s="57">
        <v>7773</v>
      </c>
      <c r="M9" s="55">
        <v>1</v>
      </c>
      <c r="N9" s="25">
        <f>SUM(N10:N19)</f>
        <v>2232215</v>
      </c>
      <c r="O9" s="25">
        <f>SUM(O10:O19)</f>
        <v>7772</v>
      </c>
      <c r="P9" s="25">
        <f>SUM(P10:P19)</f>
        <v>12618</v>
      </c>
      <c r="Q9" s="25"/>
    </row>
    <row r="10" spans="1:17" s="2" customFormat="1" ht="14.25" customHeight="1">
      <c r="A10" s="1">
        <v>1</v>
      </c>
      <c r="B10" s="16" t="s">
        <v>80</v>
      </c>
      <c r="C10" s="109">
        <v>1</v>
      </c>
      <c r="D10" s="21"/>
      <c r="E10" s="21"/>
      <c r="F10" s="54"/>
      <c r="G10" s="22">
        <f>$D$9*$E$9*F10/$F$9</f>
        <v>0</v>
      </c>
      <c r="H10" s="42"/>
      <c r="I10" s="42"/>
      <c r="J10" s="56"/>
      <c r="K10" s="43">
        <f>$H$9*$I$9*J10/$J$9</f>
        <v>0</v>
      </c>
      <c r="L10" s="21"/>
      <c r="M10" s="21"/>
      <c r="N10" s="54"/>
      <c r="O10" s="44">
        <f>$L$9*$M$9*N10/$N$9</f>
        <v>0</v>
      </c>
      <c r="P10" s="58">
        <f>G10+K10+O10</f>
        <v>0</v>
      </c>
      <c r="Q10" s="59">
        <f>(P10/C10)/($P$9/$C$9)</f>
        <v>0</v>
      </c>
    </row>
    <row r="11" spans="1:17" s="2" customFormat="1" ht="14.25" customHeight="1">
      <c r="A11" s="1">
        <v>2</v>
      </c>
      <c r="B11" s="16" t="s">
        <v>81</v>
      </c>
      <c r="C11" s="109">
        <v>1251</v>
      </c>
      <c r="D11" s="21"/>
      <c r="E11" s="21"/>
      <c r="F11" s="54">
        <v>27444</v>
      </c>
      <c r="G11" s="22">
        <f aca="true" t="shared" si="0" ref="G11:G19">$D$9*$E$9*F11/$F$9</f>
        <v>76.7</v>
      </c>
      <c r="H11" s="42"/>
      <c r="I11" s="42"/>
      <c r="J11" s="56">
        <v>17609</v>
      </c>
      <c r="K11" s="43">
        <f aca="true" t="shared" si="1" ref="K11:K19">$H$9*$I$9*J11/$J$9</f>
        <v>52</v>
      </c>
      <c r="L11" s="21"/>
      <c r="M11" s="21"/>
      <c r="N11" s="54">
        <v>269773</v>
      </c>
      <c r="O11" s="44">
        <f aca="true" t="shared" si="2" ref="O11:O19">$L$9*$M$9*N11/$N$9</f>
        <v>939</v>
      </c>
      <c r="P11" s="58">
        <f aca="true" t="shared" si="3" ref="P11:P19">G11+K11+O11</f>
        <v>1067.7</v>
      </c>
      <c r="Q11" s="59">
        <f aca="true" t="shared" si="4" ref="Q11:Q19">(P11/C11)/($P$9/$C$9)</f>
        <v>0.943167406160664</v>
      </c>
    </row>
    <row r="12" spans="1:17" s="2" customFormat="1" ht="14.25" customHeight="1">
      <c r="A12" s="1">
        <v>3</v>
      </c>
      <c r="B12" s="16" t="s">
        <v>82</v>
      </c>
      <c r="C12" s="109">
        <v>6567</v>
      </c>
      <c r="D12" s="21"/>
      <c r="E12" s="21"/>
      <c r="F12" s="54">
        <v>737785</v>
      </c>
      <c r="G12" s="22">
        <f t="shared" si="0"/>
        <v>2061.7</v>
      </c>
      <c r="H12" s="42"/>
      <c r="I12" s="42"/>
      <c r="J12" s="56">
        <v>611398</v>
      </c>
      <c r="K12" s="43">
        <f t="shared" si="1"/>
        <v>1820</v>
      </c>
      <c r="L12" s="21"/>
      <c r="M12" s="21"/>
      <c r="N12" s="54">
        <v>769116</v>
      </c>
      <c r="O12" s="44">
        <f t="shared" si="2"/>
        <v>2678</v>
      </c>
      <c r="P12" s="58">
        <f t="shared" si="3"/>
        <v>6559.7</v>
      </c>
      <c r="Q12" s="59">
        <f t="shared" si="4"/>
        <v>1.10385953311566</v>
      </c>
    </row>
    <row r="13" spans="1:17" s="2" customFormat="1" ht="14.25" customHeight="1">
      <c r="A13" s="1">
        <v>4</v>
      </c>
      <c r="B13" s="16" t="s">
        <v>83</v>
      </c>
      <c r="C13" s="109">
        <v>664</v>
      </c>
      <c r="D13" s="21"/>
      <c r="E13" s="21"/>
      <c r="F13" s="54">
        <v>19428</v>
      </c>
      <c r="G13" s="22">
        <f t="shared" si="0"/>
        <v>54.3</v>
      </c>
      <c r="H13" s="42"/>
      <c r="I13" s="42"/>
      <c r="J13" s="56">
        <v>9370</v>
      </c>
      <c r="K13" s="43">
        <f t="shared" si="1"/>
        <v>28</v>
      </c>
      <c r="L13" s="21"/>
      <c r="M13" s="21"/>
      <c r="N13" s="54">
        <v>114964</v>
      </c>
      <c r="O13" s="44">
        <f t="shared" si="2"/>
        <v>400</v>
      </c>
      <c r="P13" s="58">
        <f t="shared" si="3"/>
        <v>482.3</v>
      </c>
      <c r="Q13" s="59">
        <f t="shared" si="4"/>
        <v>0.802686638135996</v>
      </c>
    </row>
    <row r="14" spans="1:17" s="2" customFormat="1" ht="14.25" customHeight="1">
      <c r="A14" s="1">
        <v>5</v>
      </c>
      <c r="B14" s="16" t="s">
        <v>84</v>
      </c>
      <c r="C14" s="109">
        <v>664</v>
      </c>
      <c r="D14" s="21"/>
      <c r="E14" s="21"/>
      <c r="F14" s="54">
        <v>19946</v>
      </c>
      <c r="G14" s="22">
        <f t="shared" si="0"/>
        <v>55.7</v>
      </c>
      <c r="H14" s="42"/>
      <c r="I14" s="42"/>
      <c r="J14" s="56">
        <v>13193</v>
      </c>
      <c r="K14" s="43">
        <f t="shared" si="1"/>
        <v>39</v>
      </c>
      <c r="L14" s="21"/>
      <c r="M14" s="21"/>
      <c r="N14" s="54">
        <v>198671</v>
      </c>
      <c r="O14" s="44">
        <f t="shared" si="2"/>
        <v>692</v>
      </c>
      <c r="P14" s="58">
        <f t="shared" si="3"/>
        <v>786.7</v>
      </c>
      <c r="Q14" s="59">
        <f t="shared" si="4"/>
        <v>1.30929624346172</v>
      </c>
    </row>
    <row r="15" spans="1:17" s="2" customFormat="1" ht="14.25" customHeight="1">
      <c r="A15" s="1">
        <v>6</v>
      </c>
      <c r="B15" s="16" t="s">
        <v>85</v>
      </c>
      <c r="C15" s="109">
        <v>635</v>
      </c>
      <c r="D15" s="21"/>
      <c r="E15" s="21"/>
      <c r="F15" s="54">
        <v>15070</v>
      </c>
      <c r="G15" s="22">
        <f t="shared" si="0"/>
        <v>42.1</v>
      </c>
      <c r="H15" s="42"/>
      <c r="I15" s="42"/>
      <c r="J15" s="56">
        <v>21923</v>
      </c>
      <c r="K15" s="43">
        <f t="shared" si="1"/>
        <v>65</v>
      </c>
      <c r="L15" s="21"/>
      <c r="M15" s="21"/>
      <c r="N15" s="54">
        <v>26783</v>
      </c>
      <c r="O15" s="44">
        <f t="shared" si="2"/>
        <v>93</v>
      </c>
      <c r="P15" s="58">
        <f t="shared" si="3"/>
        <v>200.1</v>
      </c>
      <c r="Q15" s="59">
        <f t="shared" si="4"/>
        <v>0.348233232614825</v>
      </c>
    </row>
    <row r="16" spans="1:17" s="2" customFormat="1" ht="14.25" customHeight="1">
      <c r="A16" s="1">
        <v>7</v>
      </c>
      <c r="B16" s="16" t="s">
        <v>86</v>
      </c>
      <c r="C16" s="109">
        <v>983</v>
      </c>
      <c r="D16" s="21"/>
      <c r="E16" s="21"/>
      <c r="F16" s="54">
        <v>27530</v>
      </c>
      <c r="G16" s="22">
        <f t="shared" si="0"/>
        <v>76.9</v>
      </c>
      <c r="H16" s="42"/>
      <c r="I16" s="42"/>
      <c r="J16" s="56">
        <v>4273</v>
      </c>
      <c r="K16" s="43">
        <f t="shared" si="1"/>
        <v>13</v>
      </c>
      <c r="L16" s="21"/>
      <c r="M16" s="21"/>
      <c r="N16" s="54">
        <v>130375</v>
      </c>
      <c r="O16" s="44">
        <f t="shared" si="2"/>
        <v>454</v>
      </c>
      <c r="P16" s="58">
        <f t="shared" si="3"/>
        <v>543.9</v>
      </c>
      <c r="Q16" s="59">
        <f t="shared" si="4"/>
        <v>0.611452031177667</v>
      </c>
    </row>
    <row r="17" spans="1:17" s="2" customFormat="1" ht="14.25" customHeight="1">
      <c r="A17" s="1">
        <v>8</v>
      </c>
      <c r="B17" s="16" t="s">
        <v>87</v>
      </c>
      <c r="C17" s="109">
        <v>1419</v>
      </c>
      <c r="D17" s="21"/>
      <c r="E17" s="21"/>
      <c r="F17" s="54">
        <v>34759</v>
      </c>
      <c r="G17" s="22">
        <f t="shared" si="0"/>
        <v>97.1</v>
      </c>
      <c r="H17" s="42"/>
      <c r="I17" s="42"/>
      <c r="J17" s="56">
        <v>35708</v>
      </c>
      <c r="K17" s="43">
        <f t="shared" si="1"/>
        <v>106</v>
      </c>
      <c r="L17" s="21"/>
      <c r="M17" s="21"/>
      <c r="N17" s="54">
        <v>341320</v>
      </c>
      <c r="O17" s="44">
        <f t="shared" si="2"/>
        <v>1189</v>
      </c>
      <c r="P17" s="58">
        <f t="shared" si="3"/>
        <v>1392.1</v>
      </c>
      <c r="Q17" s="59">
        <f t="shared" si="4"/>
        <v>1.08413880368895</v>
      </c>
    </row>
    <row r="18" spans="1:17" s="2" customFormat="1" ht="14.25" customHeight="1">
      <c r="A18" s="1">
        <v>9</v>
      </c>
      <c r="B18" s="16" t="s">
        <v>88</v>
      </c>
      <c r="C18" s="109">
        <v>1222</v>
      </c>
      <c r="D18" s="21"/>
      <c r="E18" s="21"/>
      <c r="F18" s="54">
        <v>34392</v>
      </c>
      <c r="G18" s="22">
        <f t="shared" si="0"/>
        <v>96.1</v>
      </c>
      <c r="H18" s="42"/>
      <c r="I18" s="42"/>
      <c r="J18" s="56">
        <v>35412</v>
      </c>
      <c r="K18" s="43">
        <f t="shared" si="1"/>
        <v>105</v>
      </c>
      <c r="L18" s="21"/>
      <c r="M18" s="21"/>
      <c r="N18" s="54">
        <v>352754</v>
      </c>
      <c r="O18" s="44">
        <f t="shared" si="2"/>
        <v>1228</v>
      </c>
      <c r="P18" s="58">
        <f t="shared" si="3"/>
        <v>1429.1</v>
      </c>
      <c r="Q18" s="59">
        <f t="shared" si="4"/>
        <v>1.29237415491703</v>
      </c>
    </row>
    <row r="19" spans="1:17" s="2" customFormat="1" ht="14.25" customHeight="1">
      <c r="A19" s="1">
        <v>10</v>
      </c>
      <c r="B19" s="16" t="s">
        <v>89</v>
      </c>
      <c r="C19" s="109">
        <v>538</v>
      </c>
      <c r="D19" s="21"/>
      <c r="E19" s="21"/>
      <c r="F19" s="54">
        <v>12520</v>
      </c>
      <c r="G19" s="22">
        <f t="shared" si="0"/>
        <v>35</v>
      </c>
      <c r="H19" s="42"/>
      <c r="I19" s="42"/>
      <c r="J19" s="56">
        <v>7536</v>
      </c>
      <c r="K19" s="43">
        <f t="shared" si="1"/>
        <v>22</v>
      </c>
      <c r="L19" s="21"/>
      <c r="M19" s="21"/>
      <c r="N19" s="54">
        <v>28459</v>
      </c>
      <c r="O19" s="44">
        <f t="shared" si="2"/>
        <v>99</v>
      </c>
      <c r="P19" s="58">
        <f t="shared" si="3"/>
        <v>156</v>
      </c>
      <c r="Q19" s="59">
        <f t="shared" si="4"/>
        <v>0.320434429837354</v>
      </c>
    </row>
    <row r="20" ht="12.75"/>
    <row r="21" ht="20.25">
      <c r="B21" s="108" t="s">
        <v>79</v>
      </c>
    </row>
    <row r="22" ht="12.75"/>
    <row r="23" ht="12.75"/>
  </sheetData>
  <sheetProtection/>
  <mergeCells count="12">
    <mergeCell ref="P5:P7"/>
    <mergeCell ref="D3:Q3"/>
    <mergeCell ref="D4:P4"/>
    <mergeCell ref="Q4:Q7"/>
    <mergeCell ref="P1:Q1"/>
    <mergeCell ref="B3:B7"/>
    <mergeCell ref="A3:A7"/>
    <mergeCell ref="C3:C7"/>
    <mergeCell ref="D5:G6"/>
    <mergeCell ref="C2:Q2"/>
    <mergeCell ref="H5:K6"/>
    <mergeCell ref="L5:O6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O31"/>
  <sheetViews>
    <sheetView zoomScalePageLayoutView="0" workbookViewId="0" topLeftCell="A1">
      <pane xSplit="5" ySplit="4" topLeftCell="F2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26" sqref="E26"/>
    </sheetView>
  </sheetViews>
  <sheetFormatPr defaultColWidth="9.00390625" defaultRowHeight="12.75"/>
  <cols>
    <col min="1" max="1" width="4.625" style="28" customWidth="1"/>
    <col min="2" max="2" width="16.875" style="28" customWidth="1"/>
    <col min="3" max="3" width="8.375" style="28" customWidth="1"/>
    <col min="4" max="4" width="46.375" style="28" customWidth="1"/>
    <col min="5" max="5" width="10.875" style="28" customWidth="1"/>
    <col min="6" max="6" width="19.125" style="28" customWidth="1"/>
    <col min="7" max="7" width="20.00390625" style="28" customWidth="1"/>
    <col min="8" max="8" width="16.625" style="28" bestFit="1" customWidth="1"/>
    <col min="9" max="11" width="16.375" style="28" bestFit="1" customWidth="1"/>
    <col min="12" max="12" width="19.875" style="28" customWidth="1"/>
    <col min="13" max="14" width="16.625" style="28" bestFit="1" customWidth="1"/>
    <col min="15" max="15" width="16.375" style="28" bestFit="1" customWidth="1"/>
    <col min="16" max="16384" width="9.125" style="28" customWidth="1"/>
  </cols>
  <sheetData>
    <row r="2" spans="4:15" ht="38.25" customHeight="1">
      <c r="D2" s="29"/>
      <c r="E2" s="134" t="s">
        <v>94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6:15" ht="18" customHeight="1">
      <c r="F3" s="61">
        <v>1</v>
      </c>
      <c r="G3" s="61">
        <v>2</v>
      </c>
      <c r="H3" s="61">
        <v>3</v>
      </c>
      <c r="I3" s="61">
        <v>4</v>
      </c>
      <c r="J3" s="61">
        <v>5</v>
      </c>
      <c r="K3" s="61">
        <v>6</v>
      </c>
      <c r="L3" s="61">
        <v>7</v>
      </c>
      <c r="M3" s="61">
        <v>8</v>
      </c>
      <c r="N3" s="61">
        <v>9</v>
      </c>
      <c r="O3" s="61">
        <v>10</v>
      </c>
    </row>
    <row r="4" spans="1:15" s="12" customFormat="1" ht="56.25" customHeight="1">
      <c r="A4" s="13" t="s">
        <v>13</v>
      </c>
      <c r="B4" s="13" t="s">
        <v>18</v>
      </c>
      <c r="C4" s="13" t="s">
        <v>19</v>
      </c>
      <c r="D4" s="13" t="s">
        <v>20</v>
      </c>
      <c r="E4" s="13" t="s">
        <v>21</v>
      </c>
      <c r="F4" s="62" t="str">
        <f>'РАСЧЕТ ИНП'!B10</f>
        <v> Г/п "Дровянинское"</v>
      </c>
      <c r="G4" s="62" t="str">
        <f>'РАСЧЕТ ИНП'!B11</f>
        <v>С/П "Хадактинское"</v>
      </c>
      <c r="H4" s="62" t="str">
        <f>'РАСЧЕТ ИНП'!B12</f>
        <v>С/п "Улетовское"</v>
      </c>
      <c r="I4" s="62" t="str">
        <f>'РАСЧЕТ ИНП'!B13</f>
        <v>С/п "Артинское"</v>
      </c>
      <c r="J4" s="62" t="str">
        <f>'РАСЧЕТ ИНП'!B14</f>
        <v>С/п "Доронинское"</v>
      </c>
      <c r="K4" s="62" t="str">
        <f>'РАСЧЕТ ИНП'!B15</f>
        <v>С/п "Аблатуйское"</v>
      </c>
      <c r="L4" s="62" t="str">
        <f>'РАСЧЕТ ИНП'!B16</f>
        <v>С/п "Горекацанское"</v>
      </c>
      <c r="M4" s="62" t="str">
        <f>'РАСЧЕТ ИНП'!B17</f>
        <v>С/п "Николаевское"</v>
      </c>
      <c r="N4" s="62" t="str">
        <f>'РАСЧЕТ ИНП'!B18</f>
        <v>С/п "Тангинское"</v>
      </c>
      <c r="O4" s="62" t="str">
        <f>'РАСЧЕТ ИНП'!B19</f>
        <v>С/п "Ленинское"</v>
      </c>
    </row>
    <row r="5" spans="1:15" s="12" customFormat="1" ht="33" customHeight="1">
      <c r="A5" s="14"/>
      <c r="B5" s="14"/>
      <c r="C5" s="14"/>
      <c r="D5" s="62" t="s">
        <v>95</v>
      </c>
      <c r="E5" s="13">
        <f>SUM(F5:O5)</f>
        <v>13944</v>
      </c>
      <c r="F5" s="63">
        <f>'РАСЧЕТ ИНП'!C10</f>
        <v>1</v>
      </c>
      <c r="G5" s="63">
        <f>'РАСЧЕТ ИНП'!C11</f>
        <v>1251</v>
      </c>
      <c r="H5" s="63">
        <f>'РАСЧЕТ ИНП'!C12</f>
        <v>6567</v>
      </c>
      <c r="I5" s="63">
        <f>'РАСЧЕТ ИНП'!C13</f>
        <v>664</v>
      </c>
      <c r="J5" s="63">
        <f>'РАСЧЕТ ИНП'!C14</f>
        <v>664</v>
      </c>
      <c r="K5" s="63">
        <f>'РАСЧЕТ ИНП'!C15</f>
        <v>635</v>
      </c>
      <c r="L5" s="63">
        <f>'РАСЧЕТ ИНП'!C16</f>
        <v>983</v>
      </c>
      <c r="M5" s="63">
        <f>'РАСЧЕТ ИНП'!C17</f>
        <v>1419</v>
      </c>
      <c r="N5" s="63">
        <f>'РАСЧЕТ ИНП'!C18</f>
        <v>1222</v>
      </c>
      <c r="O5" s="63">
        <f>'РАСЧЕТ ИНП'!C19</f>
        <v>538</v>
      </c>
    </row>
    <row r="6" spans="1:15" s="12" customFormat="1" ht="33" customHeight="1">
      <c r="A6" s="132" t="s">
        <v>23</v>
      </c>
      <c r="B6" s="135" t="s">
        <v>22</v>
      </c>
      <c r="C6" s="137" t="s">
        <v>42</v>
      </c>
      <c r="D6" s="30" t="s">
        <v>44</v>
      </c>
      <c r="E6" s="13"/>
      <c r="F6" s="31">
        <f>1+F7</f>
        <v>1</v>
      </c>
      <c r="G6" s="31">
        <f aca="true" t="shared" si="0" ref="G6:O6">1+G7</f>
        <v>1.25</v>
      </c>
      <c r="H6" s="31">
        <f t="shared" si="0"/>
        <v>1.25</v>
      </c>
      <c r="I6" s="31">
        <f t="shared" si="0"/>
        <v>1.25</v>
      </c>
      <c r="J6" s="31">
        <f t="shared" si="0"/>
        <v>1.25</v>
      </c>
      <c r="K6" s="31">
        <f t="shared" si="0"/>
        <v>1.25</v>
      </c>
      <c r="L6" s="31">
        <f t="shared" si="0"/>
        <v>1.25</v>
      </c>
      <c r="M6" s="31">
        <f t="shared" si="0"/>
        <v>1.25</v>
      </c>
      <c r="N6" s="31">
        <f t="shared" si="0"/>
        <v>1.25</v>
      </c>
      <c r="O6" s="31">
        <f t="shared" si="0"/>
        <v>1.25</v>
      </c>
    </row>
    <row r="7" spans="1:15" s="12" customFormat="1" ht="66.75" customHeight="1">
      <c r="A7" s="133"/>
      <c r="B7" s="136"/>
      <c r="C7" s="138"/>
      <c r="D7" s="64" t="s">
        <v>43</v>
      </c>
      <c r="E7" s="33"/>
      <c r="F7" s="60"/>
      <c r="G7" s="60">
        <v>0.25</v>
      </c>
      <c r="H7" s="60">
        <v>0.25</v>
      </c>
      <c r="I7" s="60">
        <v>0.25</v>
      </c>
      <c r="J7" s="60">
        <v>0.25</v>
      </c>
      <c r="K7" s="60">
        <v>0.25</v>
      </c>
      <c r="L7" s="60">
        <v>0.25</v>
      </c>
      <c r="M7" s="60">
        <v>0.25</v>
      </c>
      <c r="N7" s="60">
        <v>0.25</v>
      </c>
      <c r="O7" s="60">
        <v>0.25</v>
      </c>
    </row>
    <row r="8" spans="1:15" ht="60" customHeight="1">
      <c r="A8" s="15"/>
      <c r="B8" s="129" t="s">
        <v>24</v>
      </c>
      <c r="C8" s="130" t="s">
        <v>78</v>
      </c>
      <c r="D8" s="30" t="s">
        <v>24</v>
      </c>
      <c r="E8" s="32"/>
      <c r="F8" s="106">
        <f>(F9*F12*F15*F18)/($E$9*$E$12*$E$15*$E$18)</f>
        <v>0.26</v>
      </c>
      <c r="G8" s="106">
        <f aca="true" t="shared" si="1" ref="G8:O8">(G9*G12*G15*G18)/($E$9*$E$12*$E$15*$E$18)</f>
        <v>0.754</v>
      </c>
      <c r="H8" s="106">
        <f t="shared" si="1"/>
        <v>0.511</v>
      </c>
      <c r="I8" s="106">
        <f t="shared" si="1"/>
        <v>0.661</v>
      </c>
      <c r="J8" s="106">
        <f t="shared" si="1"/>
        <v>0.803</v>
      </c>
      <c r="K8" s="106">
        <f t="shared" si="1"/>
        <v>0.878</v>
      </c>
      <c r="L8" s="106">
        <f t="shared" si="1"/>
        <v>1.931</v>
      </c>
      <c r="M8" s="106">
        <f t="shared" si="1"/>
        <v>1.362</v>
      </c>
      <c r="N8" s="106">
        <f t="shared" si="1"/>
        <v>1.794</v>
      </c>
      <c r="O8" s="106">
        <f t="shared" si="1"/>
        <v>1.454</v>
      </c>
    </row>
    <row r="9" spans="1:15" ht="60" customHeight="1">
      <c r="A9" s="15"/>
      <c r="B9" s="129"/>
      <c r="C9" s="131"/>
      <c r="D9" s="30" t="s">
        <v>45</v>
      </c>
      <c r="E9" s="107">
        <f>(SUM(F9:O9))/10</f>
        <v>0.96</v>
      </c>
      <c r="F9" s="104">
        <f>(0.6*F10+0.4*F11)/F10</f>
        <v>0.6</v>
      </c>
      <c r="G9" s="104">
        <f aca="true" t="shared" si="2" ref="G9:O9">(0.6*G10+0.4*G11)/G10</f>
        <v>1</v>
      </c>
      <c r="H9" s="104">
        <f t="shared" si="2"/>
        <v>1</v>
      </c>
      <c r="I9" s="104">
        <f t="shared" si="2"/>
        <v>1</v>
      </c>
      <c r="J9" s="104">
        <f t="shared" si="2"/>
        <v>1</v>
      </c>
      <c r="K9" s="104">
        <f t="shared" si="2"/>
        <v>1</v>
      </c>
      <c r="L9" s="104">
        <f t="shared" si="2"/>
        <v>1</v>
      </c>
      <c r="M9" s="104">
        <f t="shared" si="2"/>
        <v>1</v>
      </c>
      <c r="N9" s="104">
        <f t="shared" si="2"/>
        <v>1</v>
      </c>
      <c r="O9" s="104">
        <f t="shared" si="2"/>
        <v>1</v>
      </c>
    </row>
    <row r="10" spans="1:15" ht="60" customHeight="1">
      <c r="A10" s="15"/>
      <c r="B10" s="129"/>
      <c r="C10" s="131"/>
      <c r="D10" s="34" t="s">
        <v>46</v>
      </c>
      <c r="E10" s="32"/>
      <c r="F10" s="65">
        <f>F5</f>
        <v>1</v>
      </c>
      <c r="G10" s="65">
        <f aca="true" t="shared" si="3" ref="G10:O10">G5</f>
        <v>1251</v>
      </c>
      <c r="H10" s="65">
        <f t="shared" si="3"/>
        <v>6567</v>
      </c>
      <c r="I10" s="65">
        <f t="shared" si="3"/>
        <v>664</v>
      </c>
      <c r="J10" s="65">
        <f t="shared" si="3"/>
        <v>664</v>
      </c>
      <c r="K10" s="65">
        <f t="shared" si="3"/>
        <v>635</v>
      </c>
      <c r="L10" s="65">
        <f t="shared" si="3"/>
        <v>983</v>
      </c>
      <c r="M10" s="65">
        <f t="shared" si="3"/>
        <v>1419</v>
      </c>
      <c r="N10" s="65">
        <f t="shared" si="3"/>
        <v>1222</v>
      </c>
      <c r="O10" s="65">
        <f t="shared" si="3"/>
        <v>538</v>
      </c>
    </row>
    <row r="11" spans="1:15" ht="60" customHeight="1">
      <c r="A11" s="15"/>
      <c r="B11" s="129"/>
      <c r="C11" s="131"/>
      <c r="D11" s="34" t="s">
        <v>47</v>
      </c>
      <c r="E11" s="32"/>
      <c r="F11" s="67"/>
      <c r="G11" s="67">
        <v>1251</v>
      </c>
      <c r="H11" s="67">
        <v>6567</v>
      </c>
      <c r="I11" s="67">
        <v>664</v>
      </c>
      <c r="J11" s="67">
        <v>664</v>
      </c>
      <c r="K11" s="67">
        <v>635</v>
      </c>
      <c r="L11" s="67">
        <v>983</v>
      </c>
      <c r="M11" s="67">
        <v>1419</v>
      </c>
      <c r="N11" s="67">
        <v>1222</v>
      </c>
      <c r="O11" s="67">
        <v>538</v>
      </c>
    </row>
    <row r="12" spans="1:15" ht="60" customHeight="1">
      <c r="A12" s="15"/>
      <c r="B12" s="129"/>
      <c r="C12" s="131"/>
      <c r="D12" s="30" t="s">
        <v>48</v>
      </c>
      <c r="E12" s="107">
        <f>(SUM(F12:O12))/10</f>
        <v>1.2166</v>
      </c>
      <c r="F12" s="106">
        <f>1+F13</f>
        <v>1</v>
      </c>
      <c r="G12" s="106">
        <f aca="true" t="shared" si="4" ref="G12:O12">1+G13</f>
        <v>1.359</v>
      </c>
      <c r="H12" s="106">
        <f t="shared" si="4"/>
        <v>1.065</v>
      </c>
      <c r="I12" s="106">
        <f t="shared" si="4"/>
        <v>1</v>
      </c>
      <c r="J12" s="106">
        <f t="shared" si="4"/>
        <v>1</v>
      </c>
      <c r="K12" s="106">
        <f t="shared" si="4"/>
        <v>1.189</v>
      </c>
      <c r="L12" s="106">
        <f t="shared" si="4"/>
        <v>2.016</v>
      </c>
      <c r="M12" s="106">
        <f t="shared" si="4"/>
        <v>1.202</v>
      </c>
      <c r="N12" s="106">
        <f t="shared" si="4"/>
        <v>1.335</v>
      </c>
      <c r="O12" s="106">
        <f t="shared" si="4"/>
        <v>1</v>
      </c>
    </row>
    <row r="13" spans="1:15" ht="102.75" customHeight="1">
      <c r="A13" s="15"/>
      <c r="B13" s="129"/>
      <c r="C13" s="131"/>
      <c r="D13" s="34" t="s">
        <v>49</v>
      </c>
      <c r="E13" s="32"/>
      <c r="F13" s="66">
        <f>F14/F5</f>
        <v>0</v>
      </c>
      <c r="G13" s="66">
        <f aca="true" t="shared" si="5" ref="G13:O13">G14/G5</f>
        <v>0.358912869704237</v>
      </c>
      <c r="H13" s="66">
        <f t="shared" si="5"/>
        <v>0.0654789097000152</v>
      </c>
      <c r="I13" s="66">
        <f t="shared" si="5"/>
        <v>0</v>
      </c>
      <c r="J13" s="66">
        <f t="shared" si="5"/>
        <v>0</v>
      </c>
      <c r="K13" s="66">
        <f t="shared" si="5"/>
        <v>0.188976377952756</v>
      </c>
      <c r="L13" s="66">
        <f t="shared" si="5"/>
        <v>1.01627670396745</v>
      </c>
      <c r="M13" s="66">
        <f t="shared" si="5"/>
        <v>0.201550387596899</v>
      </c>
      <c r="N13" s="66">
        <f t="shared" si="5"/>
        <v>0.334697217675941</v>
      </c>
      <c r="O13" s="66">
        <f t="shared" si="5"/>
        <v>0</v>
      </c>
    </row>
    <row r="14" spans="1:15" ht="100.5" customHeight="1">
      <c r="A14" s="15"/>
      <c r="B14" s="129"/>
      <c r="C14" s="131"/>
      <c r="D14" s="34" t="s">
        <v>50</v>
      </c>
      <c r="E14" s="32"/>
      <c r="F14" s="67"/>
      <c r="G14" s="67">
        <v>449</v>
      </c>
      <c r="H14" s="67">
        <v>430</v>
      </c>
      <c r="I14" s="67"/>
      <c r="J14" s="67"/>
      <c r="K14" s="67">
        <v>120</v>
      </c>
      <c r="L14" s="67">
        <v>999</v>
      </c>
      <c r="M14" s="67">
        <v>286</v>
      </c>
      <c r="N14" s="67">
        <v>409</v>
      </c>
      <c r="O14" s="67"/>
    </row>
    <row r="15" spans="1:15" ht="74.25" customHeight="1">
      <c r="A15" s="15"/>
      <c r="B15" s="129"/>
      <c r="C15" s="131"/>
      <c r="D15" s="30" t="s">
        <v>74</v>
      </c>
      <c r="E15" s="107">
        <f>(SUM(F15:O15))/10</f>
        <v>1</v>
      </c>
      <c r="F15" s="106">
        <f>1+F16</f>
        <v>1</v>
      </c>
      <c r="G15" s="106">
        <f aca="true" t="shared" si="6" ref="G15:O15">1+G16</f>
        <v>1</v>
      </c>
      <c r="H15" s="106">
        <f t="shared" si="6"/>
        <v>1</v>
      </c>
      <c r="I15" s="106">
        <f t="shared" si="6"/>
        <v>1</v>
      </c>
      <c r="J15" s="106">
        <f t="shared" si="6"/>
        <v>1</v>
      </c>
      <c r="K15" s="106">
        <f t="shared" si="6"/>
        <v>1</v>
      </c>
      <c r="L15" s="106">
        <f t="shared" si="6"/>
        <v>1</v>
      </c>
      <c r="M15" s="106">
        <f t="shared" si="6"/>
        <v>1</v>
      </c>
      <c r="N15" s="106">
        <f t="shared" si="6"/>
        <v>1</v>
      </c>
      <c r="O15" s="106">
        <f t="shared" si="6"/>
        <v>1</v>
      </c>
    </row>
    <row r="16" spans="1:15" ht="74.25" customHeight="1">
      <c r="A16" s="15"/>
      <c r="B16" s="129"/>
      <c r="C16" s="131"/>
      <c r="D16" s="34" t="s">
        <v>75</v>
      </c>
      <c r="E16" s="32"/>
      <c r="F16" s="66">
        <f>F17/F5</f>
        <v>0</v>
      </c>
      <c r="G16" s="66">
        <f aca="true" t="shared" si="7" ref="G16:O16">G17/G5</f>
        <v>0</v>
      </c>
      <c r="H16" s="66">
        <f t="shared" si="7"/>
        <v>0</v>
      </c>
      <c r="I16" s="66">
        <f t="shared" si="7"/>
        <v>0</v>
      </c>
      <c r="J16" s="66">
        <f t="shared" si="7"/>
        <v>0</v>
      </c>
      <c r="K16" s="66">
        <f t="shared" si="7"/>
        <v>0</v>
      </c>
      <c r="L16" s="66">
        <f t="shared" si="7"/>
        <v>0</v>
      </c>
      <c r="M16" s="66">
        <f t="shared" si="7"/>
        <v>0</v>
      </c>
      <c r="N16" s="66">
        <f t="shared" si="7"/>
        <v>0</v>
      </c>
      <c r="O16" s="66">
        <f t="shared" si="7"/>
        <v>0</v>
      </c>
    </row>
    <row r="17" spans="1:15" ht="74.25" customHeight="1">
      <c r="A17" s="15"/>
      <c r="B17" s="129"/>
      <c r="C17" s="131"/>
      <c r="D17" s="34" t="s">
        <v>76</v>
      </c>
      <c r="E17" s="32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00.5" customHeight="1">
      <c r="A18" s="15"/>
      <c r="B18" s="129"/>
      <c r="C18" s="131"/>
      <c r="D18" s="68" t="s">
        <v>52</v>
      </c>
      <c r="E18" s="105">
        <f>(SUM(F18:O18))/10</f>
        <v>1.9728</v>
      </c>
      <c r="F18" s="106">
        <f>1+F19/$E$20+F21/$E$22</f>
        <v>1</v>
      </c>
      <c r="G18" s="106">
        <f aca="true" t="shared" si="8" ref="G18:O18">1+G19/$E$20+G21/$E$22</f>
        <v>1.279</v>
      </c>
      <c r="H18" s="106">
        <f t="shared" si="8"/>
        <v>1.106</v>
      </c>
      <c r="I18" s="106">
        <f t="shared" si="8"/>
        <v>1.524</v>
      </c>
      <c r="J18" s="106">
        <f t="shared" si="8"/>
        <v>1.851</v>
      </c>
      <c r="K18" s="106">
        <f t="shared" si="8"/>
        <v>1.702</v>
      </c>
      <c r="L18" s="106">
        <f t="shared" si="8"/>
        <v>2.207</v>
      </c>
      <c r="M18" s="106">
        <f t="shared" si="8"/>
        <v>2.611</v>
      </c>
      <c r="N18" s="106">
        <f t="shared" si="8"/>
        <v>3.097</v>
      </c>
      <c r="O18" s="106">
        <f t="shared" si="8"/>
        <v>3.351</v>
      </c>
    </row>
    <row r="19" spans="1:15" ht="100.5" customHeight="1">
      <c r="A19" s="15"/>
      <c r="B19" s="129"/>
      <c r="C19" s="131"/>
      <c r="D19" s="34" t="s">
        <v>51</v>
      </c>
      <c r="E19" s="32"/>
      <c r="F19" s="67"/>
      <c r="G19" s="67">
        <v>10</v>
      </c>
      <c r="H19" s="67">
        <v>1</v>
      </c>
      <c r="I19" s="67">
        <v>25</v>
      </c>
      <c r="J19" s="67">
        <v>42</v>
      </c>
      <c r="K19" s="67">
        <v>32</v>
      </c>
      <c r="L19" s="67">
        <v>56</v>
      </c>
      <c r="M19" s="67">
        <v>77</v>
      </c>
      <c r="N19" s="67">
        <v>100</v>
      </c>
      <c r="O19" s="67">
        <v>120</v>
      </c>
    </row>
    <row r="20" spans="1:15" ht="100.5" customHeight="1">
      <c r="A20" s="15"/>
      <c r="B20" s="129"/>
      <c r="C20" s="131"/>
      <c r="D20" s="34" t="s">
        <v>53</v>
      </c>
      <c r="E20" s="60">
        <v>52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50.25" customHeight="1">
      <c r="A21" s="15"/>
      <c r="B21" s="129"/>
      <c r="C21" s="131"/>
      <c r="D21" s="34" t="s">
        <v>77</v>
      </c>
      <c r="E21" s="32"/>
      <c r="F21" s="67"/>
      <c r="G21" s="67">
        <v>2</v>
      </c>
      <c r="H21" s="67">
        <v>2</v>
      </c>
      <c r="I21" s="67">
        <v>1</v>
      </c>
      <c r="J21" s="67">
        <v>1</v>
      </c>
      <c r="K21" s="67">
        <v>2</v>
      </c>
      <c r="L21" s="67">
        <v>3</v>
      </c>
      <c r="M21" s="67">
        <v>3</v>
      </c>
      <c r="N21" s="67">
        <v>4</v>
      </c>
      <c r="O21" s="67">
        <v>1</v>
      </c>
    </row>
    <row r="22" spans="1:15" ht="60.75" customHeight="1">
      <c r="A22" s="15"/>
      <c r="B22" s="129"/>
      <c r="C22" s="131"/>
      <c r="D22" s="34" t="s">
        <v>54</v>
      </c>
      <c r="E22" s="60">
        <v>23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4" spans="4:5" ht="38.25">
      <c r="D24" s="50" t="s">
        <v>40</v>
      </c>
      <c r="E24" s="60">
        <v>0.59</v>
      </c>
    </row>
    <row r="25" spans="4:5" ht="25.5">
      <c r="D25" s="50" t="s">
        <v>41</v>
      </c>
      <c r="E25" s="60">
        <v>0.41</v>
      </c>
    </row>
    <row r="26" spans="5:15" ht="12.75">
      <c r="E26" s="101" t="s">
        <v>25</v>
      </c>
      <c r="F26" s="100">
        <f>F6*$E$24+F8*$E$25</f>
        <v>0.697</v>
      </c>
      <c r="G26" s="100">
        <f aca="true" t="shared" si="9" ref="G26:O26">G6*$E$24+G8*$E$25</f>
        <v>1.047</v>
      </c>
      <c r="H26" s="100">
        <f t="shared" si="9"/>
        <v>0.947</v>
      </c>
      <c r="I26" s="100">
        <f t="shared" si="9"/>
        <v>1.009</v>
      </c>
      <c r="J26" s="100">
        <f t="shared" si="9"/>
        <v>1.067</v>
      </c>
      <c r="K26" s="100">
        <f t="shared" si="9"/>
        <v>1.097</v>
      </c>
      <c r="L26" s="100">
        <f t="shared" si="9"/>
        <v>1.529</v>
      </c>
      <c r="M26" s="100">
        <f t="shared" si="9"/>
        <v>1.296</v>
      </c>
      <c r="N26" s="100">
        <f t="shared" si="9"/>
        <v>1.473</v>
      </c>
      <c r="O26" s="100">
        <f t="shared" si="9"/>
        <v>1.334</v>
      </c>
    </row>
    <row r="27" spans="5:15" ht="12.75">
      <c r="E27" s="101" t="s">
        <v>14</v>
      </c>
      <c r="F27" s="100">
        <f>'РАСЧЕТ ИНП'!Q10</f>
        <v>0</v>
      </c>
      <c r="G27" s="100">
        <f>'РАСЧЕТ ИНП'!Q11</f>
        <v>0.943</v>
      </c>
      <c r="H27" s="100">
        <f>'РАСЧЕТ ИНП'!Q12</f>
        <v>1.104</v>
      </c>
      <c r="I27" s="100">
        <f>'РАСЧЕТ ИНП'!Q13</f>
        <v>0.803</v>
      </c>
      <c r="J27" s="100">
        <f>'РАСЧЕТ ИНП'!Q14</f>
        <v>1.309</v>
      </c>
      <c r="K27" s="100">
        <f>'РАСЧЕТ ИНП'!Q15</f>
        <v>0.348</v>
      </c>
      <c r="L27" s="100">
        <f>'РАСЧЕТ ИНП'!Q16</f>
        <v>0.611</v>
      </c>
      <c r="M27" s="100">
        <f>'РАСЧЕТ ИНП'!Q17</f>
        <v>1.084</v>
      </c>
      <c r="N27" s="100">
        <f>'РАСЧЕТ ИНП'!Q18</f>
        <v>1.292</v>
      </c>
      <c r="O27" s="100">
        <f>'РАСЧЕТ ИНП'!Q19</f>
        <v>0.32</v>
      </c>
    </row>
    <row r="28" spans="5:15" ht="12.75">
      <c r="E28" s="101" t="s">
        <v>26</v>
      </c>
      <c r="F28" s="100">
        <f>F27/F26</f>
        <v>0</v>
      </c>
      <c r="G28" s="100">
        <f aca="true" t="shared" si="10" ref="G28:O28">G27/G26</f>
        <v>0.901</v>
      </c>
      <c r="H28" s="100">
        <f t="shared" si="10"/>
        <v>1.166</v>
      </c>
      <c r="I28" s="100">
        <f t="shared" si="10"/>
        <v>0.796</v>
      </c>
      <c r="J28" s="100">
        <f t="shared" si="10"/>
        <v>1.227</v>
      </c>
      <c r="K28" s="100">
        <f t="shared" si="10"/>
        <v>0.317</v>
      </c>
      <c r="L28" s="100">
        <f t="shared" si="10"/>
        <v>0.4</v>
      </c>
      <c r="M28" s="100">
        <f t="shared" si="10"/>
        <v>0.836</v>
      </c>
      <c r="N28" s="100">
        <f t="shared" si="10"/>
        <v>0.877</v>
      </c>
      <c r="O28" s="100">
        <f t="shared" si="10"/>
        <v>0.24</v>
      </c>
    </row>
    <row r="29" spans="6:15" ht="12.75">
      <c r="F29" s="62">
        <v>1</v>
      </c>
      <c r="G29" s="62">
        <v>2</v>
      </c>
      <c r="H29" s="62">
        <v>3</v>
      </c>
      <c r="I29" s="62">
        <v>4</v>
      </c>
      <c r="J29" s="62">
        <v>5</v>
      </c>
      <c r="K29" s="62">
        <v>6</v>
      </c>
      <c r="L29" s="62">
        <v>7</v>
      </c>
      <c r="M29" s="62">
        <v>8</v>
      </c>
      <c r="N29" s="62">
        <v>9</v>
      </c>
      <c r="O29" s="62">
        <v>10</v>
      </c>
    </row>
    <row r="31" ht="20.25">
      <c r="C31" s="108" t="s">
        <v>79</v>
      </c>
    </row>
  </sheetData>
  <sheetProtection/>
  <mergeCells count="6">
    <mergeCell ref="B8:B22"/>
    <mergeCell ref="C8:C22"/>
    <mergeCell ref="A6:A7"/>
    <mergeCell ref="E2:O2"/>
    <mergeCell ref="B6:B7"/>
    <mergeCell ref="C6:C7"/>
  </mergeCells>
  <printOptions/>
  <pageMargins left="0.2" right="0.25" top="0.33" bottom="0.2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K29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5" sqref="F25"/>
    </sheetView>
  </sheetViews>
  <sheetFormatPr defaultColWidth="9.00390625" defaultRowHeight="12.75"/>
  <cols>
    <col min="2" max="2" width="32.75390625" style="0" customWidth="1"/>
    <col min="3" max="3" width="18.75390625" style="0" customWidth="1"/>
    <col min="4" max="4" width="15.625" style="0" customWidth="1"/>
    <col min="5" max="5" width="11.25390625" style="0" customWidth="1"/>
    <col min="6" max="6" width="11.625" style="0" customWidth="1"/>
    <col min="7" max="7" width="11.25390625" style="0" customWidth="1"/>
    <col min="8" max="8" width="15.125" style="0" customWidth="1"/>
    <col min="9" max="9" width="12.75390625" style="26" customWidth="1"/>
    <col min="10" max="10" width="14.375" style="0" customWidth="1"/>
    <col min="11" max="11" width="13.75390625" style="0" customWidth="1"/>
  </cols>
  <sheetData>
    <row r="2" spans="2:11" ht="18">
      <c r="B2" s="141" t="s">
        <v>100</v>
      </c>
      <c r="C2" s="141"/>
      <c r="D2" s="141"/>
      <c r="E2" s="141"/>
      <c r="F2" s="141"/>
      <c r="G2" s="141"/>
      <c r="H2" s="141"/>
      <c r="I2" s="141"/>
      <c r="J2" s="141"/>
      <c r="K2" s="141"/>
    </row>
    <row r="4" spans="1:11" ht="12.75" customHeight="1">
      <c r="A4" s="139" t="s">
        <v>13</v>
      </c>
      <c r="B4" s="139" t="s">
        <v>29</v>
      </c>
      <c r="C4" s="51"/>
      <c r="D4" s="140" t="s">
        <v>27</v>
      </c>
      <c r="E4" s="140"/>
      <c r="F4" s="140"/>
      <c r="G4" s="140"/>
      <c r="H4" s="140"/>
      <c r="I4" s="140"/>
      <c r="J4" s="77" t="s">
        <v>28</v>
      </c>
      <c r="K4" s="139" t="s">
        <v>64</v>
      </c>
    </row>
    <row r="5" spans="1:11" ht="12.75" customHeight="1">
      <c r="A5" s="139"/>
      <c r="B5" s="139"/>
      <c r="C5" s="139" t="s">
        <v>92</v>
      </c>
      <c r="D5" s="139" t="s">
        <v>15</v>
      </c>
      <c r="E5" s="139" t="s">
        <v>30</v>
      </c>
      <c r="F5" s="139" t="s">
        <v>31</v>
      </c>
      <c r="G5" s="139" t="s">
        <v>25</v>
      </c>
      <c r="H5" s="139" t="s">
        <v>32</v>
      </c>
      <c r="I5" s="139" t="s">
        <v>56</v>
      </c>
      <c r="J5" s="139" t="s">
        <v>57</v>
      </c>
      <c r="K5" s="139"/>
    </row>
    <row r="6" spans="1:11" ht="36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>
      <c r="A9" s="35">
        <v>1</v>
      </c>
      <c r="B9" s="35">
        <v>2</v>
      </c>
      <c r="C9" s="35">
        <v>2</v>
      </c>
      <c r="D9" s="35">
        <v>3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</row>
    <row r="10" spans="1:11" ht="15" customHeight="1">
      <c r="A10" s="69">
        <v>1</v>
      </c>
      <c r="B10" s="70" t="str">
        <f>'РАСЧЕТ ИНП'!B10</f>
        <v> Г/п "Дровянинское"</v>
      </c>
      <c r="C10" s="71">
        <v>0</v>
      </c>
      <c r="D10" s="36">
        <v>1</v>
      </c>
      <c r="E10" s="147">
        <v>2</v>
      </c>
      <c r="F10" s="72">
        <f>'РАСЧЕТ ИБР'!F28</f>
        <v>0</v>
      </c>
      <c r="G10" s="72">
        <f>'РАСЧЕТ ИБР'!F26</f>
        <v>0.697</v>
      </c>
      <c r="H10" s="103">
        <f>($C$20/$D$20)*($E$10-F10)*G10*D10</f>
        <v>1.69968228628801</v>
      </c>
      <c r="I10" s="36"/>
      <c r="J10" s="78">
        <f aca="true" t="shared" si="0" ref="J10:J19">$J$20/$D$20*D10</f>
        <v>0.146980780263913</v>
      </c>
      <c r="K10" s="102">
        <f>I10+J10</f>
        <v>0.1</v>
      </c>
    </row>
    <row r="11" spans="1:11" ht="12.75">
      <c r="A11" s="69">
        <v>2</v>
      </c>
      <c r="B11" s="70" t="str">
        <f>'РАСЧЕТ ИНП'!B11</f>
        <v>С/П "Хадактинское"</v>
      </c>
      <c r="C11" s="71">
        <v>1066</v>
      </c>
      <c r="D11" s="36">
        <f>'РАСЧЕТ ИНП'!C11</f>
        <v>1251</v>
      </c>
      <c r="E11" s="147"/>
      <c r="F11" s="72">
        <f>'РАСЧЕТ ИБР'!G28</f>
        <v>0.901</v>
      </c>
      <c r="G11" s="72">
        <f>'РАСЧЕТ ИБР'!G26</f>
        <v>1.047</v>
      </c>
      <c r="H11" s="103">
        <f aca="true" t="shared" si="1" ref="H11:H19">($C$20/$D$20)*($E$10-F11)*G11*D11</f>
        <v>1755.11936637515</v>
      </c>
      <c r="I11" s="36">
        <f aca="true" t="shared" si="2" ref="I11:I19">$C$22*H11/$H$20</f>
        <v>606.7</v>
      </c>
      <c r="J11" s="78">
        <f t="shared" si="0"/>
        <v>183.872956110155</v>
      </c>
      <c r="K11" s="102">
        <f aca="true" t="shared" si="3" ref="K11:K19">I11+J11</f>
        <v>790.6</v>
      </c>
    </row>
    <row r="12" spans="1:11" ht="12.75">
      <c r="A12" s="69">
        <v>3</v>
      </c>
      <c r="B12" s="70" t="str">
        <f>'РАСЧЕТ ИНП'!B12</f>
        <v>С/п "Улетовское"</v>
      </c>
      <c r="C12" s="71">
        <v>8343.2</v>
      </c>
      <c r="D12" s="36">
        <f>'РАСЧЕТ ИНП'!C12</f>
        <v>6567</v>
      </c>
      <c r="E12" s="147"/>
      <c r="F12" s="72">
        <f>'РАСЧЕТ ИБР'!H28</f>
        <v>1.166</v>
      </c>
      <c r="G12" s="72">
        <f>'РАСЧЕТ ИБР'!H26</f>
        <v>0.947</v>
      </c>
      <c r="H12" s="103"/>
      <c r="I12" s="36">
        <f t="shared" si="2"/>
        <v>0</v>
      </c>
      <c r="J12" s="78">
        <f t="shared" si="0"/>
        <v>965.222783993115</v>
      </c>
      <c r="K12" s="102">
        <f t="shared" si="3"/>
        <v>965.2</v>
      </c>
    </row>
    <row r="13" spans="1:11" ht="12.75">
      <c r="A13" s="69">
        <v>4</v>
      </c>
      <c r="B13" s="70" t="str">
        <f>'РАСЧЕТ ИНП'!B13</f>
        <v>С/п "Артинское"</v>
      </c>
      <c r="C13" s="71">
        <v>722</v>
      </c>
      <c r="D13" s="36">
        <f>'РАСЧЕТ ИНП'!C13</f>
        <v>664</v>
      </c>
      <c r="E13" s="147"/>
      <c r="F13" s="72">
        <f>'РАСЧЕТ ИБР'!I28</f>
        <v>0.796</v>
      </c>
      <c r="G13" s="72">
        <f>'РАСЧЕТ ИБР'!I26</f>
        <v>1.009</v>
      </c>
      <c r="H13" s="103">
        <f t="shared" si="1"/>
        <v>983.537010533333</v>
      </c>
      <c r="I13" s="36">
        <f t="shared" si="2"/>
        <v>340</v>
      </c>
      <c r="J13" s="78">
        <f t="shared" si="0"/>
        <v>97.5952380952381</v>
      </c>
      <c r="K13" s="102">
        <f t="shared" si="3"/>
        <v>437.6</v>
      </c>
    </row>
    <row r="14" spans="1:11" ht="12.75">
      <c r="A14" s="69">
        <v>5</v>
      </c>
      <c r="B14" s="70" t="str">
        <f>'РАСЧЕТ ИНП'!B14</f>
        <v>С/п "Доронинское"</v>
      </c>
      <c r="C14" s="71">
        <v>1256</v>
      </c>
      <c r="D14" s="36">
        <f>'РАСЧЕТ ИНП'!C14</f>
        <v>664</v>
      </c>
      <c r="E14" s="147"/>
      <c r="F14" s="72">
        <f>'РАСЧЕТ ИБР'!J28</f>
        <v>1.227</v>
      </c>
      <c r="G14" s="72">
        <f>'РАСЧЕТ ИБР'!J26</f>
        <v>1.067</v>
      </c>
      <c r="H14" s="103">
        <f t="shared" si="1"/>
        <v>667.754721176191</v>
      </c>
      <c r="I14" s="36">
        <f t="shared" si="2"/>
        <v>230.8</v>
      </c>
      <c r="J14" s="78">
        <f t="shared" si="0"/>
        <v>97.5952380952381</v>
      </c>
      <c r="K14" s="102">
        <f t="shared" si="3"/>
        <v>328.4</v>
      </c>
    </row>
    <row r="15" spans="1:11" ht="12.75">
      <c r="A15" s="69">
        <v>6</v>
      </c>
      <c r="B15" s="70" t="str">
        <f>'РАСЧЕТ ИНП'!B15</f>
        <v>С/п "Аблатуйское"</v>
      </c>
      <c r="C15" s="71">
        <v>859</v>
      </c>
      <c r="D15" s="36">
        <f>'РАСЧЕТ ИНП'!C15</f>
        <v>635</v>
      </c>
      <c r="E15" s="147"/>
      <c r="F15" s="72">
        <f>'РАСЧЕТ ИБР'!K28</f>
        <v>0.317</v>
      </c>
      <c r="G15" s="72">
        <f>'РАСЧЕТ ИБР'!K26</f>
        <v>1.097</v>
      </c>
      <c r="H15" s="103">
        <f t="shared" si="1"/>
        <v>1429.45156145686</v>
      </c>
      <c r="I15" s="36">
        <f t="shared" si="2"/>
        <v>494.1</v>
      </c>
      <c r="J15" s="78">
        <f t="shared" si="0"/>
        <v>93.3327954675846</v>
      </c>
      <c r="K15" s="102">
        <f t="shared" si="3"/>
        <v>587.4</v>
      </c>
    </row>
    <row r="16" spans="1:11" ht="12.75">
      <c r="A16" s="69">
        <v>7</v>
      </c>
      <c r="B16" s="70" t="str">
        <f>'РАСЧЕТ ИНП'!B16</f>
        <v>С/п "Горекацанское"</v>
      </c>
      <c r="C16" s="71">
        <v>1101</v>
      </c>
      <c r="D16" s="36">
        <f>'РАСЧЕТ ИНП'!C16</f>
        <v>983</v>
      </c>
      <c r="E16" s="147"/>
      <c r="F16" s="72">
        <f>'РАСЧЕТ ИБР'!L28</f>
        <v>0.4</v>
      </c>
      <c r="G16" s="72">
        <f>'РАСЧЕТ ИБР'!L26</f>
        <v>1.529</v>
      </c>
      <c r="H16" s="103">
        <f t="shared" si="1"/>
        <v>2932.14849247275</v>
      </c>
      <c r="I16" s="36">
        <f t="shared" si="2"/>
        <v>1013.5</v>
      </c>
      <c r="J16" s="78">
        <f t="shared" si="0"/>
        <v>144.482106999426</v>
      </c>
      <c r="K16" s="102">
        <f t="shared" si="3"/>
        <v>1158</v>
      </c>
    </row>
    <row r="17" spans="1:11" ht="12.75">
      <c r="A17" s="69">
        <v>8</v>
      </c>
      <c r="B17" s="70" t="str">
        <f>'РАСЧЕТ ИНП'!B17</f>
        <v>С/п "Николаевское"</v>
      </c>
      <c r="C17" s="71">
        <v>1344</v>
      </c>
      <c r="D17" s="36">
        <f>'РАСЧЕТ ИНП'!C17</f>
        <v>1419</v>
      </c>
      <c r="E17" s="147"/>
      <c r="F17" s="72">
        <f>'РАСЧЕТ ИБР'!M28</f>
        <v>0.836</v>
      </c>
      <c r="G17" s="72">
        <f>'РАСЧЕТ ИБР'!M26</f>
        <v>1.296</v>
      </c>
      <c r="H17" s="103">
        <f t="shared" si="1"/>
        <v>2610.0291145074</v>
      </c>
      <c r="I17" s="36">
        <f t="shared" si="2"/>
        <v>902.2</v>
      </c>
      <c r="J17" s="78">
        <f t="shared" si="0"/>
        <v>208.565727194492</v>
      </c>
      <c r="K17" s="102">
        <f t="shared" si="3"/>
        <v>1110.8</v>
      </c>
    </row>
    <row r="18" spans="1:11" ht="12.75">
      <c r="A18" s="69">
        <v>9</v>
      </c>
      <c r="B18" s="70" t="str">
        <f>'РАСЧЕТ ИНП'!B18</f>
        <v>С/п "Тангинское"</v>
      </c>
      <c r="C18" s="71">
        <v>1823</v>
      </c>
      <c r="D18" s="36">
        <f>'РАСЧЕТ ИНП'!C18</f>
        <v>1222</v>
      </c>
      <c r="E18" s="147"/>
      <c r="F18" s="72">
        <f>'РАСЧЕТ ИБР'!N28</f>
        <v>0.877</v>
      </c>
      <c r="G18" s="72">
        <f>'РАСЧЕТ ИБР'!N26</f>
        <v>1.473</v>
      </c>
      <c r="H18" s="103">
        <f t="shared" si="1"/>
        <v>2464.66945908309</v>
      </c>
      <c r="I18" s="36">
        <f t="shared" si="2"/>
        <v>851.9</v>
      </c>
      <c r="J18" s="78">
        <f t="shared" si="0"/>
        <v>179.610513482501</v>
      </c>
      <c r="K18" s="102">
        <f t="shared" si="3"/>
        <v>1031.5</v>
      </c>
    </row>
    <row r="19" spans="1:11" ht="12.75">
      <c r="A19" s="69">
        <v>10</v>
      </c>
      <c r="B19" s="70" t="str">
        <f>'РАСЧЕТ ИНП'!B19</f>
        <v>С/п "Ленинское"</v>
      </c>
      <c r="C19" s="71">
        <v>487.5</v>
      </c>
      <c r="D19" s="36">
        <f>'РАСЧЕТ ИНП'!C19</f>
        <v>538</v>
      </c>
      <c r="E19" s="147"/>
      <c r="F19" s="72">
        <f>'РАСЧЕТ ИБР'!O28</f>
        <v>0.24</v>
      </c>
      <c r="G19" s="72">
        <f>'РАСЧЕТ ИБР'!O26</f>
        <v>1.334</v>
      </c>
      <c r="H19" s="103">
        <f t="shared" si="1"/>
        <v>1540.12420929891</v>
      </c>
      <c r="I19" s="36">
        <f t="shared" si="2"/>
        <v>532.3</v>
      </c>
      <c r="J19" s="78">
        <f t="shared" si="0"/>
        <v>79.0756597819851</v>
      </c>
      <c r="K19" s="102">
        <f t="shared" si="3"/>
        <v>611.4</v>
      </c>
    </row>
    <row r="20" spans="1:11" ht="12.75">
      <c r="A20" s="69"/>
      <c r="B20" s="70" t="s">
        <v>55</v>
      </c>
      <c r="C20" s="70">
        <f>SUM(C10:C19)</f>
        <v>17001.7</v>
      </c>
      <c r="D20" s="70">
        <f>SUM(D10:D19)</f>
        <v>13944</v>
      </c>
      <c r="E20" s="147"/>
      <c r="F20" s="72"/>
      <c r="G20" s="72"/>
      <c r="H20" s="36">
        <f>SUM(H10:H19)</f>
        <v>14384.5</v>
      </c>
      <c r="I20" s="36">
        <f>SUM(I10:I19)</f>
        <v>4971.5</v>
      </c>
      <c r="J20" s="77">
        <f>C26</f>
        <v>2049.5</v>
      </c>
      <c r="K20" s="77">
        <f>SUM(K10:K19)</f>
        <v>7021</v>
      </c>
    </row>
    <row r="21" spans="1:6" ht="12.75">
      <c r="A21" t="s">
        <v>33</v>
      </c>
      <c r="F21" s="81"/>
    </row>
    <row r="22" spans="1:8" ht="21.75" customHeight="1">
      <c r="A22" s="146" t="s">
        <v>58</v>
      </c>
      <c r="B22" s="146"/>
      <c r="C22" s="18">
        <f>C23*C24-C25</f>
        <v>4972</v>
      </c>
      <c r="E22" s="80"/>
      <c r="F22" s="81"/>
      <c r="G22" s="79"/>
      <c r="H22" s="82"/>
    </row>
    <row r="23" spans="1:8" ht="31.5" customHeight="1">
      <c r="A23" s="142" t="s">
        <v>59</v>
      </c>
      <c r="B23" s="142"/>
      <c r="C23" s="74">
        <v>199765</v>
      </c>
      <c r="E23" s="79"/>
      <c r="F23" s="81"/>
      <c r="G23" s="79"/>
      <c r="H23" s="82"/>
    </row>
    <row r="24" spans="1:8" ht="45" customHeight="1">
      <c r="A24" s="142" t="s">
        <v>60</v>
      </c>
      <c r="B24" s="142"/>
      <c r="C24" s="110">
        <v>0.11</v>
      </c>
      <c r="E24" s="79"/>
      <c r="F24" s="81"/>
      <c r="G24" s="79"/>
      <c r="H24" s="82"/>
    </row>
    <row r="25" spans="1:8" ht="50.25" customHeight="1">
      <c r="A25" s="142" t="s">
        <v>61</v>
      </c>
      <c r="B25" s="142"/>
      <c r="C25" s="73">
        <f>C20</f>
        <v>17002</v>
      </c>
      <c r="E25" s="45"/>
      <c r="H25" s="37">
        <f>H24+H23+H22</f>
        <v>0</v>
      </c>
    </row>
    <row r="26" spans="1:5" ht="12.75">
      <c r="A26" s="143" t="s">
        <v>62</v>
      </c>
      <c r="B26" s="143"/>
      <c r="C26" s="75">
        <v>2049.5</v>
      </c>
      <c r="E26" s="45"/>
    </row>
    <row r="27" spans="1:3" ht="12.75">
      <c r="A27" s="144" t="s">
        <v>63</v>
      </c>
      <c r="B27" s="145"/>
      <c r="C27" s="76">
        <f>C26+C22</f>
        <v>7022</v>
      </c>
    </row>
    <row r="29" ht="20.25">
      <c r="B29" s="108" t="s">
        <v>79</v>
      </c>
    </row>
  </sheetData>
  <sheetProtection/>
  <mergeCells count="20">
    <mergeCell ref="B2:K2"/>
    <mergeCell ref="A25:B25"/>
    <mergeCell ref="A26:B26"/>
    <mergeCell ref="A27:B27"/>
    <mergeCell ref="K4:K8"/>
    <mergeCell ref="J5:J8"/>
    <mergeCell ref="A22:B22"/>
    <mergeCell ref="A23:B23"/>
    <mergeCell ref="A24:B24"/>
    <mergeCell ref="E10:E20"/>
    <mergeCell ref="A4:A8"/>
    <mergeCell ref="D4:I4"/>
    <mergeCell ref="C5:C8"/>
    <mergeCell ref="D5:D8"/>
    <mergeCell ref="E5:E8"/>
    <mergeCell ref="F5:F8"/>
    <mergeCell ref="H5:H8"/>
    <mergeCell ref="I5:I8"/>
    <mergeCell ref="G5:G8"/>
    <mergeCell ref="B4:B8"/>
  </mergeCells>
  <printOptions/>
  <pageMargins left="0.31" right="0.19" top="0.48" bottom="0.36" header="0.5" footer="0.5"/>
  <pageSetup fitToWidth="2" horizontalDpi="600" verticalDpi="600" orientation="landscape" paperSize="9" scale="80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44"/>
  <sheetViews>
    <sheetView tabSelected="1" zoomScalePageLayoutView="0" workbookViewId="0" topLeftCell="A4">
      <selection activeCell="H31" sqref="H31"/>
    </sheetView>
  </sheetViews>
  <sheetFormatPr defaultColWidth="9.00390625" defaultRowHeight="12.75"/>
  <cols>
    <col min="1" max="1" width="6.875" style="83" customWidth="1"/>
    <col min="2" max="2" width="14.375" style="83" customWidth="1"/>
    <col min="3" max="3" width="15.75390625" style="83" customWidth="1"/>
    <col min="4" max="4" width="16.625" style="83" customWidth="1"/>
    <col min="5" max="6" width="15.75390625" style="83" customWidth="1"/>
    <col min="7" max="7" width="14.00390625" style="83" customWidth="1"/>
    <col min="8" max="8" width="13.75390625" style="0" customWidth="1"/>
    <col min="9" max="9" width="13.875" style="83" customWidth="1"/>
    <col min="10" max="10" width="14.875" style="83" customWidth="1"/>
    <col min="11" max="11" width="11.625" style="83" customWidth="1"/>
    <col min="12" max="16384" width="9.125" style="83" customWidth="1"/>
  </cols>
  <sheetData>
    <row r="1" spans="1:10" ht="44.25" customHeight="1">
      <c r="A1" s="166" t="s">
        <v>101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7" ht="15.75">
      <c r="A2" s="84"/>
      <c r="B2" s="97">
        <v>2021</v>
      </c>
      <c r="C2" s="84"/>
      <c r="D2" s="84"/>
      <c r="E2" s="84"/>
      <c r="F2" s="84"/>
      <c r="G2" s="84"/>
    </row>
    <row r="3" spans="1:7" ht="12.75">
      <c r="A3" s="84"/>
      <c r="B3" s="84"/>
      <c r="C3" s="84"/>
      <c r="D3" s="84"/>
      <c r="E3" s="84"/>
      <c r="F3" s="84"/>
      <c r="G3" s="84"/>
    </row>
    <row r="4" spans="1:11" ht="12.75" customHeight="1">
      <c r="A4" s="148" t="s">
        <v>7</v>
      </c>
      <c r="B4" s="151" t="s">
        <v>65</v>
      </c>
      <c r="C4" s="154" t="s">
        <v>102</v>
      </c>
      <c r="D4" s="157" t="s">
        <v>66</v>
      </c>
      <c r="E4" s="158"/>
      <c r="F4" s="154" t="s">
        <v>103</v>
      </c>
      <c r="G4" s="162" t="s">
        <v>96</v>
      </c>
      <c r="H4" s="159" t="s">
        <v>97</v>
      </c>
      <c r="I4" s="159" t="s">
        <v>98</v>
      </c>
      <c r="J4" s="159" t="s">
        <v>67</v>
      </c>
      <c r="K4" s="163" t="s">
        <v>90</v>
      </c>
    </row>
    <row r="5" spans="1:11" ht="23.25" customHeight="1">
      <c r="A5" s="149"/>
      <c r="B5" s="152"/>
      <c r="C5" s="155"/>
      <c r="D5" s="162" t="s">
        <v>69</v>
      </c>
      <c r="E5" s="162" t="s">
        <v>70</v>
      </c>
      <c r="F5" s="155"/>
      <c r="G5" s="162"/>
      <c r="H5" s="160"/>
      <c r="I5" s="160"/>
      <c r="J5" s="160"/>
      <c r="K5" s="163"/>
    </row>
    <row r="6" spans="1:11" s="85" customFormat="1" ht="39" customHeight="1">
      <c r="A6" s="150"/>
      <c r="B6" s="153"/>
      <c r="C6" s="156"/>
      <c r="D6" s="162"/>
      <c r="E6" s="162"/>
      <c r="F6" s="156"/>
      <c r="G6" s="162"/>
      <c r="H6" s="161"/>
      <c r="I6" s="161"/>
      <c r="J6" s="161"/>
      <c r="K6" s="163"/>
    </row>
    <row r="7" spans="1:11" s="85" customFormat="1" ht="12.75">
      <c r="A7" s="98"/>
      <c r="C7" s="93">
        <v>1</v>
      </c>
      <c r="D7" s="93" t="s">
        <v>35</v>
      </c>
      <c r="E7" s="93" t="s">
        <v>71</v>
      </c>
      <c r="F7" s="92">
        <v>2</v>
      </c>
      <c r="G7" s="92" t="s">
        <v>72</v>
      </c>
      <c r="H7" s="96">
        <v>4</v>
      </c>
      <c r="I7" s="96">
        <v>5</v>
      </c>
      <c r="J7" s="96" t="s">
        <v>73</v>
      </c>
      <c r="K7" s="95"/>
    </row>
    <row r="8" spans="1:11" ht="12.75">
      <c r="A8" s="99">
        <f>'[1]Данные'!A5</f>
        <v>1</v>
      </c>
      <c r="B8" s="88"/>
      <c r="C8" s="90">
        <f>D8+E8</f>
        <v>0</v>
      </c>
      <c r="D8" s="91"/>
      <c r="E8" s="91"/>
      <c r="F8" s="91"/>
      <c r="G8" s="90">
        <f>C8+F8</f>
        <v>0</v>
      </c>
      <c r="H8" s="75"/>
      <c r="I8" s="94"/>
      <c r="J8" s="95">
        <f>G8-H8-I8</f>
        <v>0</v>
      </c>
      <c r="K8" s="95"/>
    </row>
    <row r="9" spans="1:11" ht="12.75">
      <c r="A9" s="99">
        <f>'[1]Данные'!A6</f>
        <v>2</v>
      </c>
      <c r="B9" s="88" t="str">
        <f>'РАСЧЕТ ИНП'!B11</f>
        <v>С/П "Хадактинское"</v>
      </c>
      <c r="C9" s="90">
        <f aca="true" t="shared" si="0" ref="C9:C17">D9+E9</f>
        <v>661</v>
      </c>
      <c r="D9" s="114">
        <v>474.4</v>
      </c>
      <c r="E9" s="91">
        <v>187</v>
      </c>
      <c r="F9" s="91">
        <v>988</v>
      </c>
      <c r="G9" s="90">
        <f>C9+F9</f>
        <v>1649</v>
      </c>
      <c r="H9" s="75">
        <v>2541.3</v>
      </c>
      <c r="I9" s="113">
        <v>472.3</v>
      </c>
      <c r="J9" s="95">
        <f>G9-H9-I9</f>
        <v>-1365</v>
      </c>
      <c r="K9" s="115">
        <v>2021.3</v>
      </c>
    </row>
    <row r="10" spans="1:11" ht="12.75">
      <c r="A10" s="99">
        <f>'[1]Данные'!A7</f>
        <v>3</v>
      </c>
      <c r="B10" s="88" t="str">
        <f>'РАСЧЕТ ИНП'!B12</f>
        <v>С/п "Улетовское"</v>
      </c>
      <c r="C10" s="90">
        <f t="shared" si="0"/>
        <v>978</v>
      </c>
      <c r="D10" s="114">
        <v>0</v>
      </c>
      <c r="E10" s="91">
        <v>978</v>
      </c>
      <c r="F10" s="91">
        <v>8343</v>
      </c>
      <c r="G10" s="90">
        <f aca="true" t="shared" si="1" ref="G10:G17">C10+F10</f>
        <v>9321</v>
      </c>
      <c r="H10" s="75">
        <v>3349.9</v>
      </c>
      <c r="I10" s="113">
        <v>2465.5</v>
      </c>
      <c r="J10" s="95">
        <f aca="true" t="shared" si="2" ref="J10:J17">G10-H10-I10</f>
        <v>3506</v>
      </c>
      <c r="K10" s="115">
        <v>1150</v>
      </c>
    </row>
    <row r="11" spans="1:11" ht="12.75">
      <c r="A11" s="99">
        <f>'[1]Данные'!A8</f>
        <v>4</v>
      </c>
      <c r="B11" s="88" t="str">
        <f>'РАСЧЕТ ИНП'!B13</f>
        <v>С/п "Артинское"</v>
      </c>
      <c r="C11" s="90">
        <f t="shared" si="0"/>
        <v>359</v>
      </c>
      <c r="D11" s="114">
        <v>260.7</v>
      </c>
      <c r="E11" s="91">
        <v>98</v>
      </c>
      <c r="F11" s="91">
        <v>719</v>
      </c>
      <c r="G11" s="90">
        <f t="shared" si="1"/>
        <v>1078</v>
      </c>
      <c r="H11" s="75">
        <v>2542.8</v>
      </c>
      <c r="I11" s="113">
        <v>92.9</v>
      </c>
      <c r="J11" s="95">
        <f t="shared" si="2"/>
        <v>-1558</v>
      </c>
      <c r="K11" s="115">
        <v>2180.9</v>
      </c>
    </row>
    <row r="12" spans="1:11" ht="12.75">
      <c r="A12" s="99">
        <f>'[1]Данные'!A9</f>
        <v>5</v>
      </c>
      <c r="B12" s="88" t="str">
        <f>'РАСЧЕТ ИНП'!B14</f>
        <v>С/п "Доронинское"</v>
      </c>
      <c r="C12" s="90">
        <f t="shared" si="0"/>
        <v>286</v>
      </c>
      <c r="D12" s="114">
        <v>186.8</v>
      </c>
      <c r="E12" s="91">
        <v>99</v>
      </c>
      <c r="F12" s="91">
        <v>1215</v>
      </c>
      <c r="G12" s="90">
        <f t="shared" si="1"/>
        <v>1501</v>
      </c>
      <c r="H12" s="75">
        <v>2022.8</v>
      </c>
      <c r="I12" s="113">
        <v>360</v>
      </c>
      <c r="J12" s="95">
        <f t="shared" si="2"/>
        <v>-882</v>
      </c>
      <c r="K12" s="115">
        <v>1588.3</v>
      </c>
    </row>
    <row r="13" spans="1:11" ht="12.75">
      <c r="A13" s="99">
        <f>'[1]Данные'!A10</f>
        <v>6</v>
      </c>
      <c r="B13" s="88" t="str">
        <f>'РАСЧЕТ ИНП'!B15</f>
        <v>С/п "Аблатуйское"</v>
      </c>
      <c r="C13" s="90">
        <f t="shared" si="0"/>
        <v>466</v>
      </c>
      <c r="D13" s="114">
        <v>371.5</v>
      </c>
      <c r="E13" s="91">
        <v>94</v>
      </c>
      <c r="F13" s="91">
        <v>867</v>
      </c>
      <c r="G13" s="90">
        <f t="shared" si="1"/>
        <v>1333</v>
      </c>
      <c r="H13" s="75">
        <v>2101.9</v>
      </c>
      <c r="I13" s="113">
        <v>563.6</v>
      </c>
      <c r="J13" s="95">
        <f t="shared" si="2"/>
        <v>-1333</v>
      </c>
      <c r="K13" s="115">
        <v>2352.3</v>
      </c>
    </row>
    <row r="14" spans="1:11" ht="12.75">
      <c r="A14" s="99">
        <f>'[1]Данные'!A11</f>
        <v>7</v>
      </c>
      <c r="B14" s="88" t="str">
        <f>'РАСЧЕТ ИНП'!B16</f>
        <v>С/п "Горекацанское"</v>
      </c>
      <c r="C14" s="90">
        <f t="shared" si="0"/>
        <v>834</v>
      </c>
      <c r="D14" s="114">
        <v>686.7</v>
      </c>
      <c r="E14" s="91">
        <v>147</v>
      </c>
      <c r="F14" s="91">
        <v>1071</v>
      </c>
      <c r="G14" s="90">
        <f t="shared" si="1"/>
        <v>1905</v>
      </c>
      <c r="H14" s="75">
        <v>3381.1</v>
      </c>
      <c r="I14" s="113">
        <v>267</v>
      </c>
      <c r="J14" s="95">
        <f t="shared" si="2"/>
        <v>-1743</v>
      </c>
      <c r="K14" s="115">
        <v>2101.6</v>
      </c>
    </row>
    <row r="15" spans="1:11" ht="12.75">
      <c r="A15" s="99">
        <f>'[1]Данные'!A12</f>
        <v>8</v>
      </c>
      <c r="B15" s="88" t="str">
        <f>'РАСЧЕТ ИНП'!B17</f>
        <v>С/п "Николаевское"</v>
      </c>
      <c r="C15" s="90">
        <f t="shared" si="0"/>
        <v>836</v>
      </c>
      <c r="D15" s="114">
        <v>626.4</v>
      </c>
      <c r="E15" s="91">
        <v>210</v>
      </c>
      <c r="F15" s="91">
        <v>1308</v>
      </c>
      <c r="G15" s="90">
        <f t="shared" si="1"/>
        <v>2144</v>
      </c>
      <c r="H15" s="75">
        <v>1605.2</v>
      </c>
      <c r="I15" s="113">
        <v>1925</v>
      </c>
      <c r="J15" s="95">
        <f t="shared" si="2"/>
        <v>-1386</v>
      </c>
      <c r="K15" s="115">
        <v>1304.2</v>
      </c>
    </row>
    <row r="16" spans="1:11" ht="12.75">
      <c r="A16" s="99">
        <f>'[1]Данные'!A13</f>
        <v>9</v>
      </c>
      <c r="B16" s="88" t="s">
        <v>88</v>
      </c>
      <c r="C16" s="90">
        <f t="shared" si="0"/>
        <v>740</v>
      </c>
      <c r="D16" s="114">
        <v>559.7</v>
      </c>
      <c r="E16" s="91">
        <v>180</v>
      </c>
      <c r="F16" s="91">
        <v>1777</v>
      </c>
      <c r="G16" s="90">
        <f t="shared" si="1"/>
        <v>2517</v>
      </c>
      <c r="H16" s="75">
        <v>2565.5</v>
      </c>
      <c r="I16" s="113">
        <v>1664.7</v>
      </c>
      <c r="J16" s="95">
        <f t="shared" si="2"/>
        <v>-1713</v>
      </c>
      <c r="K16" s="115">
        <v>2685.6</v>
      </c>
    </row>
    <row r="17" spans="1:11" ht="12.75">
      <c r="A17" s="99">
        <v>10</v>
      </c>
      <c r="B17" s="88" t="str">
        <f>'РАСЧЕТ ИНП'!B19</f>
        <v>С/п "Ленинское"</v>
      </c>
      <c r="C17" s="90">
        <f t="shared" si="0"/>
        <v>476</v>
      </c>
      <c r="D17" s="114">
        <v>391.2</v>
      </c>
      <c r="E17" s="91">
        <v>85</v>
      </c>
      <c r="F17" s="91">
        <v>480</v>
      </c>
      <c r="G17" s="90">
        <f t="shared" si="1"/>
        <v>956</v>
      </c>
      <c r="H17" s="75">
        <v>1475.6</v>
      </c>
      <c r="I17" s="113">
        <v>102.2</v>
      </c>
      <c r="J17" s="95">
        <f t="shared" si="2"/>
        <v>-622</v>
      </c>
      <c r="K17" s="115">
        <v>1059.2</v>
      </c>
    </row>
    <row r="18" spans="1:11" ht="12.75">
      <c r="A18" s="99"/>
      <c r="B18" s="89" t="s">
        <v>68</v>
      </c>
      <c r="C18" s="90">
        <f aca="true" t="shared" si="3" ref="C18:K18">SUM(C8:C17)</f>
        <v>5636</v>
      </c>
      <c r="D18" s="90">
        <f t="shared" si="3"/>
        <v>3557</v>
      </c>
      <c r="E18" s="90">
        <f t="shared" si="3"/>
        <v>2078</v>
      </c>
      <c r="F18" s="90">
        <f t="shared" si="3"/>
        <v>16768</v>
      </c>
      <c r="G18" s="90">
        <f t="shared" si="3"/>
        <v>22404</v>
      </c>
      <c r="H18" s="90">
        <f t="shared" si="3"/>
        <v>21586</v>
      </c>
      <c r="I18" s="90">
        <f t="shared" si="3"/>
        <v>7913</v>
      </c>
      <c r="J18" s="90">
        <f t="shared" si="3"/>
        <v>-7096</v>
      </c>
      <c r="K18" s="116">
        <f t="shared" si="3"/>
        <v>16443.4</v>
      </c>
    </row>
    <row r="21" spans="1:10" ht="15.75">
      <c r="A21" s="164"/>
      <c r="B21" s="165"/>
      <c r="C21" s="165"/>
      <c r="D21" s="165"/>
      <c r="E21" s="165"/>
      <c r="F21" s="165"/>
      <c r="G21" s="165"/>
      <c r="H21" s="165"/>
      <c r="I21" s="165"/>
      <c r="J21" s="165"/>
    </row>
    <row r="22" spans="1:7" ht="15.75">
      <c r="A22" s="84"/>
      <c r="B22" s="97">
        <v>2022</v>
      </c>
      <c r="C22" s="84"/>
      <c r="D22" s="84"/>
      <c r="E22" s="84"/>
      <c r="F22" s="84"/>
      <c r="G22" s="84"/>
    </row>
    <row r="23" spans="1:7" ht="12.75">
      <c r="A23" s="84"/>
      <c r="B23" s="84"/>
      <c r="C23" s="84"/>
      <c r="D23" s="84"/>
      <c r="E23" s="84"/>
      <c r="F23" s="84"/>
      <c r="G23" s="84"/>
    </row>
    <row r="24" spans="1:10" ht="12.75">
      <c r="A24" s="148" t="s">
        <v>7</v>
      </c>
      <c r="B24" s="151" t="s">
        <v>65</v>
      </c>
      <c r="C24" s="154" t="s">
        <v>104</v>
      </c>
      <c r="D24" s="157" t="s">
        <v>66</v>
      </c>
      <c r="E24" s="158"/>
      <c r="F24" s="154" t="s">
        <v>105</v>
      </c>
      <c r="G24" s="162" t="s">
        <v>106</v>
      </c>
      <c r="H24" s="159" t="s">
        <v>107</v>
      </c>
      <c r="I24" s="159" t="s">
        <v>108</v>
      </c>
      <c r="J24" s="159" t="s">
        <v>67</v>
      </c>
    </row>
    <row r="25" spans="1:10" ht="12.75">
      <c r="A25" s="149"/>
      <c r="B25" s="152"/>
      <c r="C25" s="155"/>
      <c r="D25" s="162" t="s">
        <v>69</v>
      </c>
      <c r="E25" s="162" t="s">
        <v>70</v>
      </c>
      <c r="F25" s="155"/>
      <c r="G25" s="162"/>
      <c r="H25" s="160"/>
      <c r="I25" s="160"/>
      <c r="J25" s="160"/>
    </row>
    <row r="26" spans="1:10" ht="28.5" customHeight="1">
      <c r="A26" s="150"/>
      <c r="B26" s="153"/>
      <c r="C26" s="156"/>
      <c r="D26" s="162"/>
      <c r="E26" s="162"/>
      <c r="F26" s="156"/>
      <c r="G26" s="162"/>
      <c r="H26" s="161"/>
      <c r="I26" s="161"/>
      <c r="J26" s="161"/>
    </row>
    <row r="27" spans="1:10" ht="12.75">
      <c r="A27" s="86"/>
      <c r="B27" s="85"/>
      <c r="C27" s="93">
        <v>1</v>
      </c>
      <c r="D27" s="93" t="s">
        <v>35</v>
      </c>
      <c r="E27" s="93" t="s">
        <v>71</v>
      </c>
      <c r="F27" s="92">
        <v>2</v>
      </c>
      <c r="G27" s="92" t="s">
        <v>72</v>
      </c>
      <c r="H27" s="96">
        <v>4</v>
      </c>
      <c r="I27" s="96">
        <v>5</v>
      </c>
      <c r="J27" s="96" t="s">
        <v>73</v>
      </c>
    </row>
    <row r="28" spans="1:10" ht="12.75">
      <c r="A28" s="99">
        <v>1</v>
      </c>
      <c r="B28" s="88">
        <f aca="true" t="shared" si="4" ref="B28:B37">B8</f>
        <v>0</v>
      </c>
      <c r="C28" s="90">
        <f>D28+E28</f>
        <v>0</v>
      </c>
      <c r="D28" s="114"/>
      <c r="E28" s="91"/>
      <c r="F28" s="71"/>
      <c r="G28" s="90">
        <f>C28+F28</f>
        <v>0</v>
      </c>
      <c r="H28" s="75"/>
      <c r="I28" s="113"/>
      <c r="J28" s="95">
        <f>G28-H28-I28</f>
        <v>0</v>
      </c>
    </row>
    <row r="29" spans="1:10" ht="12.75">
      <c r="A29" s="99">
        <v>2</v>
      </c>
      <c r="B29" s="88" t="str">
        <f t="shared" si="4"/>
        <v>С/П "Хадактинское"</v>
      </c>
      <c r="C29" s="90">
        <f aca="true" t="shared" si="5" ref="C29:C37">D29+E29</f>
        <v>791</v>
      </c>
      <c r="D29" s="114">
        <v>606.7</v>
      </c>
      <c r="E29" s="91">
        <v>184</v>
      </c>
      <c r="F29" s="71">
        <v>1066</v>
      </c>
      <c r="G29" s="90">
        <f aca="true" t="shared" si="6" ref="G29:G37">C29+F29</f>
        <v>1857</v>
      </c>
      <c r="H29" s="75">
        <v>2303.4</v>
      </c>
      <c r="I29" s="113">
        <v>463.4</v>
      </c>
      <c r="J29" s="95">
        <f aca="true" t="shared" si="7" ref="J29:J37">G29-H29-I29</f>
        <v>-910</v>
      </c>
    </row>
    <row r="30" spans="1:10" ht="12.75">
      <c r="A30" s="99">
        <v>3</v>
      </c>
      <c r="B30" s="88" t="str">
        <f t="shared" si="4"/>
        <v>С/п "Улетовское"</v>
      </c>
      <c r="C30" s="90">
        <f t="shared" si="5"/>
        <v>965</v>
      </c>
      <c r="D30" s="114"/>
      <c r="E30" s="91">
        <v>965</v>
      </c>
      <c r="F30" s="71">
        <v>8343.2</v>
      </c>
      <c r="G30" s="90">
        <f t="shared" si="6"/>
        <v>9308</v>
      </c>
      <c r="H30" s="75">
        <v>3323.3</v>
      </c>
      <c r="I30" s="113">
        <v>2697.2</v>
      </c>
      <c r="J30" s="95">
        <f t="shared" si="7"/>
        <v>3288</v>
      </c>
    </row>
    <row r="31" spans="1:10" ht="12.75">
      <c r="A31" s="99">
        <v>4</v>
      </c>
      <c r="B31" s="88" t="str">
        <f t="shared" si="4"/>
        <v>С/п "Артинское"</v>
      </c>
      <c r="C31" s="90">
        <f t="shared" si="5"/>
        <v>438</v>
      </c>
      <c r="D31" s="114">
        <v>340</v>
      </c>
      <c r="E31" s="91">
        <v>98</v>
      </c>
      <c r="F31" s="71">
        <v>722</v>
      </c>
      <c r="G31" s="90">
        <f t="shared" si="6"/>
        <v>1160</v>
      </c>
      <c r="H31" s="75">
        <v>2302.8</v>
      </c>
      <c r="I31" s="113">
        <v>92.8</v>
      </c>
      <c r="J31" s="95">
        <f t="shared" si="7"/>
        <v>-1236</v>
      </c>
    </row>
    <row r="32" spans="1:10" ht="12.75">
      <c r="A32" s="99">
        <v>5</v>
      </c>
      <c r="B32" s="88" t="str">
        <f t="shared" si="4"/>
        <v>С/п "Доронинское"</v>
      </c>
      <c r="C32" s="90">
        <f t="shared" si="5"/>
        <v>329</v>
      </c>
      <c r="D32" s="114">
        <v>230.8</v>
      </c>
      <c r="E32" s="91">
        <v>98</v>
      </c>
      <c r="F32" s="71">
        <v>1256</v>
      </c>
      <c r="G32" s="90">
        <f t="shared" si="6"/>
        <v>1585</v>
      </c>
      <c r="H32" s="75">
        <v>1961.7</v>
      </c>
      <c r="I32" s="113">
        <v>114.8</v>
      </c>
      <c r="J32" s="95">
        <f t="shared" si="7"/>
        <v>-492</v>
      </c>
    </row>
    <row r="33" spans="1:10" ht="12.75">
      <c r="A33" s="99">
        <v>6</v>
      </c>
      <c r="B33" s="88" t="str">
        <f t="shared" si="4"/>
        <v>С/п "Аблатуйское"</v>
      </c>
      <c r="C33" s="90">
        <f t="shared" si="5"/>
        <v>587</v>
      </c>
      <c r="D33" s="114">
        <v>494.1</v>
      </c>
      <c r="E33" s="91">
        <v>93</v>
      </c>
      <c r="F33" s="71">
        <v>859</v>
      </c>
      <c r="G33" s="90">
        <f t="shared" si="6"/>
        <v>1446</v>
      </c>
      <c r="H33" s="75">
        <v>2122.8</v>
      </c>
      <c r="I33" s="113">
        <v>763</v>
      </c>
      <c r="J33" s="95">
        <f t="shared" si="7"/>
        <v>-1440</v>
      </c>
    </row>
    <row r="34" spans="1:10" ht="12.75">
      <c r="A34" s="99">
        <v>7</v>
      </c>
      <c r="B34" s="88" t="str">
        <f t="shared" si="4"/>
        <v>С/п "Горекацанское"</v>
      </c>
      <c r="C34" s="90">
        <f t="shared" si="5"/>
        <v>1159</v>
      </c>
      <c r="D34" s="114">
        <v>1013.5</v>
      </c>
      <c r="E34" s="91">
        <v>145</v>
      </c>
      <c r="F34" s="71">
        <v>1101</v>
      </c>
      <c r="G34" s="90">
        <f t="shared" si="6"/>
        <v>2260</v>
      </c>
      <c r="H34" s="75">
        <v>2997.2</v>
      </c>
      <c r="I34" s="113">
        <v>320.4</v>
      </c>
      <c r="J34" s="95">
        <f t="shared" si="7"/>
        <v>-1058</v>
      </c>
    </row>
    <row r="35" spans="1:10" ht="12.75">
      <c r="A35" s="99">
        <v>8</v>
      </c>
      <c r="B35" s="88" t="str">
        <f t="shared" si="4"/>
        <v>С/п "Николаевское"</v>
      </c>
      <c r="C35" s="90">
        <f t="shared" si="5"/>
        <v>1111</v>
      </c>
      <c r="D35" s="114">
        <v>902.2</v>
      </c>
      <c r="E35" s="91">
        <v>209</v>
      </c>
      <c r="F35" s="71">
        <v>1344</v>
      </c>
      <c r="G35" s="90">
        <f t="shared" si="6"/>
        <v>2455</v>
      </c>
      <c r="H35" s="75">
        <v>1648</v>
      </c>
      <c r="I35" s="113">
        <v>1498.8</v>
      </c>
      <c r="J35" s="95">
        <f t="shared" si="7"/>
        <v>-692</v>
      </c>
    </row>
    <row r="36" spans="1:10" ht="12.75">
      <c r="A36" s="99">
        <v>9</v>
      </c>
      <c r="B36" s="88" t="str">
        <f t="shared" si="4"/>
        <v>С/п "Тангинское"</v>
      </c>
      <c r="C36" s="90">
        <f t="shared" si="5"/>
        <v>1032</v>
      </c>
      <c r="D36" s="114">
        <v>851.9</v>
      </c>
      <c r="E36" s="91">
        <v>180</v>
      </c>
      <c r="F36" s="71">
        <v>1823</v>
      </c>
      <c r="G36" s="90">
        <f t="shared" si="6"/>
        <v>2855</v>
      </c>
      <c r="H36" s="75">
        <v>2645.7</v>
      </c>
      <c r="I36" s="113">
        <v>1816</v>
      </c>
      <c r="J36" s="95">
        <f t="shared" si="7"/>
        <v>-1607</v>
      </c>
    </row>
    <row r="37" spans="1:10" ht="12.75">
      <c r="A37" s="99">
        <v>10</v>
      </c>
      <c r="B37" s="88" t="str">
        <f t="shared" si="4"/>
        <v>С/п "Ленинское"</v>
      </c>
      <c r="C37" s="90">
        <f t="shared" si="5"/>
        <v>611</v>
      </c>
      <c r="D37" s="114">
        <v>532.3</v>
      </c>
      <c r="E37" s="91">
        <v>79</v>
      </c>
      <c r="F37" s="71">
        <v>487.5</v>
      </c>
      <c r="G37" s="90">
        <f t="shared" si="6"/>
        <v>1099</v>
      </c>
      <c r="H37" s="75">
        <v>1451.9</v>
      </c>
      <c r="I37" s="113">
        <v>96</v>
      </c>
      <c r="J37" s="95">
        <f t="shared" si="7"/>
        <v>-449</v>
      </c>
    </row>
    <row r="38" spans="1:10" ht="12.75">
      <c r="A38" s="87"/>
      <c r="B38" s="89" t="s">
        <v>68</v>
      </c>
      <c r="C38" s="90">
        <f aca="true" t="shared" si="8" ref="C38:J38">SUM(C28:C37)</f>
        <v>7023</v>
      </c>
      <c r="D38" s="90">
        <f t="shared" si="8"/>
        <v>4972</v>
      </c>
      <c r="E38" s="90">
        <f t="shared" si="8"/>
        <v>2051</v>
      </c>
      <c r="F38" s="90">
        <f t="shared" si="8"/>
        <v>17002</v>
      </c>
      <c r="G38" s="90">
        <f t="shared" si="8"/>
        <v>24025</v>
      </c>
      <c r="H38" s="90">
        <f t="shared" si="8"/>
        <v>20757</v>
      </c>
      <c r="I38" s="90">
        <f t="shared" si="8"/>
        <v>7862</v>
      </c>
      <c r="J38" s="90">
        <f t="shared" si="8"/>
        <v>-4596</v>
      </c>
    </row>
    <row r="40" spans="2:10" ht="20.25">
      <c r="B40" s="108"/>
      <c r="J40" s="111"/>
    </row>
    <row r="44" ht="12.75">
      <c r="F44" s="112" t="s">
        <v>91</v>
      </c>
    </row>
  </sheetData>
  <sheetProtection/>
  <mergeCells count="25">
    <mergeCell ref="A1:J1"/>
    <mergeCell ref="A4:A6"/>
    <mergeCell ref="B4:B6"/>
    <mergeCell ref="C4:C6"/>
    <mergeCell ref="F4:F6"/>
    <mergeCell ref="H4:H6"/>
    <mergeCell ref="G4:G6"/>
    <mergeCell ref="D4:E4"/>
    <mergeCell ref="K4:K6"/>
    <mergeCell ref="J4:J6"/>
    <mergeCell ref="I4:I6"/>
    <mergeCell ref="F24:F26"/>
    <mergeCell ref="G24:G26"/>
    <mergeCell ref="H24:H26"/>
    <mergeCell ref="I24:I26"/>
    <mergeCell ref="A21:J21"/>
    <mergeCell ref="D25:D26"/>
    <mergeCell ref="E25:E26"/>
    <mergeCell ref="A24:A26"/>
    <mergeCell ref="B24:B26"/>
    <mergeCell ref="C24:C26"/>
    <mergeCell ref="D24:E24"/>
    <mergeCell ref="J24:J2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 Windows</cp:lastModifiedBy>
  <cp:lastPrinted>2021-10-29T03:07:12Z</cp:lastPrinted>
  <dcterms:created xsi:type="dcterms:W3CDTF">2005-08-24T23:16:42Z</dcterms:created>
  <dcterms:modified xsi:type="dcterms:W3CDTF">2021-10-29T03:59:01Z</dcterms:modified>
  <cp:category/>
  <cp:version/>
  <cp:contentType/>
  <cp:contentStatus/>
</cp:coreProperties>
</file>