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 firstSheet="1" activeTab="1"/>
  </bookViews>
  <sheets>
    <sheet name="Лист1" sheetId="1" state="hidden" r:id="rId1"/>
    <sheet name="Лист2" sheetId="2" r:id="rId2"/>
  </sheets>
  <definedNames>
    <definedName name="_xlnm.Print_Titles" localSheetId="1">Лист2!$B:$B</definedName>
  </definedNames>
  <calcPr calcId="144525"/>
</workbook>
</file>

<file path=xl/calcChain.xml><?xml version="1.0" encoding="utf-8"?>
<calcChain xmlns="http://schemas.openxmlformats.org/spreadsheetml/2006/main">
  <c r="W13" i="2" l="1"/>
  <c r="W14" i="2"/>
  <c r="W15" i="2"/>
  <c r="W16" i="2"/>
  <c r="W17" i="2"/>
  <c r="W18" i="2"/>
  <c r="W19" i="2"/>
  <c r="W20" i="2"/>
  <c r="W21" i="2"/>
  <c r="W24" i="2"/>
  <c r="M21" i="2" l="1"/>
  <c r="N21" i="2" s="1"/>
  <c r="C22" i="2" l="1"/>
  <c r="D22" i="2"/>
  <c r="AD25" i="2" l="1"/>
  <c r="AC25" i="2"/>
  <c r="D25" i="2"/>
  <c r="C25" i="2"/>
  <c r="E21" i="2" l="1"/>
  <c r="F21" i="2" s="1"/>
  <c r="G22" i="2" l="1"/>
  <c r="G25" i="2" s="1"/>
  <c r="H22" i="2"/>
  <c r="H25" i="2" s="1"/>
  <c r="E13" i="2" l="1"/>
  <c r="F13" i="2" s="1"/>
  <c r="Z22" i="2"/>
  <c r="Z25" i="2" s="1"/>
  <c r="Y22" i="2"/>
  <c r="Y25" i="2" s="1"/>
  <c r="V22" i="2"/>
  <c r="V25" i="2" s="1"/>
  <c r="X13" i="2" l="1"/>
  <c r="X14" i="2"/>
  <c r="X15" i="2"/>
  <c r="X16" i="2"/>
  <c r="X17" i="2"/>
  <c r="X18" i="2"/>
  <c r="X19" i="2"/>
  <c r="X20" i="2"/>
  <c r="X21" i="2"/>
  <c r="X24" i="2" l="1"/>
  <c r="O22" i="2"/>
  <c r="O25" i="2" s="1"/>
  <c r="O23" i="2" l="1"/>
  <c r="AA24" i="2"/>
  <c r="AB24" i="2" s="1"/>
  <c r="Q24" i="2"/>
  <c r="R24" i="2" s="1"/>
  <c r="I24" i="2"/>
  <c r="J24" i="2" s="1"/>
  <c r="E24" i="2"/>
  <c r="F24" i="2" s="1"/>
  <c r="U22" i="2"/>
  <c r="P22" i="2"/>
  <c r="AA21" i="2"/>
  <c r="AB21" i="2" s="1"/>
  <c r="Q21" i="2"/>
  <c r="R21" i="2" s="1"/>
  <c r="I21" i="2"/>
  <c r="J21" i="2" s="1"/>
  <c r="AA20" i="2"/>
  <c r="AB20" i="2" s="1"/>
  <c r="Q20" i="2"/>
  <c r="R20" i="2" s="1"/>
  <c r="M20" i="2"/>
  <c r="N20" i="2" s="1"/>
  <c r="I20" i="2"/>
  <c r="J20" i="2" s="1"/>
  <c r="E20" i="2"/>
  <c r="F20" i="2" s="1"/>
  <c r="AA19" i="2"/>
  <c r="AB19" i="2" s="1"/>
  <c r="Q19" i="2"/>
  <c r="R19" i="2" s="1"/>
  <c r="M19" i="2"/>
  <c r="N19" i="2" s="1"/>
  <c r="I19" i="2"/>
  <c r="J19" i="2" s="1"/>
  <c r="E19" i="2"/>
  <c r="F19" i="2" s="1"/>
  <c r="AA18" i="2"/>
  <c r="AB18" i="2" s="1"/>
  <c r="Q18" i="2"/>
  <c r="R18" i="2" s="1"/>
  <c r="I18" i="2"/>
  <c r="J18" i="2" s="1"/>
  <c r="E18" i="2"/>
  <c r="F18" i="2" s="1"/>
  <c r="AA17" i="2"/>
  <c r="AB17" i="2" s="1"/>
  <c r="Q17" i="2"/>
  <c r="R17" i="2" s="1"/>
  <c r="I17" i="2"/>
  <c r="J17" i="2" s="1"/>
  <c r="E17" i="2"/>
  <c r="F17" i="2" s="1"/>
  <c r="AA16" i="2"/>
  <c r="AB16" i="2" s="1"/>
  <c r="Q16" i="2"/>
  <c r="R16" i="2" s="1"/>
  <c r="M16" i="2"/>
  <c r="N16" i="2" s="1"/>
  <c r="I16" i="2"/>
  <c r="J16" i="2" s="1"/>
  <c r="E16" i="2"/>
  <c r="F16" i="2" s="1"/>
  <c r="AA15" i="2"/>
  <c r="AB15" i="2" s="1"/>
  <c r="Q15" i="2"/>
  <c r="R15" i="2" s="1"/>
  <c r="M15" i="2"/>
  <c r="N15" i="2" s="1"/>
  <c r="I15" i="2"/>
  <c r="J15" i="2" s="1"/>
  <c r="E15" i="2"/>
  <c r="F15" i="2" s="1"/>
  <c r="AA14" i="2"/>
  <c r="AB14" i="2" s="1"/>
  <c r="Q14" i="2"/>
  <c r="R14" i="2" s="1"/>
  <c r="M14" i="2"/>
  <c r="N14" i="2" s="1"/>
  <c r="I14" i="2"/>
  <c r="J14" i="2" s="1"/>
  <c r="E14" i="2"/>
  <c r="F14" i="2" s="1"/>
  <c r="AA13" i="2"/>
  <c r="AB13" i="2" s="1"/>
  <c r="Q13" i="2"/>
  <c r="R13" i="2" s="1"/>
  <c r="I13" i="2"/>
  <c r="J13" i="2" s="1"/>
  <c r="AL21" i="2" l="1"/>
  <c r="AM21" i="2" s="1"/>
  <c r="AL20" i="2"/>
  <c r="AL19" i="2"/>
  <c r="AN19" i="2" s="1"/>
  <c r="U25" i="2"/>
  <c r="W22" i="2"/>
  <c r="AL16" i="2"/>
  <c r="AN16" i="2" s="1"/>
  <c r="AL15" i="2"/>
  <c r="AL14" i="2"/>
  <c r="AN14" i="2" s="1"/>
  <c r="P23" i="2"/>
  <c r="P25" i="2"/>
  <c r="M13" i="2"/>
  <c r="N13" i="2" s="1"/>
  <c r="AL13" i="2" s="1"/>
  <c r="L22" i="2"/>
  <c r="L25" i="2" s="1"/>
  <c r="M18" i="2"/>
  <c r="N18" i="2" s="1"/>
  <c r="AL18" i="2" s="1"/>
  <c r="AA22" i="2"/>
  <c r="AB22" i="2" s="1"/>
  <c r="K22" i="2"/>
  <c r="M24" i="2"/>
  <c r="N24" i="2" s="1"/>
  <c r="AL24" i="2" s="1"/>
  <c r="E22" i="2"/>
  <c r="F22" i="2" s="1"/>
  <c r="Q22" i="2"/>
  <c r="M17" i="2"/>
  <c r="N17" i="2" s="1"/>
  <c r="AL17" i="2" s="1"/>
  <c r="I22" i="2"/>
  <c r="J22" i="2" s="1"/>
  <c r="AC27" i="1"/>
  <c r="AC28" i="1" s="1"/>
  <c r="Z27" i="1"/>
  <c r="Z28" i="1" s="1"/>
  <c r="Y27" i="1"/>
  <c r="AA27" i="1" s="1"/>
  <c r="AB27" i="1" s="1"/>
  <c r="V27" i="1"/>
  <c r="U27" i="1"/>
  <c r="W27" i="1" s="1"/>
  <c r="X27" i="1" s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K27" i="1" s="1"/>
  <c r="I25" i="1"/>
  <c r="J25" i="1" s="1"/>
  <c r="C25" i="1"/>
  <c r="C27" i="1" s="1"/>
  <c r="AF23" i="1"/>
  <c r="Y23" i="1"/>
  <c r="Y28" i="1" s="1"/>
  <c r="AA28" i="1" s="1"/>
  <c r="AB28" i="1" s="1"/>
  <c r="V23" i="1"/>
  <c r="V28" i="1" s="1"/>
  <c r="U23" i="1"/>
  <c r="U28" i="1" s="1"/>
  <c r="W28" i="1" s="1"/>
  <c r="X28" i="1" s="1"/>
  <c r="P23" i="1"/>
  <c r="P28" i="1" s="1"/>
  <c r="O23" i="1"/>
  <c r="O28" i="1" s="1"/>
  <c r="Q28" i="1" s="1"/>
  <c r="R28" i="1" s="1"/>
  <c r="N23" i="1"/>
  <c r="G23" i="1"/>
  <c r="G28" i="1" s="1"/>
  <c r="I28" i="1" s="1"/>
  <c r="J28" i="1" s="1"/>
  <c r="D23" i="1"/>
  <c r="AA22" i="1"/>
  <c r="AB22" i="1" s="1"/>
  <c r="W22" i="1"/>
  <c r="X22" i="1" s="1"/>
  <c r="Q22" i="1"/>
  <c r="R22" i="1" s="1"/>
  <c r="L22" i="1"/>
  <c r="K22" i="1"/>
  <c r="M22" i="1" s="1"/>
  <c r="N22" i="1" s="1"/>
  <c r="I22" i="1"/>
  <c r="J22" i="1" s="1"/>
  <c r="E22" i="1"/>
  <c r="F22" i="1" s="1"/>
  <c r="AL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M20" i="1" s="1"/>
  <c r="N20" i="1" s="1"/>
  <c r="I20" i="1"/>
  <c r="J20" i="1" s="1"/>
  <c r="E20" i="1"/>
  <c r="F20" i="1" s="1"/>
  <c r="AL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M18" i="1" s="1"/>
  <c r="N18" i="1" s="1"/>
  <c r="I18" i="1"/>
  <c r="J18" i="1" s="1"/>
  <c r="E18" i="1"/>
  <c r="F18" i="1" s="1"/>
  <c r="AL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M16" i="1" s="1"/>
  <c r="N16" i="1" s="1"/>
  <c r="I16" i="1"/>
  <c r="J16" i="1" s="1"/>
  <c r="C16" i="1"/>
  <c r="E16" i="1" s="1"/>
  <c r="F16" i="1" s="1"/>
  <c r="AL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M14" i="1" s="1"/>
  <c r="N14" i="1" s="1"/>
  <c r="I14" i="1"/>
  <c r="J14" i="1" s="1"/>
  <c r="E14" i="1"/>
  <c r="F14" i="1" s="1"/>
  <c r="AL14" i="1" s="1"/>
  <c r="AA13" i="1"/>
  <c r="AB13" i="1" s="1"/>
  <c r="W13" i="1"/>
  <c r="X13" i="1" s="1"/>
  <c r="Q13" i="1"/>
  <c r="R13" i="1" s="1"/>
  <c r="L13" i="1"/>
  <c r="L23" i="1" s="1"/>
  <c r="K13" i="1"/>
  <c r="I13" i="1"/>
  <c r="J13" i="1" s="1"/>
  <c r="C13" i="1"/>
  <c r="K25" i="2" l="1"/>
  <c r="M22" i="2"/>
  <c r="N22" i="2" s="1"/>
  <c r="AA25" i="2"/>
  <c r="AB25" i="2" s="1"/>
  <c r="X22" i="2"/>
  <c r="W25" i="2"/>
  <c r="X25" i="2" s="1"/>
  <c r="R22" i="2"/>
  <c r="Q25" i="2"/>
  <c r="I25" i="2"/>
  <c r="E25" i="2"/>
  <c r="AN17" i="2"/>
  <c r="AM24" i="2"/>
  <c r="AM18" i="2"/>
  <c r="AM19" i="2"/>
  <c r="AN21" i="2"/>
  <c r="AM16" i="2"/>
  <c r="AM14" i="2"/>
  <c r="AM20" i="2"/>
  <c r="AN20" i="2"/>
  <c r="AM15" i="2"/>
  <c r="AN15" i="2"/>
  <c r="M27" i="1"/>
  <c r="N27" i="1" s="1"/>
  <c r="C23" i="1"/>
  <c r="C28" i="1" s="1"/>
  <c r="K23" i="1"/>
  <c r="K28" i="1" s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L28" i="1" s="1"/>
  <c r="AL26" i="1"/>
  <c r="AN26" i="1" s="1"/>
  <c r="M26" i="1"/>
  <c r="N26" i="1" s="1"/>
  <c r="I27" i="1"/>
  <c r="J27" i="1" s="1"/>
  <c r="AN14" i="1"/>
  <c r="AM14" i="1"/>
  <c r="AN16" i="1"/>
  <c r="AM16" i="1"/>
  <c r="AN18" i="1"/>
  <c r="AM18" i="1"/>
  <c r="AN20" i="1"/>
  <c r="AM20" i="1"/>
  <c r="AN21" i="1"/>
  <c r="AM21" i="1"/>
  <c r="AN22" i="1"/>
  <c r="AM22" i="1"/>
  <c r="AM26" i="1"/>
  <c r="E27" i="1"/>
  <c r="F27" i="1" s="1"/>
  <c r="E13" i="1"/>
  <c r="F13" i="1" s="1"/>
  <c r="M13" i="1"/>
  <c r="N13" i="1" s="1"/>
  <c r="E23" i="1"/>
  <c r="F2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M25" i="2" l="1"/>
  <c r="AN24" i="2"/>
  <c r="AN18" i="2"/>
  <c r="AM17" i="2"/>
  <c r="AM13" i="2"/>
  <c r="AN13" i="2"/>
  <c r="AN17" i="1"/>
  <c r="AM17" i="1"/>
  <c r="AN19" i="1"/>
  <c r="AM19" i="1"/>
  <c r="AN15" i="1"/>
  <c r="AM15" i="1"/>
  <c r="M28" i="1"/>
  <c r="N28" i="1" s="1"/>
  <c r="AL25" i="1"/>
  <c r="AL13" i="1"/>
  <c r="AN13" i="1" l="1"/>
  <c r="AM13" i="1"/>
  <c r="AN25" i="1"/>
  <c r="AM25" i="1"/>
</calcChain>
</file>

<file path=xl/sharedStrings.xml><?xml version="1.0" encoding="utf-8"?>
<sst xmlns="http://schemas.openxmlformats.org/spreadsheetml/2006/main" count="310" uniqueCount="93">
  <si>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</si>
  <si>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</si>
  <si>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</si>
  <si>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</si>
  <si>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</si>
  <si>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</si>
  <si>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</si>
  <si>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</si>
  <si>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</si>
  <si>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</si>
  <si>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</si>
  <si>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</si>
  <si>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</si>
  <si>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</si>
  <si>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</si>
  <si>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</si>
  <si>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</si>
  <si>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</si>
  <si>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</si>
  <si>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</si>
  <si>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</si>
  <si>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</si>
  <si>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</si>
  <si>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</si>
  <si>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</si>
  <si>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</si>
  <si>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</si>
  <si>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</si>
  <si>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</si>
  <si>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</si>
  <si>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</si>
  <si>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</si>
  <si>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</si>
  <si>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</si>
  <si>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</si>
  <si>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</si>
  <si>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</si>
  <si>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</si>
  <si>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</si>
  <si>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</si>
  <si>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</si>
  <si>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</si>
  <si>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</si>
  <si>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</si>
  <si>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</si>
  <si>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</si>
  <si>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</si>
  <si>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</si>
  <si>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</si>
  <si>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</si>
  <si>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</si>
  <si>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</si>
  <si>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</si>
  <si>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</si>
  <si>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</si>
  <si>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</si>
  <si>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</si>
  <si>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</si>
  <si>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</si>
  <si>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</si>
  <si>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</si>
  <si>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</si>
  <si>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</si>
  <si>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</si>
  <si>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</si>
  <si>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</si>
  <si>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</si>
  <si>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</si>
  <si>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</si>
  <si>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</si>
  <si>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</si>
  <si>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</si>
  <si>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проведение внешней  проверки</t>
  </si>
  <si>
    <t>сельское поселение "Хадактинское"</t>
  </si>
  <si>
    <t>сельское поселение "Улётовское"</t>
  </si>
  <si>
    <t>сельское поселение "Артинское"</t>
  </si>
  <si>
    <t>сельское поселение "Доронинское"</t>
  </si>
  <si>
    <t>сельское поселение "Аблатуйское"</t>
  </si>
  <si>
    <t>сельское поселение "Горекацанское"</t>
  </si>
  <si>
    <t>сельское поселение "Николаевское"</t>
  </si>
  <si>
    <t>сельское поселение "Тангинское"</t>
  </si>
  <si>
    <t>сельское поселение "Ленинское"</t>
  </si>
  <si>
    <t>Городское поселение "Дровянинское"</t>
  </si>
  <si>
    <t>Объем первоначально утвержденных налоговых и неналоговых доходов бюджета поселения</t>
  </si>
  <si>
    <t xml:space="preserve">Объем уточненных налоговых и неналоговых доходов бюджеты поселения </t>
  </si>
  <si>
    <t>Изменение бюджета  поселения по налоговым и неналоговым доходам к первоначально утвержденному уровню</t>
  </si>
  <si>
    <t>Темп роста налоговых и  неналоговых доходов бюджета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</si>
  <si>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Федерации(%)</t>
  </si>
  <si>
    <t>0,5</t>
  </si>
  <si>
    <t>Оценка качества управления муниципальными финансами муниципальными образованиями  Улётовского района за 2020 год</t>
  </si>
  <si>
    <t>Фактическое исполнение по налоговым и неналоговым доходам за отчетный год 2020 г.</t>
  </si>
  <si>
    <t>Фактическое исполнение по налоговым и неналоговым доходам за год, предшествующий отчетному году 2019 г</t>
  </si>
  <si>
    <t>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</si>
</sst>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 applyAlignment="1">
      <alignment horizontal="center"/>
    </xf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3" fontId="0" fillId="0" borderId="6" xfId="0" applyNumberFormat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0" fontId="0" fillId="0" borderId="6" xfId="0" applyBorder="1" applyAlignment="1">
      <alignment horizontal="center"/>
    </xf>
    <xf numFmtId="165" fontId="9" fillId="0" borderId="6" xfId="0" applyNumberFormat="1" applyFont="1" applyBorder="1"/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7" fillId="4" borderId="6" xfId="0" applyNumberFormat="1" applyFont="1" applyFill="1" applyBorder="1"/>
    <xf numFmtId="164" fontId="0" fillId="4" borderId="6" xfId="0" applyNumberFormat="1" applyFill="1" applyBorder="1" applyAlignment="1">
      <alignment horizontal="right"/>
    </xf>
    <xf numFmtId="164" fontId="0" fillId="4" borderId="6" xfId="0" applyNumberFormat="1" applyFill="1" applyBorder="1"/>
    <xf numFmtId="0" fontId="7" fillId="7" borderId="6" xfId="0" applyFont="1" applyFill="1" applyBorder="1"/>
    <xf numFmtId="0" fontId="12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0" fillId="0" borderId="6" xfId="0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29" t="s">
        <v>70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41" s="2" customFormat="1" x14ac:dyDescent="0.2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AL2" s="3"/>
    </row>
    <row r="3" spans="1:41" ht="15" customHeight="1" x14ac:dyDescent="0.25">
      <c r="A3" s="85" t="s">
        <v>0</v>
      </c>
      <c r="B3" s="88" t="s">
        <v>1</v>
      </c>
      <c r="C3" s="91" t="s">
        <v>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1" t="s">
        <v>3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4" t="s">
        <v>4</v>
      </c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4"/>
      <c r="AO3" s="4"/>
    </row>
    <row r="4" spans="1:41" ht="33" customHeight="1" x14ac:dyDescent="0.25">
      <c r="A4" s="86"/>
      <c r="B4" s="89"/>
      <c r="C4" s="95" t="s">
        <v>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4" t="s">
        <v>6</v>
      </c>
      <c r="P4" s="94"/>
      <c r="Q4" s="94"/>
      <c r="R4" s="94"/>
      <c r="S4" s="98" t="s">
        <v>7</v>
      </c>
      <c r="T4" s="98"/>
      <c r="U4" s="94"/>
      <c r="V4" s="94"/>
      <c r="W4" s="94"/>
      <c r="X4" s="94"/>
      <c r="Y4" s="5"/>
      <c r="Z4" s="5"/>
      <c r="AA4" s="5"/>
      <c r="AB4" s="5"/>
      <c r="AC4" s="94" t="s">
        <v>8</v>
      </c>
      <c r="AD4" s="94"/>
      <c r="AE4" s="5"/>
      <c r="AF4" s="94" t="s">
        <v>9</v>
      </c>
      <c r="AG4" s="94"/>
      <c r="AH4" s="94" t="s">
        <v>10</v>
      </c>
      <c r="AI4" s="94"/>
      <c r="AJ4" s="94" t="s">
        <v>11</v>
      </c>
      <c r="AK4" s="94"/>
      <c r="AL4" s="123" t="s">
        <v>12</v>
      </c>
      <c r="AM4" s="104" t="s">
        <v>13</v>
      </c>
      <c r="AN4" s="104" t="s">
        <v>14</v>
      </c>
      <c r="AO4" s="104" t="s">
        <v>15</v>
      </c>
    </row>
    <row r="5" spans="1:41" ht="15.75" customHeight="1" x14ac:dyDescent="0.25">
      <c r="A5" s="86"/>
      <c r="B5" s="89"/>
      <c r="C5" s="141" t="s">
        <v>16</v>
      </c>
      <c r="D5" s="106" t="s">
        <v>17</v>
      </c>
      <c r="E5" s="137" t="s">
        <v>18</v>
      </c>
      <c r="F5" s="122" t="s">
        <v>19</v>
      </c>
      <c r="G5" s="117" t="s">
        <v>20</v>
      </c>
      <c r="H5" s="117" t="s">
        <v>21</v>
      </c>
      <c r="I5" s="117" t="s">
        <v>22</v>
      </c>
      <c r="J5" s="120" t="s">
        <v>23</v>
      </c>
      <c r="K5" s="6"/>
      <c r="L5" s="140" t="s">
        <v>24</v>
      </c>
      <c r="M5" s="107" t="s">
        <v>25</v>
      </c>
      <c r="N5" s="7"/>
      <c r="O5" s="104" t="s">
        <v>26</v>
      </c>
      <c r="P5" s="104" t="s">
        <v>27</v>
      </c>
      <c r="Q5" s="110" t="s">
        <v>28</v>
      </c>
      <c r="R5" s="111" t="s">
        <v>23</v>
      </c>
      <c r="S5" s="136" t="s">
        <v>29</v>
      </c>
      <c r="T5" s="111" t="s">
        <v>23</v>
      </c>
      <c r="U5" s="110" t="s">
        <v>30</v>
      </c>
      <c r="V5" s="104" t="s">
        <v>31</v>
      </c>
      <c r="W5" s="139" t="s">
        <v>32</v>
      </c>
      <c r="X5" s="111" t="s">
        <v>23</v>
      </c>
      <c r="Y5" s="133" t="s">
        <v>33</v>
      </c>
      <c r="Z5" s="133" t="s">
        <v>34</v>
      </c>
      <c r="AA5" s="133" t="s">
        <v>35</v>
      </c>
      <c r="AB5" s="111" t="s">
        <v>23</v>
      </c>
      <c r="AC5" s="114" t="s">
        <v>36</v>
      </c>
      <c r="AD5" s="104" t="s">
        <v>37</v>
      </c>
      <c r="AE5" s="8"/>
      <c r="AF5" s="99" t="s">
        <v>38</v>
      </c>
      <c r="AG5" s="102" t="s">
        <v>23</v>
      </c>
      <c r="AH5" s="103" t="s">
        <v>39</v>
      </c>
      <c r="AI5" s="102" t="s">
        <v>23</v>
      </c>
      <c r="AJ5" s="99" t="s">
        <v>40</v>
      </c>
      <c r="AK5" s="126" t="s">
        <v>23</v>
      </c>
      <c r="AL5" s="124"/>
      <c r="AM5" s="105"/>
      <c r="AN5" s="105"/>
      <c r="AO5" s="105"/>
    </row>
    <row r="6" spans="1:41" ht="15.75" customHeight="1" x14ac:dyDescent="0.25">
      <c r="A6" s="86"/>
      <c r="B6" s="89"/>
      <c r="C6" s="141"/>
      <c r="D6" s="143"/>
      <c r="E6" s="137"/>
      <c r="F6" s="144"/>
      <c r="G6" s="118"/>
      <c r="H6" s="118"/>
      <c r="I6" s="118"/>
      <c r="J6" s="121"/>
      <c r="K6" s="131" t="s">
        <v>41</v>
      </c>
      <c r="L6" s="131"/>
      <c r="M6" s="108"/>
      <c r="N6" s="9"/>
      <c r="O6" s="105"/>
      <c r="P6" s="105"/>
      <c r="Q6" s="110"/>
      <c r="R6" s="112"/>
      <c r="S6" s="137"/>
      <c r="T6" s="112"/>
      <c r="U6" s="110"/>
      <c r="V6" s="105"/>
      <c r="W6" s="124"/>
      <c r="X6" s="112"/>
      <c r="Y6" s="134"/>
      <c r="Z6" s="134"/>
      <c r="AA6" s="134"/>
      <c r="AB6" s="112"/>
      <c r="AC6" s="115"/>
      <c r="AD6" s="105"/>
      <c r="AE6" s="10"/>
      <c r="AF6" s="100"/>
      <c r="AG6" s="102"/>
      <c r="AH6" s="103"/>
      <c r="AI6" s="102"/>
      <c r="AJ6" s="100"/>
      <c r="AK6" s="127"/>
      <c r="AL6" s="124"/>
      <c r="AM6" s="105"/>
      <c r="AN6" s="105"/>
      <c r="AO6" s="105"/>
    </row>
    <row r="7" spans="1:41" ht="15" customHeight="1" x14ac:dyDescent="0.25">
      <c r="A7" s="86"/>
      <c r="B7" s="89"/>
      <c r="C7" s="141"/>
      <c r="D7" s="143"/>
      <c r="E7" s="137"/>
      <c r="F7" s="144"/>
      <c r="G7" s="118"/>
      <c r="H7" s="118"/>
      <c r="I7" s="118"/>
      <c r="J7" s="121"/>
      <c r="K7" s="131"/>
      <c r="L7" s="131"/>
      <c r="M7" s="108"/>
      <c r="N7" s="9"/>
      <c r="O7" s="105"/>
      <c r="P7" s="105"/>
      <c r="Q7" s="110"/>
      <c r="R7" s="112"/>
      <c r="S7" s="137"/>
      <c r="T7" s="112"/>
      <c r="U7" s="110"/>
      <c r="V7" s="105"/>
      <c r="W7" s="124"/>
      <c r="X7" s="112"/>
      <c r="Y7" s="134"/>
      <c r="Z7" s="134"/>
      <c r="AA7" s="134"/>
      <c r="AB7" s="112"/>
      <c r="AC7" s="115"/>
      <c r="AD7" s="105"/>
      <c r="AE7" s="10"/>
      <c r="AF7" s="100"/>
      <c r="AG7" s="102"/>
      <c r="AH7" s="103"/>
      <c r="AI7" s="102"/>
      <c r="AJ7" s="100"/>
      <c r="AK7" s="127"/>
      <c r="AL7" s="124"/>
      <c r="AM7" s="105"/>
      <c r="AN7" s="105"/>
      <c r="AO7" s="105"/>
    </row>
    <row r="8" spans="1:41" ht="248.25" customHeight="1" x14ac:dyDescent="0.25">
      <c r="A8" s="86"/>
      <c r="B8" s="89"/>
      <c r="C8" s="141"/>
      <c r="D8" s="143"/>
      <c r="E8" s="137"/>
      <c r="F8" s="144"/>
      <c r="G8" s="118"/>
      <c r="H8" s="118"/>
      <c r="I8" s="118"/>
      <c r="J8" s="121"/>
      <c r="K8" s="131"/>
      <c r="L8" s="131"/>
      <c r="M8" s="108"/>
      <c r="N8" s="9" t="s">
        <v>23</v>
      </c>
      <c r="O8" s="105"/>
      <c r="P8" s="105"/>
      <c r="Q8" s="110"/>
      <c r="R8" s="112"/>
      <c r="S8" s="137"/>
      <c r="T8" s="112"/>
      <c r="U8" s="110"/>
      <c r="V8" s="105"/>
      <c r="W8" s="125"/>
      <c r="X8" s="112"/>
      <c r="Y8" s="135"/>
      <c r="Z8" s="135"/>
      <c r="AA8" s="135"/>
      <c r="AB8" s="113"/>
      <c r="AC8" s="115"/>
      <c r="AD8" s="105"/>
      <c r="AE8" s="10" t="s">
        <v>23</v>
      </c>
      <c r="AF8" s="100"/>
      <c r="AG8" s="102"/>
      <c r="AH8" s="103"/>
      <c r="AI8" s="102"/>
      <c r="AJ8" s="100"/>
      <c r="AK8" s="127"/>
      <c r="AL8" s="124"/>
      <c r="AM8" s="105"/>
      <c r="AN8" s="106"/>
      <c r="AO8" s="106"/>
    </row>
    <row r="9" spans="1:41" ht="6.75" hidden="1" customHeight="1" x14ac:dyDescent="0.25">
      <c r="A9" s="86"/>
      <c r="B9" s="89"/>
      <c r="C9" s="141"/>
      <c r="D9" s="143"/>
      <c r="E9" s="137"/>
      <c r="F9" s="144"/>
      <c r="G9" s="118"/>
      <c r="H9" s="118"/>
      <c r="I9" s="118"/>
      <c r="J9" s="121"/>
      <c r="K9" s="131"/>
      <c r="L9" s="131"/>
      <c r="M9" s="108"/>
      <c r="N9" s="9"/>
      <c r="O9" s="105"/>
      <c r="P9" s="105"/>
      <c r="Q9" s="110"/>
      <c r="R9" s="112"/>
      <c r="S9" s="137"/>
      <c r="T9" s="112"/>
      <c r="U9" s="110"/>
      <c r="V9" s="105"/>
      <c r="W9" s="11"/>
      <c r="X9" s="112"/>
      <c r="Y9" s="12"/>
      <c r="Z9" s="12"/>
      <c r="AA9" s="12"/>
      <c r="AB9" s="13"/>
      <c r="AC9" s="115"/>
      <c r="AE9" s="10"/>
      <c r="AF9" s="100"/>
      <c r="AG9" s="102"/>
      <c r="AH9" s="103"/>
      <c r="AI9" s="102"/>
      <c r="AJ9" s="100"/>
      <c r="AK9" s="127"/>
      <c r="AL9" s="124"/>
      <c r="AM9" s="105"/>
      <c r="AN9" s="14"/>
      <c r="AO9" s="14"/>
    </row>
    <row r="10" spans="1:41" ht="10.5" hidden="1" customHeight="1" x14ac:dyDescent="0.25">
      <c r="A10" s="87"/>
      <c r="B10" s="90"/>
      <c r="C10" s="142"/>
      <c r="D10" s="143"/>
      <c r="E10" s="138"/>
      <c r="F10" s="144"/>
      <c r="G10" s="119"/>
      <c r="H10" s="119"/>
      <c r="I10" s="119"/>
      <c r="J10" s="122"/>
      <c r="K10" s="132"/>
      <c r="L10" s="132"/>
      <c r="M10" s="109"/>
      <c r="N10" s="15"/>
      <c r="O10" s="106"/>
      <c r="P10" s="106"/>
      <c r="Q10" s="110"/>
      <c r="R10" s="113"/>
      <c r="S10" s="138"/>
      <c r="T10" s="113"/>
      <c r="U10" s="110"/>
      <c r="V10" s="106"/>
      <c r="W10" s="11"/>
      <c r="X10" s="113"/>
      <c r="Y10" s="12"/>
      <c r="Z10" s="12"/>
      <c r="AA10" s="12"/>
      <c r="AB10" s="13"/>
      <c r="AC10" s="116"/>
      <c r="AE10" s="16"/>
      <c r="AF10" s="101"/>
      <c r="AG10" s="102"/>
      <c r="AH10" s="103"/>
      <c r="AI10" s="102"/>
      <c r="AJ10" s="101"/>
      <c r="AK10" s="128"/>
      <c r="AL10" s="125"/>
      <c r="AM10" s="106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  <mergeCell ref="AN4:AN8"/>
    <mergeCell ref="AO4:AO8"/>
    <mergeCell ref="AH4:AI4"/>
    <mergeCell ref="AJ4:AK4"/>
    <mergeCell ref="AL4:AL10"/>
    <mergeCell ref="AJ5:AJ10"/>
    <mergeCell ref="AK5:AK10"/>
    <mergeCell ref="G5:G10"/>
    <mergeCell ref="H5:H10"/>
    <mergeCell ref="I5:I10"/>
    <mergeCell ref="J5:J10"/>
    <mergeCell ref="AC4:AD4"/>
    <mergeCell ref="AF4:AG4"/>
    <mergeCell ref="P5:P10"/>
    <mergeCell ref="Q5:Q10"/>
    <mergeCell ref="R5:R10"/>
    <mergeCell ref="AC5:AC10"/>
    <mergeCell ref="AD5:AD8"/>
    <mergeCell ref="AB5:AB8"/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topLeftCell="B4" workbookViewId="0">
      <pane xSplit="1" topLeftCell="C1" activePane="topRight" state="frozen"/>
      <selection activeCell="B7" sqref="B7"/>
      <selection pane="topRight" activeCell="AO14" sqref="AO14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2.140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3.85546875" customWidth="1"/>
    <col min="26" max="26" width="12" customWidth="1"/>
    <col min="27" max="27" width="11" customWidth="1"/>
    <col min="28" max="28" width="13.7109375" customWidth="1"/>
    <col min="29" max="29" width="18.140625" customWidth="1"/>
    <col min="30" max="30" width="13.140625" customWidth="1"/>
    <col min="31" max="31" width="9.5703125" customWidth="1"/>
    <col min="32" max="32" width="1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1.28515625" customWidth="1"/>
    <col min="40" max="40" width="10.85546875" customWidth="1"/>
    <col min="41" max="41" width="12.140625" customWidth="1"/>
  </cols>
  <sheetData>
    <row r="1" spans="1:41" ht="15" customHeight="1" x14ac:dyDescent="0.25">
      <c r="C1" s="79" t="s">
        <v>89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s="2" customFormat="1" ht="15" customHeight="1" x14ac:dyDescent="0.3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AL2" s="3"/>
    </row>
    <row r="3" spans="1:41" ht="15" customHeight="1" x14ac:dyDescent="0.25">
      <c r="A3" s="85" t="s">
        <v>0</v>
      </c>
      <c r="B3" s="88" t="s">
        <v>1</v>
      </c>
      <c r="C3" s="91" t="s">
        <v>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1" t="s">
        <v>3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4" t="s">
        <v>4</v>
      </c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64"/>
      <c r="AO3" s="64"/>
    </row>
    <row r="4" spans="1:41" ht="33" customHeight="1" x14ac:dyDescent="0.25">
      <c r="A4" s="86"/>
      <c r="B4" s="89"/>
      <c r="C4" s="95" t="s">
        <v>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4" t="s">
        <v>6</v>
      </c>
      <c r="P4" s="94"/>
      <c r="Q4" s="94"/>
      <c r="R4" s="94"/>
      <c r="S4" s="98" t="s">
        <v>7</v>
      </c>
      <c r="T4" s="98"/>
      <c r="U4" s="94"/>
      <c r="V4" s="94"/>
      <c r="W4" s="94"/>
      <c r="X4" s="94"/>
      <c r="Y4" s="63"/>
      <c r="Z4" s="63"/>
      <c r="AA4" s="63"/>
      <c r="AB4" s="63"/>
      <c r="AC4" s="94" t="s">
        <v>8</v>
      </c>
      <c r="AD4" s="94"/>
      <c r="AE4" s="63"/>
      <c r="AF4" s="94" t="s">
        <v>9</v>
      </c>
      <c r="AG4" s="94"/>
      <c r="AH4" s="94" t="s">
        <v>10</v>
      </c>
      <c r="AI4" s="94"/>
      <c r="AJ4" s="94" t="s">
        <v>72</v>
      </c>
      <c r="AK4" s="94"/>
      <c r="AL4" s="145" t="s">
        <v>12</v>
      </c>
      <c r="AM4" s="104" t="s">
        <v>13</v>
      </c>
      <c r="AN4" s="104" t="s">
        <v>14</v>
      </c>
      <c r="AO4" s="104" t="s">
        <v>15</v>
      </c>
    </row>
    <row r="5" spans="1:41" ht="15.75" customHeight="1" x14ac:dyDescent="0.25">
      <c r="A5" s="86"/>
      <c r="B5" s="89"/>
      <c r="C5" s="152" t="s">
        <v>83</v>
      </c>
      <c r="D5" s="152" t="s">
        <v>84</v>
      </c>
      <c r="E5" s="118" t="s">
        <v>85</v>
      </c>
      <c r="F5" s="122" t="s">
        <v>19</v>
      </c>
      <c r="G5" s="149" t="s">
        <v>90</v>
      </c>
      <c r="H5" s="149" t="s">
        <v>91</v>
      </c>
      <c r="I5" s="117" t="s">
        <v>86</v>
      </c>
      <c r="J5" s="120" t="s">
        <v>23</v>
      </c>
      <c r="K5" s="69"/>
      <c r="L5" s="146" t="s">
        <v>24</v>
      </c>
      <c r="M5" s="146" t="s">
        <v>25</v>
      </c>
      <c r="N5" s="66"/>
      <c r="O5" s="104" t="s">
        <v>26</v>
      </c>
      <c r="P5" s="104" t="s">
        <v>27</v>
      </c>
      <c r="Q5" s="110" t="s">
        <v>28</v>
      </c>
      <c r="R5" s="111" t="s">
        <v>23</v>
      </c>
      <c r="S5" s="136" t="s">
        <v>29</v>
      </c>
      <c r="T5" s="111" t="s">
        <v>23</v>
      </c>
      <c r="U5" s="110" t="s">
        <v>30</v>
      </c>
      <c r="V5" s="153" t="s">
        <v>31</v>
      </c>
      <c r="W5" s="139" t="s">
        <v>87</v>
      </c>
      <c r="X5" s="111" t="s">
        <v>23</v>
      </c>
      <c r="Y5" s="156" t="s">
        <v>33</v>
      </c>
      <c r="Z5" s="133" t="s">
        <v>34</v>
      </c>
      <c r="AA5" s="133" t="s">
        <v>35</v>
      </c>
      <c r="AB5" s="111" t="s">
        <v>23</v>
      </c>
      <c r="AC5" s="114" t="s">
        <v>36</v>
      </c>
      <c r="AD5" s="104" t="s">
        <v>37</v>
      </c>
      <c r="AE5" s="8"/>
      <c r="AF5" s="99" t="s">
        <v>38</v>
      </c>
      <c r="AG5" s="102" t="s">
        <v>23</v>
      </c>
      <c r="AH5" s="103" t="s">
        <v>39</v>
      </c>
      <c r="AI5" s="102" t="s">
        <v>23</v>
      </c>
      <c r="AJ5" s="99" t="s">
        <v>40</v>
      </c>
      <c r="AK5" s="126" t="s">
        <v>23</v>
      </c>
      <c r="AL5" s="134"/>
      <c r="AM5" s="105"/>
      <c r="AN5" s="105"/>
      <c r="AO5" s="105"/>
    </row>
    <row r="6" spans="1:41" ht="15.75" customHeight="1" x14ac:dyDescent="0.25">
      <c r="A6" s="86"/>
      <c r="B6" s="89"/>
      <c r="C6" s="105"/>
      <c r="D6" s="105"/>
      <c r="E6" s="118"/>
      <c r="F6" s="144"/>
      <c r="G6" s="150"/>
      <c r="H6" s="150"/>
      <c r="I6" s="118"/>
      <c r="J6" s="121"/>
      <c r="K6" s="147" t="s">
        <v>41</v>
      </c>
      <c r="L6" s="147"/>
      <c r="M6" s="147"/>
      <c r="N6" s="67"/>
      <c r="O6" s="105"/>
      <c r="P6" s="105"/>
      <c r="Q6" s="110"/>
      <c r="R6" s="112"/>
      <c r="S6" s="137"/>
      <c r="T6" s="112"/>
      <c r="U6" s="110"/>
      <c r="V6" s="154"/>
      <c r="W6" s="124"/>
      <c r="X6" s="112"/>
      <c r="Y6" s="157"/>
      <c r="Z6" s="134"/>
      <c r="AA6" s="134"/>
      <c r="AB6" s="112"/>
      <c r="AC6" s="115"/>
      <c r="AD6" s="105"/>
      <c r="AE6" s="10"/>
      <c r="AF6" s="100"/>
      <c r="AG6" s="102"/>
      <c r="AH6" s="103"/>
      <c r="AI6" s="102"/>
      <c r="AJ6" s="100"/>
      <c r="AK6" s="127"/>
      <c r="AL6" s="134"/>
      <c r="AM6" s="105"/>
      <c r="AN6" s="105"/>
      <c r="AO6" s="105"/>
    </row>
    <row r="7" spans="1:41" ht="15" customHeight="1" x14ac:dyDescent="0.25">
      <c r="A7" s="86"/>
      <c r="B7" s="89"/>
      <c r="C7" s="105"/>
      <c r="D7" s="105"/>
      <c r="E7" s="118"/>
      <c r="F7" s="144"/>
      <c r="G7" s="150"/>
      <c r="H7" s="150"/>
      <c r="I7" s="118"/>
      <c r="J7" s="121"/>
      <c r="K7" s="147"/>
      <c r="L7" s="147"/>
      <c r="M7" s="147"/>
      <c r="N7" s="67"/>
      <c r="O7" s="105"/>
      <c r="P7" s="105"/>
      <c r="Q7" s="110"/>
      <c r="R7" s="112"/>
      <c r="S7" s="137"/>
      <c r="T7" s="112"/>
      <c r="U7" s="110"/>
      <c r="V7" s="154"/>
      <c r="W7" s="124"/>
      <c r="X7" s="112"/>
      <c r="Y7" s="157"/>
      <c r="Z7" s="134"/>
      <c r="AA7" s="134"/>
      <c r="AB7" s="112"/>
      <c r="AC7" s="115"/>
      <c r="AD7" s="105"/>
      <c r="AE7" s="10"/>
      <c r="AF7" s="100"/>
      <c r="AG7" s="102"/>
      <c r="AH7" s="103"/>
      <c r="AI7" s="102"/>
      <c r="AJ7" s="100"/>
      <c r="AK7" s="127"/>
      <c r="AL7" s="134"/>
      <c r="AM7" s="105"/>
      <c r="AN7" s="105"/>
      <c r="AO7" s="105"/>
    </row>
    <row r="8" spans="1:41" ht="248.25" customHeight="1" x14ac:dyDescent="0.25">
      <c r="A8" s="86"/>
      <c r="B8" s="89"/>
      <c r="C8" s="106"/>
      <c r="D8" s="106"/>
      <c r="E8" s="118"/>
      <c r="F8" s="144"/>
      <c r="G8" s="150"/>
      <c r="H8" s="150"/>
      <c r="I8" s="118"/>
      <c r="J8" s="121"/>
      <c r="K8" s="147"/>
      <c r="L8" s="147"/>
      <c r="M8" s="147"/>
      <c r="N8" s="67" t="s">
        <v>23</v>
      </c>
      <c r="O8" s="105"/>
      <c r="P8" s="105"/>
      <c r="Q8" s="110"/>
      <c r="R8" s="112"/>
      <c r="S8" s="137"/>
      <c r="T8" s="112"/>
      <c r="U8" s="110"/>
      <c r="V8" s="154"/>
      <c r="W8" s="125"/>
      <c r="X8" s="112"/>
      <c r="Y8" s="158"/>
      <c r="Z8" s="135"/>
      <c r="AA8" s="135"/>
      <c r="AB8" s="113"/>
      <c r="AC8" s="115"/>
      <c r="AD8" s="105"/>
      <c r="AE8" s="10" t="s">
        <v>23</v>
      </c>
      <c r="AF8" s="100"/>
      <c r="AG8" s="102"/>
      <c r="AH8" s="103"/>
      <c r="AI8" s="102"/>
      <c r="AJ8" s="100"/>
      <c r="AK8" s="127"/>
      <c r="AL8" s="134"/>
      <c r="AM8" s="105"/>
      <c r="AN8" s="106"/>
      <c r="AO8" s="106"/>
    </row>
    <row r="9" spans="1:41" ht="6.75" hidden="1" customHeight="1" x14ac:dyDescent="0.25">
      <c r="A9" s="86"/>
      <c r="B9" s="89"/>
      <c r="C9" s="84" t="s">
        <v>83</v>
      </c>
      <c r="D9" s="84" t="s">
        <v>84</v>
      </c>
      <c r="E9" s="118"/>
      <c r="F9" s="144"/>
      <c r="G9" s="150"/>
      <c r="H9" s="150"/>
      <c r="I9" s="118"/>
      <c r="J9" s="121"/>
      <c r="K9" s="147"/>
      <c r="L9" s="147"/>
      <c r="M9" s="147"/>
      <c r="N9" s="67"/>
      <c r="O9" s="105"/>
      <c r="P9" s="105"/>
      <c r="Q9" s="110"/>
      <c r="R9" s="112"/>
      <c r="S9" s="137"/>
      <c r="T9" s="112"/>
      <c r="U9" s="110"/>
      <c r="V9" s="154"/>
      <c r="W9" s="68"/>
      <c r="X9" s="112"/>
      <c r="Y9" s="12"/>
      <c r="Z9" s="12"/>
      <c r="AA9" s="12"/>
      <c r="AB9" s="13"/>
      <c r="AC9" s="115"/>
      <c r="AE9" s="10"/>
      <c r="AF9" s="100"/>
      <c r="AG9" s="102"/>
      <c r="AH9" s="103"/>
      <c r="AI9" s="102"/>
      <c r="AJ9" s="100"/>
      <c r="AK9" s="127"/>
      <c r="AL9" s="134"/>
      <c r="AM9" s="105"/>
      <c r="AN9" s="14"/>
      <c r="AO9" s="14"/>
    </row>
    <row r="10" spans="1:41" ht="10.5" hidden="1" customHeight="1" x14ac:dyDescent="0.25">
      <c r="A10" s="87"/>
      <c r="B10" s="90"/>
      <c r="C10" s="84" t="s">
        <v>83</v>
      </c>
      <c r="D10" s="84" t="s">
        <v>84</v>
      </c>
      <c r="E10" s="119"/>
      <c r="F10" s="144"/>
      <c r="G10" s="151"/>
      <c r="H10" s="151"/>
      <c r="I10" s="119"/>
      <c r="J10" s="122"/>
      <c r="K10" s="148"/>
      <c r="L10" s="148"/>
      <c r="M10" s="148"/>
      <c r="N10" s="65"/>
      <c r="O10" s="106"/>
      <c r="P10" s="106"/>
      <c r="Q10" s="110"/>
      <c r="R10" s="113"/>
      <c r="S10" s="138"/>
      <c r="T10" s="113"/>
      <c r="U10" s="110"/>
      <c r="V10" s="155"/>
      <c r="W10" s="68"/>
      <c r="X10" s="113"/>
      <c r="Y10" s="12"/>
      <c r="Z10" s="12"/>
      <c r="AA10" s="12"/>
      <c r="AB10" s="13"/>
      <c r="AC10" s="116"/>
      <c r="AE10" s="16"/>
      <c r="AF10" s="101"/>
      <c r="AG10" s="102"/>
      <c r="AH10" s="103"/>
      <c r="AI10" s="102"/>
      <c r="AJ10" s="101"/>
      <c r="AK10" s="128"/>
      <c r="AL10" s="135"/>
      <c r="AM10" s="106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83">
        <v>15</v>
      </c>
      <c r="P11" s="83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80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75" t="s">
        <v>71</v>
      </c>
      <c r="C12" s="74"/>
      <c r="D12" s="74"/>
      <c r="E12" s="74"/>
      <c r="F12" s="74"/>
      <c r="G12" s="74"/>
      <c r="H12" s="74"/>
      <c r="I12" s="74"/>
      <c r="J12" s="74"/>
      <c r="K12" s="27"/>
      <c r="L12" s="27"/>
      <c r="M12" s="73" t="s">
        <v>48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31"/>
      <c r="AM12" s="31"/>
      <c r="AN12" s="31"/>
      <c r="AO12" s="31"/>
    </row>
    <row r="13" spans="1:41" ht="15" customHeight="1" x14ac:dyDescent="0.25">
      <c r="A13" s="64"/>
      <c r="B13" s="18" t="s">
        <v>73</v>
      </c>
      <c r="C13" s="34">
        <v>1118.5</v>
      </c>
      <c r="D13" s="34">
        <v>1118.5</v>
      </c>
      <c r="E13" s="32">
        <f>D13/C13</f>
        <v>1</v>
      </c>
      <c r="F13" s="33">
        <f>(E13-1)/(1.1-1)</f>
        <v>0</v>
      </c>
      <c r="G13" s="34">
        <v>941.5</v>
      </c>
      <c r="H13" s="34">
        <v>1039.3</v>
      </c>
      <c r="I13" s="34">
        <f>G13/H13</f>
        <v>0.90589820071201776</v>
      </c>
      <c r="J13" s="35">
        <f>(I13-0.5)/(1.2-0.5)</f>
        <v>0.57985457244573968</v>
      </c>
      <c r="K13" s="36">
        <v>418.2</v>
      </c>
      <c r="L13" s="36">
        <v>512.29999999999995</v>
      </c>
      <c r="M13" s="37">
        <f>K13/L13</f>
        <v>0.81631856334179198</v>
      </c>
      <c r="N13" s="35">
        <f>(1.13-M13)/1.13</f>
        <v>0.27759419173292738</v>
      </c>
      <c r="O13" s="34">
        <v>4548.8</v>
      </c>
      <c r="P13" s="34">
        <v>4149.3999999999996</v>
      </c>
      <c r="Q13" s="70">
        <f>(O13-P13)/O13</f>
        <v>8.7803376714738063E-2</v>
      </c>
      <c r="R13" s="39">
        <f>(0.11-Q13)/(0.11-0.024)</f>
        <v>0.25810027075885977</v>
      </c>
      <c r="S13" s="32" t="s">
        <v>50</v>
      </c>
      <c r="T13" s="39">
        <v>1</v>
      </c>
      <c r="U13" s="34">
        <v>2849.1</v>
      </c>
      <c r="V13" s="34">
        <v>941.5</v>
      </c>
      <c r="W13" s="71">
        <f>U13/V13%</f>
        <v>302.61285183218268</v>
      </c>
      <c r="X13" s="39">
        <f>(4379-W13)/(4379-4)</f>
        <v>0.93174563386692966</v>
      </c>
      <c r="Y13" s="34">
        <v>941.5</v>
      </c>
      <c r="Z13" s="34">
        <v>1039.3</v>
      </c>
      <c r="AA13" s="34">
        <f>Y13/Z13</f>
        <v>0.90589820071201776</v>
      </c>
      <c r="AB13" s="40">
        <f>(AA13-0.5)/(1.2-0.5)</f>
        <v>0.57985457244573968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62</v>
      </c>
      <c r="AI13" s="45">
        <v>0</v>
      </c>
      <c r="AJ13" s="44" t="s">
        <v>50</v>
      </c>
      <c r="AK13" s="46">
        <v>1</v>
      </c>
      <c r="AL13" s="81">
        <f>(F13+J13+N13+R13+T13+X13+AB13+AE13+AG13+AI13+AK13)/11</f>
        <v>0.60246811284092694</v>
      </c>
      <c r="AM13" s="48">
        <f>AL13/100*30+AL13</f>
        <v>0.78320854669320505</v>
      </c>
      <c r="AN13" s="48">
        <f>AL13-AL13/100*30</f>
        <v>0.42172767898864882</v>
      </c>
      <c r="AO13" s="76">
        <v>2</v>
      </c>
    </row>
    <row r="14" spans="1:41" ht="15" customHeight="1" x14ac:dyDescent="0.25">
      <c r="A14" s="64"/>
      <c r="B14" s="18" t="s">
        <v>74</v>
      </c>
      <c r="C14" s="34">
        <v>9573.1</v>
      </c>
      <c r="D14" s="34">
        <v>9573.1</v>
      </c>
      <c r="E14" s="32">
        <f t="shared" ref="E14:E24" si="0">D14/C14</f>
        <v>1</v>
      </c>
      <c r="F14" s="33">
        <f t="shared" ref="F14:F21" si="1">(E14-1)/(1.1-1)</f>
        <v>0</v>
      </c>
      <c r="G14" s="34">
        <v>9241.7000000000007</v>
      </c>
      <c r="H14" s="34">
        <v>8366.7999999999993</v>
      </c>
      <c r="I14" s="34">
        <f t="shared" ref="I14:I24" si="2">G14/H14</f>
        <v>1.1045680546923557</v>
      </c>
      <c r="J14" s="35">
        <f t="shared" ref="J14:J24" si="3">(I14-0.5)/(1.2-0.5)</f>
        <v>0.86366864956050826</v>
      </c>
      <c r="K14" s="36">
        <v>2554.6</v>
      </c>
      <c r="L14" s="36">
        <v>5353.9</v>
      </c>
      <c r="M14" s="37">
        <f t="shared" ref="M14:M22" si="4">K14/L14</f>
        <v>0.47714749995330508</v>
      </c>
      <c r="N14" s="35">
        <f t="shared" ref="N14:N24" si="5">(1.13-M14)/1.13</f>
        <v>0.57774557526256187</v>
      </c>
      <c r="O14" s="34">
        <v>15032.6</v>
      </c>
      <c r="P14" s="34">
        <v>14596.5</v>
      </c>
      <c r="Q14" s="70">
        <f t="shared" ref="Q14:Q24" si="6">(O14-P14)/O14</f>
        <v>2.9010284315421176E-2</v>
      </c>
      <c r="R14" s="39">
        <f t="shared" ref="R14:R21" si="7">(0.11-Q14)/(0.11-0.024)</f>
        <v>0.9417408800532423</v>
      </c>
      <c r="S14" s="32" t="s">
        <v>50</v>
      </c>
      <c r="T14" s="39">
        <v>1</v>
      </c>
      <c r="U14" s="34">
        <v>2128</v>
      </c>
      <c r="V14" s="34">
        <v>9241.7000000000007</v>
      </c>
      <c r="W14" s="71">
        <f t="shared" ref="W14:W24" si="8">U14/V14%</f>
        <v>23.026066632762369</v>
      </c>
      <c r="X14" s="39">
        <f>(4379-W14)/(4379-4)</f>
        <v>0.99565118476965431</v>
      </c>
      <c r="Y14" s="34">
        <v>9241.7000000000007</v>
      </c>
      <c r="Z14" s="34">
        <v>8366.7999999999993</v>
      </c>
      <c r="AA14" s="34">
        <f t="shared" ref="AA14:AA21" si="9">Y14/Z14</f>
        <v>1.1045680546923557</v>
      </c>
      <c r="AB14" s="40">
        <f t="shared" ref="AB14:AB25" si="10">(AA14-0.5)/(1.2-0.5)</f>
        <v>0.86366864956050826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81">
        <f t="shared" ref="AL14:AL21" si="11">(F14+J14+N14+R14+T14+X14+AB14+AE14+AG14+AI14+AK14)/11</f>
        <v>0.84022499447331578</v>
      </c>
      <c r="AM14" s="48">
        <f t="shared" ref="AM14:AM24" si="12">AL14/100*30+AL14</f>
        <v>1.0922924928153106</v>
      </c>
      <c r="AN14" s="48">
        <f t="shared" ref="AN14:AN24" si="13">AL14-AL14/100*30</f>
        <v>0.58815749613132096</v>
      </c>
      <c r="AO14" s="76">
        <v>1</v>
      </c>
    </row>
    <row r="15" spans="1:41" ht="15" customHeight="1" x14ac:dyDescent="0.25">
      <c r="A15" s="64"/>
      <c r="B15" s="18" t="s">
        <v>75</v>
      </c>
      <c r="C15" s="34">
        <v>887</v>
      </c>
      <c r="D15" s="34">
        <v>887</v>
      </c>
      <c r="E15" s="32">
        <f t="shared" si="0"/>
        <v>1</v>
      </c>
      <c r="F15" s="33">
        <f t="shared" si="1"/>
        <v>0</v>
      </c>
      <c r="G15" s="34">
        <v>617.70000000000005</v>
      </c>
      <c r="H15" s="34">
        <v>696.1</v>
      </c>
      <c r="I15" s="34">
        <f t="shared" si="2"/>
        <v>0.88737250395058187</v>
      </c>
      <c r="J15" s="35">
        <f t="shared" si="3"/>
        <v>0.5533892913579741</v>
      </c>
      <c r="K15" s="36">
        <v>220.4</v>
      </c>
      <c r="L15" s="36">
        <v>296.8</v>
      </c>
      <c r="M15" s="37">
        <f t="shared" si="4"/>
        <v>0.74258760107816713</v>
      </c>
      <c r="N15" s="35">
        <f t="shared" si="5"/>
        <v>0.34284283090427681</v>
      </c>
      <c r="O15" s="34">
        <v>4058.9</v>
      </c>
      <c r="P15" s="34">
        <v>3656.8</v>
      </c>
      <c r="Q15" s="70">
        <f t="shared" si="6"/>
        <v>9.9066249476459117E-2</v>
      </c>
      <c r="R15" s="39">
        <f t="shared" si="7"/>
        <v>0.12713663399466144</v>
      </c>
      <c r="S15" s="32" t="s">
        <v>50</v>
      </c>
      <c r="T15" s="39">
        <v>1</v>
      </c>
      <c r="U15" s="34">
        <v>2623</v>
      </c>
      <c r="V15" s="34">
        <v>617.70000000000005</v>
      </c>
      <c r="W15" s="71">
        <f t="shared" si="8"/>
        <v>424.63979277966649</v>
      </c>
      <c r="X15" s="39">
        <f t="shared" ref="X15:X25" si="14">(4379-W15)/(4379-4)</f>
        <v>0.90385376165036191</v>
      </c>
      <c r="Y15" s="34">
        <v>617.70000000000005</v>
      </c>
      <c r="Z15" s="34">
        <v>696.1</v>
      </c>
      <c r="AA15" s="34">
        <f t="shared" si="9"/>
        <v>0.88737250395058187</v>
      </c>
      <c r="AB15" s="40">
        <f t="shared" si="10"/>
        <v>0.5533892913579741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62</v>
      </c>
      <c r="AI15" s="45">
        <v>0</v>
      </c>
      <c r="AJ15" s="44" t="s">
        <v>50</v>
      </c>
      <c r="AK15" s="46">
        <v>1</v>
      </c>
      <c r="AL15" s="81">
        <f t="shared" si="11"/>
        <v>0.58914652811502255</v>
      </c>
      <c r="AM15" s="48">
        <f t="shared" si="12"/>
        <v>0.76589048654952929</v>
      </c>
      <c r="AN15" s="48">
        <f t="shared" si="13"/>
        <v>0.41240256968051581</v>
      </c>
      <c r="AO15" s="76">
        <v>2</v>
      </c>
    </row>
    <row r="16" spans="1:41" ht="15" customHeight="1" x14ac:dyDescent="0.25">
      <c r="A16" s="64"/>
      <c r="B16" s="18" t="s">
        <v>76</v>
      </c>
      <c r="C16" s="34">
        <v>999.6</v>
      </c>
      <c r="D16" s="34">
        <v>1180.3</v>
      </c>
      <c r="E16" s="32">
        <f t="shared" si="0"/>
        <v>1.1807723089235693</v>
      </c>
      <c r="F16" s="33">
        <f t="shared" si="1"/>
        <v>1.8077230892356917</v>
      </c>
      <c r="G16" s="34">
        <v>1114.5999999999999</v>
      </c>
      <c r="H16" s="34">
        <v>955.5</v>
      </c>
      <c r="I16" s="34">
        <f t="shared" si="2"/>
        <v>1.166509680795395</v>
      </c>
      <c r="J16" s="35">
        <f t="shared" si="3"/>
        <v>0.95215668685056432</v>
      </c>
      <c r="K16" s="36">
        <v>242.9</v>
      </c>
      <c r="L16" s="36">
        <v>436.9</v>
      </c>
      <c r="M16" s="37">
        <f t="shared" si="4"/>
        <v>0.55596246280613415</v>
      </c>
      <c r="N16" s="35">
        <f t="shared" si="5"/>
        <v>0.50799782052554499</v>
      </c>
      <c r="O16" s="34">
        <v>4088.3</v>
      </c>
      <c r="P16" s="34">
        <v>3863</v>
      </c>
      <c r="Q16" s="38">
        <f t="shared" si="6"/>
        <v>5.5108480297434183E-2</v>
      </c>
      <c r="R16" s="39">
        <f t="shared" si="7"/>
        <v>0.63827348491355607</v>
      </c>
      <c r="S16" s="32" t="s">
        <v>50</v>
      </c>
      <c r="T16" s="39">
        <v>1</v>
      </c>
      <c r="U16" s="34">
        <v>2155.1999999999998</v>
      </c>
      <c r="V16" s="34">
        <v>1114.5999999999999</v>
      </c>
      <c r="W16" s="71">
        <f t="shared" si="8"/>
        <v>193.36084694060651</v>
      </c>
      <c r="X16" s="39">
        <f t="shared" si="14"/>
        <v>0.95671752069928995</v>
      </c>
      <c r="Y16" s="34">
        <v>1114.5999999999999</v>
      </c>
      <c r="Z16" s="34">
        <v>955.5</v>
      </c>
      <c r="AA16" s="34">
        <f t="shared" si="9"/>
        <v>1.166509680795395</v>
      </c>
      <c r="AB16" s="40">
        <f t="shared" si="10"/>
        <v>0.95215668685056432</v>
      </c>
      <c r="AC16" s="41" t="s">
        <v>51</v>
      </c>
      <c r="AD16" s="42" t="s">
        <v>88</v>
      </c>
      <c r="AE16" s="43" t="s">
        <v>88</v>
      </c>
      <c r="AF16" s="44" t="s">
        <v>53</v>
      </c>
      <c r="AG16" s="45">
        <v>1</v>
      </c>
      <c r="AH16" s="44" t="s">
        <v>62</v>
      </c>
      <c r="AI16" s="45">
        <v>0</v>
      </c>
      <c r="AJ16" s="44" t="s">
        <v>50</v>
      </c>
      <c r="AK16" s="46">
        <v>1</v>
      </c>
      <c r="AL16" s="81">
        <f t="shared" si="11"/>
        <v>0.84682048082501926</v>
      </c>
      <c r="AM16" s="48">
        <f t="shared" si="12"/>
        <v>1.100866625072525</v>
      </c>
      <c r="AN16" s="48">
        <f t="shared" si="13"/>
        <v>0.59277433657751355</v>
      </c>
      <c r="AO16" s="76">
        <v>1</v>
      </c>
    </row>
    <row r="17" spans="1:41" ht="15" customHeight="1" x14ac:dyDescent="0.25">
      <c r="A17" s="64"/>
      <c r="B17" s="18" t="s">
        <v>77</v>
      </c>
      <c r="C17" s="34">
        <v>1118.4000000000001</v>
      </c>
      <c r="D17" s="34">
        <v>1134.9000000000001</v>
      </c>
      <c r="E17" s="32">
        <f t="shared" si="0"/>
        <v>1.0147532188841202</v>
      </c>
      <c r="F17" s="33">
        <f t="shared" si="1"/>
        <v>0.14753218884120164</v>
      </c>
      <c r="G17" s="34">
        <v>738.9</v>
      </c>
      <c r="H17" s="34">
        <v>919.1</v>
      </c>
      <c r="I17" s="34">
        <f t="shared" si="2"/>
        <v>0.8039386356218039</v>
      </c>
      <c r="J17" s="35">
        <f t="shared" si="3"/>
        <v>0.43419805088829133</v>
      </c>
      <c r="K17" s="36">
        <v>153.1</v>
      </c>
      <c r="L17" s="36">
        <v>320.89999999999998</v>
      </c>
      <c r="M17" s="37">
        <f t="shared" si="4"/>
        <v>0.47709566843253354</v>
      </c>
      <c r="N17" s="35">
        <f t="shared" si="5"/>
        <v>0.57779144386501446</v>
      </c>
      <c r="O17" s="34">
        <v>6211.7</v>
      </c>
      <c r="P17" s="34">
        <v>5725.5</v>
      </c>
      <c r="Q17" s="38">
        <f t="shared" si="6"/>
        <v>7.8271648663006885E-2</v>
      </c>
      <c r="R17" s="39">
        <f t="shared" si="7"/>
        <v>0.36893431787201303</v>
      </c>
      <c r="S17" s="32" t="s">
        <v>50</v>
      </c>
      <c r="T17" s="39">
        <v>1</v>
      </c>
      <c r="U17" s="34">
        <v>3771</v>
      </c>
      <c r="V17" s="34">
        <v>738.9</v>
      </c>
      <c r="W17" s="71">
        <f t="shared" si="8"/>
        <v>510.35322777101101</v>
      </c>
      <c r="X17" s="39">
        <f t="shared" si="14"/>
        <v>0.88426211936662602</v>
      </c>
      <c r="Y17" s="34">
        <v>738.9</v>
      </c>
      <c r="Z17" s="34">
        <v>919.1</v>
      </c>
      <c r="AA17" s="34">
        <f t="shared" si="9"/>
        <v>0.8039386356218039</v>
      </c>
      <c r="AB17" s="40">
        <f t="shared" si="10"/>
        <v>0.43419805088829133</v>
      </c>
      <c r="AC17" s="41" t="s">
        <v>51</v>
      </c>
      <c r="AD17" s="42" t="s">
        <v>88</v>
      </c>
      <c r="AE17" s="43" t="s">
        <v>88</v>
      </c>
      <c r="AF17" s="44" t="s">
        <v>53</v>
      </c>
      <c r="AG17" s="45">
        <v>1</v>
      </c>
      <c r="AH17" s="44" t="s">
        <v>62</v>
      </c>
      <c r="AI17" s="45">
        <v>0</v>
      </c>
      <c r="AJ17" s="44" t="s">
        <v>50</v>
      </c>
      <c r="AK17" s="46">
        <v>1</v>
      </c>
      <c r="AL17" s="81">
        <f t="shared" si="11"/>
        <v>0.57699237924740343</v>
      </c>
      <c r="AM17" s="48">
        <f t="shared" si="12"/>
        <v>0.75009009302162444</v>
      </c>
      <c r="AN17" s="48">
        <f t="shared" si="13"/>
        <v>0.40389466547318242</v>
      </c>
      <c r="AO17" s="76">
        <v>3</v>
      </c>
    </row>
    <row r="18" spans="1:41" ht="15" customHeight="1" x14ac:dyDescent="0.25">
      <c r="A18" s="64"/>
      <c r="B18" s="18" t="s">
        <v>78</v>
      </c>
      <c r="C18" s="34">
        <v>647</v>
      </c>
      <c r="D18" s="34">
        <v>806</v>
      </c>
      <c r="E18" s="32">
        <f t="shared" si="0"/>
        <v>1.2457496136012365</v>
      </c>
      <c r="F18" s="33">
        <f t="shared" si="1"/>
        <v>2.4574961360123626</v>
      </c>
      <c r="G18" s="34">
        <v>773.6</v>
      </c>
      <c r="H18" s="34">
        <v>865.4</v>
      </c>
      <c r="I18" s="34">
        <f t="shared" si="2"/>
        <v>0.89392188583314081</v>
      </c>
      <c r="J18" s="35">
        <f t="shared" si="3"/>
        <v>0.5627455511902012</v>
      </c>
      <c r="K18" s="36">
        <v>205.8</v>
      </c>
      <c r="L18" s="36">
        <v>259.2</v>
      </c>
      <c r="M18" s="37">
        <f t="shared" si="4"/>
        <v>0.79398148148148151</v>
      </c>
      <c r="N18" s="35">
        <f t="shared" si="5"/>
        <v>0.29736152081284817</v>
      </c>
      <c r="O18" s="34">
        <v>4474.1000000000004</v>
      </c>
      <c r="P18" s="34">
        <v>4189.1000000000004</v>
      </c>
      <c r="Q18" s="38">
        <f t="shared" si="6"/>
        <v>6.3699962003531438E-2</v>
      </c>
      <c r="R18" s="39">
        <f t="shared" si="7"/>
        <v>0.53837253484265779</v>
      </c>
      <c r="S18" s="32" t="s">
        <v>50</v>
      </c>
      <c r="T18" s="39">
        <v>1</v>
      </c>
      <c r="U18" s="34">
        <v>3089.1</v>
      </c>
      <c r="V18" s="34">
        <v>773.6</v>
      </c>
      <c r="W18" s="71">
        <f t="shared" si="8"/>
        <v>399.3148914167528</v>
      </c>
      <c r="X18" s="39">
        <f t="shared" si="14"/>
        <v>0.90964231053331368</v>
      </c>
      <c r="Y18" s="34">
        <v>773.6</v>
      </c>
      <c r="Z18" s="34">
        <v>865.4</v>
      </c>
      <c r="AA18" s="34">
        <f t="shared" si="9"/>
        <v>0.89392188583314081</v>
      </c>
      <c r="AB18" s="40">
        <f t="shared" si="10"/>
        <v>0.5627455511902012</v>
      </c>
      <c r="AC18" s="41" t="s">
        <v>51</v>
      </c>
      <c r="AD18" s="42" t="s">
        <v>88</v>
      </c>
      <c r="AE18" s="43" t="s">
        <v>88</v>
      </c>
      <c r="AF18" s="44" t="s">
        <v>53</v>
      </c>
      <c r="AG18" s="45">
        <v>1</v>
      </c>
      <c r="AH18" s="44" t="s">
        <v>62</v>
      </c>
      <c r="AI18" s="45">
        <v>0</v>
      </c>
      <c r="AJ18" s="44" t="s">
        <v>50</v>
      </c>
      <c r="AK18" s="46">
        <v>1</v>
      </c>
      <c r="AL18" s="81">
        <f t="shared" si="11"/>
        <v>0.80257850950741694</v>
      </c>
      <c r="AM18" s="48">
        <f t="shared" si="12"/>
        <v>1.043352062359642</v>
      </c>
      <c r="AN18" s="48">
        <f t="shared" si="13"/>
        <v>0.56180495665519181</v>
      </c>
      <c r="AO18" s="76">
        <v>2</v>
      </c>
    </row>
    <row r="19" spans="1:41" ht="15" customHeight="1" x14ac:dyDescent="0.25">
      <c r="A19" s="64"/>
      <c r="B19" s="18" t="s">
        <v>79</v>
      </c>
      <c r="C19" s="34">
        <v>1151</v>
      </c>
      <c r="D19" s="34">
        <v>1151</v>
      </c>
      <c r="E19" s="32">
        <f t="shared" si="0"/>
        <v>1</v>
      </c>
      <c r="F19" s="33">
        <f t="shared" si="1"/>
        <v>0</v>
      </c>
      <c r="G19" s="34">
        <v>1148.8</v>
      </c>
      <c r="H19" s="34">
        <v>1276.4000000000001</v>
      </c>
      <c r="I19" s="34">
        <f t="shared" si="2"/>
        <v>0.90003133813851444</v>
      </c>
      <c r="J19" s="35">
        <f t="shared" si="3"/>
        <v>0.57147334019787777</v>
      </c>
      <c r="K19" s="36">
        <v>691.8</v>
      </c>
      <c r="L19" s="36">
        <v>824.5</v>
      </c>
      <c r="M19" s="37">
        <f t="shared" si="4"/>
        <v>0.83905397210430555</v>
      </c>
      <c r="N19" s="35">
        <f t="shared" si="5"/>
        <v>0.25747436096964105</v>
      </c>
      <c r="O19" s="34">
        <v>5207.3</v>
      </c>
      <c r="P19" s="34">
        <v>5061.7</v>
      </c>
      <c r="Q19" s="38">
        <f t="shared" si="6"/>
        <v>2.7960747412286668E-2</v>
      </c>
      <c r="R19" s="39">
        <f t="shared" si="7"/>
        <v>0.95394479753155037</v>
      </c>
      <c r="S19" s="32" t="s">
        <v>50</v>
      </c>
      <c r="T19" s="39">
        <v>1</v>
      </c>
      <c r="U19" s="34">
        <v>2342.6</v>
      </c>
      <c r="V19" s="34">
        <v>1148.8</v>
      </c>
      <c r="W19" s="71">
        <f t="shared" si="8"/>
        <v>203.91713091922006</v>
      </c>
      <c r="X19" s="39">
        <f t="shared" si="14"/>
        <v>0.95430465578989265</v>
      </c>
      <c r="Y19" s="34">
        <v>1148.8</v>
      </c>
      <c r="Z19" s="34">
        <v>1276.4000000000001</v>
      </c>
      <c r="AA19" s="34">
        <f t="shared" si="9"/>
        <v>0.90003133813851444</v>
      </c>
      <c r="AB19" s="40">
        <f t="shared" si="10"/>
        <v>0.57147334019787777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62</v>
      </c>
      <c r="AI19" s="45">
        <v>0</v>
      </c>
      <c r="AJ19" s="44" t="s">
        <v>50</v>
      </c>
      <c r="AK19" s="46">
        <v>1</v>
      </c>
      <c r="AL19" s="81">
        <f t="shared" si="11"/>
        <v>0.66442459042607627</v>
      </c>
      <c r="AM19" s="48">
        <f t="shared" si="12"/>
        <v>0.86375196755389916</v>
      </c>
      <c r="AN19" s="48">
        <f t="shared" si="13"/>
        <v>0.46509721329825338</v>
      </c>
      <c r="AO19" s="76">
        <v>2</v>
      </c>
    </row>
    <row r="20" spans="1:41" ht="15" customHeight="1" x14ac:dyDescent="0.25">
      <c r="A20" s="64"/>
      <c r="B20" s="18" t="s">
        <v>80</v>
      </c>
      <c r="C20" s="34">
        <v>1191</v>
      </c>
      <c r="D20" s="34">
        <v>1778.5</v>
      </c>
      <c r="E20" s="32">
        <f t="shared" si="0"/>
        <v>1.4932829554995801</v>
      </c>
      <c r="F20" s="33">
        <f t="shared" si="1"/>
        <v>4.9328295549957968</v>
      </c>
      <c r="G20" s="34">
        <v>1781.7</v>
      </c>
      <c r="H20" s="34">
        <v>1550.9</v>
      </c>
      <c r="I20" s="34">
        <f t="shared" si="2"/>
        <v>1.148816816042298</v>
      </c>
      <c r="J20" s="35">
        <f t="shared" si="3"/>
        <v>0.92688116577471147</v>
      </c>
      <c r="K20" s="36">
        <v>592</v>
      </c>
      <c r="L20" s="36">
        <v>1127.4000000000001</v>
      </c>
      <c r="M20" s="37">
        <f t="shared" si="4"/>
        <v>0.52510200461238243</v>
      </c>
      <c r="N20" s="35">
        <f t="shared" si="5"/>
        <v>0.5353079605200155</v>
      </c>
      <c r="O20" s="34">
        <v>6330.2</v>
      </c>
      <c r="P20" s="34">
        <v>5932</v>
      </c>
      <c r="Q20" s="38">
        <f t="shared" si="6"/>
        <v>6.2904805535370104E-2</v>
      </c>
      <c r="R20" s="39">
        <f t="shared" si="7"/>
        <v>0.54761854028639423</v>
      </c>
      <c r="S20" s="32" t="s">
        <v>50</v>
      </c>
      <c r="T20" s="39">
        <v>1</v>
      </c>
      <c r="U20" s="34">
        <v>3598.4</v>
      </c>
      <c r="V20" s="34">
        <v>1781.7</v>
      </c>
      <c r="W20" s="71">
        <f t="shared" si="8"/>
        <v>201.96441600718416</v>
      </c>
      <c r="X20" s="39">
        <f t="shared" si="14"/>
        <v>0.95475099062692936</v>
      </c>
      <c r="Y20" s="34">
        <v>1781.7</v>
      </c>
      <c r="Z20" s="34">
        <v>1550.9</v>
      </c>
      <c r="AA20" s="34">
        <f t="shared" si="9"/>
        <v>1.148816816042298</v>
      </c>
      <c r="AB20" s="40">
        <f t="shared" si="10"/>
        <v>0.92688116577471147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62</v>
      </c>
      <c r="AI20" s="45">
        <v>0</v>
      </c>
      <c r="AJ20" s="44" t="s">
        <v>50</v>
      </c>
      <c r="AK20" s="46">
        <v>1</v>
      </c>
      <c r="AL20" s="81">
        <f t="shared" si="11"/>
        <v>1.1658426707253235</v>
      </c>
      <c r="AM20" s="48">
        <f t="shared" si="12"/>
        <v>1.5155954719429205</v>
      </c>
      <c r="AN20" s="48">
        <f t="shared" si="13"/>
        <v>0.81608986950772655</v>
      </c>
      <c r="AO20" s="76">
        <v>1</v>
      </c>
    </row>
    <row r="21" spans="1:41" ht="15" customHeight="1" x14ac:dyDescent="0.25">
      <c r="A21" s="64"/>
      <c r="B21" s="18" t="s">
        <v>81</v>
      </c>
      <c r="C21" s="34">
        <v>534.79999999999995</v>
      </c>
      <c r="D21" s="34">
        <v>534.79999999999995</v>
      </c>
      <c r="E21" s="32">
        <f>D21/C21</f>
        <v>1</v>
      </c>
      <c r="F21" s="33">
        <f t="shared" si="1"/>
        <v>0</v>
      </c>
      <c r="G21" s="34">
        <v>492.1</v>
      </c>
      <c r="H21" s="34">
        <v>321.3</v>
      </c>
      <c r="I21" s="34">
        <f t="shared" si="2"/>
        <v>1.5315904139433552</v>
      </c>
      <c r="J21" s="35">
        <f t="shared" si="3"/>
        <v>1.4737005913476504</v>
      </c>
      <c r="K21" s="36">
        <v>217</v>
      </c>
      <c r="L21" s="36">
        <v>339.8</v>
      </c>
      <c r="M21" s="37">
        <f t="shared" si="4"/>
        <v>0.63861094761624482</v>
      </c>
      <c r="N21" s="35">
        <f t="shared" si="5"/>
        <v>0.43485756848119922</v>
      </c>
      <c r="O21" s="34">
        <v>2670</v>
      </c>
      <c r="P21" s="34">
        <v>2520.1</v>
      </c>
      <c r="Q21" s="38">
        <f t="shared" si="6"/>
        <v>5.6142322097378308E-2</v>
      </c>
      <c r="R21" s="39">
        <f t="shared" si="7"/>
        <v>0.62625206863513605</v>
      </c>
      <c r="S21" s="32" t="s">
        <v>50</v>
      </c>
      <c r="T21" s="39">
        <v>1</v>
      </c>
      <c r="U21" s="34">
        <v>1620.3</v>
      </c>
      <c r="V21" s="34">
        <v>492.1</v>
      </c>
      <c r="W21" s="71">
        <f t="shared" si="8"/>
        <v>329.26234505181873</v>
      </c>
      <c r="X21" s="39">
        <f t="shared" si="14"/>
        <v>0.92565432113101287</v>
      </c>
      <c r="Y21" s="34">
        <v>492.1</v>
      </c>
      <c r="Z21" s="34">
        <v>321.3</v>
      </c>
      <c r="AA21" s="34">
        <f t="shared" si="9"/>
        <v>1.5315904139433552</v>
      </c>
      <c r="AB21" s="40">
        <f t="shared" si="10"/>
        <v>1.4737005913476504</v>
      </c>
      <c r="AC21" s="41" t="s">
        <v>51</v>
      </c>
      <c r="AD21" s="42" t="s">
        <v>88</v>
      </c>
      <c r="AE21" s="43" t="s">
        <v>88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81">
        <f t="shared" si="11"/>
        <v>0.76674228554024093</v>
      </c>
      <c r="AM21" s="48">
        <f t="shared" si="12"/>
        <v>0.99676497120231322</v>
      </c>
      <c r="AN21" s="48">
        <f t="shared" si="13"/>
        <v>0.53671959987816864</v>
      </c>
      <c r="AO21" s="76">
        <v>2</v>
      </c>
    </row>
    <row r="22" spans="1:41" ht="15" customHeight="1" x14ac:dyDescent="0.25">
      <c r="A22" s="64"/>
      <c r="B22" s="18" t="s">
        <v>64</v>
      </c>
      <c r="C22" s="34">
        <f>SUM(C13:C21)</f>
        <v>17220.399999999998</v>
      </c>
      <c r="D22" s="34">
        <f>SUM(D13:D21)</f>
        <v>18164.099999999999</v>
      </c>
      <c r="E22" s="32">
        <f t="shared" si="0"/>
        <v>1.0548012822001813</v>
      </c>
      <c r="F22" s="33">
        <f>(E22-1)/(1.1-1)</f>
        <v>0.54801282200181278</v>
      </c>
      <c r="G22" s="34">
        <f>SUM(G13:G21)</f>
        <v>16850.600000000002</v>
      </c>
      <c r="H22" s="34">
        <f>SUM(H13:H21)</f>
        <v>15990.799999999997</v>
      </c>
      <c r="I22" s="34">
        <f t="shared" si="2"/>
        <v>1.053768416839683</v>
      </c>
      <c r="J22" s="35">
        <f t="shared" si="3"/>
        <v>0.79109773834240438</v>
      </c>
      <c r="K22" s="36">
        <f>SUM(K13:K21)</f>
        <v>5295.8</v>
      </c>
      <c r="L22" s="36">
        <f>SUM(L13:L21)</f>
        <v>9471.6999999999989</v>
      </c>
      <c r="M22" s="37">
        <f t="shared" si="4"/>
        <v>0.55911821531509664</v>
      </c>
      <c r="N22" s="35">
        <f t="shared" si="5"/>
        <v>0.50520511919017996</v>
      </c>
      <c r="O22" s="77">
        <f>SUM(O13:O21)</f>
        <v>52621.9</v>
      </c>
      <c r="P22" s="32">
        <f>SUM(P13:P21)</f>
        <v>49694.1</v>
      </c>
      <c r="Q22" s="38">
        <f t="shared" si="6"/>
        <v>5.5638431907627864E-2</v>
      </c>
      <c r="R22" s="39">
        <f t="shared" ref="R22" si="15">(0.172-Q22)/(0.172-(-0.005))</f>
        <v>0.65740998922244143</v>
      </c>
      <c r="S22" s="32" t="s">
        <v>50</v>
      </c>
      <c r="T22" s="39">
        <v>1</v>
      </c>
      <c r="U22" s="34">
        <f>SUM(U13:U21)</f>
        <v>24176.699999999997</v>
      </c>
      <c r="V22" s="32">
        <f>SUM(V13:V21)</f>
        <v>16850.600000000002</v>
      </c>
      <c r="W22" s="71">
        <f t="shared" si="8"/>
        <v>143.4767901439711</v>
      </c>
      <c r="X22" s="39">
        <f t="shared" si="14"/>
        <v>0.96811959082423527</v>
      </c>
      <c r="Y22" s="34">
        <f>SUM(Y13:Y21)</f>
        <v>16850.600000000002</v>
      </c>
      <c r="Z22" s="34">
        <f>SUM(Z13:Z21)</f>
        <v>15990.799999999997</v>
      </c>
      <c r="AA22" s="34">
        <f>Y22/Z22</f>
        <v>1.053768416839683</v>
      </c>
      <c r="AB22" s="40">
        <f t="shared" si="10"/>
        <v>0.79109773834240438</v>
      </c>
      <c r="AC22" s="41"/>
      <c r="AD22" s="42"/>
      <c r="AE22" s="43"/>
      <c r="AF22" s="44"/>
      <c r="AG22" s="45"/>
      <c r="AH22" s="44"/>
      <c r="AI22" s="45"/>
      <c r="AJ22" s="44"/>
      <c r="AK22" s="46"/>
      <c r="AL22" s="81"/>
      <c r="AM22" s="48"/>
      <c r="AN22" s="48"/>
      <c r="AO22" s="76"/>
    </row>
    <row r="23" spans="1:41" ht="15" customHeight="1" x14ac:dyDescent="0.25">
      <c r="A23" s="27"/>
      <c r="B23" s="28" t="s">
        <v>65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3"/>
      <c r="N23" s="53"/>
      <c r="O23" s="49">
        <f>44872.8-O22</f>
        <v>-7749.0999999999985</v>
      </c>
      <c r="P23" s="49">
        <f>43891.9-P22</f>
        <v>-5802.1999999999971</v>
      </c>
      <c r="Q23" s="49"/>
      <c r="R23" s="49"/>
      <c r="S23" s="49"/>
      <c r="T23" s="49"/>
      <c r="U23" s="49"/>
      <c r="V23" s="49"/>
      <c r="W23" s="72"/>
      <c r="X23" s="72"/>
      <c r="Y23" s="49"/>
      <c r="Z23" s="49"/>
      <c r="AA23" s="49"/>
      <c r="AB23" s="49"/>
      <c r="AC23" s="54"/>
      <c r="AD23" s="54"/>
      <c r="AE23" s="54"/>
      <c r="AF23" s="55"/>
      <c r="AG23" s="56"/>
      <c r="AH23" s="55"/>
      <c r="AI23" s="55"/>
      <c r="AJ23" s="55"/>
      <c r="AK23" s="57"/>
      <c r="AL23" s="57"/>
      <c r="AM23" s="57"/>
      <c r="AN23" s="57"/>
      <c r="AO23" s="29"/>
    </row>
    <row r="24" spans="1:41" ht="15" customHeight="1" x14ac:dyDescent="0.25">
      <c r="A24" s="64"/>
      <c r="B24" s="18" t="s">
        <v>82</v>
      </c>
      <c r="C24" s="34">
        <v>14836.1</v>
      </c>
      <c r="D24" s="34">
        <v>15715</v>
      </c>
      <c r="E24" s="32">
        <f t="shared" si="0"/>
        <v>1.0592406360162037</v>
      </c>
      <c r="F24" s="33">
        <f>(E24-1)/(1.1-1)</f>
        <v>0.59240636016203607</v>
      </c>
      <c r="G24" s="34">
        <v>14924.6</v>
      </c>
      <c r="H24" s="34">
        <v>14257.9</v>
      </c>
      <c r="I24" s="34">
        <f t="shared" si="2"/>
        <v>1.0467600418013874</v>
      </c>
      <c r="J24" s="35">
        <f t="shared" si="3"/>
        <v>0.78108577400198198</v>
      </c>
      <c r="K24" s="36">
        <v>989.7</v>
      </c>
      <c r="L24" s="36">
        <v>2437.1</v>
      </c>
      <c r="M24" s="37">
        <f>K24/L24</f>
        <v>0.40609741085716633</v>
      </c>
      <c r="N24" s="35">
        <f t="shared" si="5"/>
        <v>0.64062176030339257</v>
      </c>
      <c r="O24" s="34">
        <v>20230.400000000001</v>
      </c>
      <c r="P24" s="34">
        <v>17297.3</v>
      </c>
      <c r="Q24" s="38">
        <f t="shared" si="6"/>
        <v>0.14498477538753568</v>
      </c>
      <c r="R24" s="39">
        <f t="shared" ref="R24" si="16">(0.11-Q24)/(0.11-0.024)</f>
        <v>-0.40679971380855445</v>
      </c>
      <c r="S24" s="32" t="s">
        <v>50</v>
      </c>
      <c r="T24" s="39">
        <v>1</v>
      </c>
      <c r="U24" s="34">
        <v>8003.4</v>
      </c>
      <c r="V24" s="34">
        <v>14924.6</v>
      </c>
      <c r="W24" s="71">
        <f t="shared" si="8"/>
        <v>53.625557803894239</v>
      </c>
      <c r="X24" s="39">
        <f t="shared" si="14"/>
        <v>0.98865701535910988</v>
      </c>
      <c r="Y24" s="34">
        <v>14924.6</v>
      </c>
      <c r="Z24" s="34">
        <v>15793.8</v>
      </c>
      <c r="AA24" s="34">
        <f>Y24/Z24</f>
        <v>0.94496574605224837</v>
      </c>
      <c r="AB24" s="40">
        <f t="shared" si="10"/>
        <v>0.63566535150321202</v>
      </c>
      <c r="AC24" s="41" t="s">
        <v>51</v>
      </c>
      <c r="AD24" s="42" t="s">
        <v>92</v>
      </c>
      <c r="AE24" s="43" t="s">
        <v>52</v>
      </c>
      <c r="AF24" s="44" t="s">
        <v>53</v>
      </c>
      <c r="AG24" s="45">
        <v>1</v>
      </c>
      <c r="AH24" s="44" t="s">
        <v>50</v>
      </c>
      <c r="AI24" s="45">
        <v>1</v>
      </c>
      <c r="AJ24" s="44" t="s">
        <v>50</v>
      </c>
      <c r="AK24" s="46">
        <v>1</v>
      </c>
      <c r="AL24" s="81">
        <f t="shared" ref="AL24" si="17">(F24+J24+N24+R24+T24+X24+AB24+AE24+AG24+AI24+AK24)/11</f>
        <v>0.74833059522919787</v>
      </c>
      <c r="AM24" s="48">
        <f t="shared" si="12"/>
        <v>0.97282977379795721</v>
      </c>
      <c r="AN24" s="48">
        <f t="shared" si="13"/>
        <v>0.52383141666043853</v>
      </c>
      <c r="AO24" s="76">
        <v>2</v>
      </c>
    </row>
    <row r="25" spans="1:41" ht="15.75" x14ac:dyDescent="0.25">
      <c r="A25" s="64"/>
      <c r="B25" s="18" t="s">
        <v>69</v>
      </c>
      <c r="C25" s="32">
        <f>C22+C24</f>
        <v>32056.5</v>
      </c>
      <c r="D25" s="32">
        <f t="shared" ref="D25:E25" si="18">D22+D24</f>
        <v>33879.1</v>
      </c>
      <c r="E25" s="32">
        <f t="shared" si="18"/>
        <v>2.114041918216385</v>
      </c>
      <c r="F25" s="33"/>
      <c r="G25" s="34">
        <f>G22+G24</f>
        <v>31775.200000000004</v>
      </c>
      <c r="H25" s="34">
        <f t="shared" ref="H25:I25" si="19">H22+H24</f>
        <v>30248.699999999997</v>
      </c>
      <c r="I25" s="34">
        <f t="shared" si="19"/>
        <v>2.1005284586410706</v>
      </c>
      <c r="J25" s="35"/>
      <c r="K25" s="34">
        <f>K22+K24</f>
        <v>6285.5</v>
      </c>
      <c r="L25" s="34">
        <f t="shared" ref="L25:M25" si="20">L22+L24</f>
        <v>11908.8</v>
      </c>
      <c r="M25" s="34">
        <f t="shared" si="20"/>
        <v>0.96521562617226297</v>
      </c>
      <c r="N25" s="35"/>
      <c r="O25" s="34">
        <f>O22+O24</f>
        <v>72852.3</v>
      </c>
      <c r="P25" s="34">
        <f t="shared" ref="P25:Q25" si="21">P22+P24</f>
        <v>66991.399999999994</v>
      </c>
      <c r="Q25" s="34">
        <f t="shared" si="21"/>
        <v>0.20062320729516353</v>
      </c>
      <c r="R25" s="39"/>
      <c r="S25" s="32" t="s">
        <v>50</v>
      </c>
      <c r="T25" s="39"/>
      <c r="U25" s="34">
        <f>U22+U24</f>
        <v>32180.1</v>
      </c>
      <c r="V25" s="34">
        <f t="shared" ref="V25:W25" si="22">V22+V24</f>
        <v>31775.200000000004</v>
      </c>
      <c r="W25" s="34">
        <f t="shared" si="22"/>
        <v>197.10234794786533</v>
      </c>
      <c r="X25" s="39">
        <f t="shared" si="14"/>
        <v>0.95586232046905939</v>
      </c>
      <c r="Y25" s="34">
        <f>Y22+Y24</f>
        <v>31775.200000000004</v>
      </c>
      <c r="Z25" s="34">
        <f t="shared" ref="Z25:AA25" si="23">Z22+Z24</f>
        <v>31784.6</v>
      </c>
      <c r="AA25" s="34">
        <f t="shared" si="23"/>
        <v>1.9987341628919313</v>
      </c>
      <c r="AB25" s="40">
        <f t="shared" si="10"/>
        <v>2.1410488041313305</v>
      </c>
      <c r="AC25" s="34">
        <f>AC22+AC24</f>
        <v>0</v>
      </c>
      <c r="AD25" s="34">
        <f>AD22+AD24</f>
        <v>0.9</v>
      </c>
      <c r="AE25" s="43"/>
      <c r="AF25" s="32"/>
      <c r="AG25" s="39"/>
      <c r="AH25" s="32"/>
      <c r="AI25" s="39"/>
      <c r="AJ25" s="32"/>
      <c r="AK25" s="59"/>
      <c r="AL25" s="82"/>
      <c r="AM25" s="64"/>
      <c r="AN25" s="64"/>
      <c r="AO25" s="76"/>
    </row>
  </sheetData>
  <mergeCells count="50">
    <mergeCell ref="K6:K10"/>
    <mergeCell ref="Y5:Y8"/>
    <mergeCell ref="Z5:Z8"/>
    <mergeCell ref="AD5:AD8"/>
    <mergeCell ref="AB5:AB8"/>
    <mergeCell ref="U5:U10"/>
    <mergeCell ref="V5:V10"/>
    <mergeCell ref="W5:W8"/>
    <mergeCell ref="X5:X10"/>
    <mergeCell ref="AA5:AA8"/>
    <mergeCell ref="S5:S10"/>
    <mergeCell ref="AC3:AM3"/>
    <mergeCell ref="C4:N4"/>
    <mergeCell ref="O4:R4"/>
    <mergeCell ref="S4:T4"/>
    <mergeCell ref="U4:X4"/>
    <mergeCell ref="AF4:AG4"/>
    <mergeCell ref="AC4:AD4"/>
    <mergeCell ref="C5:C8"/>
    <mergeCell ref="D5:D8"/>
    <mergeCell ref="AF5:AF10"/>
    <mergeCell ref="AG5:AG10"/>
    <mergeCell ref="AH5:AH10"/>
    <mergeCell ref="T5:T10"/>
    <mergeCell ref="AC5:AC10"/>
    <mergeCell ref="A3:A10"/>
    <mergeCell ref="B3:B10"/>
    <mergeCell ref="C3:N3"/>
    <mergeCell ref="O3:AB3"/>
    <mergeCell ref="M5:M10"/>
    <mergeCell ref="O5:O10"/>
    <mergeCell ref="L5:L10"/>
    <mergeCell ref="P5:P10"/>
    <mergeCell ref="Q5:Q10"/>
    <mergeCell ref="R5:R10"/>
    <mergeCell ref="E5:E10"/>
    <mergeCell ref="F5:F10"/>
    <mergeCell ref="G5:G10"/>
    <mergeCell ref="H5:H10"/>
    <mergeCell ref="I5:I10"/>
    <mergeCell ref="J5:J10"/>
    <mergeCell ref="AO4:AO8"/>
    <mergeCell ref="AH4:AI4"/>
    <mergeCell ref="AJ4:AK4"/>
    <mergeCell ref="AL4:AL10"/>
    <mergeCell ref="AJ5:AJ10"/>
    <mergeCell ref="AK5:AK10"/>
    <mergeCell ref="AN4:AN8"/>
    <mergeCell ref="AI5:AI10"/>
    <mergeCell ref="AM4:AM10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2020-06-11T06:07:54Z</cp:lastPrinted>
  <dcterms:created xsi:type="dcterms:W3CDTF">2015-01-30T07:14:52Z</dcterms:created>
  <dcterms:modified xsi:type="dcterms:W3CDTF">2021-06-07T01:01:27Z</dcterms:modified>
</cp:coreProperties>
</file>