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70" windowHeight="8025" tabRatio="601" activeTab="0"/>
  </bookViews>
  <sheets>
    <sheet name="Приложение июль" sheetId="1" r:id="rId1"/>
  </sheets>
  <definedNames>
    <definedName name="_xlnm._FilterDatabase" localSheetId="0" hidden="1">'Приложение июль'!$A$9:$R$198</definedName>
    <definedName name="sub_10010" localSheetId="0">'Приложение июль'!#REF!</definedName>
    <definedName name="_xlnm.Print_Titles" localSheetId="0">'Приложение июль'!$6:$8</definedName>
  </definedNames>
  <calcPr fullCalcOnLoad="1"/>
</workbook>
</file>

<file path=xl/sharedStrings.xml><?xml version="1.0" encoding="utf-8"?>
<sst xmlns="http://schemas.openxmlformats.org/spreadsheetml/2006/main" count="1314" uniqueCount="170">
  <si>
    <t>Главный раздел, подраздел</t>
  </si>
  <si>
    <t>Целевая статья</t>
  </si>
  <si>
    <t>Вид расходов</t>
  </si>
  <si>
    <t>Х</t>
  </si>
  <si>
    <t>Коды бюджетной классификации расходов</t>
  </si>
  <si>
    <t>тыс.рублей</t>
  </si>
  <si>
    <t>Единица измерения показателя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</si>
  <si>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</si>
  <si>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</si>
  <si>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</si>
  <si>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</si>
  <si>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</si>
  <si>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</si>
  <si>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</si>
  <si>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</si>
  <si>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</si>
  <si>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</si>
  <si>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</si>
  <si>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</si>
  <si>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</si>
  <si>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</si>
  <si>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гр.13</t>
  </si>
  <si>
    <t>гр.14</t>
  </si>
  <si>
    <t>гр.15</t>
  </si>
  <si>
    <t>гр.17</t>
  </si>
  <si>
    <t>гр.18</t>
  </si>
  <si>
    <t>гр.19</t>
  </si>
  <si>
    <t>гр.20</t>
  </si>
  <si>
    <t>Наименование целей, задач, подпрограмм, основных мероприятий, мероприятий, ведомственных целевых программ, показателей</t>
  </si>
  <si>
    <t>%</t>
  </si>
  <si>
    <t>-</t>
  </si>
  <si>
    <t>Коэф-фициент значи-мости</t>
  </si>
  <si>
    <t>гр.16</t>
  </si>
  <si>
    <t>финансирование за счет краевого бюджета</t>
  </si>
  <si>
    <t>Министерство территориального развития Забайкальского края</t>
  </si>
  <si>
    <t>1.2.</t>
  </si>
  <si>
    <t>кроме того, финансирование из других источников:</t>
  </si>
  <si>
    <t xml:space="preserve"> - из федерального бюджета</t>
  </si>
  <si>
    <t xml:space="preserve"> - из местных бюджетов</t>
  </si>
  <si>
    <t xml:space="preserve"> - из внебюджетных источников</t>
  </si>
  <si>
    <t>Чел.</t>
  </si>
  <si>
    <t>Шт.</t>
  </si>
  <si>
    <t>1.1.</t>
  </si>
  <si>
    <t>1.</t>
  </si>
  <si>
    <t>1.4.</t>
  </si>
  <si>
    <t>финансирование за счет краевого бюджета всего</t>
  </si>
  <si>
    <t>0501</t>
  </si>
  <si>
    <t>Относительный показатель</t>
  </si>
  <si>
    <t>х</t>
  </si>
  <si>
    <t>Обеспечивающая подпрограмма</t>
  </si>
  <si>
    <r>
      <t>0412</t>
    </r>
    <r>
      <rPr>
        <sz val="11"/>
        <color indexed="9"/>
        <rFont val="Calibri"/>
        <family val="2"/>
      </rPr>
      <t>.</t>
    </r>
  </si>
  <si>
    <t>1.1.1.</t>
  </si>
  <si>
    <t>1.1.2.</t>
  </si>
  <si>
    <t>1.1.3.</t>
  </si>
  <si>
    <t>0505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</si>
  <si>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</si>
  <si>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</si>
  <si>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из них: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</si>
  <si>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</si>
  <si>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</si>
  <si>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</si>
  <si>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Абсолютное значение </t>
  </si>
  <si>
    <t>Абсолютное значение</t>
  </si>
  <si>
    <t>единиц</t>
  </si>
  <si>
    <t>2016-2020</t>
  </si>
  <si>
    <t>0709</t>
  </si>
  <si>
    <t>1102</t>
  </si>
  <si>
    <r>
      <rPr>
        <sz val="11"/>
        <color indexed="9"/>
        <rFont val="Calibri"/>
        <family val="2"/>
      </rPr>
      <t>.</t>
    </r>
    <r>
      <rPr>
        <sz val="11"/>
        <color indexed="8"/>
        <rFont val="Calibri"/>
        <family val="2"/>
      </rPr>
      <t>0113</t>
    </r>
  </si>
  <si>
    <t>0412</t>
  </si>
  <si>
    <t>0406</t>
  </si>
  <si>
    <t>1403</t>
  </si>
  <si>
    <t>1.3.</t>
  </si>
  <si>
    <t>1.2.1.</t>
  </si>
  <si>
    <t>1.3.1.</t>
  </si>
  <si>
    <t>1.4.1.</t>
  </si>
  <si>
    <t>1.4.2.</t>
  </si>
  <si>
    <t>1.3.2.</t>
  </si>
  <si>
    <t>1.3.3.</t>
  </si>
  <si>
    <t>1.4.1.1.</t>
  </si>
  <si>
    <t>1.4.1.2</t>
  </si>
  <si>
    <t>1.4.2.1</t>
  </si>
  <si>
    <t>Итого 
(2016 - 2020 годы)</t>
  </si>
  <si>
    <t xml:space="preserve">МСулучш/Мсобщ*100, где МСулучш- число молодых семей, улучшивших свои жилищные условия, МСобщ- общее число молодых семей-участников подпрограммы </t>
  </si>
  <si>
    <t>∑ (Мфi /Мплi*100) / i, где
Мфi - фактическое значение i-го показателя,
Мплi - плановое значение i-го  показателя,                                                                                   i - количество показателей</t>
  </si>
  <si>
    <t>Показатель" Степень исполнения сметы по содержанию аппарата  Министерства"</t>
  </si>
  <si>
    <t>Отношение общей суммы фактически профинансированных средств по  всем мероприятиям подпрограммы к общему годовому лимиту по данным мероприятиям подпрограммы в процентах</t>
  </si>
  <si>
    <t>Отношение фактически профинансированных средств по мероприятию к годовому лимиту по данному мероприятию в процентах</t>
  </si>
  <si>
    <t>Основные мероприятия, мероприятия, показатели и объемы финансирования государственной программы Забайкальского края «Развитие территорий и жилищная политика Забайкальского края»</t>
  </si>
  <si>
    <t>Мероприятие "Выполнение других обязательств государства в части материально-технического обеспечения деятельности Министерства "</t>
  </si>
  <si>
    <t>12 4 01 29400</t>
  </si>
  <si>
    <t>12 4 01 49300</t>
  </si>
  <si>
    <t>Задача: Развитие жилищных отношений и улучшение жилищных условий молодых семей</t>
  </si>
  <si>
    <t>12301R0200</t>
  </si>
  <si>
    <t>12 4 02 14094</t>
  </si>
  <si>
    <t>исполнение судебных актов</t>
  </si>
  <si>
    <t xml:space="preserve">фонд оплаты труда </t>
  </si>
  <si>
    <t xml:space="preserve">взносы по обязательному социальному страхованию </t>
  </si>
  <si>
    <t>0314</t>
  </si>
  <si>
    <t>12101R2140</t>
  </si>
  <si>
    <t>0804</t>
  </si>
  <si>
    <t>1210374521</t>
  </si>
  <si>
    <t>12201R1050</t>
  </si>
  <si>
    <t>0503</t>
  </si>
  <si>
    <t>0605</t>
  </si>
  <si>
    <t>12101R0290</t>
  </si>
  <si>
    <t>Строительство очистных сооружений в с. Красный Чикой в Красночикойском районе Забайкальского края</t>
  </si>
  <si>
    <t>Строительство очистных сооружений канализации железнодорожного района в г. Петровск-Забайкальский</t>
  </si>
  <si>
    <t>в том числе:</t>
  </si>
  <si>
    <t>410</t>
  </si>
  <si>
    <t>48 квартирный жилой дом в пгт. Амазар</t>
  </si>
  <si>
    <t>520</t>
  </si>
  <si>
    <t>cемей</t>
  </si>
  <si>
    <t>семей</t>
  </si>
  <si>
    <t>уплата иных платежей</t>
  </si>
  <si>
    <t>уплата  иных платежей</t>
  </si>
  <si>
    <t>закупка товаров, работ, услуг в целях капитального ремонта государственного имущества</t>
  </si>
  <si>
    <t>Основное мероприятие "Осуществление бюджетных инвестиций в объекты капитального строительства государственной (муниципальной) собственности и в объекты недвижимого имущества, приобретаемые в государственную (муниципальную) собственность, в сфере жилищно-коммунального хозяйства,  национальной экономики, национальной безопасности и правоохранительной деятельности, охрана окружающей среды"</t>
  </si>
  <si>
    <t>к государственной программе Забайкальского края «Развитие территорий и жилищная политика Забайкальского края»</t>
  </si>
  <si>
    <t>«Приложение</t>
  </si>
  <si>
    <t>процент (%)</t>
  </si>
  <si>
    <t>Относительное значение</t>
  </si>
  <si>
    <t>тыс м3/сут</t>
  </si>
  <si>
    <t>2013-2016</t>
  </si>
  <si>
    <t>2018-2019</t>
  </si>
  <si>
    <t xml:space="preserve">Школа-интернат на 400 учащихся в 
п. Баляга Петровск-Забайкальского района (завершение строительства)
</t>
  </si>
  <si>
    <t>1.1.4.</t>
  </si>
  <si>
    <t>2017-2020</t>
  </si>
  <si>
    <t>шт.</t>
  </si>
  <si>
    <t>Цель «Создание условий для развития территорий и улучшения жилищных условий граждан»</t>
  </si>
  <si>
    <t>Показатель «Улучшение инфраструктуры в муниципальных образованиях Забайкальского края»  (с учетом реализации всех подпрограмм)</t>
  </si>
  <si>
    <t>Показатель «Количество молодых семей, улучшивших жилищные условия (в том числе с использованием ипотечных жилищных кредитов и займов)»</t>
  </si>
  <si>
    <t xml:space="preserve">Задача: 
«Повышение эффективности бюджетных инвестиций в объекты капитального строительства государственной (муниципальной) собственности и в объекты недвижимого имущества, приобретаемые в государственную (муниципальную) собственность, в том числе развитие объектов инфраструктуры городского поселения «Город Краснокаменск» и муниципального района «Город Краснокаменск и Краснокаменский район» и городского округа «Город Чита» как статуса административного центра (столицы) Забайкальского края»
</t>
  </si>
  <si>
    <t>Подпрограмма «Развитие территорий Забайкальского края»</t>
  </si>
  <si>
    <t>Показатель «Освоение бюджетных инвестиций в объекты капитального строительства государственной (муниципальной) собственности и в объекты недвижимого имущества, приобретаемые в государственную (муниципальную) собственность, по всем мероприятиям подпрограммы»</t>
  </si>
  <si>
    <t>Софинансирование расходов на мероприятия федераль-ной целевой программы «Охрана озера Байкал и соци-ально-экономическое развитие Байкальской природной территории на 2012–2020 годы»</t>
  </si>
  <si>
    <t>Показатель «Ввод в эксплуатацию объектов (в рамках реализации мероприятий КАИП в сфере жилищно-коммунального хозяйства, национальной экономики, национальной безопасности и правоохранительной деятельности, охрана окружающей среды)»</t>
  </si>
  <si>
    <t>Показатель «Сокращение объемов сбросов загрязненных сточных вод в водные объекты Байкальской природной территории»</t>
  </si>
  <si>
    <t>Показатель «Прирост мощности объектов капитального строительства»</t>
  </si>
  <si>
    <t>Основное мероприятие «Развитие социальной инфраструктуры городского поселения «Город Краснокаменск» и муниципального района «Город Краснокаменск и Краснокаменский район»</t>
  </si>
  <si>
    <t>Показатель «Модернизация объектов социальной инфраструктуры в городском поселении «Город Краснокаменск» и муниципальном районе «Город Краснокаменск и Краснокаменский район»</t>
  </si>
  <si>
    <t>Основное мероприятие «Осуществление городским округом «Город Чита» функций административного центра (столицы) Забайкальского края»</t>
  </si>
  <si>
    <t>Показатель «Выполнение плана мероприятий  по развитию инфраструктуры городского округа «Город Чита»</t>
  </si>
  <si>
    <t>Основное меропритиятие «Формирование современной городской среды»</t>
  </si>
  <si>
    <t>Показатель «Количество муниципальных образований правила благоустройства которых приведены в соответствие с Медодическими рекомендациями Минстроя России»</t>
  </si>
  <si>
    <t xml:space="preserve">Задача «Создание условий, обеспечивающих необходимый уровень сейсмической безопасности при строительстве (реконструкции) объектов на сейсмоопасных территориях Забайкальского края»
</t>
  </si>
  <si>
    <t>Подпрограмма «Повышение устойчивости жилых домов, основных объектов и систем жизнеобеспечения в сейсмических районах Забайкальского края»</t>
  </si>
  <si>
    <t>Показатель «Снижение уровня риска возникновения чрезвычайных ситуаций вследствие разрушительных землетрясений»</t>
  </si>
  <si>
    <t>Основное мероприятие «Строительство сейсмобезопасных объектов»</t>
  </si>
  <si>
    <t>Софинансирование расходов на реализацию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2009–2018 годы»</t>
  </si>
  <si>
    <t>Показатель «Ввод в действие сейсмостойких объектов»</t>
  </si>
  <si>
    <t>Подпрограмма «Обеспечение жильем молодых семей»</t>
  </si>
  <si>
    <t>Показатель «Доля молодых семей, улучшивших свои жилищные условия в общем количестве молодых семей-участников подпрограммы»</t>
  </si>
  <si>
    <t>Основное мероприятие «Предоставление молодым семьям социальных выплат на приобретение жилья или строительство индивидуального жилого дома»</t>
  </si>
  <si>
    <t>Показатель «Количество молодых семей, улучшивших жилищные условия по соглашениям 2013-2015 годов (в том числе с использованием ипотечных жилищных кредитов и займов)»</t>
  </si>
  <si>
    <t>Основное мероприятие «Предоставление компенсаций молодым семьям при рождении (усыновлении) одного ребенка для погашения части кредита или займа либо для компенсации затраченных средств на приобретение жилья или строительство индивидуального жилого дома»</t>
  </si>
  <si>
    <t>Основное мероприятие «Ежегодная организация проведения конкурсного отбора муниципальных образований для участия в подпрограмме»</t>
  </si>
  <si>
    <t>Показатель «Количество молодых семей, получивших дополнительную льготу при рождении (усыновлении) одного ребенка»</t>
  </si>
  <si>
    <t>Показатель «Организация проведения информационной и разъяснительной работы среди населения по освещению целей и задач подпрограммы»</t>
  </si>
  <si>
    <t>Задача: «Создание условий для эффективной реализации государственной программы»</t>
  </si>
  <si>
    <t>Показатель «Исполнение сметы по содержанию и обеспечению  деятельности  Министерства территориального развития Забайкальского края  и подведомственного учреждения»</t>
  </si>
  <si>
    <t>Основное мероприятие «Содержание аппарата Министерства»</t>
  </si>
  <si>
    <t>Показатель «Степень исполнения сметы по обеспечению деятельности аппарата Министерства»</t>
  </si>
  <si>
    <t>Мероприятие «Обеспечение деятельности в сфере установленных функций Министерства территориального развития»</t>
  </si>
  <si>
    <t>Показатель «Степень исполнения сметы по обеспечению деятельности в сфере установленных функций Министерства»</t>
  </si>
  <si>
    <t>Основное мероприятие «Обеспечение деятельности ГКУ «Служба единого заказчика» Забайкальского края в установленной сфере деятельности»</t>
  </si>
  <si>
    <t>Показатель «Степень исполнения сметы по обеспечению деятельности ГКУ «Служба единого заказчика» Забайкальского края в установленной сфере деятельности»</t>
  </si>
  <si>
    <t>Мероприятие «Обеспечение деятельности подведомственных учреждений»</t>
  </si>
  <si>
    <t>Показатель «Степень исполнения сметы по обеспечению деятельности подведомственных учреждений»</t>
  </si>
  <si>
    <t>»</t>
  </si>
  <si>
    <t>__________________________________________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</si>
</sst>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#,##0.000"/>
    <numFmt numFmtId="168" formatCode="#,##0_ ;\-#,##0\ "/>
    <numFmt numFmtId="169" formatCode="0.000"/>
    <numFmt numFmtId="170" formatCode="#,##0.000_ ;\-#,##0.000\ "/>
    <numFmt numFmtId="171" formatCode="_-* #,##0_р_._-;\-* #,##0_р_._-;_-* &quot;-&quot;??_р_._-;_-@_-"/>
    <numFmt numFmtId="172" formatCode="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0000"/>
    <numFmt numFmtId="179" formatCode="#,##0.000000"/>
    <numFmt numFmtId="180" formatCode="#,##0.0000000"/>
    <numFmt numFmtId="181" formatCode="#,##0.0_ ;\-#,##0.0\ 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 Cyr"/>
      <family val="0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 vertical="top" wrapText="1"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43" fontId="0" fillId="0" borderId="10" xfId="6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164" fontId="0" fillId="0" borderId="10" xfId="61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 wrapText="1"/>
    </xf>
    <xf numFmtId="2" fontId="0" fillId="0" borderId="10" xfId="61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164" fontId="3" fillId="0" borderId="10" xfId="61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0" fillId="34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/>
    </xf>
    <xf numFmtId="0" fontId="1" fillId="34" borderId="11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164" fontId="0" fillId="34" borderId="10" xfId="0" applyNumberFormat="1" applyFont="1" applyFill="1" applyBorder="1" applyAlignment="1">
      <alignment horizontal="center" vertical="top"/>
    </xf>
    <xf numFmtId="168" fontId="0" fillId="34" borderId="10" xfId="61" applyNumberFormat="1" applyFont="1" applyFill="1" applyBorder="1" applyAlignment="1">
      <alignment horizontal="center" vertical="top"/>
    </xf>
    <xf numFmtId="164" fontId="0" fillId="34" borderId="12" xfId="0" applyNumberFormat="1" applyFont="1" applyFill="1" applyBorder="1" applyAlignment="1">
      <alignment horizontal="center" vertical="top"/>
    </xf>
    <xf numFmtId="0" fontId="0" fillId="34" borderId="10" xfId="0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/>
    </xf>
    <xf numFmtId="0" fontId="1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top" wrapText="1"/>
    </xf>
    <xf numFmtId="43" fontId="0" fillId="34" borderId="10" xfId="61" applyFont="1" applyFill="1" applyBorder="1" applyAlignment="1">
      <alignment horizontal="center" vertical="top"/>
    </xf>
    <xf numFmtId="14" fontId="0" fillId="34" borderId="10" xfId="0" applyNumberForma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167" fontId="0" fillId="34" borderId="10" xfId="0" applyNumberFormat="1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4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0" fontId="0" fillId="34" borderId="10" xfId="0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 vertical="top"/>
    </xf>
    <xf numFmtId="2" fontId="0" fillId="34" borderId="10" xfId="61" applyNumberFormat="1" applyFont="1" applyFill="1" applyBorder="1" applyAlignment="1">
      <alignment horizontal="center" vertical="top"/>
    </xf>
    <xf numFmtId="2" fontId="0" fillId="34" borderId="12" xfId="0" applyNumberFormat="1" applyFont="1" applyFill="1" applyBorder="1" applyAlignment="1">
      <alignment horizontal="center" vertical="top"/>
    </xf>
    <xf numFmtId="2" fontId="0" fillId="34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top" wrapText="1"/>
    </xf>
    <xf numFmtId="0" fontId="4" fillId="34" borderId="13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/>
    </xf>
    <xf numFmtId="0" fontId="0" fillId="34" borderId="10" xfId="0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top"/>
    </xf>
    <xf numFmtId="1" fontId="0" fillId="34" borderId="10" xfId="61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wrapText="1"/>
    </xf>
    <xf numFmtId="164" fontId="0" fillId="34" borderId="11" xfId="0" applyNumberFormat="1" applyFont="1" applyFill="1" applyBorder="1" applyAlignment="1">
      <alignment horizontal="center" vertical="top"/>
    </xf>
    <xf numFmtId="4" fontId="0" fillId="34" borderId="10" xfId="0" applyNumberForma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14" fontId="0" fillId="34" borderId="11" xfId="0" applyNumberFormat="1" applyFill="1" applyBorder="1" applyAlignment="1">
      <alignment horizontal="center" vertical="center" wrapText="1"/>
    </xf>
    <xf numFmtId="2" fontId="0" fillId="34" borderId="12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/>
    </xf>
    <xf numFmtId="2" fontId="0" fillId="34" borderId="10" xfId="0" applyNumberFormat="1" applyFont="1" applyFill="1" applyBorder="1" applyAlignment="1">
      <alignment horizontal="center" vertical="center"/>
    </xf>
    <xf numFmtId="2" fontId="0" fillId="34" borderId="12" xfId="0" applyNumberFormat="1" applyFont="1" applyFill="1" applyBorder="1" applyAlignment="1">
      <alignment horizontal="center" vertical="center"/>
    </xf>
    <xf numFmtId="4" fontId="0" fillId="34" borderId="12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164" fontId="0" fillId="34" borderId="10" xfId="0" applyNumberForma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top"/>
    </xf>
    <xf numFmtId="164" fontId="0" fillId="34" borderId="12" xfId="0" applyNumberFormat="1" applyFont="1" applyFill="1" applyBorder="1" applyAlignment="1">
      <alignment horizontal="center" vertical="center"/>
    </xf>
    <xf numFmtId="43" fontId="0" fillId="34" borderId="10" xfId="6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0" fillId="34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 vertical="top" wrapText="1"/>
    </xf>
    <xf numFmtId="2" fontId="0" fillId="0" borderId="11" xfId="61" applyNumberFormat="1" applyFont="1" applyFill="1" applyBorder="1" applyAlignment="1">
      <alignment horizontal="center" vertical="top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 horizontal="center" vertical="top"/>
    </xf>
    <xf numFmtId="49" fontId="0" fillId="34" borderId="11" xfId="0" applyNumberForma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9" fontId="3" fillId="34" borderId="11" xfId="0" applyNumberFormat="1" applyFont="1" applyFill="1" applyBorder="1" applyAlignment="1">
      <alignment horizontal="center" vertical="top"/>
    </xf>
    <xf numFmtId="0" fontId="10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top" wrapText="1"/>
    </xf>
    <xf numFmtId="172" fontId="0" fillId="34" borderId="10" xfId="0" applyNumberFormat="1" applyFont="1" applyFill="1" applyBorder="1" applyAlignment="1">
      <alignment horizontal="center" vertical="top"/>
    </xf>
    <xf numFmtId="0" fontId="0" fillId="34" borderId="10" xfId="0" applyNumberFormat="1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top"/>
    </xf>
    <xf numFmtId="14" fontId="0" fillId="34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 vertical="top" wrapText="1"/>
    </xf>
    <xf numFmtId="0" fontId="3" fillId="34" borderId="0" xfId="0" applyFont="1" applyFill="1" applyAlignment="1">
      <alignment wrapText="1"/>
    </xf>
    <xf numFmtId="0" fontId="0" fillId="34" borderId="0" xfId="0" applyFill="1" applyAlignment="1">
      <alignment horizontal="center" vertical="top" wrapText="1"/>
    </xf>
    <xf numFmtId="0" fontId="0" fillId="34" borderId="0" xfId="0" applyFill="1" applyAlignment="1">
      <alignment wrapText="1"/>
    </xf>
    <xf numFmtId="0" fontId="4" fillId="0" borderId="12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2" fontId="3" fillId="0" borderId="10" xfId="61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0" borderId="0" xfId="0" applyFill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 vertical="top"/>
    </xf>
    <xf numFmtId="4" fontId="0" fillId="0" borderId="12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center" vertical="top" wrapText="1"/>
    </xf>
    <xf numFmtId="165" fontId="7" fillId="34" borderId="10" xfId="0" applyNumberFormat="1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horizontal="center" vertical="top"/>
    </xf>
    <xf numFmtId="165" fontId="0" fillId="34" borderId="10" xfId="0" applyNumberFormat="1" applyFont="1" applyFill="1" applyBorder="1" applyAlignment="1">
      <alignment horizontal="center" vertical="top"/>
    </xf>
    <xf numFmtId="181" fontId="0" fillId="34" borderId="10" xfId="61" applyNumberFormat="1" applyFont="1" applyFill="1" applyBorder="1" applyAlignment="1">
      <alignment horizontal="center" vertical="top"/>
    </xf>
    <xf numFmtId="2" fontId="3" fillId="34" borderId="10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61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64" fontId="0" fillId="0" borderId="10" xfId="61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43" fontId="0" fillId="0" borderId="10" xfId="61" applyFont="1" applyFill="1" applyBorder="1" applyAlignment="1">
      <alignment horizontal="center" vertical="top"/>
    </xf>
    <xf numFmtId="2" fontId="0" fillId="0" borderId="10" xfId="61" applyNumberFormat="1" applyFon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top"/>
    </xf>
    <xf numFmtId="167" fontId="0" fillId="0" borderId="10" xfId="0" applyNumberFormat="1" applyFont="1" applyFill="1" applyBorder="1" applyAlignment="1">
      <alignment horizontal="center" vertical="top"/>
    </xf>
    <xf numFmtId="0" fontId="0" fillId="34" borderId="11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166" fontId="1" fillId="34" borderId="10" xfId="61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34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6"/>
  <sheetViews>
    <sheetView tabSelected="1" view="pageBreakPreview" zoomScale="75" zoomScaleNormal="50" zoomScaleSheetLayoutView="75" zoomScalePageLayoutView="75" workbookViewId="0" topLeftCell="A1">
      <selection activeCell="C10" sqref="C10"/>
    </sheetView>
  </sheetViews>
  <sheetFormatPr defaultColWidth="9.140625" defaultRowHeight="15"/>
  <cols>
    <col min="1" max="1" width="8.7109375" style="4" customWidth="1"/>
    <col min="2" max="2" width="47.7109375" style="1" customWidth="1"/>
    <col min="3" max="3" width="13.8515625" style="4" customWidth="1"/>
    <col min="4" max="4" width="10.28125" style="1" customWidth="1"/>
    <col min="5" max="5" width="28.57421875" style="0" customWidth="1"/>
    <col min="6" max="6" width="13.57421875" style="0" customWidth="1"/>
    <col min="7" max="7" width="21.140625" style="0" customWidth="1"/>
    <col min="9" max="9" width="14.00390625" style="0" customWidth="1"/>
    <col min="10" max="10" width="9.7109375" style="0" customWidth="1"/>
    <col min="11" max="11" width="14.421875" style="0" customWidth="1"/>
    <col min="12" max="12" width="16.8515625" style="0" customWidth="1"/>
    <col min="13" max="13" width="13.7109375" style="200" customWidth="1"/>
    <col min="14" max="14" width="14.7109375" style="0" customWidth="1"/>
    <col min="15" max="15" width="14.8515625" style="0" customWidth="1"/>
    <col min="16" max="16" width="14.7109375" style="0" customWidth="1"/>
    <col min="17" max="17" width="14.00390625" style="0" customWidth="1"/>
    <col min="18" max="18" width="20.00390625" style="0" customWidth="1"/>
    <col min="20" max="20" width="9.140625" style="0" customWidth="1"/>
  </cols>
  <sheetData>
    <row r="1" spans="15:18" ht="15.75">
      <c r="O1" s="264" t="s">
        <v>118</v>
      </c>
      <c r="P1" s="265"/>
      <c r="Q1" s="265"/>
      <c r="R1" s="265"/>
    </row>
    <row r="2" spans="15:18" ht="54.75" customHeight="1">
      <c r="O2" s="266" t="s">
        <v>117</v>
      </c>
      <c r="P2" s="266"/>
      <c r="Q2" s="266"/>
      <c r="R2" s="266"/>
    </row>
    <row r="3" ht="24" customHeight="1"/>
    <row r="4" spans="1:18" ht="57.75" customHeight="1">
      <c r="A4" s="261" t="s">
        <v>87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ht="15">
      <c r="R5" s="103"/>
    </row>
    <row r="6" spans="1:18" s="43" customFormat="1" ht="15">
      <c r="A6" s="259" t="s">
        <v>10</v>
      </c>
      <c r="B6" s="259" t="s">
        <v>28</v>
      </c>
      <c r="C6" s="259" t="s">
        <v>6</v>
      </c>
      <c r="D6" s="259" t="s">
        <v>31</v>
      </c>
      <c r="E6" s="259" t="s">
        <v>9</v>
      </c>
      <c r="F6" s="259" t="s">
        <v>7</v>
      </c>
      <c r="G6" s="259" t="s">
        <v>8</v>
      </c>
      <c r="H6" s="268" t="s">
        <v>4</v>
      </c>
      <c r="I6" s="268"/>
      <c r="J6" s="268"/>
      <c r="K6" s="267"/>
      <c r="L6" s="267"/>
      <c r="M6" s="267"/>
      <c r="N6" s="267"/>
      <c r="O6" s="267"/>
      <c r="P6" s="267"/>
      <c r="Q6" s="267"/>
      <c r="R6" s="267"/>
    </row>
    <row r="7" spans="1:63" s="43" customFormat="1" ht="60">
      <c r="A7" s="260"/>
      <c r="B7" s="260"/>
      <c r="C7" s="260"/>
      <c r="D7" s="260"/>
      <c r="E7" s="260"/>
      <c r="F7" s="260"/>
      <c r="G7" s="260"/>
      <c r="H7" s="252" t="s">
        <v>0</v>
      </c>
      <c r="I7" s="252" t="s">
        <v>1</v>
      </c>
      <c r="J7" s="252" t="s">
        <v>2</v>
      </c>
      <c r="K7" s="253">
        <v>2014</v>
      </c>
      <c r="L7" s="253">
        <v>2015</v>
      </c>
      <c r="M7" s="253">
        <v>2016</v>
      </c>
      <c r="N7" s="253">
        <v>2017</v>
      </c>
      <c r="O7" s="253">
        <v>2018</v>
      </c>
      <c r="P7" s="253">
        <v>2019</v>
      </c>
      <c r="Q7" s="253">
        <v>2020</v>
      </c>
      <c r="R7" s="254" t="s">
        <v>81</v>
      </c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</row>
    <row r="8" spans="1:63" s="44" customFormat="1" ht="15">
      <c r="A8" s="53" t="s">
        <v>11</v>
      </c>
      <c r="B8" s="122" t="s">
        <v>12</v>
      </c>
      <c r="C8" s="53" t="s">
        <v>13</v>
      </c>
      <c r="D8" s="122" t="s">
        <v>14</v>
      </c>
      <c r="E8" s="122" t="s">
        <v>15</v>
      </c>
      <c r="F8" s="122" t="s">
        <v>16</v>
      </c>
      <c r="G8" s="122" t="s">
        <v>17</v>
      </c>
      <c r="H8" s="122" t="s">
        <v>18</v>
      </c>
      <c r="I8" s="122" t="s">
        <v>19</v>
      </c>
      <c r="J8" s="122" t="s">
        <v>20</v>
      </c>
      <c r="K8" s="64" t="s">
        <v>21</v>
      </c>
      <c r="L8" s="64" t="s">
        <v>22</v>
      </c>
      <c r="M8" s="64" t="s">
        <v>23</v>
      </c>
      <c r="N8" s="64" t="s">
        <v>32</v>
      </c>
      <c r="O8" s="64" t="s">
        <v>24</v>
      </c>
      <c r="P8" s="64" t="s">
        <v>25</v>
      </c>
      <c r="Q8" s="64" t="s">
        <v>26</v>
      </c>
      <c r="R8" s="255" t="s">
        <v>27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</row>
    <row r="9" spans="1:18" s="45" customFormat="1" ht="15">
      <c r="A9" s="68" t="s">
        <v>43</v>
      </c>
      <c r="B9" s="256"/>
      <c r="C9" s="53"/>
      <c r="D9" s="122"/>
      <c r="E9" s="122"/>
      <c r="F9" s="122"/>
      <c r="G9" s="118"/>
      <c r="H9" s="118"/>
      <c r="I9" s="118"/>
      <c r="J9" s="118"/>
      <c r="K9" s="257"/>
      <c r="L9" s="257"/>
      <c r="M9" s="257"/>
      <c r="N9" s="257"/>
      <c r="O9" s="257"/>
      <c r="P9" s="257"/>
      <c r="Q9" s="258"/>
      <c r="R9" s="255"/>
    </row>
    <row r="10" spans="1:63" s="43" customFormat="1" ht="45">
      <c r="A10" s="18"/>
      <c r="B10" s="80" t="s">
        <v>128</v>
      </c>
      <c r="C10" s="46"/>
      <c r="D10" s="21" t="s">
        <v>3</v>
      </c>
      <c r="E10" s="21" t="s">
        <v>3</v>
      </c>
      <c r="F10" s="21" t="s">
        <v>3</v>
      </c>
      <c r="G10" s="21" t="s">
        <v>3</v>
      </c>
      <c r="H10" s="21" t="s">
        <v>3</v>
      </c>
      <c r="I10" s="21" t="s">
        <v>3</v>
      </c>
      <c r="J10" s="21" t="s">
        <v>3</v>
      </c>
      <c r="K10" s="21" t="s">
        <v>3</v>
      </c>
      <c r="L10" s="21" t="s">
        <v>3</v>
      </c>
      <c r="M10" s="21" t="s">
        <v>3</v>
      </c>
      <c r="N10" s="21" t="s">
        <v>3</v>
      </c>
      <c r="O10" s="21" t="s">
        <v>3</v>
      </c>
      <c r="P10" s="21" t="s">
        <v>3</v>
      </c>
      <c r="Q10" s="21" t="s">
        <v>3</v>
      </c>
      <c r="R10" s="21" t="s">
        <v>3</v>
      </c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</row>
    <row r="11" spans="1:18" s="43" customFormat="1" ht="15">
      <c r="A11" s="18"/>
      <c r="B11" s="35" t="s">
        <v>33</v>
      </c>
      <c r="C11" s="108"/>
      <c r="D11" s="109"/>
      <c r="E11" s="21"/>
      <c r="F11" s="21"/>
      <c r="G11" s="21"/>
      <c r="H11" s="21"/>
      <c r="I11" s="21"/>
      <c r="J11" s="21"/>
      <c r="K11" s="142">
        <f aca="true" t="shared" si="0" ref="K11:R11">K20+K81+K106+K134</f>
        <v>1199718.8</v>
      </c>
      <c r="L11" s="142">
        <f t="shared" si="0"/>
        <v>506795.69</v>
      </c>
      <c r="M11" s="142">
        <f t="shared" si="0"/>
        <v>328986.73000000004</v>
      </c>
      <c r="N11" s="142">
        <f t="shared" si="0"/>
        <v>331039.9</v>
      </c>
      <c r="O11" s="142">
        <f t="shared" si="0"/>
        <v>208950.40000000002</v>
      </c>
      <c r="P11" s="142">
        <f t="shared" si="0"/>
        <v>294948.35</v>
      </c>
      <c r="Q11" s="142">
        <f t="shared" si="0"/>
        <v>1818388.8599999999</v>
      </c>
      <c r="R11" s="143">
        <f t="shared" si="0"/>
        <v>2982314.24</v>
      </c>
    </row>
    <row r="12" spans="1:18" s="43" customFormat="1" ht="30">
      <c r="A12" s="18"/>
      <c r="B12" s="13" t="s">
        <v>36</v>
      </c>
      <c r="C12" s="108"/>
      <c r="D12" s="109"/>
      <c r="E12" s="21"/>
      <c r="F12" s="21"/>
      <c r="G12" s="21"/>
      <c r="H12" s="21"/>
      <c r="I12" s="21"/>
      <c r="J12" s="21"/>
      <c r="K12" s="33"/>
      <c r="L12" s="33"/>
      <c r="M12" s="33"/>
      <c r="N12" s="33"/>
      <c r="O12" s="33"/>
      <c r="P12" s="33"/>
      <c r="Q12" s="33"/>
      <c r="R12" s="143"/>
    </row>
    <row r="13" spans="1:18" s="43" customFormat="1" ht="15">
      <c r="A13" s="18"/>
      <c r="B13" s="9" t="s">
        <v>37</v>
      </c>
      <c r="C13" s="108"/>
      <c r="D13" s="109"/>
      <c r="E13" s="21"/>
      <c r="F13" s="21"/>
      <c r="G13" s="21"/>
      <c r="H13" s="21"/>
      <c r="I13" s="21"/>
      <c r="J13" s="21"/>
      <c r="K13" s="33">
        <f aca="true" t="shared" si="1" ref="K13:Q15">K22+K83+K108</f>
        <v>142818.63884</v>
      </c>
      <c r="L13" s="33">
        <f t="shared" si="1"/>
        <v>197727.85765999998</v>
      </c>
      <c r="M13" s="33">
        <f t="shared" si="1"/>
        <v>89702.27839999998</v>
      </c>
      <c r="N13" s="33">
        <f t="shared" si="1"/>
        <v>231047</v>
      </c>
      <c r="O13" s="33">
        <f t="shared" si="1"/>
        <v>10000</v>
      </c>
      <c r="P13" s="33">
        <f t="shared" si="1"/>
        <v>172742.65</v>
      </c>
      <c r="Q13" s="33">
        <f t="shared" si="1"/>
        <v>1701987.82</v>
      </c>
      <c r="R13" s="143">
        <f>M13+N13+O13+P13+Q13</f>
        <v>2205479.7484</v>
      </c>
    </row>
    <row r="14" spans="1:18" s="43" customFormat="1" ht="15">
      <c r="A14" s="18"/>
      <c r="B14" s="9" t="s">
        <v>38</v>
      </c>
      <c r="C14" s="108"/>
      <c r="D14" s="109"/>
      <c r="E14" s="21"/>
      <c r="F14" s="21"/>
      <c r="G14" s="21"/>
      <c r="H14" s="21"/>
      <c r="I14" s="21"/>
      <c r="J14" s="21"/>
      <c r="K14" s="33">
        <f t="shared" si="1"/>
        <v>0</v>
      </c>
      <c r="L14" s="33">
        <f t="shared" si="1"/>
        <v>22260.19319</v>
      </c>
      <c r="M14" s="33">
        <f t="shared" si="1"/>
        <v>0</v>
      </c>
      <c r="N14" s="33">
        <f t="shared" si="1"/>
        <v>12552.6</v>
      </c>
      <c r="O14" s="33">
        <f t="shared" si="1"/>
        <v>15000</v>
      </c>
      <c r="P14" s="33">
        <f t="shared" si="1"/>
        <v>15000</v>
      </c>
      <c r="Q14" s="33">
        <f t="shared" si="1"/>
        <v>825897.4</v>
      </c>
      <c r="R14" s="143">
        <f>M14+N14+O14+P14+Q14</f>
        <v>868450</v>
      </c>
    </row>
    <row r="15" spans="1:18" s="43" customFormat="1" ht="15">
      <c r="A15" s="18"/>
      <c r="B15" s="9" t="s">
        <v>39</v>
      </c>
      <c r="C15" s="108"/>
      <c r="D15" s="109"/>
      <c r="E15" s="21"/>
      <c r="F15" s="21"/>
      <c r="G15" s="21"/>
      <c r="H15" s="21"/>
      <c r="I15" s="21"/>
      <c r="J15" s="21"/>
      <c r="K15" s="33">
        <f t="shared" si="1"/>
        <v>0</v>
      </c>
      <c r="L15" s="33">
        <f t="shared" si="1"/>
        <v>91639.514286</v>
      </c>
      <c r="M15" s="33">
        <f t="shared" si="1"/>
        <v>0</v>
      </c>
      <c r="N15" s="33">
        <f t="shared" si="1"/>
        <v>41628.4</v>
      </c>
      <c r="O15" s="33">
        <f t="shared" si="1"/>
        <v>46430</v>
      </c>
      <c r="P15" s="33">
        <f t="shared" si="1"/>
        <v>46430</v>
      </c>
      <c r="Q15" s="33">
        <f t="shared" si="1"/>
        <v>6316854.5</v>
      </c>
      <c r="R15" s="143">
        <f>M15+N15+O15+P15+Q15</f>
        <v>6451342.9</v>
      </c>
    </row>
    <row r="16" spans="1:18" s="2" customFormat="1" ht="61.5" customHeight="1">
      <c r="A16" s="18"/>
      <c r="B16" s="92" t="s">
        <v>129</v>
      </c>
      <c r="C16" s="66" t="s">
        <v>63</v>
      </c>
      <c r="D16" s="26" t="s">
        <v>3</v>
      </c>
      <c r="E16" s="30" t="s">
        <v>62</v>
      </c>
      <c r="F16" s="21" t="s">
        <v>3</v>
      </c>
      <c r="G16" s="30" t="s">
        <v>3</v>
      </c>
      <c r="H16" s="21" t="s">
        <v>3</v>
      </c>
      <c r="I16" s="21" t="s">
        <v>3</v>
      </c>
      <c r="J16" s="21" t="s">
        <v>3</v>
      </c>
      <c r="K16" s="184">
        <f aca="true" t="shared" si="2" ref="K16:Q16">K45+K62+K103</f>
        <v>10</v>
      </c>
      <c r="L16" s="184">
        <f t="shared" si="2"/>
        <v>10</v>
      </c>
      <c r="M16" s="201">
        <f t="shared" si="2"/>
        <v>5</v>
      </c>
      <c r="N16" s="184">
        <f t="shared" si="2"/>
        <v>0</v>
      </c>
      <c r="O16" s="184">
        <f t="shared" si="2"/>
        <v>1</v>
      </c>
      <c r="P16" s="184">
        <f t="shared" si="2"/>
        <v>1</v>
      </c>
      <c r="Q16" s="184">
        <f t="shared" si="2"/>
        <v>5</v>
      </c>
      <c r="R16" s="184">
        <f>M16+N16+O16+P16+Q16</f>
        <v>12</v>
      </c>
    </row>
    <row r="17" spans="1:18" s="113" customFormat="1" ht="61.5" customHeight="1">
      <c r="A17" s="57"/>
      <c r="B17" s="67" t="s">
        <v>130</v>
      </c>
      <c r="C17" s="53" t="s">
        <v>40</v>
      </c>
      <c r="D17" s="53" t="s">
        <v>3</v>
      </c>
      <c r="E17" s="53" t="s">
        <v>61</v>
      </c>
      <c r="F17" s="56" t="s">
        <v>3</v>
      </c>
      <c r="G17" s="56" t="s">
        <v>3</v>
      </c>
      <c r="H17" s="57" t="s">
        <v>3</v>
      </c>
      <c r="I17" s="57" t="s">
        <v>3</v>
      </c>
      <c r="J17" s="57" t="s">
        <v>3</v>
      </c>
      <c r="K17" s="183"/>
      <c r="L17" s="183">
        <f aca="true" t="shared" si="3" ref="L17:Q17">L118</f>
        <v>98</v>
      </c>
      <c r="M17" s="202">
        <f t="shared" si="3"/>
        <v>29</v>
      </c>
      <c r="N17" s="183">
        <f t="shared" si="3"/>
        <v>40</v>
      </c>
      <c r="O17" s="183">
        <f t="shared" si="3"/>
        <v>45</v>
      </c>
      <c r="P17" s="183">
        <f t="shared" si="3"/>
        <v>45</v>
      </c>
      <c r="Q17" s="183">
        <f t="shared" si="3"/>
        <v>6157</v>
      </c>
      <c r="R17" s="249">
        <f>M17+N17+O17+P17+Q17</f>
        <v>6316</v>
      </c>
    </row>
    <row r="18" spans="1:18" s="43" customFormat="1" ht="215.25" customHeight="1">
      <c r="A18" s="30"/>
      <c r="B18" s="35" t="s">
        <v>131</v>
      </c>
      <c r="C18" s="21" t="s">
        <v>3</v>
      </c>
      <c r="D18" s="20" t="s">
        <v>3</v>
      </c>
      <c r="E18" s="21" t="s">
        <v>3</v>
      </c>
      <c r="F18" s="21" t="s">
        <v>3</v>
      </c>
      <c r="G18" s="21" t="s">
        <v>3</v>
      </c>
      <c r="H18" s="21" t="s">
        <v>3</v>
      </c>
      <c r="I18" s="20" t="s">
        <v>3</v>
      </c>
      <c r="J18" s="21" t="s">
        <v>3</v>
      </c>
      <c r="K18" s="21" t="s">
        <v>3</v>
      </c>
      <c r="L18" s="21" t="s">
        <v>3</v>
      </c>
      <c r="M18" s="21" t="s">
        <v>3</v>
      </c>
      <c r="N18" s="20" t="s">
        <v>3</v>
      </c>
      <c r="O18" s="21" t="s">
        <v>3</v>
      </c>
      <c r="P18" s="21" t="s">
        <v>3</v>
      </c>
      <c r="Q18" s="21" t="s">
        <v>3</v>
      </c>
      <c r="R18" s="21" t="s">
        <v>3</v>
      </c>
    </row>
    <row r="19" spans="1:18" s="43" customFormat="1" ht="30">
      <c r="A19" s="34" t="s">
        <v>42</v>
      </c>
      <c r="B19" s="35" t="s">
        <v>132</v>
      </c>
      <c r="C19" s="30"/>
      <c r="D19" s="20"/>
      <c r="E19" s="21"/>
      <c r="F19" s="21"/>
      <c r="G19" s="21"/>
      <c r="H19" s="21"/>
      <c r="I19" s="21"/>
      <c r="J19" s="21"/>
      <c r="K19" s="33"/>
      <c r="L19" s="33"/>
      <c r="M19" s="33"/>
      <c r="N19" s="33"/>
      <c r="O19" s="33"/>
      <c r="P19" s="33"/>
      <c r="Q19" s="33"/>
      <c r="R19" s="47"/>
    </row>
    <row r="20" spans="1:18" s="48" customFormat="1" ht="15">
      <c r="A20" s="30"/>
      <c r="B20" s="35" t="s">
        <v>45</v>
      </c>
      <c r="C20" s="30" t="s">
        <v>5</v>
      </c>
      <c r="D20" s="30" t="s">
        <v>3</v>
      </c>
      <c r="E20" s="21" t="s">
        <v>3</v>
      </c>
      <c r="F20" s="21" t="s">
        <v>3</v>
      </c>
      <c r="G20" s="21" t="s">
        <v>3</v>
      </c>
      <c r="H20" s="21" t="s">
        <v>3</v>
      </c>
      <c r="I20" s="21" t="s">
        <v>3</v>
      </c>
      <c r="J20" s="21" t="s">
        <v>3</v>
      </c>
      <c r="K20" s="93">
        <f aca="true" t="shared" si="4" ref="K20:Q20">K27+K49+K64</f>
        <v>1097476.8</v>
      </c>
      <c r="L20" s="93">
        <f t="shared" si="4"/>
        <v>411121.79000000004</v>
      </c>
      <c r="M20" s="93">
        <f t="shared" si="4"/>
        <v>193972.31</v>
      </c>
      <c r="N20" s="93">
        <f t="shared" si="4"/>
        <v>245000</v>
      </c>
      <c r="O20" s="93">
        <f t="shared" si="4"/>
        <v>141204.7</v>
      </c>
      <c r="P20" s="93">
        <f t="shared" si="4"/>
        <v>157128.4</v>
      </c>
      <c r="Q20" s="93">
        <f t="shared" si="4"/>
        <v>848397.9199999999</v>
      </c>
      <c r="R20" s="93">
        <f>SUM(M20:Q20)</f>
        <v>1585703.33</v>
      </c>
    </row>
    <row r="21" spans="1:18" s="43" customFormat="1" ht="30">
      <c r="A21" s="30"/>
      <c r="B21" s="13" t="s">
        <v>36</v>
      </c>
      <c r="C21" s="34"/>
      <c r="D21" s="21" t="s">
        <v>3</v>
      </c>
      <c r="E21" s="31"/>
      <c r="F21" s="31"/>
      <c r="G21" s="31"/>
      <c r="H21" s="31"/>
      <c r="I21" s="31"/>
      <c r="J21" s="31"/>
      <c r="K21" s="93"/>
      <c r="L21" s="94"/>
      <c r="M21" s="94"/>
      <c r="N21" s="94"/>
      <c r="O21" s="94"/>
      <c r="P21" s="94"/>
      <c r="Q21" s="94"/>
      <c r="R21" s="95" t="s">
        <v>3</v>
      </c>
    </row>
    <row r="22" spans="1:18" s="43" customFormat="1" ht="15">
      <c r="A22" s="30"/>
      <c r="B22" s="9" t="s">
        <v>37</v>
      </c>
      <c r="C22" s="30" t="s">
        <v>5</v>
      </c>
      <c r="D22" s="30" t="s">
        <v>3</v>
      </c>
      <c r="E22" s="21" t="s">
        <v>3</v>
      </c>
      <c r="F22" s="21" t="s">
        <v>3</v>
      </c>
      <c r="G22" s="30" t="s">
        <v>3</v>
      </c>
      <c r="H22" s="21" t="s">
        <v>3</v>
      </c>
      <c r="I22" s="21" t="s">
        <v>3</v>
      </c>
      <c r="J22" s="21" t="s">
        <v>3</v>
      </c>
      <c r="K22" s="93">
        <f aca="true" t="shared" si="5" ref="K22:Q22">K42+K59</f>
        <v>79414.88884</v>
      </c>
      <c r="L22" s="93">
        <f t="shared" si="5"/>
        <v>147236.37766</v>
      </c>
      <c r="M22" s="93">
        <f t="shared" si="5"/>
        <v>84652.79999999999</v>
      </c>
      <c r="N22" s="93">
        <f>N75</f>
        <v>221184.3</v>
      </c>
      <c r="O22" s="93">
        <f t="shared" si="5"/>
        <v>0</v>
      </c>
      <c r="P22" s="93">
        <f t="shared" si="5"/>
        <v>0</v>
      </c>
      <c r="Q22" s="93">
        <f t="shared" si="5"/>
        <v>0</v>
      </c>
      <c r="R22" s="93">
        <f>SUM(M22:Q22)</f>
        <v>305837.1</v>
      </c>
    </row>
    <row r="23" spans="1:18" s="43" customFormat="1" ht="15">
      <c r="A23" s="30"/>
      <c r="B23" s="9" t="s">
        <v>38</v>
      </c>
      <c r="C23" s="30" t="s">
        <v>5</v>
      </c>
      <c r="D23" s="20" t="s">
        <v>3</v>
      </c>
      <c r="E23" s="21" t="s">
        <v>3</v>
      </c>
      <c r="F23" s="21" t="s">
        <v>3</v>
      </c>
      <c r="G23" s="20" t="s">
        <v>3</v>
      </c>
      <c r="H23" s="21" t="s">
        <v>3</v>
      </c>
      <c r="I23" s="21" t="s">
        <v>3</v>
      </c>
      <c r="J23" s="21" t="s">
        <v>3</v>
      </c>
      <c r="K23" s="93"/>
      <c r="L23" s="93"/>
      <c r="M23" s="93"/>
      <c r="N23" s="93"/>
      <c r="O23" s="93"/>
      <c r="P23" s="93"/>
      <c r="Q23" s="93"/>
      <c r="R23" s="95"/>
    </row>
    <row r="24" spans="1:18" s="43" customFormat="1" ht="15">
      <c r="A24" s="30"/>
      <c r="B24" s="9" t="s">
        <v>39</v>
      </c>
      <c r="C24" s="30" t="s">
        <v>5</v>
      </c>
      <c r="D24" s="20" t="s">
        <v>3</v>
      </c>
      <c r="E24" s="32"/>
      <c r="F24" s="21" t="s">
        <v>3</v>
      </c>
      <c r="G24" s="20" t="s">
        <v>3</v>
      </c>
      <c r="H24" s="21" t="s">
        <v>3</v>
      </c>
      <c r="I24" s="21" t="s">
        <v>3</v>
      </c>
      <c r="J24" s="21" t="s">
        <v>3</v>
      </c>
      <c r="K24" s="36"/>
      <c r="L24" s="37"/>
      <c r="M24" s="37"/>
      <c r="N24" s="37"/>
      <c r="O24" s="37"/>
      <c r="P24" s="37"/>
      <c r="Q24" s="37"/>
      <c r="R24" s="40"/>
    </row>
    <row r="25" spans="1:18" s="43" customFormat="1" ht="135">
      <c r="A25" s="30"/>
      <c r="B25" s="9" t="s">
        <v>133</v>
      </c>
      <c r="C25" s="20" t="s">
        <v>29</v>
      </c>
      <c r="D25" s="54" t="s">
        <v>3</v>
      </c>
      <c r="E25" s="78" t="s">
        <v>85</v>
      </c>
      <c r="F25" s="56" t="s">
        <v>3</v>
      </c>
      <c r="G25" s="56" t="s">
        <v>3</v>
      </c>
      <c r="H25" s="57" t="s">
        <v>3</v>
      </c>
      <c r="I25" s="57" t="s">
        <v>3</v>
      </c>
      <c r="J25" s="57" t="s">
        <v>3</v>
      </c>
      <c r="K25" s="36"/>
      <c r="L25" s="111"/>
      <c r="M25" s="156">
        <v>100</v>
      </c>
      <c r="N25" s="156">
        <v>100</v>
      </c>
      <c r="O25" s="156">
        <v>100</v>
      </c>
      <c r="P25" s="156">
        <v>100</v>
      </c>
      <c r="Q25" s="156">
        <v>100</v>
      </c>
      <c r="R25" s="40"/>
    </row>
    <row r="26" spans="1:18" s="43" customFormat="1" ht="152.25" customHeight="1">
      <c r="A26" s="41" t="s">
        <v>51</v>
      </c>
      <c r="B26" s="28" t="s">
        <v>116</v>
      </c>
      <c r="C26" s="20" t="s">
        <v>3</v>
      </c>
      <c r="D26" s="20" t="s">
        <v>3</v>
      </c>
      <c r="E26" s="30" t="s">
        <v>3</v>
      </c>
      <c r="F26" s="29" t="s">
        <v>64</v>
      </c>
      <c r="G26" s="30" t="s">
        <v>34</v>
      </c>
      <c r="H26" s="21" t="s">
        <v>3</v>
      </c>
      <c r="I26" s="21" t="s">
        <v>3</v>
      </c>
      <c r="J26" s="38" t="s">
        <v>3</v>
      </c>
      <c r="K26" s="38" t="s">
        <v>3</v>
      </c>
      <c r="L26" s="38" t="s">
        <v>3</v>
      </c>
      <c r="M26" s="38" t="s">
        <v>3</v>
      </c>
      <c r="N26" s="38" t="s">
        <v>3</v>
      </c>
      <c r="O26" s="38" t="s">
        <v>3</v>
      </c>
      <c r="P26" s="38" t="s">
        <v>3</v>
      </c>
      <c r="Q26" s="38" t="s">
        <v>3</v>
      </c>
      <c r="R26" s="21" t="s">
        <v>3</v>
      </c>
    </row>
    <row r="27" spans="1:18" s="43" customFormat="1" ht="17.25" customHeight="1">
      <c r="A27" s="49"/>
      <c r="B27" s="35" t="s">
        <v>33</v>
      </c>
      <c r="C27" s="16" t="s">
        <v>5</v>
      </c>
      <c r="D27" s="26" t="s">
        <v>3</v>
      </c>
      <c r="E27" s="21" t="s">
        <v>3</v>
      </c>
      <c r="F27" s="21" t="s">
        <v>3</v>
      </c>
      <c r="G27" s="21" t="s">
        <v>3</v>
      </c>
      <c r="H27" s="10" t="s">
        <v>3</v>
      </c>
      <c r="I27" s="10" t="s">
        <v>3</v>
      </c>
      <c r="J27" s="10" t="s">
        <v>3</v>
      </c>
      <c r="K27" s="95">
        <v>563896.8</v>
      </c>
      <c r="L27" s="95">
        <v>247039.7</v>
      </c>
      <c r="M27" s="59">
        <f>M28+M29+M31+M32+M33+M34+M35+M36</f>
        <v>80003.70999999999</v>
      </c>
      <c r="N27" s="59">
        <f>SUM(N28:N32)</f>
        <v>245000</v>
      </c>
      <c r="O27" s="59">
        <f>SUM(O28:O32)</f>
        <v>17516</v>
      </c>
      <c r="P27" s="59">
        <v>0</v>
      </c>
      <c r="Q27" s="59">
        <f>SUM(Q28:Q32)</f>
        <v>146183</v>
      </c>
      <c r="R27" s="59">
        <f>SUM(M27:Q27)</f>
        <v>488702.70999999996</v>
      </c>
    </row>
    <row r="28" spans="1:18" s="43" customFormat="1" ht="17.25" customHeight="1">
      <c r="A28" s="49"/>
      <c r="B28" s="35"/>
      <c r="C28" s="16"/>
      <c r="D28" s="26"/>
      <c r="E28" s="21"/>
      <c r="F28" s="21"/>
      <c r="G28" s="21"/>
      <c r="H28" s="42" t="s">
        <v>97</v>
      </c>
      <c r="I28" s="10">
        <v>1210104102</v>
      </c>
      <c r="J28" s="10">
        <v>410</v>
      </c>
      <c r="K28" s="223"/>
      <c r="L28" s="223"/>
      <c r="M28" s="144">
        <v>0</v>
      </c>
      <c r="N28" s="145"/>
      <c r="O28" s="144">
        <v>0</v>
      </c>
      <c r="P28" s="144">
        <v>0</v>
      </c>
      <c r="Q28" s="144">
        <v>0</v>
      </c>
      <c r="R28" s="59">
        <f aca="true" t="shared" si="6" ref="R28:R42">SUM(M28:Q28)</f>
        <v>0</v>
      </c>
    </row>
    <row r="29" spans="1:18" s="43" customFormat="1" ht="15.75" customHeight="1">
      <c r="A29" s="49"/>
      <c r="B29" s="35"/>
      <c r="C29" s="16"/>
      <c r="D29" s="26"/>
      <c r="E29" s="21"/>
      <c r="F29" s="21"/>
      <c r="G29" s="21"/>
      <c r="H29" s="42" t="s">
        <v>68</v>
      </c>
      <c r="I29" s="10">
        <v>1210104102</v>
      </c>
      <c r="J29" s="10">
        <v>410</v>
      </c>
      <c r="K29" s="223"/>
      <c r="L29" s="223"/>
      <c r="M29" s="144">
        <v>0</v>
      </c>
      <c r="N29" s="144"/>
      <c r="O29" s="144">
        <v>0</v>
      </c>
      <c r="P29" s="144">
        <v>0</v>
      </c>
      <c r="Q29" s="144">
        <v>0</v>
      </c>
      <c r="R29" s="59">
        <f t="shared" si="6"/>
        <v>0</v>
      </c>
    </row>
    <row r="30" spans="1:18" s="43" customFormat="1" ht="15.75" customHeight="1">
      <c r="A30" s="49"/>
      <c r="B30" s="35"/>
      <c r="C30" s="16"/>
      <c r="D30" s="26"/>
      <c r="E30" s="21"/>
      <c r="F30" s="21"/>
      <c r="G30" s="21"/>
      <c r="H30" s="42" t="s">
        <v>68</v>
      </c>
      <c r="I30" s="10">
        <v>1210104104</v>
      </c>
      <c r="J30" s="10">
        <v>410</v>
      </c>
      <c r="K30" s="223"/>
      <c r="L30" s="223"/>
      <c r="M30" s="144">
        <v>0</v>
      </c>
      <c r="N30" s="144">
        <v>245000</v>
      </c>
      <c r="O30" s="144">
        <v>0</v>
      </c>
      <c r="P30" s="144">
        <v>0</v>
      </c>
      <c r="Q30" s="144">
        <v>0</v>
      </c>
      <c r="R30" s="59">
        <v>245000</v>
      </c>
    </row>
    <row r="31" spans="1:18" s="43" customFormat="1" ht="15.75" customHeight="1">
      <c r="A31" s="49"/>
      <c r="B31" s="35"/>
      <c r="C31" s="16"/>
      <c r="D31" s="26"/>
      <c r="E31" s="21"/>
      <c r="F31" s="21"/>
      <c r="G31" s="21"/>
      <c r="H31" s="42" t="s">
        <v>69</v>
      </c>
      <c r="I31" s="42" t="s">
        <v>98</v>
      </c>
      <c r="J31" s="42" t="s">
        <v>108</v>
      </c>
      <c r="K31" s="223"/>
      <c r="L31" s="223"/>
      <c r="M31" s="144">
        <v>0</v>
      </c>
      <c r="N31" s="144"/>
      <c r="O31" s="144">
        <v>0</v>
      </c>
      <c r="P31" s="144">
        <v>0</v>
      </c>
      <c r="Q31" s="144">
        <v>0</v>
      </c>
      <c r="R31" s="59">
        <f t="shared" si="6"/>
        <v>0</v>
      </c>
    </row>
    <row r="32" spans="1:18" s="43" customFormat="1" ht="18" customHeight="1">
      <c r="A32" s="49"/>
      <c r="B32" s="35"/>
      <c r="C32" s="16"/>
      <c r="D32" s="26"/>
      <c r="E32" s="21"/>
      <c r="F32" s="21"/>
      <c r="G32" s="21"/>
      <c r="H32" s="42" t="s">
        <v>54</v>
      </c>
      <c r="I32" s="10">
        <v>1210104102</v>
      </c>
      <c r="J32" s="10">
        <v>410</v>
      </c>
      <c r="K32" s="223"/>
      <c r="L32" s="223"/>
      <c r="M32" s="144">
        <v>2809.8</v>
      </c>
      <c r="N32" s="144">
        <v>0</v>
      </c>
      <c r="O32" s="144">
        <v>17516</v>
      </c>
      <c r="P32" s="144">
        <v>0</v>
      </c>
      <c r="Q32" s="144">
        <v>146183</v>
      </c>
      <c r="R32" s="59">
        <f t="shared" si="6"/>
        <v>166508.8</v>
      </c>
    </row>
    <row r="33" spans="1:18" s="43" customFormat="1" ht="18" customHeight="1">
      <c r="A33" s="49"/>
      <c r="B33" s="35"/>
      <c r="C33" s="16"/>
      <c r="D33" s="26"/>
      <c r="E33" s="21"/>
      <c r="F33" s="21"/>
      <c r="G33" s="21"/>
      <c r="H33" s="42" t="s">
        <v>54</v>
      </c>
      <c r="I33" s="10">
        <v>1210174102</v>
      </c>
      <c r="J33" s="10">
        <v>520</v>
      </c>
      <c r="K33" s="144"/>
      <c r="L33" s="145"/>
      <c r="M33" s="144"/>
      <c r="N33" s="144">
        <v>0</v>
      </c>
      <c r="O33" s="144">
        <v>0</v>
      </c>
      <c r="P33" s="144">
        <v>0</v>
      </c>
      <c r="Q33" s="144">
        <v>0</v>
      </c>
      <c r="R33" s="59">
        <f t="shared" si="6"/>
        <v>0</v>
      </c>
    </row>
    <row r="34" spans="1:18" s="43" customFormat="1" ht="18" customHeight="1">
      <c r="A34" s="49"/>
      <c r="B34" s="35"/>
      <c r="C34" s="16"/>
      <c r="D34" s="26"/>
      <c r="E34" s="21"/>
      <c r="F34" s="21"/>
      <c r="G34" s="21"/>
      <c r="H34" s="154" t="s">
        <v>46</v>
      </c>
      <c r="I34" s="10">
        <v>1210104103</v>
      </c>
      <c r="J34" s="10">
        <v>410</v>
      </c>
      <c r="K34" s="144"/>
      <c r="L34" s="145"/>
      <c r="M34" s="144">
        <v>58003.7</v>
      </c>
      <c r="N34" s="144">
        <v>0</v>
      </c>
      <c r="O34" s="144">
        <v>0</v>
      </c>
      <c r="P34" s="144">
        <v>0</v>
      </c>
      <c r="Q34" s="144">
        <v>0</v>
      </c>
      <c r="R34" s="59">
        <f t="shared" si="6"/>
        <v>58003.7</v>
      </c>
    </row>
    <row r="35" spans="1:18" s="43" customFormat="1" ht="18" customHeight="1">
      <c r="A35" s="49"/>
      <c r="B35" s="35"/>
      <c r="C35" s="16"/>
      <c r="D35" s="26"/>
      <c r="E35" s="21"/>
      <c r="F35" s="21"/>
      <c r="G35" s="21"/>
      <c r="H35" s="42" t="s">
        <v>103</v>
      </c>
      <c r="I35" s="168" t="s">
        <v>104</v>
      </c>
      <c r="J35" s="10">
        <v>410</v>
      </c>
      <c r="K35" s="144"/>
      <c r="L35" s="145"/>
      <c r="M35" s="144">
        <v>3581</v>
      </c>
      <c r="N35" s="144">
        <v>0</v>
      </c>
      <c r="O35" s="144">
        <v>0</v>
      </c>
      <c r="P35" s="144">
        <v>0</v>
      </c>
      <c r="Q35" s="144">
        <v>0</v>
      </c>
      <c r="R35" s="59">
        <f t="shared" si="6"/>
        <v>3581</v>
      </c>
    </row>
    <row r="36" spans="1:18" s="43" customFormat="1" ht="18" customHeight="1">
      <c r="A36" s="49"/>
      <c r="B36" s="35"/>
      <c r="C36" s="16"/>
      <c r="D36" s="26"/>
      <c r="E36" s="21"/>
      <c r="F36" s="21"/>
      <c r="G36" s="21"/>
      <c r="H36" s="42" t="s">
        <v>103</v>
      </c>
      <c r="I36" s="168" t="s">
        <v>104</v>
      </c>
      <c r="J36" s="10">
        <v>520</v>
      </c>
      <c r="K36" s="144"/>
      <c r="L36" s="145"/>
      <c r="M36" s="144">
        <v>15609.21</v>
      </c>
      <c r="N36" s="144">
        <v>0</v>
      </c>
      <c r="O36" s="144">
        <v>0</v>
      </c>
      <c r="P36" s="144">
        <v>0</v>
      </c>
      <c r="Q36" s="144">
        <v>0</v>
      </c>
      <c r="R36" s="59">
        <f t="shared" si="6"/>
        <v>15609.21</v>
      </c>
    </row>
    <row r="37" spans="1:18" s="43" customFormat="1" ht="18" customHeight="1">
      <c r="A37" s="49"/>
      <c r="B37" s="35" t="s">
        <v>107</v>
      </c>
      <c r="C37" s="16"/>
      <c r="D37" s="26"/>
      <c r="E37" s="21"/>
      <c r="F37" s="21"/>
      <c r="G37" s="21"/>
      <c r="H37" s="42"/>
      <c r="I37" s="168"/>
      <c r="J37" s="10"/>
      <c r="K37" s="144"/>
      <c r="L37" s="145"/>
      <c r="M37" s="144"/>
      <c r="N37" s="144"/>
      <c r="O37" s="144"/>
      <c r="P37" s="144"/>
      <c r="Q37" s="144"/>
      <c r="R37" s="59"/>
    </row>
    <row r="38" spans="1:18" s="43" customFormat="1" ht="77.25" customHeight="1">
      <c r="A38" s="49"/>
      <c r="B38" s="13" t="s">
        <v>134</v>
      </c>
      <c r="C38" s="16"/>
      <c r="D38" s="26"/>
      <c r="E38" s="21"/>
      <c r="F38" s="21"/>
      <c r="G38" s="21"/>
      <c r="H38" s="42"/>
      <c r="I38" s="168"/>
      <c r="J38" s="10"/>
      <c r="K38" s="144"/>
      <c r="L38" s="145"/>
      <c r="M38" s="179">
        <f>M39+M40</f>
        <v>19190.21</v>
      </c>
      <c r="N38" s="179">
        <v>0</v>
      </c>
      <c r="O38" s="179">
        <v>0</v>
      </c>
      <c r="P38" s="179">
        <v>0</v>
      </c>
      <c r="Q38" s="179">
        <v>0</v>
      </c>
      <c r="R38" s="173">
        <f t="shared" si="6"/>
        <v>19190.21</v>
      </c>
    </row>
    <row r="39" spans="1:18" s="43" customFormat="1" ht="35.25" customHeight="1">
      <c r="A39" s="49"/>
      <c r="B39" s="13" t="s">
        <v>105</v>
      </c>
      <c r="C39" s="16"/>
      <c r="D39" s="26"/>
      <c r="E39" s="21"/>
      <c r="F39" s="21"/>
      <c r="G39" s="21"/>
      <c r="H39" s="177" t="s">
        <v>103</v>
      </c>
      <c r="I39" s="178" t="s">
        <v>104</v>
      </c>
      <c r="J39" s="62">
        <v>410</v>
      </c>
      <c r="K39" s="44"/>
      <c r="L39" s="44"/>
      <c r="M39" s="203">
        <f>M35</f>
        <v>3581</v>
      </c>
      <c r="N39" s="179">
        <v>0</v>
      </c>
      <c r="O39" s="179">
        <v>0</v>
      </c>
      <c r="P39" s="179">
        <v>0</v>
      </c>
      <c r="Q39" s="179">
        <v>0</v>
      </c>
      <c r="R39" s="173">
        <f t="shared" si="6"/>
        <v>3581</v>
      </c>
    </row>
    <row r="40" spans="1:18" s="43" customFormat="1" ht="44.25" customHeight="1">
      <c r="A40" s="49"/>
      <c r="B40" s="13" t="s">
        <v>106</v>
      </c>
      <c r="C40" s="16"/>
      <c r="D40" s="26"/>
      <c r="E40" s="21"/>
      <c r="F40" s="21"/>
      <c r="G40" s="21"/>
      <c r="H40" s="177" t="s">
        <v>103</v>
      </c>
      <c r="I40" s="178" t="s">
        <v>104</v>
      </c>
      <c r="J40" s="62">
        <v>520</v>
      </c>
      <c r="K40" s="44"/>
      <c r="L40" s="44"/>
      <c r="M40" s="203">
        <f>M36</f>
        <v>15609.21</v>
      </c>
      <c r="N40" s="179">
        <v>0</v>
      </c>
      <c r="O40" s="179">
        <v>0</v>
      </c>
      <c r="P40" s="179">
        <v>0</v>
      </c>
      <c r="Q40" s="179">
        <v>0</v>
      </c>
      <c r="R40" s="173">
        <f t="shared" si="6"/>
        <v>15609.21</v>
      </c>
    </row>
    <row r="41" spans="1:18" s="43" customFormat="1" ht="30">
      <c r="A41" s="49"/>
      <c r="B41" s="13" t="s">
        <v>36</v>
      </c>
      <c r="C41" s="14"/>
      <c r="D41" s="10" t="s">
        <v>3</v>
      </c>
      <c r="E41" s="15"/>
      <c r="F41" s="15"/>
      <c r="G41" s="15"/>
      <c r="H41" s="169"/>
      <c r="I41" s="169"/>
      <c r="J41" s="170"/>
      <c r="K41" s="146"/>
      <c r="L41" s="146"/>
      <c r="M41" s="146"/>
      <c r="N41" s="146"/>
      <c r="O41" s="146"/>
      <c r="P41" s="146"/>
      <c r="Q41" s="146"/>
      <c r="R41" s="27"/>
    </row>
    <row r="42" spans="1:18" s="58" customFormat="1" ht="15">
      <c r="A42" s="51"/>
      <c r="B42" s="67" t="s">
        <v>37</v>
      </c>
      <c r="C42" s="68"/>
      <c r="D42" s="69"/>
      <c r="E42" s="70"/>
      <c r="F42" s="70"/>
      <c r="G42" s="70"/>
      <c r="H42" s="70"/>
      <c r="I42" s="70"/>
      <c r="J42" s="71"/>
      <c r="K42" s="148">
        <f>37074.35864+13616.5752+16283.955+12440</f>
        <v>79414.88884</v>
      </c>
      <c r="L42" s="148">
        <f>18455.40136+47832.02807+40170</f>
        <v>106457.42943</v>
      </c>
      <c r="M42" s="148">
        <f>68038.4+16614.4</f>
        <v>84652.79999999999</v>
      </c>
      <c r="N42" s="147">
        <v>0</v>
      </c>
      <c r="O42" s="147">
        <v>0</v>
      </c>
      <c r="P42" s="147">
        <v>0</v>
      </c>
      <c r="Q42" s="147">
        <v>0</v>
      </c>
      <c r="R42" s="27">
        <f t="shared" si="6"/>
        <v>84652.79999999999</v>
      </c>
    </row>
    <row r="43" spans="1:18" s="43" customFormat="1" ht="15">
      <c r="A43" s="49"/>
      <c r="B43" s="9" t="s">
        <v>38</v>
      </c>
      <c r="C43" s="14"/>
      <c r="D43" s="25"/>
      <c r="E43" s="15"/>
      <c r="F43" s="15"/>
      <c r="G43" s="15"/>
      <c r="H43" s="15"/>
      <c r="I43" s="15"/>
      <c r="J43" s="22"/>
      <c r="K43" s="148"/>
      <c r="L43" s="148"/>
      <c r="M43" s="148"/>
      <c r="N43" s="148"/>
      <c r="O43" s="148"/>
      <c r="P43" s="148"/>
      <c r="Q43" s="148"/>
      <c r="R43" s="27"/>
    </row>
    <row r="44" spans="1:18" s="43" customFormat="1" ht="15">
      <c r="A44" s="49"/>
      <c r="B44" s="9" t="s">
        <v>39</v>
      </c>
      <c r="C44" s="14"/>
      <c r="D44" s="25"/>
      <c r="E44" s="15"/>
      <c r="F44" s="15"/>
      <c r="G44" s="15"/>
      <c r="H44" s="15"/>
      <c r="I44" s="15"/>
      <c r="J44" s="22"/>
      <c r="K44" s="50"/>
      <c r="L44" s="50"/>
      <c r="M44" s="50"/>
      <c r="N44" s="50"/>
      <c r="O44" s="50"/>
      <c r="P44" s="50"/>
      <c r="Q44" s="50"/>
      <c r="R44" s="12"/>
    </row>
    <row r="45" spans="1:18" s="58" customFormat="1" ht="90">
      <c r="A45" s="51"/>
      <c r="B45" s="110" t="s">
        <v>135</v>
      </c>
      <c r="C45" s="78" t="s">
        <v>63</v>
      </c>
      <c r="D45" s="54" t="s">
        <v>3</v>
      </c>
      <c r="E45" s="55" t="s">
        <v>62</v>
      </c>
      <c r="F45" s="56" t="s">
        <v>48</v>
      </c>
      <c r="G45" s="56" t="s">
        <v>3</v>
      </c>
      <c r="H45" s="57" t="s">
        <v>3</v>
      </c>
      <c r="I45" s="57" t="s">
        <v>3</v>
      </c>
      <c r="J45" s="57" t="s">
        <v>3</v>
      </c>
      <c r="K45" s="64">
        <v>6</v>
      </c>
      <c r="L45" s="64">
        <v>7</v>
      </c>
      <c r="M45" s="64">
        <v>0</v>
      </c>
      <c r="N45" s="64">
        <v>0</v>
      </c>
      <c r="O45" s="64">
        <v>1</v>
      </c>
      <c r="P45" s="64">
        <v>0</v>
      </c>
      <c r="Q45" s="64">
        <v>1</v>
      </c>
      <c r="R45" s="64">
        <f>SUM(M45:Q45)</f>
        <v>2</v>
      </c>
    </row>
    <row r="46" spans="1:18" s="58" customFormat="1" ht="45">
      <c r="A46" s="51"/>
      <c r="B46" s="110" t="s">
        <v>136</v>
      </c>
      <c r="C46" s="199" t="s">
        <v>119</v>
      </c>
      <c r="D46" s="199" t="s">
        <v>3</v>
      </c>
      <c r="E46" s="74" t="s">
        <v>120</v>
      </c>
      <c r="F46" s="56" t="s">
        <v>48</v>
      </c>
      <c r="G46" s="56" t="s">
        <v>3</v>
      </c>
      <c r="H46" s="57" t="s">
        <v>3</v>
      </c>
      <c r="I46" s="57" t="s">
        <v>3</v>
      </c>
      <c r="J46" s="57" t="s">
        <v>3</v>
      </c>
      <c r="K46" s="64"/>
      <c r="L46" s="64"/>
      <c r="M46" s="62">
        <v>69.27</v>
      </c>
      <c r="N46" s="64">
        <v>0</v>
      </c>
      <c r="O46" s="64">
        <v>0</v>
      </c>
      <c r="P46" s="64">
        <v>0</v>
      </c>
      <c r="Q46" s="64">
        <v>0</v>
      </c>
      <c r="R46" s="64">
        <f>M46+N46+O46+P46+Q46</f>
        <v>69.27</v>
      </c>
    </row>
    <row r="47" spans="1:18" s="58" customFormat="1" ht="30">
      <c r="A47" s="51"/>
      <c r="B47" s="110" t="s">
        <v>137</v>
      </c>
      <c r="C47" s="199" t="s">
        <v>121</v>
      </c>
      <c r="D47" s="199" t="s">
        <v>3</v>
      </c>
      <c r="E47" s="74" t="s">
        <v>62</v>
      </c>
      <c r="F47" s="56" t="s">
        <v>48</v>
      </c>
      <c r="G47" s="56" t="s">
        <v>3</v>
      </c>
      <c r="H47" s="57" t="s">
        <v>3</v>
      </c>
      <c r="I47" s="57" t="s">
        <v>3</v>
      </c>
      <c r="J47" s="57" t="s">
        <v>3</v>
      </c>
      <c r="K47" s="64"/>
      <c r="L47" s="64"/>
      <c r="M47" s="62">
        <v>0.3</v>
      </c>
      <c r="N47" s="64">
        <v>0</v>
      </c>
      <c r="O47" s="64">
        <v>0</v>
      </c>
      <c r="P47" s="64">
        <v>0</v>
      </c>
      <c r="Q47" s="64">
        <v>0</v>
      </c>
      <c r="R47" s="64">
        <f>M47+N47+O47+P47+Q47</f>
        <v>0.3</v>
      </c>
    </row>
    <row r="48" spans="1:18" s="48" customFormat="1" ht="75">
      <c r="A48" s="14" t="s">
        <v>52</v>
      </c>
      <c r="B48" s="35" t="s">
        <v>138</v>
      </c>
      <c r="C48" s="20" t="s">
        <v>3</v>
      </c>
      <c r="D48" s="20" t="s">
        <v>3</v>
      </c>
      <c r="E48" s="20" t="s">
        <v>3</v>
      </c>
      <c r="F48" s="29" t="s">
        <v>64</v>
      </c>
      <c r="G48" s="30" t="s">
        <v>34</v>
      </c>
      <c r="H48" s="10" t="s">
        <v>3</v>
      </c>
      <c r="I48" s="10" t="s">
        <v>3</v>
      </c>
      <c r="J48" s="10" t="s">
        <v>3</v>
      </c>
      <c r="K48" s="10" t="s">
        <v>3</v>
      </c>
      <c r="L48" s="10" t="s">
        <v>3</v>
      </c>
      <c r="M48" s="10" t="s">
        <v>3</v>
      </c>
      <c r="N48" s="10" t="s">
        <v>3</v>
      </c>
      <c r="O48" s="10" t="s">
        <v>3</v>
      </c>
      <c r="P48" s="10" t="s">
        <v>3</v>
      </c>
      <c r="Q48" s="10" t="s">
        <v>3</v>
      </c>
      <c r="R48" s="10" t="s">
        <v>3</v>
      </c>
    </row>
    <row r="49" spans="1:18" s="48" customFormat="1" ht="15">
      <c r="A49" s="14"/>
      <c r="B49" s="35" t="s">
        <v>33</v>
      </c>
      <c r="C49" s="16"/>
      <c r="D49" s="26" t="s">
        <v>3</v>
      </c>
      <c r="E49" s="21" t="s">
        <v>3</v>
      </c>
      <c r="F49" s="21" t="s">
        <v>3</v>
      </c>
      <c r="G49" s="21" t="s">
        <v>3</v>
      </c>
      <c r="H49" s="21" t="s">
        <v>3</v>
      </c>
      <c r="I49" s="21" t="s">
        <v>3</v>
      </c>
      <c r="J49" s="21" t="s">
        <v>3</v>
      </c>
      <c r="K49" s="137">
        <v>471053</v>
      </c>
      <c r="L49" s="138">
        <v>149865.09</v>
      </c>
      <c r="M49" s="137">
        <f aca="true" t="shared" si="7" ref="M49:R49">SUM(M50:M55)</f>
        <v>91968.6</v>
      </c>
      <c r="N49" s="137">
        <f t="shared" si="7"/>
        <v>0</v>
      </c>
      <c r="O49" s="137">
        <f t="shared" si="7"/>
        <v>123688.7</v>
      </c>
      <c r="P49" s="137">
        <f t="shared" si="7"/>
        <v>157128.4</v>
      </c>
      <c r="Q49" s="137">
        <f t="shared" si="7"/>
        <v>520329.9199999999</v>
      </c>
      <c r="R49" s="59">
        <f t="shared" si="7"/>
        <v>893115.6199999999</v>
      </c>
    </row>
    <row r="50" spans="1:18" s="48" customFormat="1" ht="15">
      <c r="A50" s="14"/>
      <c r="B50" s="35"/>
      <c r="C50" s="16"/>
      <c r="D50" s="26"/>
      <c r="E50" s="21"/>
      <c r="F50" s="21"/>
      <c r="G50" s="21"/>
      <c r="H50" s="155" t="s">
        <v>102</v>
      </c>
      <c r="I50" s="21">
        <v>1210274770</v>
      </c>
      <c r="J50" s="21">
        <v>520</v>
      </c>
      <c r="K50" s="137"/>
      <c r="L50" s="138"/>
      <c r="M50" s="137">
        <v>1511</v>
      </c>
      <c r="N50" s="137">
        <v>0</v>
      </c>
      <c r="O50" s="137">
        <v>0</v>
      </c>
      <c r="P50" s="137">
        <v>0</v>
      </c>
      <c r="Q50" s="137">
        <v>0</v>
      </c>
      <c r="R50" s="27">
        <f aca="true" t="shared" si="8" ref="R50:R55">M50+N50+O50+P50+Q50</f>
        <v>1511</v>
      </c>
    </row>
    <row r="51" spans="1:18" s="48" customFormat="1" ht="15">
      <c r="A51" s="14"/>
      <c r="B51" s="35"/>
      <c r="C51" s="16"/>
      <c r="D51" s="26"/>
      <c r="E51" s="21"/>
      <c r="F51" s="21"/>
      <c r="G51" s="21"/>
      <c r="H51" s="155" t="s">
        <v>54</v>
      </c>
      <c r="I51" s="21">
        <v>1210274770</v>
      </c>
      <c r="J51" s="21">
        <v>520</v>
      </c>
      <c r="K51" s="137"/>
      <c r="L51" s="138"/>
      <c r="M51" s="137">
        <v>44864.6</v>
      </c>
      <c r="N51" s="137">
        <v>0</v>
      </c>
      <c r="O51" s="137">
        <v>123688.7</v>
      </c>
      <c r="P51" s="137">
        <v>157128.4</v>
      </c>
      <c r="Q51" s="137">
        <f>(614021.59-168691.67)+20000+25000+30000</f>
        <v>520329.9199999999</v>
      </c>
      <c r="R51" s="27">
        <f t="shared" si="8"/>
        <v>846011.6199999999</v>
      </c>
    </row>
    <row r="52" spans="1:18" s="48" customFormat="1" ht="15">
      <c r="A52" s="14"/>
      <c r="B52" s="35"/>
      <c r="C52" s="16"/>
      <c r="D52" s="26"/>
      <c r="E52" s="21"/>
      <c r="F52" s="21"/>
      <c r="G52" s="21"/>
      <c r="H52" s="155" t="s">
        <v>65</v>
      </c>
      <c r="I52" s="21">
        <v>1210274770</v>
      </c>
      <c r="J52" s="21">
        <v>520</v>
      </c>
      <c r="K52" s="137"/>
      <c r="L52" s="138"/>
      <c r="M52" s="137">
        <v>24747.7</v>
      </c>
      <c r="N52" s="137">
        <v>0</v>
      </c>
      <c r="O52" s="137">
        <v>0</v>
      </c>
      <c r="P52" s="137">
        <v>0</v>
      </c>
      <c r="Q52" s="137">
        <f>P52</f>
        <v>0</v>
      </c>
      <c r="R52" s="27">
        <f t="shared" si="8"/>
        <v>24747.7</v>
      </c>
    </row>
    <row r="53" spans="1:18" s="48" customFormat="1" ht="15">
      <c r="A53" s="14"/>
      <c r="B53" s="35"/>
      <c r="C53" s="16"/>
      <c r="D53" s="26"/>
      <c r="E53" s="21"/>
      <c r="F53" s="21"/>
      <c r="G53" s="21"/>
      <c r="H53" s="155" t="s">
        <v>99</v>
      </c>
      <c r="I53" s="21">
        <v>1210274770</v>
      </c>
      <c r="J53" s="21">
        <v>520</v>
      </c>
      <c r="K53" s="137"/>
      <c r="L53" s="138"/>
      <c r="M53" s="137">
        <v>10888</v>
      </c>
      <c r="N53" s="137">
        <v>0</v>
      </c>
      <c r="O53" s="137">
        <v>0</v>
      </c>
      <c r="P53" s="137">
        <v>0</v>
      </c>
      <c r="Q53" s="137">
        <f>P53</f>
        <v>0</v>
      </c>
      <c r="R53" s="27">
        <f t="shared" si="8"/>
        <v>10888</v>
      </c>
    </row>
    <row r="54" spans="1:18" s="32" customFormat="1" ht="15">
      <c r="A54" s="195"/>
      <c r="B54" s="35"/>
      <c r="C54" s="30"/>
      <c r="D54" s="30"/>
      <c r="E54" s="21"/>
      <c r="F54" s="21"/>
      <c r="G54" s="21"/>
      <c r="H54" s="196" t="s">
        <v>68</v>
      </c>
      <c r="I54" s="21">
        <v>1210274770</v>
      </c>
      <c r="J54" s="21">
        <v>240</v>
      </c>
      <c r="K54" s="95"/>
      <c r="L54" s="95"/>
      <c r="M54" s="222">
        <v>120</v>
      </c>
      <c r="N54" s="222">
        <v>0</v>
      </c>
      <c r="O54" s="222">
        <v>0</v>
      </c>
      <c r="P54" s="222">
        <v>0</v>
      </c>
      <c r="Q54" s="222">
        <v>0</v>
      </c>
      <c r="R54" s="197">
        <f t="shared" si="8"/>
        <v>120</v>
      </c>
    </row>
    <row r="55" spans="1:18" s="48" customFormat="1" ht="15">
      <c r="A55" s="158"/>
      <c r="B55" s="35"/>
      <c r="C55" s="16"/>
      <c r="D55" s="16"/>
      <c r="E55" s="21"/>
      <c r="F55" s="21"/>
      <c r="G55" s="21"/>
      <c r="H55" s="155" t="s">
        <v>66</v>
      </c>
      <c r="I55" s="21">
        <v>1210274770</v>
      </c>
      <c r="J55" s="21">
        <v>520</v>
      </c>
      <c r="K55" s="137"/>
      <c r="L55" s="138"/>
      <c r="M55" s="137">
        <v>9837.3</v>
      </c>
      <c r="N55" s="137">
        <v>0</v>
      </c>
      <c r="O55" s="137">
        <v>0</v>
      </c>
      <c r="P55" s="137">
        <v>0</v>
      </c>
      <c r="Q55" s="137">
        <f>P55</f>
        <v>0</v>
      </c>
      <c r="R55" s="27">
        <f t="shared" si="8"/>
        <v>9837.3</v>
      </c>
    </row>
    <row r="56" spans="1:18" s="167" customFormat="1" ht="15">
      <c r="A56" s="174"/>
      <c r="B56" s="180" t="s">
        <v>107</v>
      </c>
      <c r="C56" s="104"/>
      <c r="D56" s="165"/>
      <c r="E56" s="166"/>
      <c r="F56" s="166"/>
      <c r="G56" s="166"/>
      <c r="H56" s="155"/>
      <c r="I56" s="21"/>
      <c r="J56" s="21"/>
      <c r="K56" s="166"/>
      <c r="L56" s="166"/>
      <c r="M56" s="59"/>
      <c r="N56" s="166"/>
      <c r="O56" s="166"/>
      <c r="P56" s="166"/>
      <c r="Q56" s="166"/>
      <c r="R56" s="27"/>
    </row>
    <row r="57" spans="1:18" s="167" customFormat="1" ht="15">
      <c r="A57" s="174"/>
      <c r="B57" s="175"/>
      <c r="C57" s="174"/>
      <c r="D57" s="175"/>
      <c r="E57" s="176"/>
      <c r="F57" s="176"/>
      <c r="G57" s="176"/>
      <c r="H57" s="181"/>
      <c r="I57" s="109"/>
      <c r="J57" s="109"/>
      <c r="K57" s="176"/>
      <c r="L57" s="176"/>
      <c r="M57" s="144"/>
      <c r="N57" s="176"/>
      <c r="O57" s="176"/>
      <c r="P57" s="176"/>
      <c r="Q57" s="176"/>
      <c r="R57" s="166"/>
    </row>
    <row r="58" spans="1:18" s="61" customFormat="1" ht="30">
      <c r="A58" s="159"/>
      <c r="B58" s="160" t="s">
        <v>36</v>
      </c>
      <c r="C58" s="161"/>
      <c r="D58" s="25" t="s">
        <v>3</v>
      </c>
      <c r="E58" s="109" t="s">
        <v>3</v>
      </c>
      <c r="F58" s="109" t="s">
        <v>3</v>
      </c>
      <c r="G58" s="109" t="s">
        <v>3</v>
      </c>
      <c r="H58" s="91"/>
      <c r="I58" s="39"/>
      <c r="J58" s="162"/>
      <c r="K58" s="163"/>
      <c r="L58" s="163"/>
      <c r="M58" s="204"/>
      <c r="N58" s="163"/>
      <c r="O58" s="163"/>
      <c r="P58" s="163"/>
      <c r="Q58" s="163"/>
      <c r="R58" s="164"/>
    </row>
    <row r="59" spans="1:18" s="58" customFormat="1" ht="15">
      <c r="A59" s="3"/>
      <c r="B59" s="9" t="s">
        <v>37</v>
      </c>
      <c r="C59" s="30" t="s">
        <v>5</v>
      </c>
      <c r="D59" s="30" t="s">
        <v>3</v>
      </c>
      <c r="E59" s="21" t="s">
        <v>3</v>
      </c>
      <c r="F59" s="21" t="s">
        <v>3</v>
      </c>
      <c r="G59" s="30" t="s">
        <v>3</v>
      </c>
      <c r="H59" s="10" t="s">
        <v>3</v>
      </c>
      <c r="I59" s="10" t="s">
        <v>3</v>
      </c>
      <c r="J59" s="10" t="s">
        <v>3</v>
      </c>
      <c r="K59" s="198">
        <v>0</v>
      </c>
      <c r="L59" s="198">
        <v>40778.94823</v>
      </c>
      <c r="M59" s="198"/>
      <c r="N59" s="60"/>
      <c r="O59" s="60"/>
      <c r="P59" s="60"/>
      <c r="Q59" s="60"/>
      <c r="R59" s="27">
        <f>SUM(M59:Q59)</f>
        <v>0</v>
      </c>
    </row>
    <row r="60" spans="1:18" s="43" customFormat="1" ht="15">
      <c r="A60" s="3"/>
      <c r="B60" s="9" t="s">
        <v>38</v>
      </c>
      <c r="C60" s="30" t="s">
        <v>5</v>
      </c>
      <c r="D60" s="20" t="s">
        <v>3</v>
      </c>
      <c r="E60" s="21" t="s">
        <v>3</v>
      </c>
      <c r="F60" s="21" t="s">
        <v>3</v>
      </c>
      <c r="G60" s="20" t="s">
        <v>3</v>
      </c>
      <c r="H60" s="10" t="s">
        <v>3</v>
      </c>
      <c r="I60" s="10" t="s">
        <v>3</v>
      </c>
      <c r="J60" s="10" t="s">
        <v>3</v>
      </c>
      <c r="K60" s="60"/>
      <c r="L60" s="60"/>
      <c r="M60" s="198"/>
      <c r="N60" s="60"/>
      <c r="O60" s="60"/>
      <c r="P60" s="60"/>
      <c r="Q60" s="60"/>
      <c r="R60" s="27"/>
    </row>
    <row r="61" spans="1:18" s="43" customFormat="1" ht="15">
      <c r="A61" s="3"/>
      <c r="B61" s="9" t="s">
        <v>39</v>
      </c>
      <c r="C61" s="30" t="s">
        <v>5</v>
      </c>
      <c r="D61" s="20" t="s">
        <v>3</v>
      </c>
      <c r="E61" s="15"/>
      <c r="F61" s="21" t="s">
        <v>3</v>
      </c>
      <c r="G61" s="20" t="s">
        <v>3</v>
      </c>
      <c r="H61" s="10" t="s">
        <v>3</v>
      </c>
      <c r="I61" s="10" t="s">
        <v>3</v>
      </c>
      <c r="J61" s="10" t="s">
        <v>3</v>
      </c>
      <c r="K61" s="60"/>
      <c r="L61" s="60"/>
      <c r="M61" s="198"/>
      <c r="N61" s="60"/>
      <c r="O61" s="60"/>
      <c r="P61" s="60"/>
      <c r="Q61" s="60"/>
      <c r="R61" s="27"/>
    </row>
    <row r="62" spans="1:18" s="48" customFormat="1" ht="75">
      <c r="A62" s="16"/>
      <c r="B62" s="9" t="s">
        <v>139</v>
      </c>
      <c r="C62" s="30" t="s">
        <v>63</v>
      </c>
      <c r="D62" s="26" t="s">
        <v>3</v>
      </c>
      <c r="E62" s="30" t="s">
        <v>62</v>
      </c>
      <c r="F62" s="21" t="s">
        <v>48</v>
      </c>
      <c r="G62" s="21" t="s">
        <v>3</v>
      </c>
      <c r="H62" s="10" t="s">
        <v>3</v>
      </c>
      <c r="I62" s="10" t="s">
        <v>3</v>
      </c>
      <c r="J62" s="10" t="s">
        <v>3</v>
      </c>
      <c r="K62" s="62">
        <v>4</v>
      </c>
      <c r="L62" s="62">
        <v>2</v>
      </c>
      <c r="M62" s="62">
        <v>5</v>
      </c>
      <c r="N62" s="62">
        <v>0</v>
      </c>
      <c r="O62" s="62">
        <v>0</v>
      </c>
      <c r="P62" s="62">
        <v>0</v>
      </c>
      <c r="Q62" s="62">
        <v>4</v>
      </c>
      <c r="R62" s="62">
        <f>SUM(M62:Q62)</f>
        <v>9</v>
      </c>
    </row>
    <row r="63" spans="1:18" s="58" customFormat="1" ht="75.75" customHeight="1">
      <c r="A63" s="3" t="s">
        <v>53</v>
      </c>
      <c r="B63" s="24" t="s">
        <v>140</v>
      </c>
      <c r="C63" s="20" t="s">
        <v>3</v>
      </c>
      <c r="D63" s="20" t="s">
        <v>3</v>
      </c>
      <c r="E63" s="20" t="s">
        <v>3</v>
      </c>
      <c r="F63" s="29" t="s">
        <v>64</v>
      </c>
      <c r="G63" s="30" t="s">
        <v>34</v>
      </c>
      <c r="H63" s="10" t="s">
        <v>3</v>
      </c>
      <c r="I63" s="10" t="s">
        <v>3</v>
      </c>
      <c r="J63" s="10" t="s">
        <v>3</v>
      </c>
      <c r="K63" s="10" t="s">
        <v>3</v>
      </c>
      <c r="L63" s="10" t="s">
        <v>3</v>
      </c>
      <c r="M63" s="10" t="s">
        <v>3</v>
      </c>
      <c r="N63" s="10" t="s">
        <v>3</v>
      </c>
      <c r="O63" s="10" t="s">
        <v>3</v>
      </c>
      <c r="P63" s="10" t="s">
        <v>3</v>
      </c>
      <c r="Q63" s="10" t="s">
        <v>3</v>
      </c>
      <c r="R63" s="10" t="s">
        <v>3</v>
      </c>
    </row>
    <row r="64" spans="1:18" s="58" customFormat="1" ht="15">
      <c r="A64" s="3"/>
      <c r="B64" s="35" t="s">
        <v>33</v>
      </c>
      <c r="C64" s="16"/>
      <c r="D64" s="21" t="s">
        <v>48</v>
      </c>
      <c r="E64" s="21" t="s">
        <v>3</v>
      </c>
      <c r="F64" s="21" t="s">
        <v>3</v>
      </c>
      <c r="G64" s="21" t="s">
        <v>3</v>
      </c>
      <c r="H64" s="10" t="s">
        <v>3</v>
      </c>
      <c r="I64" s="10" t="s">
        <v>3</v>
      </c>
      <c r="J64" s="10" t="s">
        <v>3</v>
      </c>
      <c r="K64" s="99">
        <v>62527</v>
      </c>
      <c r="L64" s="99">
        <v>14217</v>
      </c>
      <c r="M64" s="99">
        <f>M65</f>
        <v>22000</v>
      </c>
      <c r="N64" s="99">
        <f>N65</f>
        <v>0</v>
      </c>
      <c r="O64" s="99">
        <f>O65</f>
        <v>0</v>
      </c>
      <c r="P64" s="99">
        <f>P65</f>
        <v>0</v>
      </c>
      <c r="Q64" s="99">
        <f>Q65</f>
        <v>181885</v>
      </c>
      <c r="R64" s="27">
        <f>SUM(M64:Q64)</f>
        <v>203885</v>
      </c>
    </row>
    <row r="65" spans="1:18" s="58" customFormat="1" ht="15">
      <c r="A65" s="3"/>
      <c r="B65" s="35"/>
      <c r="C65" s="16"/>
      <c r="D65" s="26"/>
      <c r="E65" s="21"/>
      <c r="F65" s="21"/>
      <c r="G65" s="21"/>
      <c r="H65" s="42" t="s">
        <v>70</v>
      </c>
      <c r="I65" s="42" t="s">
        <v>100</v>
      </c>
      <c r="J65" s="42" t="s">
        <v>110</v>
      </c>
      <c r="K65" s="102"/>
      <c r="L65" s="99"/>
      <c r="M65" s="99">
        <v>22000</v>
      </c>
      <c r="N65" s="99">
        <v>0</v>
      </c>
      <c r="O65" s="99">
        <v>0</v>
      </c>
      <c r="P65" s="99">
        <v>0</v>
      </c>
      <c r="Q65" s="99">
        <f>40777*4+18777</f>
        <v>181885</v>
      </c>
      <c r="R65" s="27">
        <f>SUM(M65:Q65)</f>
        <v>203885</v>
      </c>
    </row>
    <row r="66" spans="1:18" s="58" customFormat="1" ht="30">
      <c r="A66" s="3"/>
      <c r="B66" s="13" t="s">
        <v>36</v>
      </c>
      <c r="C66" s="14"/>
      <c r="D66" s="10" t="s">
        <v>3</v>
      </c>
      <c r="E66" s="15"/>
      <c r="F66" s="15"/>
      <c r="G66" s="15"/>
      <c r="H66" s="15"/>
      <c r="I66" s="15"/>
      <c r="J66" s="22"/>
      <c r="K66" s="19"/>
      <c r="L66" s="19"/>
      <c r="M66" s="70"/>
      <c r="N66" s="19"/>
      <c r="O66" s="70"/>
      <c r="P66" s="70"/>
      <c r="Q66" s="19"/>
      <c r="R66" s="65"/>
    </row>
    <row r="67" spans="1:18" s="43" customFormat="1" ht="15">
      <c r="A67" s="3"/>
      <c r="B67" s="9" t="s">
        <v>37</v>
      </c>
      <c r="C67" s="30" t="s">
        <v>5</v>
      </c>
      <c r="D67" s="30" t="s">
        <v>3</v>
      </c>
      <c r="E67" s="21" t="s">
        <v>3</v>
      </c>
      <c r="F67" s="21" t="s">
        <v>3</v>
      </c>
      <c r="G67" s="30" t="s">
        <v>3</v>
      </c>
      <c r="H67" s="10" t="s">
        <v>3</v>
      </c>
      <c r="I67" s="10" t="s">
        <v>3</v>
      </c>
      <c r="J67" s="10" t="s">
        <v>3</v>
      </c>
      <c r="K67" s="23">
        <v>0</v>
      </c>
      <c r="L67" s="23">
        <v>0</v>
      </c>
      <c r="M67" s="82"/>
      <c r="N67" s="23"/>
      <c r="O67" s="82"/>
      <c r="P67" s="82"/>
      <c r="Q67" s="23"/>
      <c r="R67" s="8"/>
    </row>
    <row r="68" spans="1:18" s="48" customFormat="1" ht="15">
      <c r="A68" s="3"/>
      <c r="B68" s="9" t="s">
        <v>38</v>
      </c>
      <c r="C68" s="30" t="s">
        <v>5</v>
      </c>
      <c r="D68" s="20" t="s">
        <v>3</v>
      </c>
      <c r="E68" s="21" t="s">
        <v>3</v>
      </c>
      <c r="F68" s="21" t="s">
        <v>3</v>
      </c>
      <c r="G68" s="20" t="s">
        <v>3</v>
      </c>
      <c r="H68" s="10" t="s">
        <v>3</v>
      </c>
      <c r="I68" s="10" t="s">
        <v>3</v>
      </c>
      <c r="J68" s="10" t="s">
        <v>3</v>
      </c>
      <c r="K68" s="63"/>
      <c r="L68" s="63"/>
      <c r="M68" s="75"/>
      <c r="N68" s="63"/>
      <c r="O68" s="75"/>
      <c r="P68" s="75"/>
      <c r="Q68" s="63"/>
      <c r="R68" s="8"/>
    </row>
    <row r="69" spans="1:18" s="43" customFormat="1" ht="15">
      <c r="A69" s="3"/>
      <c r="B69" s="9" t="s">
        <v>39</v>
      </c>
      <c r="C69" s="30" t="s">
        <v>5</v>
      </c>
      <c r="D69" s="20" t="s">
        <v>3</v>
      </c>
      <c r="E69" s="15"/>
      <c r="F69" s="21" t="s">
        <v>3</v>
      </c>
      <c r="G69" s="20" t="s">
        <v>3</v>
      </c>
      <c r="H69" s="10" t="s">
        <v>3</v>
      </c>
      <c r="I69" s="10" t="s">
        <v>3</v>
      </c>
      <c r="J69" s="10" t="s">
        <v>3</v>
      </c>
      <c r="K69" s="17"/>
      <c r="L69" s="17"/>
      <c r="M69" s="10"/>
      <c r="N69" s="17"/>
      <c r="O69" s="57"/>
      <c r="P69" s="57"/>
      <c r="Q69" s="17"/>
      <c r="R69" s="18"/>
    </row>
    <row r="70" spans="1:18" s="43" customFormat="1" ht="88.5" customHeight="1">
      <c r="A70" s="3"/>
      <c r="B70" s="9" t="s">
        <v>141</v>
      </c>
      <c r="C70" s="20" t="s">
        <v>29</v>
      </c>
      <c r="D70" s="54" t="s">
        <v>3</v>
      </c>
      <c r="E70" s="78" t="s">
        <v>86</v>
      </c>
      <c r="F70" s="56" t="s">
        <v>3</v>
      </c>
      <c r="G70" s="56" t="s">
        <v>3</v>
      </c>
      <c r="H70" s="57" t="s">
        <v>3</v>
      </c>
      <c r="I70" s="57" t="s">
        <v>3</v>
      </c>
      <c r="J70" s="57" t="s">
        <v>3</v>
      </c>
      <c r="K70" s="69">
        <v>95.3</v>
      </c>
      <c r="L70" s="69">
        <v>22.7</v>
      </c>
      <c r="M70" s="25">
        <v>100</v>
      </c>
      <c r="N70" s="69">
        <v>0</v>
      </c>
      <c r="O70" s="69">
        <v>0</v>
      </c>
      <c r="P70" s="69">
        <v>0</v>
      </c>
      <c r="Q70" s="69">
        <v>100</v>
      </c>
      <c r="R70" s="18"/>
    </row>
    <row r="71" spans="1:18" s="43" customFormat="1" ht="88.5" customHeight="1">
      <c r="A71" s="3" t="s">
        <v>125</v>
      </c>
      <c r="B71" s="28" t="s">
        <v>142</v>
      </c>
      <c r="C71" s="20" t="s">
        <v>3</v>
      </c>
      <c r="D71" s="199" t="s">
        <v>3</v>
      </c>
      <c r="E71" s="199" t="s">
        <v>3</v>
      </c>
      <c r="F71" s="56" t="s">
        <v>126</v>
      </c>
      <c r="G71" s="74" t="s">
        <v>34</v>
      </c>
      <c r="H71" s="245" t="s">
        <v>3</v>
      </c>
      <c r="I71" s="245" t="s">
        <v>3</v>
      </c>
      <c r="J71" s="245" t="s">
        <v>3</v>
      </c>
      <c r="K71" s="245" t="s">
        <v>3</v>
      </c>
      <c r="L71" s="245" t="s">
        <v>3</v>
      </c>
      <c r="M71" s="246" t="s">
        <v>3</v>
      </c>
      <c r="N71" s="245" t="s">
        <v>3</v>
      </c>
      <c r="O71" s="245" t="s">
        <v>3</v>
      </c>
      <c r="P71" s="245" t="s">
        <v>3</v>
      </c>
      <c r="Q71" s="245" t="s">
        <v>3</v>
      </c>
      <c r="R71" s="247" t="s">
        <v>3</v>
      </c>
    </row>
    <row r="72" spans="1:18" s="43" customFormat="1" ht="15">
      <c r="A72" s="3"/>
      <c r="B72" s="28" t="s">
        <v>33</v>
      </c>
      <c r="C72" s="20" t="s">
        <v>3</v>
      </c>
      <c r="D72" s="199" t="s">
        <v>3</v>
      </c>
      <c r="E72" s="199" t="s">
        <v>3</v>
      </c>
      <c r="F72" s="56" t="s">
        <v>48</v>
      </c>
      <c r="G72" s="74" t="s">
        <v>48</v>
      </c>
      <c r="H72" s="245">
        <v>505</v>
      </c>
      <c r="I72" s="245">
        <v>1210455550</v>
      </c>
      <c r="J72" s="245">
        <v>244</v>
      </c>
      <c r="K72" s="151">
        <v>0</v>
      </c>
      <c r="L72" s="245">
        <v>0</v>
      </c>
      <c r="M72" s="246">
        <v>0</v>
      </c>
      <c r="N72" s="245">
        <v>221184.3</v>
      </c>
      <c r="O72" s="245">
        <v>0</v>
      </c>
      <c r="P72" s="245">
        <v>0</v>
      </c>
      <c r="Q72" s="245">
        <v>0</v>
      </c>
      <c r="R72" s="247">
        <f>SUM(M72:Q72)</f>
        <v>221184.3</v>
      </c>
    </row>
    <row r="73" spans="1:18" s="43" customFormat="1" ht="15">
      <c r="A73" s="3"/>
      <c r="B73" s="35"/>
      <c r="C73" s="16"/>
      <c r="D73" s="26"/>
      <c r="E73" s="21"/>
      <c r="F73" s="21"/>
      <c r="G73" s="21"/>
      <c r="H73" s="42"/>
      <c r="I73" s="42"/>
      <c r="J73" s="42"/>
      <c r="K73" s="102"/>
      <c r="L73" s="99"/>
      <c r="M73" s="99"/>
      <c r="N73" s="99"/>
      <c r="O73" s="99"/>
      <c r="P73" s="99"/>
      <c r="Q73" s="99"/>
      <c r="R73" s="27"/>
    </row>
    <row r="74" spans="1:18" s="43" customFormat="1" ht="30">
      <c r="A74" s="3"/>
      <c r="B74" s="13" t="s">
        <v>36</v>
      </c>
      <c r="C74" s="14"/>
      <c r="D74" s="10" t="s">
        <v>3</v>
      </c>
      <c r="E74" s="15"/>
      <c r="F74" s="15"/>
      <c r="G74" s="15"/>
      <c r="H74" s="15"/>
      <c r="I74" s="15"/>
      <c r="J74" s="22"/>
      <c r="K74" s="19"/>
      <c r="L74" s="19"/>
      <c r="M74" s="70"/>
      <c r="N74" s="19"/>
      <c r="O74" s="70"/>
      <c r="P74" s="70"/>
      <c r="Q74" s="19"/>
      <c r="R74" s="27"/>
    </row>
    <row r="75" spans="1:18" s="43" customFormat="1" ht="15.75" customHeight="1">
      <c r="A75" s="3"/>
      <c r="B75" s="9" t="s">
        <v>37</v>
      </c>
      <c r="C75" s="30" t="s">
        <v>5</v>
      </c>
      <c r="D75" s="30" t="s">
        <v>3</v>
      </c>
      <c r="E75" s="21" t="s">
        <v>3</v>
      </c>
      <c r="F75" s="21" t="s">
        <v>3</v>
      </c>
      <c r="G75" s="30" t="s">
        <v>3</v>
      </c>
      <c r="H75" s="10" t="s">
        <v>3</v>
      </c>
      <c r="I75" s="10" t="s">
        <v>3</v>
      </c>
      <c r="J75" s="10" t="s">
        <v>3</v>
      </c>
      <c r="K75" s="23">
        <v>0</v>
      </c>
      <c r="L75" s="23">
        <v>0</v>
      </c>
      <c r="M75" s="82">
        <v>0</v>
      </c>
      <c r="N75" s="248">
        <v>221184.3</v>
      </c>
      <c r="O75" s="82">
        <v>0</v>
      </c>
      <c r="P75" s="82">
        <v>0</v>
      </c>
      <c r="Q75" s="23">
        <v>0</v>
      </c>
      <c r="R75" s="27">
        <f>SUM(M75:Q75)</f>
        <v>221184.3</v>
      </c>
    </row>
    <row r="76" spans="1:18" s="58" customFormat="1" ht="15">
      <c r="A76" s="3"/>
      <c r="B76" s="9" t="s">
        <v>38</v>
      </c>
      <c r="C76" s="30" t="s">
        <v>5</v>
      </c>
      <c r="D76" s="20" t="s">
        <v>3</v>
      </c>
      <c r="E76" s="21" t="s">
        <v>3</v>
      </c>
      <c r="F76" s="21" t="s">
        <v>3</v>
      </c>
      <c r="G76" s="20" t="s">
        <v>3</v>
      </c>
      <c r="H76" s="10" t="s">
        <v>3</v>
      </c>
      <c r="I76" s="10" t="s">
        <v>3</v>
      </c>
      <c r="J76" s="10" t="s">
        <v>3</v>
      </c>
      <c r="K76" s="63"/>
      <c r="L76" s="63"/>
      <c r="M76" s="75"/>
      <c r="N76" s="63"/>
      <c r="O76" s="75"/>
      <c r="P76" s="75"/>
      <c r="Q76" s="63"/>
      <c r="R76" s="8"/>
    </row>
    <row r="77" spans="1:18" s="58" customFormat="1" ht="15">
      <c r="A77" s="3"/>
      <c r="B77" s="9" t="s">
        <v>39</v>
      </c>
      <c r="C77" s="30" t="s">
        <v>5</v>
      </c>
      <c r="D77" s="20" t="s">
        <v>3</v>
      </c>
      <c r="E77" s="15"/>
      <c r="F77" s="21" t="s">
        <v>3</v>
      </c>
      <c r="G77" s="20" t="s">
        <v>3</v>
      </c>
      <c r="H77" s="10" t="s">
        <v>3</v>
      </c>
      <c r="I77" s="10" t="s">
        <v>3</v>
      </c>
      <c r="J77" s="10" t="s">
        <v>3</v>
      </c>
      <c r="K77" s="17"/>
      <c r="L77" s="17"/>
      <c r="M77" s="10"/>
      <c r="N77" s="17"/>
      <c r="O77" s="57"/>
      <c r="P77" s="57"/>
      <c r="Q77" s="17"/>
      <c r="R77" s="18"/>
    </row>
    <row r="78" spans="1:18" s="58" customFormat="1" ht="60">
      <c r="A78" s="3"/>
      <c r="B78" s="9" t="s">
        <v>143</v>
      </c>
      <c r="C78" s="250" t="s">
        <v>127</v>
      </c>
      <c r="D78" s="20"/>
      <c r="E78" s="250" t="s">
        <v>62</v>
      </c>
      <c r="F78" s="21"/>
      <c r="G78" s="20"/>
      <c r="H78" s="25"/>
      <c r="I78" s="25"/>
      <c r="J78" s="25"/>
      <c r="K78" s="17"/>
      <c r="L78" s="17"/>
      <c r="M78" s="10"/>
      <c r="N78" s="17">
        <v>10</v>
      </c>
      <c r="O78" s="57">
        <v>0</v>
      </c>
      <c r="P78" s="57">
        <v>0</v>
      </c>
      <c r="Q78" s="17">
        <v>0</v>
      </c>
      <c r="R78" s="18">
        <v>10</v>
      </c>
    </row>
    <row r="79" spans="1:18" s="58" customFormat="1" ht="78.75" customHeight="1">
      <c r="A79" s="3"/>
      <c r="B79" s="28" t="s">
        <v>144</v>
      </c>
      <c r="C79" s="20"/>
      <c r="D79" s="20"/>
      <c r="E79" s="39"/>
      <c r="F79" s="21"/>
      <c r="G79" s="20"/>
      <c r="H79" s="25"/>
      <c r="I79" s="25"/>
      <c r="J79" s="25"/>
      <c r="K79" s="17"/>
      <c r="L79" s="17"/>
      <c r="M79" s="10"/>
      <c r="N79" s="17"/>
      <c r="O79" s="17"/>
      <c r="P79" s="17"/>
      <c r="Q79" s="17"/>
      <c r="R79" s="18"/>
    </row>
    <row r="80" spans="1:18" s="58" customFormat="1" ht="60">
      <c r="A80" s="14" t="s">
        <v>35</v>
      </c>
      <c r="B80" s="28" t="s">
        <v>145</v>
      </c>
      <c r="C80" s="26" t="s">
        <v>3</v>
      </c>
      <c r="D80" s="26" t="s">
        <v>3</v>
      </c>
      <c r="E80" s="20" t="s">
        <v>3</v>
      </c>
      <c r="F80" s="5" t="s">
        <v>64</v>
      </c>
      <c r="G80" s="16" t="s">
        <v>34</v>
      </c>
      <c r="H80" s="26" t="s">
        <v>3</v>
      </c>
      <c r="I80" s="26" t="s">
        <v>3</v>
      </c>
      <c r="J80" s="26" t="s">
        <v>3</v>
      </c>
      <c r="K80" s="26" t="s">
        <v>3</v>
      </c>
      <c r="L80" s="26" t="s">
        <v>3</v>
      </c>
      <c r="M80" s="26" t="s">
        <v>3</v>
      </c>
      <c r="N80" s="26" t="s">
        <v>3</v>
      </c>
      <c r="O80" s="26" t="s">
        <v>3</v>
      </c>
      <c r="P80" s="26" t="s">
        <v>3</v>
      </c>
      <c r="Q80" s="26" t="s">
        <v>3</v>
      </c>
      <c r="R80" s="16" t="s">
        <v>3</v>
      </c>
    </row>
    <row r="81" spans="1:18" s="58" customFormat="1" ht="81" customHeight="1">
      <c r="A81" s="11"/>
      <c r="B81" s="6" t="s">
        <v>33</v>
      </c>
      <c r="C81" s="11" t="s">
        <v>5</v>
      </c>
      <c r="D81" s="11" t="s">
        <v>3</v>
      </c>
      <c r="E81" s="7" t="s">
        <v>3</v>
      </c>
      <c r="F81" s="7" t="s">
        <v>3</v>
      </c>
      <c r="G81" s="7" t="s">
        <v>3</v>
      </c>
      <c r="H81" s="26" t="s">
        <v>3</v>
      </c>
      <c r="I81" s="26" t="s">
        <v>3</v>
      </c>
      <c r="J81" s="26" t="s">
        <v>3</v>
      </c>
      <c r="K81" s="96">
        <v>9600</v>
      </c>
      <c r="L81" s="96">
        <v>0</v>
      </c>
      <c r="M81" s="96">
        <f>M88</f>
        <v>39907.2</v>
      </c>
      <c r="N81" s="96">
        <f>N88</f>
        <v>0</v>
      </c>
      <c r="O81" s="96">
        <f>O88</f>
        <v>12000</v>
      </c>
      <c r="P81" s="96">
        <f>P88</f>
        <v>69746.84999999999</v>
      </c>
      <c r="Q81" s="96">
        <f>Q88</f>
        <v>0</v>
      </c>
      <c r="R81" s="96">
        <f>SUM(M81:Q81)</f>
        <v>121654.04999999999</v>
      </c>
    </row>
    <row r="82" spans="1:18" s="58" customFormat="1" ht="30" customHeight="1">
      <c r="A82" s="53"/>
      <c r="B82" s="72" t="s">
        <v>36</v>
      </c>
      <c r="C82" s="68"/>
      <c r="D82" s="57" t="s">
        <v>3</v>
      </c>
      <c r="E82" s="70"/>
      <c r="F82" s="70"/>
      <c r="G82" s="70"/>
      <c r="H82" s="70"/>
      <c r="I82" s="70"/>
      <c r="J82" s="70"/>
      <c r="K82" s="97"/>
      <c r="L82" s="97"/>
      <c r="M82" s="208"/>
      <c r="N82" s="97"/>
      <c r="O82" s="97"/>
      <c r="P82" s="97"/>
      <c r="Q82" s="97"/>
      <c r="R82" s="98"/>
    </row>
    <row r="83" spans="1:18" s="58" customFormat="1" ht="15.75" customHeight="1">
      <c r="A83" s="53"/>
      <c r="B83" s="67" t="s">
        <v>37</v>
      </c>
      <c r="C83" s="55" t="s">
        <v>5</v>
      </c>
      <c r="D83" s="55" t="s">
        <v>3</v>
      </c>
      <c r="E83" s="56" t="s">
        <v>3</v>
      </c>
      <c r="F83" s="56" t="s">
        <v>3</v>
      </c>
      <c r="G83" s="55" t="s">
        <v>3</v>
      </c>
      <c r="H83" s="57" t="s">
        <v>3</v>
      </c>
      <c r="I83" s="57" t="s">
        <v>3</v>
      </c>
      <c r="J83" s="57" t="s">
        <v>3</v>
      </c>
      <c r="K83" s="99">
        <v>63403.75</v>
      </c>
      <c r="L83" s="99">
        <v>27173.03</v>
      </c>
      <c r="M83" s="205">
        <v>0</v>
      </c>
      <c r="N83" s="99">
        <v>0</v>
      </c>
      <c r="O83" s="99">
        <v>0</v>
      </c>
      <c r="P83" s="99">
        <f>P100:Q100</f>
        <v>162742.65</v>
      </c>
      <c r="Q83" s="99">
        <v>0</v>
      </c>
      <c r="R83" s="99">
        <v>0</v>
      </c>
    </row>
    <row r="84" spans="1:18" s="58" customFormat="1" ht="16.5" customHeight="1">
      <c r="A84" s="53"/>
      <c r="B84" s="67" t="s">
        <v>38</v>
      </c>
      <c r="C84" s="55" t="s">
        <v>5</v>
      </c>
      <c r="D84" s="74" t="s">
        <v>3</v>
      </c>
      <c r="E84" s="56" t="s">
        <v>3</v>
      </c>
      <c r="F84" s="56" t="s">
        <v>3</v>
      </c>
      <c r="G84" s="74" t="s">
        <v>3</v>
      </c>
      <c r="H84" s="57" t="s">
        <v>3</v>
      </c>
      <c r="I84" s="57" t="s">
        <v>3</v>
      </c>
      <c r="J84" s="57" t="s">
        <v>3</v>
      </c>
      <c r="K84" s="99"/>
      <c r="L84" s="99">
        <v>600</v>
      </c>
      <c r="M84" s="205"/>
      <c r="N84" s="99"/>
      <c r="O84" s="99"/>
      <c r="P84" s="99"/>
      <c r="Q84" s="99"/>
      <c r="R84" s="100"/>
    </row>
    <row r="85" spans="1:18" s="58" customFormat="1" ht="16.5" customHeight="1">
      <c r="A85" s="53"/>
      <c r="B85" s="67" t="s">
        <v>39</v>
      </c>
      <c r="C85" s="55" t="s">
        <v>5</v>
      </c>
      <c r="D85" s="74" t="s">
        <v>3</v>
      </c>
      <c r="E85" s="70"/>
      <c r="F85" s="56" t="s">
        <v>3</v>
      </c>
      <c r="G85" s="74" t="s">
        <v>3</v>
      </c>
      <c r="H85" s="57" t="s">
        <v>3</v>
      </c>
      <c r="I85" s="57" t="s">
        <v>3</v>
      </c>
      <c r="J85" s="57" t="s">
        <v>3</v>
      </c>
      <c r="K85" s="101"/>
      <c r="L85" s="101"/>
      <c r="M85" s="209"/>
      <c r="N85" s="101"/>
      <c r="O85" s="101"/>
      <c r="P85" s="101"/>
      <c r="Q85" s="101"/>
      <c r="R85" s="100"/>
    </row>
    <row r="86" spans="1:18" s="58" customFormat="1" ht="90" customHeight="1">
      <c r="A86" s="53"/>
      <c r="B86" s="67" t="s">
        <v>146</v>
      </c>
      <c r="C86" s="53" t="s">
        <v>29</v>
      </c>
      <c r="D86" s="54" t="s">
        <v>3</v>
      </c>
      <c r="E86" s="122" t="s">
        <v>47</v>
      </c>
      <c r="F86" s="56" t="s">
        <v>3</v>
      </c>
      <c r="G86" s="56" t="s">
        <v>3</v>
      </c>
      <c r="H86" s="57" t="s">
        <v>3</v>
      </c>
      <c r="I86" s="57" t="s">
        <v>3</v>
      </c>
      <c r="J86" s="57" t="s">
        <v>3</v>
      </c>
      <c r="K86" s="57">
        <v>5</v>
      </c>
      <c r="L86" s="57">
        <v>15</v>
      </c>
      <c r="M86" s="10">
        <v>15</v>
      </c>
      <c r="N86" s="57">
        <v>15</v>
      </c>
      <c r="O86" s="57">
        <v>15</v>
      </c>
      <c r="P86" s="57">
        <v>25</v>
      </c>
      <c r="Q86" s="57">
        <v>25</v>
      </c>
      <c r="R86" s="76">
        <v>25</v>
      </c>
    </row>
    <row r="87" spans="1:18" s="58" customFormat="1" ht="36" customHeight="1">
      <c r="A87" s="68" t="s">
        <v>72</v>
      </c>
      <c r="B87" s="80" t="s">
        <v>147</v>
      </c>
      <c r="C87" s="54" t="s">
        <v>3</v>
      </c>
      <c r="D87" s="52"/>
      <c r="E87" s="74" t="s">
        <v>3</v>
      </c>
      <c r="F87" s="84" t="s">
        <v>64</v>
      </c>
      <c r="G87" s="53" t="s">
        <v>34</v>
      </c>
      <c r="H87" s="57" t="s">
        <v>3</v>
      </c>
      <c r="I87" s="57" t="s">
        <v>3</v>
      </c>
      <c r="J87" s="57" t="s">
        <v>3</v>
      </c>
      <c r="K87" s="57" t="s">
        <v>3</v>
      </c>
      <c r="L87" s="57" t="s">
        <v>3</v>
      </c>
      <c r="M87" s="10" t="s">
        <v>3</v>
      </c>
      <c r="N87" s="57" t="s">
        <v>3</v>
      </c>
      <c r="O87" s="57" t="s">
        <v>3</v>
      </c>
      <c r="P87" s="57" t="s">
        <v>3</v>
      </c>
      <c r="Q87" s="57" t="s">
        <v>3</v>
      </c>
      <c r="R87" s="57" t="s">
        <v>3</v>
      </c>
    </row>
    <row r="88" spans="1:18" s="58" customFormat="1" ht="15">
      <c r="A88" s="78"/>
      <c r="B88" s="81" t="s">
        <v>33</v>
      </c>
      <c r="C88" s="53" t="s">
        <v>5</v>
      </c>
      <c r="D88" s="54" t="s">
        <v>3</v>
      </c>
      <c r="E88" s="56" t="s">
        <v>3</v>
      </c>
      <c r="F88" s="56" t="s">
        <v>3</v>
      </c>
      <c r="G88" s="53"/>
      <c r="H88" s="57"/>
      <c r="I88" s="57"/>
      <c r="J88" s="57"/>
      <c r="K88" s="96">
        <v>9600</v>
      </c>
      <c r="L88" s="96">
        <v>0</v>
      </c>
      <c r="M88" s="210">
        <f aca="true" t="shared" si="9" ref="M88:R88">M89+M90</f>
        <v>39907.2</v>
      </c>
      <c r="N88" s="171">
        <f t="shared" si="9"/>
        <v>0</v>
      </c>
      <c r="O88" s="171">
        <f t="shared" si="9"/>
        <v>12000</v>
      </c>
      <c r="P88" s="171">
        <f t="shared" si="9"/>
        <v>69746.84999999999</v>
      </c>
      <c r="Q88" s="171">
        <f t="shared" si="9"/>
        <v>0</v>
      </c>
      <c r="R88" s="171">
        <f t="shared" si="9"/>
        <v>121654.04999999999</v>
      </c>
    </row>
    <row r="89" spans="1:18" s="58" customFormat="1" ht="15">
      <c r="A89" s="53"/>
      <c r="C89" s="73"/>
      <c r="D89" s="54" t="s">
        <v>3</v>
      </c>
      <c r="E89" s="56" t="s">
        <v>3</v>
      </c>
      <c r="F89" s="56" t="s">
        <v>3</v>
      </c>
      <c r="G89" s="73"/>
      <c r="H89" s="139" t="s">
        <v>46</v>
      </c>
      <c r="I89" s="140" t="s">
        <v>101</v>
      </c>
      <c r="J89" s="26">
        <v>520</v>
      </c>
      <c r="K89" s="96"/>
      <c r="L89" s="96"/>
      <c r="M89" s="149">
        <v>39907.2</v>
      </c>
      <c r="N89" s="149">
        <v>0</v>
      </c>
      <c r="O89" s="149">
        <v>0</v>
      </c>
      <c r="P89" s="149">
        <v>0</v>
      </c>
      <c r="Q89" s="149">
        <v>0</v>
      </c>
      <c r="R89" s="96">
        <f>SUM(M89:Q89)</f>
        <v>39907.2</v>
      </c>
    </row>
    <row r="90" spans="1:18" s="58" customFormat="1" ht="15">
      <c r="A90" s="53"/>
      <c r="B90" s="105"/>
      <c r="C90" s="53"/>
      <c r="D90" s="54" t="s">
        <v>3</v>
      </c>
      <c r="E90" s="56" t="s">
        <v>3</v>
      </c>
      <c r="F90" s="56" t="s">
        <v>3</v>
      </c>
      <c r="G90" s="53"/>
      <c r="H90" s="172" t="s">
        <v>65</v>
      </c>
      <c r="I90" s="140" t="s">
        <v>101</v>
      </c>
      <c r="J90" s="26">
        <v>410</v>
      </c>
      <c r="K90" s="96"/>
      <c r="L90" s="96"/>
      <c r="M90" s="149"/>
      <c r="N90" s="149">
        <v>0</v>
      </c>
      <c r="O90" s="149">
        <v>12000</v>
      </c>
      <c r="P90" s="149">
        <f>232489.5*30%</f>
        <v>69746.84999999999</v>
      </c>
      <c r="Q90" s="149">
        <v>0</v>
      </c>
      <c r="R90" s="96">
        <f>SUM(M90:Q90)</f>
        <v>81746.84999999999</v>
      </c>
    </row>
    <row r="91" spans="1:18" s="58" customFormat="1" ht="15">
      <c r="A91" s="53"/>
      <c r="B91" s="105" t="s">
        <v>107</v>
      </c>
      <c r="C91" s="53"/>
      <c r="D91" s="54"/>
      <c r="E91" s="56"/>
      <c r="F91" s="56"/>
      <c r="G91" s="53"/>
      <c r="H91" s="172"/>
      <c r="I91" s="140"/>
      <c r="J91" s="26"/>
      <c r="K91" s="96"/>
      <c r="L91" s="96"/>
      <c r="M91" s="96"/>
      <c r="N91" s="96"/>
      <c r="O91" s="96"/>
      <c r="P91" s="96"/>
      <c r="Q91" s="96"/>
      <c r="R91" s="96"/>
    </row>
    <row r="92" spans="1:18" s="58" customFormat="1" ht="90">
      <c r="A92" s="53"/>
      <c r="B92" s="106" t="s">
        <v>148</v>
      </c>
      <c r="C92" s="53"/>
      <c r="D92" s="54"/>
      <c r="E92" s="56"/>
      <c r="F92" s="56"/>
      <c r="G92" s="53"/>
      <c r="H92" s="172"/>
      <c r="I92" s="140"/>
      <c r="J92" s="26"/>
      <c r="K92" s="96"/>
      <c r="L92" s="96"/>
      <c r="M92" s="96"/>
      <c r="N92" s="96"/>
      <c r="O92" s="96"/>
      <c r="P92" s="96"/>
      <c r="Q92" s="96"/>
      <c r="R92" s="96"/>
    </row>
    <row r="93" spans="1:18" s="58" customFormat="1" ht="15">
      <c r="A93" s="53"/>
      <c r="B93" s="106" t="s">
        <v>109</v>
      </c>
      <c r="C93" s="53"/>
      <c r="D93" s="54"/>
      <c r="E93" s="56"/>
      <c r="F93" s="56" t="s">
        <v>122</v>
      </c>
      <c r="G93" s="53"/>
      <c r="H93" s="139" t="s">
        <v>46</v>
      </c>
      <c r="I93" s="140" t="s">
        <v>101</v>
      </c>
      <c r="J93" s="26">
        <v>520</v>
      </c>
      <c r="K93" s="96">
        <v>9600</v>
      </c>
      <c r="L93" s="96">
        <v>0</v>
      </c>
      <c r="M93" s="96">
        <f>M89</f>
        <v>39907.2</v>
      </c>
      <c r="N93" s="96">
        <f>N89</f>
        <v>0</v>
      </c>
      <c r="O93" s="96">
        <v>0</v>
      </c>
      <c r="P93" s="96">
        <v>0</v>
      </c>
      <c r="Q93" s="96">
        <v>0</v>
      </c>
      <c r="R93" s="96">
        <f>SUM(M93:Q93)</f>
        <v>39907.2</v>
      </c>
    </row>
    <row r="94" spans="1:18" s="58" customFormat="1" ht="30">
      <c r="A94" s="53"/>
      <c r="B94" s="106" t="s">
        <v>36</v>
      </c>
      <c r="C94" s="68"/>
      <c r="D94" s="57" t="s">
        <v>3</v>
      </c>
      <c r="E94" s="70"/>
      <c r="F94" s="70"/>
      <c r="G94" s="70"/>
      <c r="H94" s="70"/>
      <c r="I94" s="70"/>
      <c r="J94" s="70"/>
      <c r="K94" s="70"/>
      <c r="L94" s="70"/>
      <c r="M94" s="15"/>
      <c r="N94" s="70"/>
      <c r="O94" s="70"/>
      <c r="P94" s="70"/>
      <c r="Q94" s="70"/>
      <c r="R94" s="96">
        <f>SUM(M94:Q94)</f>
        <v>0</v>
      </c>
    </row>
    <row r="95" spans="1:18" s="58" customFormat="1" ht="15">
      <c r="A95" s="53"/>
      <c r="B95" s="107" t="s">
        <v>37</v>
      </c>
      <c r="C95" s="55" t="s">
        <v>5</v>
      </c>
      <c r="D95" s="55" t="s">
        <v>3</v>
      </c>
      <c r="E95" s="56" t="s">
        <v>3</v>
      </c>
      <c r="F95" s="56" t="s">
        <v>3</v>
      </c>
      <c r="G95" s="55" t="s">
        <v>3</v>
      </c>
      <c r="H95" s="57" t="s">
        <v>3</v>
      </c>
      <c r="I95" s="57" t="s">
        <v>3</v>
      </c>
      <c r="J95" s="57" t="s">
        <v>3</v>
      </c>
      <c r="K95" s="99">
        <v>63403.75</v>
      </c>
      <c r="L95" s="99">
        <v>27173.03</v>
      </c>
      <c r="M95" s="217">
        <v>0</v>
      </c>
      <c r="N95" s="218">
        <v>0</v>
      </c>
      <c r="O95" s="218">
        <v>0</v>
      </c>
      <c r="P95" s="218">
        <v>0</v>
      </c>
      <c r="Q95" s="218">
        <v>0</v>
      </c>
      <c r="R95" s="96">
        <f>SUM(M95:Q95)</f>
        <v>0</v>
      </c>
    </row>
    <row r="96" spans="1:18" s="58" customFormat="1" ht="15">
      <c r="A96" s="53"/>
      <c r="B96" s="107" t="s">
        <v>38</v>
      </c>
      <c r="C96" s="55" t="s">
        <v>5</v>
      </c>
      <c r="D96" s="55" t="s">
        <v>3</v>
      </c>
      <c r="E96" s="56" t="s">
        <v>3</v>
      </c>
      <c r="F96" s="56" t="s">
        <v>3</v>
      </c>
      <c r="G96" s="55" t="s">
        <v>3</v>
      </c>
      <c r="H96" s="57" t="s">
        <v>3</v>
      </c>
      <c r="I96" s="57" t="s">
        <v>3</v>
      </c>
      <c r="J96" s="57" t="s">
        <v>3</v>
      </c>
      <c r="K96" s="141">
        <v>0</v>
      </c>
      <c r="L96" s="75">
        <v>600</v>
      </c>
      <c r="M96" s="219">
        <v>0</v>
      </c>
      <c r="N96" s="220">
        <v>0</v>
      </c>
      <c r="O96" s="220">
        <v>0</v>
      </c>
      <c r="P96" s="220">
        <v>0</v>
      </c>
      <c r="Q96" s="218">
        <v>0</v>
      </c>
      <c r="R96" s="96">
        <f>SUM(M96:Q96)</f>
        <v>0</v>
      </c>
    </row>
    <row r="97" spans="1:18" s="58" customFormat="1" ht="15">
      <c r="A97" s="53"/>
      <c r="B97" s="107" t="s">
        <v>39</v>
      </c>
      <c r="C97" s="55" t="s">
        <v>5</v>
      </c>
      <c r="D97" s="55" t="s">
        <v>3</v>
      </c>
      <c r="E97" s="70"/>
      <c r="F97" s="56" t="s">
        <v>3</v>
      </c>
      <c r="G97" s="55" t="s">
        <v>3</v>
      </c>
      <c r="H97" s="57" t="s">
        <v>3</v>
      </c>
      <c r="I97" s="57" t="s">
        <v>3</v>
      </c>
      <c r="J97" s="57" t="s">
        <v>3</v>
      </c>
      <c r="K97" s="75"/>
      <c r="L97" s="75"/>
      <c r="M97" s="207"/>
      <c r="N97" s="75"/>
      <c r="O97" s="75"/>
      <c r="P97" s="75"/>
      <c r="Q97" s="75"/>
      <c r="R97" s="83">
        <f>SUM(M97:Q97)</f>
        <v>0</v>
      </c>
    </row>
    <row r="98" spans="1:18" s="58" customFormat="1" ht="48.75" customHeight="1">
      <c r="A98" s="53"/>
      <c r="B98" s="107" t="s">
        <v>124</v>
      </c>
      <c r="C98" s="55"/>
      <c r="D98" s="74"/>
      <c r="E98" s="70"/>
      <c r="F98" s="56" t="s">
        <v>123</v>
      </c>
      <c r="G98" s="55"/>
      <c r="H98" s="172" t="s">
        <v>65</v>
      </c>
      <c r="I98" s="140" t="s">
        <v>101</v>
      </c>
      <c r="J98" s="26">
        <v>410</v>
      </c>
      <c r="K98" s="75"/>
      <c r="L98" s="75"/>
      <c r="M98" s="207">
        <v>0</v>
      </c>
      <c r="N98" s="75">
        <v>0</v>
      </c>
      <c r="O98" s="75">
        <v>12000</v>
      </c>
      <c r="P98" s="75">
        <f>232489.5*30%</f>
        <v>69746.84999999999</v>
      </c>
      <c r="Q98" s="75">
        <v>0</v>
      </c>
      <c r="R98" s="153">
        <f>M98+N98+O98+P98+Q98</f>
        <v>81746.84999999999</v>
      </c>
    </row>
    <row r="99" spans="1:18" s="58" customFormat="1" ht="30">
      <c r="A99" s="53"/>
      <c r="B99" s="106" t="s">
        <v>36</v>
      </c>
      <c r="C99" s="68"/>
      <c r="D99" s="57" t="s">
        <v>3</v>
      </c>
      <c r="E99" s="70"/>
      <c r="F99" s="70"/>
      <c r="G99" s="70"/>
      <c r="H99" s="57"/>
      <c r="I99" s="57"/>
      <c r="J99" s="57"/>
      <c r="K99" s="75"/>
      <c r="L99" s="75"/>
      <c r="M99" s="207"/>
      <c r="N99" s="75"/>
      <c r="O99" s="75"/>
      <c r="P99" s="75"/>
      <c r="Q99" s="75"/>
      <c r="R99" s="153"/>
    </row>
    <row r="100" spans="1:18" s="58" customFormat="1" ht="15">
      <c r="A100" s="53"/>
      <c r="B100" s="107" t="s">
        <v>37</v>
      </c>
      <c r="C100" s="55" t="s">
        <v>5</v>
      </c>
      <c r="D100" s="55" t="s">
        <v>3</v>
      </c>
      <c r="E100" s="56" t="s">
        <v>3</v>
      </c>
      <c r="F100" s="56" t="s">
        <v>3</v>
      </c>
      <c r="G100" s="55" t="s">
        <v>3</v>
      </c>
      <c r="H100" s="57"/>
      <c r="I100" s="57"/>
      <c r="J100" s="57"/>
      <c r="K100" s="75"/>
      <c r="L100" s="75"/>
      <c r="M100" s="207">
        <v>0</v>
      </c>
      <c r="N100" s="75">
        <v>0</v>
      </c>
      <c r="O100" s="75">
        <v>0</v>
      </c>
      <c r="P100" s="75">
        <f>232489.5*70%</f>
        <v>162742.65</v>
      </c>
      <c r="Q100" s="75">
        <v>0</v>
      </c>
      <c r="R100" s="153">
        <f>M100+N100+O100+P100+Q100</f>
        <v>162742.65</v>
      </c>
    </row>
    <row r="101" spans="1:18" s="58" customFormat="1" ht="15">
      <c r="A101" s="53"/>
      <c r="B101" s="107" t="s">
        <v>38</v>
      </c>
      <c r="C101" s="55" t="s">
        <v>5</v>
      </c>
      <c r="D101" s="55" t="s">
        <v>3</v>
      </c>
      <c r="E101" s="56" t="s">
        <v>3</v>
      </c>
      <c r="F101" s="56" t="s">
        <v>3</v>
      </c>
      <c r="G101" s="55" t="s">
        <v>3</v>
      </c>
      <c r="H101" s="57"/>
      <c r="I101" s="57"/>
      <c r="J101" s="57"/>
      <c r="K101" s="75"/>
      <c r="L101" s="75"/>
      <c r="M101" s="207">
        <v>0</v>
      </c>
      <c r="N101" s="75">
        <v>0</v>
      </c>
      <c r="O101" s="75">
        <v>0</v>
      </c>
      <c r="P101" s="75">
        <v>0</v>
      </c>
      <c r="Q101" s="75">
        <v>0</v>
      </c>
      <c r="R101" s="221">
        <f>M101+N101+O101+P101+Q101</f>
        <v>0</v>
      </c>
    </row>
    <row r="102" spans="1:18" s="58" customFormat="1" ht="15">
      <c r="A102" s="53"/>
      <c r="B102" s="107" t="s">
        <v>39</v>
      </c>
      <c r="C102" s="55" t="s">
        <v>5</v>
      </c>
      <c r="D102" s="55" t="s">
        <v>3</v>
      </c>
      <c r="E102" s="70"/>
      <c r="F102" s="56" t="s">
        <v>3</v>
      </c>
      <c r="G102" s="55" t="s">
        <v>3</v>
      </c>
      <c r="H102" s="57"/>
      <c r="I102" s="57"/>
      <c r="J102" s="57"/>
      <c r="K102" s="75"/>
      <c r="L102" s="75"/>
      <c r="M102" s="207"/>
      <c r="N102" s="75"/>
      <c r="O102" s="75"/>
      <c r="P102" s="75"/>
      <c r="Q102" s="75"/>
      <c r="R102" s="153"/>
    </row>
    <row r="103" spans="1:18" s="58" customFormat="1" ht="30">
      <c r="A103" s="53"/>
      <c r="B103" s="67" t="s">
        <v>149</v>
      </c>
      <c r="C103" s="78" t="s">
        <v>63</v>
      </c>
      <c r="D103" s="54" t="s">
        <v>3</v>
      </c>
      <c r="E103" s="53" t="s">
        <v>61</v>
      </c>
      <c r="F103" s="56" t="s">
        <v>3</v>
      </c>
      <c r="G103" s="56" t="s">
        <v>3</v>
      </c>
      <c r="H103" s="57" t="s">
        <v>3</v>
      </c>
      <c r="I103" s="57" t="s">
        <v>3</v>
      </c>
      <c r="J103" s="57" t="s">
        <v>3</v>
      </c>
      <c r="K103" s="57">
        <v>0</v>
      </c>
      <c r="L103" s="79">
        <v>1</v>
      </c>
      <c r="M103" s="211">
        <v>0</v>
      </c>
      <c r="N103" s="79">
        <v>0</v>
      </c>
      <c r="O103" s="79">
        <v>0</v>
      </c>
      <c r="P103" s="79">
        <v>1</v>
      </c>
      <c r="Q103" s="79">
        <v>0</v>
      </c>
      <c r="R103" s="112">
        <f>M103+N103+O103+P103+Q103</f>
        <v>1</v>
      </c>
    </row>
    <row r="104" spans="1:18" s="58" customFormat="1" ht="36" customHeight="1">
      <c r="A104" s="53"/>
      <c r="B104" s="114" t="s">
        <v>91</v>
      </c>
      <c r="C104" s="74"/>
      <c r="D104" s="74"/>
      <c r="E104" s="70"/>
      <c r="F104" s="56"/>
      <c r="G104" s="74"/>
      <c r="H104" s="69"/>
      <c r="I104" s="69"/>
      <c r="J104" s="69"/>
      <c r="K104" s="115"/>
      <c r="L104" s="115"/>
      <c r="M104" s="212"/>
      <c r="N104" s="115"/>
      <c r="O104" s="115"/>
      <c r="P104" s="115"/>
      <c r="Q104" s="115"/>
      <c r="R104" s="153"/>
    </row>
    <row r="105" spans="1:18" s="58" customFormat="1" ht="30">
      <c r="A105" s="66" t="s">
        <v>71</v>
      </c>
      <c r="B105" s="85" t="s">
        <v>150</v>
      </c>
      <c r="C105" s="118" t="s">
        <v>3</v>
      </c>
      <c r="D105" s="118" t="s">
        <v>3</v>
      </c>
      <c r="E105" s="127" t="s">
        <v>3</v>
      </c>
      <c r="F105" s="131" t="s">
        <v>64</v>
      </c>
      <c r="G105" s="118"/>
      <c r="H105" s="118" t="s">
        <v>3</v>
      </c>
      <c r="I105" s="118" t="s">
        <v>3</v>
      </c>
      <c r="J105" s="118" t="s">
        <v>3</v>
      </c>
      <c r="K105" s="118" t="s">
        <v>3</v>
      </c>
      <c r="L105" s="54" t="s">
        <v>3</v>
      </c>
      <c r="M105" s="26" t="s">
        <v>3</v>
      </c>
      <c r="N105" s="54" t="s">
        <v>3</v>
      </c>
      <c r="O105" s="54" t="s">
        <v>3</v>
      </c>
      <c r="P105" s="54" t="s">
        <v>3</v>
      </c>
      <c r="Q105" s="54" t="s">
        <v>3</v>
      </c>
      <c r="R105" s="53" t="s">
        <v>3</v>
      </c>
    </row>
    <row r="106" spans="1:18" s="58" customFormat="1" ht="15">
      <c r="A106" s="53"/>
      <c r="B106" s="81" t="s">
        <v>45</v>
      </c>
      <c r="C106" s="122" t="s">
        <v>5</v>
      </c>
      <c r="D106" s="122" t="s">
        <v>3</v>
      </c>
      <c r="E106" s="123" t="s">
        <v>3</v>
      </c>
      <c r="F106" s="123" t="s">
        <v>3</v>
      </c>
      <c r="G106" s="123" t="s">
        <v>3</v>
      </c>
      <c r="H106" s="64" t="s">
        <v>30</v>
      </c>
      <c r="I106" s="64" t="s">
        <v>30</v>
      </c>
      <c r="J106" s="64" t="s">
        <v>30</v>
      </c>
      <c r="K106" s="132">
        <f aca="true" t="shared" si="10" ref="K106:R106">K113+K120</f>
        <v>0</v>
      </c>
      <c r="L106" s="132">
        <f t="shared" si="10"/>
        <v>4913.8</v>
      </c>
      <c r="M106" s="224">
        <f t="shared" si="10"/>
        <v>4019.32</v>
      </c>
      <c r="N106" s="224">
        <f t="shared" si="10"/>
        <v>513.5</v>
      </c>
      <c r="O106" s="224">
        <f t="shared" si="10"/>
        <v>0</v>
      </c>
      <c r="P106" s="224">
        <f t="shared" si="10"/>
        <v>0</v>
      </c>
      <c r="Q106" s="224">
        <f t="shared" si="10"/>
        <v>866030.7</v>
      </c>
      <c r="R106" s="224">
        <f t="shared" si="10"/>
        <v>870563.52</v>
      </c>
    </row>
    <row r="107" spans="1:18" s="58" customFormat="1" ht="30">
      <c r="A107" s="53"/>
      <c r="B107" s="72" t="s">
        <v>36</v>
      </c>
      <c r="C107" s="124"/>
      <c r="D107" s="64" t="s">
        <v>3</v>
      </c>
      <c r="E107" s="125"/>
      <c r="F107" s="125"/>
      <c r="G107" s="125"/>
      <c r="H107" s="125"/>
      <c r="I107" s="125"/>
      <c r="J107" s="125"/>
      <c r="K107" s="133"/>
      <c r="L107" s="133"/>
      <c r="M107" s="225"/>
      <c r="N107" s="225"/>
      <c r="O107" s="225"/>
      <c r="P107" s="225"/>
      <c r="Q107" s="225"/>
      <c r="R107" s="226" t="s">
        <v>3</v>
      </c>
    </row>
    <row r="108" spans="1:18" s="58" customFormat="1" ht="15">
      <c r="A108" s="53"/>
      <c r="B108" s="67" t="s">
        <v>37</v>
      </c>
      <c r="C108" s="120" t="s">
        <v>5</v>
      </c>
      <c r="D108" s="120" t="s">
        <v>3</v>
      </c>
      <c r="E108" s="123" t="s">
        <v>3</v>
      </c>
      <c r="F108" s="123" t="s">
        <v>3</v>
      </c>
      <c r="G108" s="120" t="s">
        <v>3</v>
      </c>
      <c r="H108" s="64" t="s">
        <v>3</v>
      </c>
      <c r="I108" s="64" t="s">
        <v>3</v>
      </c>
      <c r="J108" s="64" t="s">
        <v>3</v>
      </c>
      <c r="K108" s="134"/>
      <c r="L108" s="117">
        <f>L115+L122+M128</f>
        <v>23318.449999999997</v>
      </c>
      <c r="M108" s="213">
        <f>M115</f>
        <v>5049.4784</v>
      </c>
      <c r="N108" s="213">
        <f aca="true" t="shared" si="11" ref="N108:Q110">N115</f>
        <v>9862.7</v>
      </c>
      <c r="O108" s="213">
        <f t="shared" si="11"/>
        <v>10000</v>
      </c>
      <c r="P108" s="213">
        <f t="shared" si="11"/>
        <v>10000</v>
      </c>
      <c r="Q108" s="213">
        <f t="shared" si="11"/>
        <v>1701987.82</v>
      </c>
      <c r="R108" s="227">
        <f>SUM(M108:Q108)</f>
        <v>1736899.9984000002</v>
      </c>
    </row>
    <row r="109" spans="1:18" s="58" customFormat="1" ht="15">
      <c r="A109" s="53"/>
      <c r="B109" s="67" t="s">
        <v>38</v>
      </c>
      <c r="C109" s="120" t="s">
        <v>5</v>
      </c>
      <c r="D109" s="127" t="s">
        <v>3</v>
      </c>
      <c r="E109" s="123" t="s">
        <v>3</v>
      </c>
      <c r="F109" s="123" t="s">
        <v>3</v>
      </c>
      <c r="G109" s="127" t="s">
        <v>3</v>
      </c>
      <c r="H109" s="64" t="s">
        <v>3</v>
      </c>
      <c r="I109" s="64" t="s">
        <v>3</v>
      </c>
      <c r="J109" s="64" t="s">
        <v>3</v>
      </c>
      <c r="K109" s="134"/>
      <c r="L109" s="117">
        <f>L116</f>
        <v>21660.19319</v>
      </c>
      <c r="M109" s="213">
        <v>0</v>
      </c>
      <c r="N109" s="213">
        <f t="shared" si="11"/>
        <v>12552.6</v>
      </c>
      <c r="O109" s="213">
        <f t="shared" si="11"/>
        <v>15000</v>
      </c>
      <c r="P109" s="213">
        <f t="shared" si="11"/>
        <v>15000</v>
      </c>
      <c r="Q109" s="213">
        <f t="shared" si="11"/>
        <v>825897.4</v>
      </c>
      <c r="R109" s="227">
        <f>SUM(M109:Q109)</f>
        <v>868450</v>
      </c>
    </row>
    <row r="110" spans="1:18" s="58" customFormat="1" ht="15">
      <c r="A110" s="53"/>
      <c r="B110" s="67" t="s">
        <v>39</v>
      </c>
      <c r="C110" s="120" t="s">
        <v>5</v>
      </c>
      <c r="D110" s="127" t="s">
        <v>3</v>
      </c>
      <c r="E110" s="125"/>
      <c r="F110" s="123" t="s">
        <v>3</v>
      </c>
      <c r="G110" s="127" t="s">
        <v>3</v>
      </c>
      <c r="H110" s="64" t="s">
        <v>3</v>
      </c>
      <c r="I110" s="64" t="s">
        <v>3</v>
      </c>
      <c r="J110" s="64" t="s">
        <v>3</v>
      </c>
      <c r="K110" s="135"/>
      <c r="L110" s="136">
        <f>L117</f>
        <v>91639.514286</v>
      </c>
      <c r="M110" s="228">
        <v>0</v>
      </c>
      <c r="N110" s="228">
        <f t="shared" si="11"/>
        <v>41628.4</v>
      </c>
      <c r="O110" s="228">
        <f t="shared" si="11"/>
        <v>46430</v>
      </c>
      <c r="P110" s="228">
        <f t="shared" si="11"/>
        <v>46430</v>
      </c>
      <c r="Q110" s="228">
        <f t="shared" si="11"/>
        <v>6316854.5</v>
      </c>
      <c r="R110" s="227">
        <f>SUM(M110:Q110)</f>
        <v>6451342.9</v>
      </c>
    </row>
    <row r="111" spans="1:18" s="58" customFormat="1" ht="90">
      <c r="A111" s="53"/>
      <c r="B111" s="110" t="s">
        <v>151</v>
      </c>
      <c r="C111" s="118" t="s">
        <v>29</v>
      </c>
      <c r="D111" s="127" t="s">
        <v>3</v>
      </c>
      <c r="E111" s="127" t="s">
        <v>82</v>
      </c>
      <c r="F111" s="123" t="s">
        <v>3</v>
      </c>
      <c r="G111" s="122" t="s">
        <v>34</v>
      </c>
      <c r="H111" s="64" t="s">
        <v>3</v>
      </c>
      <c r="I111" s="64" t="s">
        <v>3</v>
      </c>
      <c r="J111" s="64" t="s">
        <v>3</v>
      </c>
      <c r="K111" s="64" t="s">
        <v>3</v>
      </c>
      <c r="L111" s="136">
        <f>L118/7245*100</f>
        <v>1.3526570048309179</v>
      </c>
      <c r="M111" s="228">
        <v>0.46</v>
      </c>
      <c r="N111" s="228">
        <v>0.63</v>
      </c>
      <c r="O111" s="228">
        <v>0.71</v>
      </c>
      <c r="P111" s="228">
        <v>0.71</v>
      </c>
      <c r="Q111" s="228">
        <v>97.49</v>
      </c>
      <c r="R111" s="227">
        <f>SUM(M111:Q111)</f>
        <v>100</v>
      </c>
    </row>
    <row r="112" spans="1:18" s="58" customFormat="1" ht="60">
      <c r="A112" s="68" t="s">
        <v>73</v>
      </c>
      <c r="B112" s="80" t="s">
        <v>152</v>
      </c>
      <c r="C112" s="118" t="s">
        <v>3</v>
      </c>
      <c r="D112" s="119"/>
      <c r="E112" s="120" t="s">
        <v>3</v>
      </c>
      <c r="F112" s="121" t="s">
        <v>64</v>
      </c>
      <c r="G112" s="122" t="s">
        <v>34</v>
      </c>
      <c r="H112" s="64" t="s">
        <v>3</v>
      </c>
      <c r="I112" s="64" t="s">
        <v>3</v>
      </c>
      <c r="J112" s="64" t="s">
        <v>3</v>
      </c>
      <c r="K112" s="64" t="s">
        <v>3</v>
      </c>
      <c r="L112" s="117" t="s">
        <v>3</v>
      </c>
      <c r="M112" s="213" t="s">
        <v>3</v>
      </c>
      <c r="N112" s="213" t="s">
        <v>3</v>
      </c>
      <c r="O112" s="213" t="s">
        <v>3</v>
      </c>
      <c r="P112" s="213" t="s">
        <v>3</v>
      </c>
      <c r="Q112" s="213" t="s">
        <v>3</v>
      </c>
      <c r="R112" s="213" t="s">
        <v>3</v>
      </c>
    </row>
    <row r="113" spans="1:18" s="58" customFormat="1" ht="15">
      <c r="A113" s="53"/>
      <c r="B113" s="81" t="s">
        <v>33</v>
      </c>
      <c r="C113" s="122" t="s">
        <v>5</v>
      </c>
      <c r="D113" s="118" t="s">
        <v>3</v>
      </c>
      <c r="E113" s="123" t="s">
        <v>3</v>
      </c>
      <c r="F113" s="123" t="s">
        <v>3</v>
      </c>
      <c r="G113" s="123" t="s">
        <v>3</v>
      </c>
      <c r="H113" s="64">
        <v>1003</v>
      </c>
      <c r="I113" s="150" t="s">
        <v>92</v>
      </c>
      <c r="J113" s="64">
        <v>521</v>
      </c>
      <c r="K113" s="130"/>
      <c r="L113" s="116">
        <v>4383.8</v>
      </c>
      <c r="M113" s="229">
        <v>3505.78</v>
      </c>
      <c r="N113" s="229">
        <v>0</v>
      </c>
      <c r="O113" s="229">
        <v>0</v>
      </c>
      <c r="P113" s="229">
        <v>0</v>
      </c>
      <c r="Q113" s="229">
        <v>864944.2</v>
      </c>
      <c r="R113" s="230">
        <f>SUM(M113:Q113)</f>
        <v>868449.98</v>
      </c>
    </row>
    <row r="114" spans="1:18" s="58" customFormat="1" ht="30">
      <c r="A114" s="53"/>
      <c r="B114" s="72" t="s">
        <v>36</v>
      </c>
      <c r="C114" s="124"/>
      <c r="D114" s="64" t="s">
        <v>3</v>
      </c>
      <c r="E114" s="125"/>
      <c r="F114" s="125"/>
      <c r="G114" s="126"/>
      <c r="H114" s="125"/>
      <c r="I114" s="125"/>
      <c r="J114" s="125"/>
      <c r="K114" s="125"/>
      <c r="L114" s="128"/>
      <c r="M114" s="231"/>
      <c r="N114" s="231"/>
      <c r="O114" s="231"/>
      <c r="P114" s="231"/>
      <c r="Q114" s="231"/>
      <c r="R114" s="230">
        <f>SUM(M114:Q114)</f>
        <v>0</v>
      </c>
    </row>
    <row r="115" spans="1:18" s="58" customFormat="1" ht="15">
      <c r="A115" s="53"/>
      <c r="B115" s="67" t="s">
        <v>37</v>
      </c>
      <c r="C115" s="120" t="s">
        <v>5</v>
      </c>
      <c r="D115" s="120" t="s">
        <v>3</v>
      </c>
      <c r="E115" s="123" t="s">
        <v>3</v>
      </c>
      <c r="F115" s="123" t="s">
        <v>3</v>
      </c>
      <c r="G115" s="120" t="s">
        <v>3</v>
      </c>
      <c r="H115" s="64">
        <v>1003</v>
      </c>
      <c r="I115" s="64">
        <v>1230150200</v>
      </c>
      <c r="J115" s="64">
        <v>521</v>
      </c>
      <c r="K115" s="117"/>
      <c r="L115" s="117">
        <f>10413.55+12904.9</f>
        <v>23318.449999999997</v>
      </c>
      <c r="M115" s="232">
        <v>5049.4784</v>
      </c>
      <c r="N115" s="213">
        <v>9862.7</v>
      </c>
      <c r="O115" s="213">
        <v>10000</v>
      </c>
      <c r="P115" s="213">
        <v>10000</v>
      </c>
      <c r="Q115" s="213">
        <v>1701987.82</v>
      </c>
      <c r="R115" s="230">
        <f>SUM(M115:Q115)</f>
        <v>1736899.9984000002</v>
      </c>
    </row>
    <row r="116" spans="1:18" s="58" customFormat="1" ht="15">
      <c r="A116" s="53"/>
      <c r="B116" s="67" t="s">
        <v>38</v>
      </c>
      <c r="C116" s="120"/>
      <c r="D116" s="127"/>
      <c r="E116" s="123"/>
      <c r="F116" s="123"/>
      <c r="G116" s="120" t="s">
        <v>3</v>
      </c>
      <c r="H116" s="64" t="s">
        <v>3</v>
      </c>
      <c r="I116" s="64" t="s">
        <v>3</v>
      </c>
      <c r="J116" s="64" t="s">
        <v>3</v>
      </c>
      <c r="K116" s="117"/>
      <c r="L116" s="117">
        <v>21660.19319</v>
      </c>
      <c r="M116" s="232">
        <v>0</v>
      </c>
      <c r="N116" s="213">
        <v>12552.6</v>
      </c>
      <c r="O116" s="213">
        <v>15000</v>
      </c>
      <c r="P116" s="213">
        <v>15000</v>
      </c>
      <c r="Q116" s="213">
        <v>825897.4</v>
      </c>
      <c r="R116" s="230">
        <f>SUM(M116:Q116)</f>
        <v>868450</v>
      </c>
    </row>
    <row r="117" spans="1:18" s="58" customFormat="1" ht="15">
      <c r="A117" s="53"/>
      <c r="B117" s="67" t="s">
        <v>39</v>
      </c>
      <c r="C117" s="120" t="s">
        <v>5</v>
      </c>
      <c r="D117" s="127" t="s">
        <v>3</v>
      </c>
      <c r="E117" s="125"/>
      <c r="F117" s="123" t="s">
        <v>3</v>
      </c>
      <c r="G117" s="127" t="s">
        <v>3</v>
      </c>
      <c r="H117" s="64" t="s">
        <v>3</v>
      </c>
      <c r="I117" s="64" t="s">
        <v>3</v>
      </c>
      <c r="J117" s="64" t="s">
        <v>3</v>
      </c>
      <c r="K117" s="129"/>
      <c r="L117" s="117">
        <v>91639.514286</v>
      </c>
      <c r="M117" s="232">
        <v>0</v>
      </c>
      <c r="N117" s="213">
        <v>41628.4</v>
      </c>
      <c r="O117" s="213">
        <v>46430</v>
      </c>
      <c r="P117" s="213">
        <v>46430</v>
      </c>
      <c r="Q117" s="213">
        <v>6316854.5</v>
      </c>
      <c r="R117" s="230">
        <f>SUM(M117:Q117)</f>
        <v>6451342.9</v>
      </c>
    </row>
    <row r="118" spans="1:18" s="58" customFormat="1" ht="60">
      <c r="A118" s="53"/>
      <c r="B118" s="182" t="s">
        <v>153</v>
      </c>
      <c r="C118" s="122" t="s">
        <v>111</v>
      </c>
      <c r="D118" s="118" t="s">
        <v>3</v>
      </c>
      <c r="E118" s="122" t="s">
        <v>61</v>
      </c>
      <c r="F118" s="123" t="s">
        <v>3</v>
      </c>
      <c r="G118" s="123" t="s">
        <v>3</v>
      </c>
      <c r="H118" s="64" t="s">
        <v>3</v>
      </c>
      <c r="I118" s="64" t="s">
        <v>3</v>
      </c>
      <c r="J118" s="64" t="s">
        <v>3</v>
      </c>
      <c r="K118" s="64">
        <v>0</v>
      </c>
      <c r="L118" s="157">
        <v>98</v>
      </c>
      <c r="M118" s="233">
        <v>29</v>
      </c>
      <c r="N118" s="234">
        <v>40</v>
      </c>
      <c r="O118" s="234">
        <v>45</v>
      </c>
      <c r="P118" s="234">
        <v>45</v>
      </c>
      <c r="Q118" s="234">
        <v>6157</v>
      </c>
      <c r="R118" s="235">
        <f>M118+N118+O118+P118+Q118</f>
        <v>6316</v>
      </c>
    </row>
    <row r="119" spans="1:18" s="58" customFormat="1" ht="105">
      <c r="A119" s="68" t="s">
        <v>76</v>
      </c>
      <c r="B119" s="80" t="s">
        <v>154</v>
      </c>
      <c r="C119" s="54" t="s">
        <v>3</v>
      </c>
      <c r="D119" s="52"/>
      <c r="E119" s="55" t="s">
        <v>3</v>
      </c>
      <c r="F119" s="121" t="s">
        <v>64</v>
      </c>
      <c r="G119" s="53" t="s">
        <v>34</v>
      </c>
      <c r="H119" s="57" t="s">
        <v>3</v>
      </c>
      <c r="I119" s="57" t="s">
        <v>3</v>
      </c>
      <c r="J119" s="57" t="s">
        <v>3</v>
      </c>
      <c r="K119" s="57" t="s">
        <v>3</v>
      </c>
      <c r="L119" s="57" t="s">
        <v>3</v>
      </c>
      <c r="M119" s="214" t="s">
        <v>3</v>
      </c>
      <c r="N119" s="10" t="s">
        <v>3</v>
      </c>
      <c r="O119" s="10" t="s">
        <v>3</v>
      </c>
      <c r="P119" s="10" t="s">
        <v>3</v>
      </c>
      <c r="Q119" s="10" t="s">
        <v>3</v>
      </c>
      <c r="R119" s="10" t="s">
        <v>3</v>
      </c>
    </row>
    <row r="120" spans="1:18" s="58" customFormat="1" ht="15">
      <c r="A120" s="53"/>
      <c r="B120" s="81" t="s">
        <v>33</v>
      </c>
      <c r="C120" s="53" t="s">
        <v>5</v>
      </c>
      <c r="D120" s="54" t="s">
        <v>3</v>
      </c>
      <c r="E120" s="56" t="s">
        <v>3</v>
      </c>
      <c r="F120" s="56" t="s">
        <v>3</v>
      </c>
      <c r="G120" s="56" t="s">
        <v>3</v>
      </c>
      <c r="H120" s="57">
        <v>1003</v>
      </c>
      <c r="I120" s="151">
        <v>1230204909</v>
      </c>
      <c r="J120" s="57">
        <v>321</v>
      </c>
      <c r="K120" s="86"/>
      <c r="L120" s="116">
        <v>530</v>
      </c>
      <c r="M120" s="229">
        <f>223+290.54</f>
        <v>513.54</v>
      </c>
      <c r="N120" s="229">
        <v>513.5</v>
      </c>
      <c r="O120" s="229">
        <v>0</v>
      </c>
      <c r="P120" s="229">
        <v>0</v>
      </c>
      <c r="Q120" s="229">
        <v>1086.5</v>
      </c>
      <c r="R120" s="229">
        <f>SUM(M120:Q120)</f>
        <v>2113.54</v>
      </c>
    </row>
    <row r="121" spans="1:18" s="58" customFormat="1" ht="30">
      <c r="A121" s="53"/>
      <c r="B121" s="72" t="s">
        <v>36</v>
      </c>
      <c r="C121" s="68"/>
      <c r="D121" s="57" t="s">
        <v>3</v>
      </c>
      <c r="E121" s="70"/>
      <c r="F121" s="70"/>
      <c r="G121" s="70"/>
      <c r="H121" s="70"/>
      <c r="I121" s="70"/>
      <c r="J121" s="70"/>
      <c r="K121" s="70"/>
      <c r="L121" s="125"/>
      <c r="M121" s="236"/>
      <c r="N121" s="236"/>
      <c r="O121" s="236"/>
      <c r="P121" s="236"/>
      <c r="Q121" s="236"/>
      <c r="R121" s="229"/>
    </row>
    <row r="122" spans="1:18" s="89" customFormat="1" ht="15">
      <c r="A122" s="53"/>
      <c r="B122" s="67" t="s">
        <v>37</v>
      </c>
      <c r="C122" s="55" t="s">
        <v>5</v>
      </c>
      <c r="D122" s="55" t="s">
        <v>3</v>
      </c>
      <c r="E122" s="56" t="s">
        <v>3</v>
      </c>
      <c r="F122" s="56" t="s">
        <v>3</v>
      </c>
      <c r="G122" s="55" t="s">
        <v>3</v>
      </c>
      <c r="H122" s="57" t="s">
        <v>3</v>
      </c>
      <c r="I122" s="57" t="s">
        <v>3</v>
      </c>
      <c r="J122" s="57" t="s">
        <v>3</v>
      </c>
      <c r="K122" s="57">
        <v>0</v>
      </c>
      <c r="L122" s="64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229" t="s">
        <v>3</v>
      </c>
    </row>
    <row r="123" spans="1:18" s="89" customFormat="1" ht="15">
      <c r="A123" s="53"/>
      <c r="B123" s="67" t="s">
        <v>39</v>
      </c>
      <c r="C123" s="55" t="s">
        <v>5</v>
      </c>
      <c r="D123" s="74" t="s">
        <v>3</v>
      </c>
      <c r="E123" s="70"/>
      <c r="F123" s="56" t="s">
        <v>3</v>
      </c>
      <c r="G123" s="74" t="s">
        <v>3</v>
      </c>
      <c r="H123" s="57" t="s">
        <v>3</v>
      </c>
      <c r="I123" s="57" t="s">
        <v>3</v>
      </c>
      <c r="J123" s="57" t="s">
        <v>3</v>
      </c>
      <c r="K123" s="77">
        <v>0</v>
      </c>
      <c r="L123" s="152">
        <v>0</v>
      </c>
      <c r="M123" s="237">
        <v>0</v>
      </c>
      <c r="N123" s="237">
        <v>0</v>
      </c>
      <c r="O123" s="237">
        <v>0</v>
      </c>
      <c r="P123" s="237">
        <v>0</v>
      </c>
      <c r="Q123" s="237">
        <v>0</v>
      </c>
      <c r="R123" s="229" t="s">
        <v>3</v>
      </c>
    </row>
    <row r="124" spans="1:18" s="89" customFormat="1" ht="45">
      <c r="A124" s="53"/>
      <c r="B124" s="67" t="s">
        <v>156</v>
      </c>
      <c r="C124" s="78" t="s">
        <v>112</v>
      </c>
      <c r="D124" s="54" t="s">
        <v>3</v>
      </c>
      <c r="E124" s="78" t="s">
        <v>61</v>
      </c>
      <c r="F124" s="56" t="s">
        <v>3</v>
      </c>
      <c r="G124" s="56" t="s">
        <v>3</v>
      </c>
      <c r="H124" s="57" t="s">
        <v>3</v>
      </c>
      <c r="I124" s="57" t="s">
        <v>3</v>
      </c>
      <c r="J124" s="57" t="s">
        <v>3</v>
      </c>
      <c r="K124" s="57">
        <v>0</v>
      </c>
      <c r="L124" s="64">
        <v>0</v>
      </c>
      <c r="M124" s="62">
        <v>11</v>
      </c>
      <c r="N124" s="62">
        <v>8</v>
      </c>
      <c r="O124" s="62">
        <v>0</v>
      </c>
      <c r="P124" s="62">
        <v>0</v>
      </c>
      <c r="Q124" s="62">
        <v>22</v>
      </c>
      <c r="R124" s="238">
        <f>SUM(M124:Q124)</f>
        <v>41</v>
      </c>
    </row>
    <row r="125" spans="1:18" s="89" customFormat="1" ht="60">
      <c r="A125" s="68" t="s">
        <v>77</v>
      </c>
      <c r="B125" s="80" t="s">
        <v>155</v>
      </c>
      <c r="C125" s="54" t="s">
        <v>3</v>
      </c>
      <c r="D125" s="52"/>
      <c r="E125" s="74" t="s">
        <v>3</v>
      </c>
      <c r="F125" s="84" t="s">
        <v>64</v>
      </c>
      <c r="G125" s="53" t="s">
        <v>34</v>
      </c>
      <c r="H125" s="57" t="s">
        <v>3</v>
      </c>
      <c r="I125" s="57" t="s">
        <v>3</v>
      </c>
      <c r="J125" s="87" t="s">
        <v>3</v>
      </c>
      <c r="K125" s="87" t="s">
        <v>3</v>
      </c>
      <c r="L125" s="87" t="s">
        <v>3</v>
      </c>
      <c r="M125" s="215" t="s">
        <v>3</v>
      </c>
      <c r="N125" s="215" t="s">
        <v>3</v>
      </c>
      <c r="O125" s="215" t="s">
        <v>3</v>
      </c>
      <c r="P125" s="215" t="s">
        <v>3</v>
      </c>
      <c r="Q125" s="215" t="s">
        <v>3</v>
      </c>
      <c r="R125" s="10" t="s">
        <v>3</v>
      </c>
    </row>
    <row r="126" spans="1:18" s="89" customFormat="1" ht="15">
      <c r="A126" s="53"/>
      <c r="B126" s="81" t="s">
        <v>33</v>
      </c>
      <c r="C126" s="53" t="s">
        <v>5</v>
      </c>
      <c r="D126" s="54" t="s">
        <v>3</v>
      </c>
      <c r="E126" s="56" t="s">
        <v>3</v>
      </c>
      <c r="F126" s="56" t="s">
        <v>3</v>
      </c>
      <c r="G126" s="56" t="s">
        <v>3</v>
      </c>
      <c r="H126" s="57"/>
      <c r="I126" s="57"/>
      <c r="J126" s="57"/>
      <c r="K126" s="53">
        <v>0</v>
      </c>
      <c r="L126" s="53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239">
        <f>SUM(M126:Q126)</f>
        <v>0</v>
      </c>
    </row>
    <row r="127" spans="1:18" s="58" customFormat="1" ht="30">
      <c r="A127" s="53"/>
      <c r="B127" s="72" t="s">
        <v>36</v>
      </c>
      <c r="C127" s="68"/>
      <c r="D127" s="57" t="s">
        <v>3</v>
      </c>
      <c r="E127" s="70"/>
      <c r="F127" s="70"/>
      <c r="G127" s="70"/>
      <c r="H127" s="70"/>
      <c r="I127" s="70"/>
      <c r="J127" s="71"/>
      <c r="K127" s="88"/>
      <c r="L127" s="88"/>
      <c r="M127" s="162"/>
      <c r="N127" s="162"/>
      <c r="O127" s="162"/>
      <c r="P127" s="162"/>
      <c r="Q127" s="162"/>
      <c r="R127" s="240"/>
    </row>
    <row r="128" spans="1:18" s="58" customFormat="1" ht="15">
      <c r="A128" s="53"/>
      <c r="B128" s="67" t="s">
        <v>37</v>
      </c>
      <c r="C128" s="55" t="s">
        <v>5</v>
      </c>
      <c r="D128" s="55" t="s">
        <v>3</v>
      </c>
      <c r="E128" s="56" t="s">
        <v>3</v>
      </c>
      <c r="F128" s="56" t="s">
        <v>3</v>
      </c>
      <c r="G128" s="55" t="s">
        <v>3</v>
      </c>
      <c r="H128" s="57" t="s">
        <v>3</v>
      </c>
      <c r="I128" s="57" t="s">
        <v>3</v>
      </c>
      <c r="J128" s="57" t="s">
        <v>3</v>
      </c>
      <c r="K128" s="57">
        <v>0</v>
      </c>
      <c r="L128" s="57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</row>
    <row r="129" spans="1:18" s="58" customFormat="1" ht="15">
      <c r="A129" s="53"/>
      <c r="B129" s="67" t="s">
        <v>38</v>
      </c>
      <c r="C129" s="55" t="s">
        <v>5</v>
      </c>
      <c r="D129" s="74" t="s">
        <v>3</v>
      </c>
      <c r="E129" s="56" t="s">
        <v>3</v>
      </c>
      <c r="F129" s="56" t="s">
        <v>3</v>
      </c>
      <c r="G129" s="74" t="s">
        <v>3</v>
      </c>
      <c r="H129" s="57" t="s">
        <v>3</v>
      </c>
      <c r="I129" s="57" t="s">
        <v>3</v>
      </c>
      <c r="J129" s="57" t="s">
        <v>3</v>
      </c>
      <c r="K129" s="57">
        <v>0</v>
      </c>
      <c r="L129" s="57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</row>
    <row r="130" spans="1:18" s="58" customFormat="1" ht="15">
      <c r="A130" s="53"/>
      <c r="B130" s="67" t="s">
        <v>39</v>
      </c>
      <c r="C130" s="55" t="s">
        <v>5</v>
      </c>
      <c r="D130" s="74" t="s">
        <v>3</v>
      </c>
      <c r="E130" s="70"/>
      <c r="F130" s="56" t="s">
        <v>3</v>
      </c>
      <c r="G130" s="74" t="s">
        <v>3</v>
      </c>
      <c r="H130" s="57" t="s">
        <v>3</v>
      </c>
      <c r="I130" s="57" t="s">
        <v>3</v>
      </c>
      <c r="J130" s="57" t="s">
        <v>3</v>
      </c>
      <c r="K130" s="57">
        <v>0</v>
      </c>
      <c r="L130" s="57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1:18" s="58" customFormat="1" ht="60">
      <c r="A131" s="53"/>
      <c r="B131" s="110" t="s">
        <v>157</v>
      </c>
      <c r="C131" s="53" t="s">
        <v>41</v>
      </c>
      <c r="D131" s="54" t="s">
        <v>3</v>
      </c>
      <c r="E131" s="55" t="s">
        <v>61</v>
      </c>
      <c r="F131" s="56" t="s">
        <v>3</v>
      </c>
      <c r="G131" s="56" t="s">
        <v>3</v>
      </c>
      <c r="H131" s="57" t="s">
        <v>3</v>
      </c>
      <c r="I131" s="57" t="s">
        <v>3</v>
      </c>
      <c r="J131" s="57" t="s">
        <v>3</v>
      </c>
      <c r="K131" s="82">
        <v>2</v>
      </c>
      <c r="L131" s="82">
        <v>2</v>
      </c>
      <c r="M131" s="206">
        <v>2</v>
      </c>
      <c r="N131" s="206">
        <v>2</v>
      </c>
      <c r="O131" s="206">
        <v>2</v>
      </c>
      <c r="P131" s="206">
        <v>2</v>
      </c>
      <c r="Q131" s="206">
        <v>2</v>
      </c>
      <c r="R131" s="241" t="s">
        <v>3</v>
      </c>
    </row>
    <row r="132" spans="1:18" s="58" customFormat="1" ht="30">
      <c r="A132" s="53"/>
      <c r="B132" s="90" t="s">
        <v>158</v>
      </c>
      <c r="C132" s="74"/>
      <c r="D132" s="74"/>
      <c r="E132" s="91"/>
      <c r="F132" s="56"/>
      <c r="G132" s="74"/>
      <c r="H132" s="69"/>
      <c r="I132" s="69"/>
      <c r="J132" s="69"/>
      <c r="K132" s="69"/>
      <c r="L132" s="69"/>
      <c r="M132" s="25"/>
      <c r="N132" s="25"/>
      <c r="O132" s="25"/>
      <c r="P132" s="25"/>
      <c r="Q132" s="25"/>
      <c r="R132" s="10"/>
    </row>
    <row r="133" spans="1:18" s="58" customFormat="1" ht="15">
      <c r="A133" s="68" t="s">
        <v>44</v>
      </c>
      <c r="B133" s="90" t="s">
        <v>49</v>
      </c>
      <c r="C133" s="54"/>
      <c r="D133" s="54"/>
      <c r="E133" s="54"/>
      <c r="F133" s="56"/>
      <c r="G133" s="56"/>
      <c r="H133" s="57"/>
      <c r="I133" s="57"/>
      <c r="J133" s="57"/>
      <c r="K133" s="185"/>
      <c r="L133" s="185"/>
      <c r="M133" s="216"/>
      <c r="N133" s="216"/>
      <c r="O133" s="216"/>
      <c r="P133" s="216"/>
      <c r="Q133" s="216"/>
      <c r="R133" s="10"/>
    </row>
    <row r="134" spans="1:18" s="58" customFormat="1" ht="15">
      <c r="A134" s="53"/>
      <c r="B134" s="81" t="s">
        <v>45</v>
      </c>
      <c r="C134" s="53" t="s">
        <v>5</v>
      </c>
      <c r="D134" s="53" t="s">
        <v>3</v>
      </c>
      <c r="E134" s="56" t="s">
        <v>3</v>
      </c>
      <c r="F134" s="56" t="s">
        <v>3</v>
      </c>
      <c r="G134" s="56" t="s">
        <v>3</v>
      </c>
      <c r="H134" s="57" t="s">
        <v>3</v>
      </c>
      <c r="I134" s="57" t="s">
        <v>3</v>
      </c>
      <c r="J134" s="57" t="s">
        <v>3</v>
      </c>
      <c r="K134" s="149">
        <f aca="true" t="shared" si="12" ref="K134:Q134">K141+K177</f>
        <v>92642</v>
      </c>
      <c r="L134" s="149">
        <f t="shared" si="12"/>
        <v>90760.09999999999</v>
      </c>
      <c r="M134" s="96">
        <f t="shared" si="12"/>
        <v>91087.90000000001</v>
      </c>
      <c r="N134" s="96">
        <f t="shared" si="12"/>
        <v>85526.40000000001</v>
      </c>
      <c r="O134" s="96">
        <f t="shared" si="12"/>
        <v>55745.700000000004</v>
      </c>
      <c r="P134" s="96">
        <f t="shared" si="12"/>
        <v>68073.1</v>
      </c>
      <c r="Q134" s="96">
        <f t="shared" si="12"/>
        <v>103960.24</v>
      </c>
      <c r="R134" s="59">
        <f>SUM(M134:Q134)</f>
        <v>404393.34</v>
      </c>
    </row>
    <row r="135" spans="1:18" s="58" customFormat="1" ht="30">
      <c r="A135" s="53"/>
      <c r="B135" s="72" t="s">
        <v>36</v>
      </c>
      <c r="C135" s="68"/>
      <c r="D135" s="57" t="s">
        <v>3</v>
      </c>
      <c r="E135" s="70"/>
      <c r="F135" s="70"/>
      <c r="G135" s="70"/>
      <c r="H135" s="70"/>
      <c r="I135" s="70"/>
      <c r="J135" s="70"/>
      <c r="K135" s="97"/>
      <c r="L135" s="97"/>
      <c r="M135" s="208"/>
      <c r="N135" s="208"/>
      <c r="O135" s="208"/>
      <c r="P135" s="208"/>
      <c r="Q135" s="208"/>
      <c r="R135" s="59" t="s">
        <v>3</v>
      </c>
    </row>
    <row r="136" spans="1:18" s="58" customFormat="1" ht="15">
      <c r="A136" s="53"/>
      <c r="B136" s="67" t="s">
        <v>37</v>
      </c>
      <c r="C136" s="55" t="s">
        <v>5</v>
      </c>
      <c r="D136" s="55" t="s">
        <v>3</v>
      </c>
      <c r="E136" s="56" t="s">
        <v>3</v>
      </c>
      <c r="F136" s="56" t="s">
        <v>3</v>
      </c>
      <c r="G136" s="55" t="s">
        <v>3</v>
      </c>
      <c r="H136" s="57" t="s">
        <v>3</v>
      </c>
      <c r="I136" s="57" t="s">
        <v>3</v>
      </c>
      <c r="J136" s="57" t="s">
        <v>3</v>
      </c>
      <c r="K136" s="99">
        <v>0</v>
      </c>
      <c r="L136" s="99">
        <v>0</v>
      </c>
      <c r="M136" s="205">
        <v>0</v>
      </c>
      <c r="N136" s="205">
        <v>0</v>
      </c>
      <c r="O136" s="205">
        <v>0</v>
      </c>
      <c r="P136" s="205">
        <v>0</v>
      </c>
      <c r="Q136" s="205">
        <v>0</v>
      </c>
      <c r="R136" s="59">
        <f>SUM(M136:Q136)</f>
        <v>0</v>
      </c>
    </row>
    <row r="137" spans="1:18" s="58" customFormat="1" ht="15">
      <c r="A137" s="53"/>
      <c r="B137" s="67" t="s">
        <v>38</v>
      </c>
      <c r="C137" s="55" t="s">
        <v>5</v>
      </c>
      <c r="D137" s="74" t="s">
        <v>3</v>
      </c>
      <c r="E137" s="56" t="s">
        <v>3</v>
      </c>
      <c r="F137" s="56" t="s">
        <v>3</v>
      </c>
      <c r="G137" s="74" t="s">
        <v>3</v>
      </c>
      <c r="H137" s="57" t="s">
        <v>3</v>
      </c>
      <c r="I137" s="57" t="s">
        <v>3</v>
      </c>
      <c r="J137" s="57" t="s">
        <v>3</v>
      </c>
      <c r="K137" s="99">
        <v>0</v>
      </c>
      <c r="L137" s="99">
        <v>0</v>
      </c>
      <c r="M137" s="205">
        <v>0</v>
      </c>
      <c r="N137" s="205">
        <v>0</v>
      </c>
      <c r="O137" s="205">
        <v>0</v>
      </c>
      <c r="P137" s="205">
        <v>0</v>
      </c>
      <c r="Q137" s="205">
        <v>0</v>
      </c>
      <c r="R137" s="59">
        <f>SUM(M137:Q137)</f>
        <v>0</v>
      </c>
    </row>
    <row r="138" spans="1:18" s="58" customFormat="1" ht="15">
      <c r="A138" s="53"/>
      <c r="B138" s="67" t="s">
        <v>39</v>
      </c>
      <c r="C138" s="55" t="s">
        <v>5</v>
      </c>
      <c r="D138" s="74" t="s">
        <v>3</v>
      </c>
      <c r="E138" s="70"/>
      <c r="F138" s="56" t="s">
        <v>3</v>
      </c>
      <c r="G138" s="74" t="s">
        <v>3</v>
      </c>
      <c r="H138" s="57" t="s">
        <v>3</v>
      </c>
      <c r="I138" s="57" t="s">
        <v>3</v>
      </c>
      <c r="J138" s="57" t="s">
        <v>3</v>
      </c>
      <c r="K138" s="101">
        <v>0</v>
      </c>
      <c r="L138" s="101">
        <f>L145</f>
        <v>0</v>
      </c>
      <c r="M138" s="209">
        <f>M145</f>
        <v>0</v>
      </c>
      <c r="N138" s="209">
        <v>0</v>
      </c>
      <c r="O138" s="209">
        <v>0</v>
      </c>
      <c r="P138" s="209">
        <v>0</v>
      </c>
      <c r="Q138" s="209">
        <v>0</v>
      </c>
      <c r="R138" s="59">
        <v>0</v>
      </c>
    </row>
    <row r="139" spans="1:18" s="58" customFormat="1" ht="90">
      <c r="A139" s="78"/>
      <c r="B139" s="110" t="s">
        <v>159</v>
      </c>
      <c r="C139" s="74" t="s">
        <v>29</v>
      </c>
      <c r="D139" s="74" t="s">
        <v>3</v>
      </c>
      <c r="E139" s="82" t="s">
        <v>83</v>
      </c>
      <c r="F139" s="74" t="s">
        <v>3</v>
      </c>
      <c r="G139" s="74" t="s">
        <v>3</v>
      </c>
      <c r="H139" s="74" t="s">
        <v>3</v>
      </c>
      <c r="I139" s="74" t="s">
        <v>3</v>
      </c>
      <c r="J139" s="74" t="s">
        <v>3</v>
      </c>
      <c r="K139" s="75"/>
      <c r="L139" s="75"/>
      <c r="M139" s="207">
        <v>100</v>
      </c>
      <c r="N139" s="207">
        <v>100</v>
      </c>
      <c r="O139" s="207">
        <v>100</v>
      </c>
      <c r="P139" s="207">
        <v>100</v>
      </c>
      <c r="Q139" s="207">
        <v>100</v>
      </c>
      <c r="R139" s="20" t="s">
        <v>3</v>
      </c>
    </row>
    <row r="140" spans="1:18" s="58" customFormat="1" ht="60">
      <c r="A140" s="68" t="s">
        <v>74</v>
      </c>
      <c r="B140" s="80" t="s">
        <v>160</v>
      </c>
      <c r="C140" s="54" t="s">
        <v>3</v>
      </c>
      <c r="D140" s="52"/>
      <c r="E140" s="74" t="s">
        <v>3</v>
      </c>
      <c r="F140" s="84" t="s">
        <v>64</v>
      </c>
      <c r="G140" s="53" t="s">
        <v>34</v>
      </c>
      <c r="H140" s="57" t="s">
        <v>3</v>
      </c>
      <c r="I140" s="57" t="s">
        <v>3</v>
      </c>
      <c r="J140" s="57" t="s">
        <v>3</v>
      </c>
      <c r="K140" s="57" t="s">
        <v>3</v>
      </c>
      <c r="L140" s="57" t="s">
        <v>3</v>
      </c>
      <c r="M140" s="10" t="s">
        <v>3</v>
      </c>
      <c r="N140" s="10" t="s">
        <v>3</v>
      </c>
      <c r="O140" s="10" t="s">
        <v>3</v>
      </c>
      <c r="P140" s="10" t="s">
        <v>3</v>
      </c>
      <c r="Q140" s="10" t="s">
        <v>3</v>
      </c>
      <c r="R140" s="241">
        <f>SUM(K140:Q140)</f>
        <v>0</v>
      </c>
    </row>
    <row r="141" spans="1:18" s="58" customFormat="1" ht="78.75" customHeight="1">
      <c r="A141" s="53"/>
      <c r="B141" s="81" t="s">
        <v>33</v>
      </c>
      <c r="C141" s="53" t="s">
        <v>5</v>
      </c>
      <c r="D141" s="54" t="s">
        <v>3</v>
      </c>
      <c r="E141" s="56" t="s">
        <v>3</v>
      </c>
      <c r="F141" s="56" t="s">
        <v>3</v>
      </c>
      <c r="G141" s="56" t="s">
        <v>3</v>
      </c>
      <c r="H141" s="57" t="s">
        <v>3</v>
      </c>
      <c r="I141" s="57" t="s">
        <v>3</v>
      </c>
      <c r="J141" s="57" t="s">
        <v>3</v>
      </c>
      <c r="K141" s="149">
        <f>K148+K162</f>
        <v>78200.2</v>
      </c>
      <c r="L141" s="149">
        <f aca="true" t="shared" si="13" ref="L141:Q141">L148+L162</f>
        <v>75886.7</v>
      </c>
      <c r="M141" s="96">
        <f t="shared" si="13"/>
        <v>68031.1</v>
      </c>
      <c r="N141" s="96">
        <f t="shared" si="13"/>
        <v>74333.3</v>
      </c>
      <c r="O141" s="96">
        <f t="shared" si="13"/>
        <v>48407.200000000004</v>
      </c>
      <c r="P141" s="96">
        <f t="shared" si="13"/>
        <v>59111.90000000001</v>
      </c>
      <c r="Q141" s="96">
        <f t="shared" si="13"/>
        <v>85943.74</v>
      </c>
      <c r="R141" s="242">
        <f>SUM(M141:Q141)</f>
        <v>335827.24000000005</v>
      </c>
    </row>
    <row r="142" spans="1:18" s="58" customFormat="1" ht="30">
      <c r="A142" s="53"/>
      <c r="B142" s="72" t="s">
        <v>36</v>
      </c>
      <c r="C142" s="68"/>
      <c r="D142" s="57" t="s">
        <v>3</v>
      </c>
      <c r="E142" s="70"/>
      <c r="F142" s="70"/>
      <c r="G142" s="70"/>
      <c r="H142" s="70"/>
      <c r="I142" s="70"/>
      <c r="J142" s="70"/>
      <c r="K142" s="97"/>
      <c r="L142" s="97"/>
      <c r="M142" s="208"/>
      <c r="N142" s="208"/>
      <c r="O142" s="208"/>
      <c r="P142" s="208"/>
      <c r="Q142" s="208"/>
      <c r="R142" s="242"/>
    </row>
    <row r="143" spans="1:18" s="58" customFormat="1" ht="15">
      <c r="A143" s="53"/>
      <c r="B143" s="67" t="s">
        <v>37</v>
      </c>
      <c r="C143" s="55" t="s">
        <v>5</v>
      </c>
      <c r="D143" s="55" t="s">
        <v>3</v>
      </c>
      <c r="E143" s="56" t="s">
        <v>3</v>
      </c>
      <c r="F143" s="56" t="s">
        <v>3</v>
      </c>
      <c r="G143" s="55" t="s">
        <v>3</v>
      </c>
      <c r="H143" s="57" t="s">
        <v>3</v>
      </c>
      <c r="I143" s="57" t="s">
        <v>3</v>
      </c>
      <c r="J143" s="57" t="s">
        <v>3</v>
      </c>
      <c r="K143" s="99">
        <v>0</v>
      </c>
      <c r="L143" s="99">
        <v>0</v>
      </c>
      <c r="M143" s="205">
        <v>0</v>
      </c>
      <c r="N143" s="205">
        <v>0</v>
      </c>
      <c r="O143" s="205">
        <v>0</v>
      </c>
      <c r="P143" s="205">
        <v>0</v>
      </c>
      <c r="Q143" s="205">
        <v>0</v>
      </c>
      <c r="R143" s="242">
        <f aca="true" t="shared" si="14" ref="R143:R152">SUM(K143:Q143)</f>
        <v>0</v>
      </c>
    </row>
    <row r="144" spans="1:18" s="58" customFormat="1" ht="15">
      <c r="A144" s="53"/>
      <c r="B144" s="67" t="s">
        <v>38</v>
      </c>
      <c r="C144" s="55"/>
      <c r="D144" s="74"/>
      <c r="E144" s="56"/>
      <c r="F144" s="56"/>
      <c r="G144" s="55" t="s">
        <v>3</v>
      </c>
      <c r="H144" s="57" t="s">
        <v>3</v>
      </c>
      <c r="I144" s="57" t="s">
        <v>3</v>
      </c>
      <c r="J144" s="57" t="s">
        <v>3</v>
      </c>
      <c r="K144" s="99">
        <v>0</v>
      </c>
      <c r="L144" s="99">
        <v>0</v>
      </c>
      <c r="M144" s="205">
        <v>0</v>
      </c>
      <c r="N144" s="205">
        <v>0</v>
      </c>
      <c r="O144" s="205">
        <v>0</v>
      </c>
      <c r="P144" s="205">
        <v>0</v>
      </c>
      <c r="Q144" s="205">
        <v>0</v>
      </c>
      <c r="R144" s="242">
        <f t="shared" si="14"/>
        <v>0</v>
      </c>
    </row>
    <row r="145" spans="1:18" s="58" customFormat="1" ht="15">
      <c r="A145" s="53"/>
      <c r="B145" s="67" t="s">
        <v>39</v>
      </c>
      <c r="C145" s="55" t="s">
        <v>5</v>
      </c>
      <c r="D145" s="74" t="s">
        <v>3</v>
      </c>
      <c r="E145" s="70"/>
      <c r="F145" s="56" t="s">
        <v>3</v>
      </c>
      <c r="G145" s="74" t="s">
        <v>3</v>
      </c>
      <c r="H145" s="57" t="s">
        <v>3</v>
      </c>
      <c r="I145" s="57" t="s">
        <v>3</v>
      </c>
      <c r="J145" s="57" t="s">
        <v>3</v>
      </c>
      <c r="K145" s="99">
        <v>0</v>
      </c>
      <c r="L145" s="99">
        <v>0</v>
      </c>
      <c r="M145" s="205">
        <v>0</v>
      </c>
      <c r="N145" s="205">
        <v>0</v>
      </c>
      <c r="O145" s="205">
        <v>0</v>
      </c>
      <c r="P145" s="205">
        <v>0</v>
      </c>
      <c r="Q145" s="205">
        <v>0</v>
      </c>
      <c r="R145" s="242">
        <f t="shared" si="14"/>
        <v>0</v>
      </c>
    </row>
    <row r="146" spans="1:18" s="58" customFormat="1" ht="90">
      <c r="A146" s="78"/>
      <c r="B146" s="110" t="s">
        <v>84</v>
      </c>
      <c r="C146" s="74" t="s">
        <v>29</v>
      </c>
      <c r="D146" s="74" t="s">
        <v>3</v>
      </c>
      <c r="E146" s="82" t="s">
        <v>83</v>
      </c>
      <c r="F146" s="74" t="s">
        <v>3</v>
      </c>
      <c r="G146" s="74" t="s">
        <v>3</v>
      </c>
      <c r="H146" s="74" t="s">
        <v>3</v>
      </c>
      <c r="I146" s="74" t="s">
        <v>3</v>
      </c>
      <c r="J146" s="74" t="s">
        <v>3</v>
      </c>
      <c r="K146" s="75"/>
      <c r="L146" s="75"/>
      <c r="M146" s="207">
        <v>100</v>
      </c>
      <c r="N146" s="207">
        <v>100</v>
      </c>
      <c r="O146" s="207">
        <v>100</v>
      </c>
      <c r="P146" s="207">
        <v>100</v>
      </c>
      <c r="Q146" s="207">
        <v>100</v>
      </c>
      <c r="R146" s="20" t="s">
        <v>3</v>
      </c>
    </row>
    <row r="147" spans="1:18" s="58" customFormat="1" ht="60">
      <c r="A147" s="68" t="s">
        <v>78</v>
      </c>
      <c r="B147" s="110" t="s">
        <v>88</v>
      </c>
      <c r="C147" s="54" t="s">
        <v>3</v>
      </c>
      <c r="D147" s="54" t="s">
        <v>3</v>
      </c>
      <c r="E147" s="74" t="s">
        <v>3</v>
      </c>
      <c r="F147" s="84" t="s">
        <v>64</v>
      </c>
      <c r="G147" s="53" t="s">
        <v>34</v>
      </c>
      <c r="H147" s="57" t="s">
        <v>3</v>
      </c>
      <c r="I147" s="57" t="s">
        <v>3</v>
      </c>
      <c r="J147" s="57" t="s">
        <v>3</v>
      </c>
      <c r="K147" s="57" t="s">
        <v>3</v>
      </c>
      <c r="L147" s="57" t="s">
        <v>3</v>
      </c>
      <c r="M147" s="10" t="s">
        <v>3</v>
      </c>
      <c r="N147" s="10" t="s">
        <v>3</v>
      </c>
      <c r="O147" s="10" t="s">
        <v>3</v>
      </c>
      <c r="P147" s="10" t="s">
        <v>3</v>
      </c>
      <c r="Q147" s="10" t="s">
        <v>3</v>
      </c>
      <c r="R147" s="241">
        <f t="shared" si="14"/>
        <v>0</v>
      </c>
    </row>
    <row r="148" spans="1:18" s="58" customFormat="1" ht="15">
      <c r="A148" s="53"/>
      <c r="B148" s="72" t="s">
        <v>33</v>
      </c>
      <c r="C148" s="53" t="s">
        <v>5</v>
      </c>
      <c r="D148" s="54" t="s">
        <v>3</v>
      </c>
      <c r="E148" s="56" t="s">
        <v>3</v>
      </c>
      <c r="F148" s="56" t="s">
        <v>3</v>
      </c>
      <c r="G148" s="56" t="s">
        <v>3</v>
      </c>
      <c r="H148" s="57" t="s">
        <v>67</v>
      </c>
      <c r="I148" s="154" t="s">
        <v>90</v>
      </c>
      <c r="J148" s="57" t="s">
        <v>3</v>
      </c>
      <c r="K148" s="149">
        <f aca="true" t="shared" si="15" ref="K148:R148">K154+K155+K157+K159+K156+K158</f>
        <v>3831.3</v>
      </c>
      <c r="L148" s="149">
        <f t="shared" si="15"/>
        <v>5822.9</v>
      </c>
      <c r="M148" s="96">
        <f t="shared" si="15"/>
        <v>6358.900000000001</v>
      </c>
      <c r="N148" s="96">
        <f t="shared" si="15"/>
        <v>3572.1000000000004</v>
      </c>
      <c r="O148" s="96">
        <f t="shared" si="15"/>
        <v>93.29999999999998</v>
      </c>
      <c r="P148" s="96">
        <f t="shared" si="15"/>
        <v>114.9</v>
      </c>
      <c r="Q148" s="96">
        <f t="shared" si="15"/>
        <v>9308.8</v>
      </c>
      <c r="R148" s="96">
        <f t="shared" si="15"/>
        <v>19437.2</v>
      </c>
    </row>
    <row r="149" spans="1:18" s="58" customFormat="1" ht="30">
      <c r="A149" s="53"/>
      <c r="B149" s="72" t="s">
        <v>36</v>
      </c>
      <c r="C149" s="68"/>
      <c r="D149" s="57" t="s">
        <v>3</v>
      </c>
      <c r="E149" s="70"/>
      <c r="F149" s="70"/>
      <c r="G149" s="70"/>
      <c r="H149" s="70"/>
      <c r="I149" s="70"/>
      <c r="J149" s="70"/>
      <c r="K149" s="97"/>
      <c r="L149" s="97"/>
      <c r="M149" s="208"/>
      <c r="N149" s="208"/>
      <c r="O149" s="208"/>
      <c r="P149" s="208"/>
      <c r="Q149" s="208"/>
      <c r="R149" s="242">
        <f t="shared" si="14"/>
        <v>0</v>
      </c>
    </row>
    <row r="150" spans="1:18" s="58" customFormat="1" ht="15">
      <c r="A150" s="53"/>
      <c r="B150" s="67" t="s">
        <v>37</v>
      </c>
      <c r="C150" s="55" t="s">
        <v>5</v>
      </c>
      <c r="D150" s="55" t="s">
        <v>3</v>
      </c>
      <c r="E150" s="56" t="s">
        <v>3</v>
      </c>
      <c r="F150" s="56" t="s">
        <v>3</v>
      </c>
      <c r="G150" s="55" t="s">
        <v>3</v>
      </c>
      <c r="H150" s="57" t="s">
        <v>3</v>
      </c>
      <c r="I150" s="57" t="s">
        <v>3</v>
      </c>
      <c r="J150" s="57" t="s">
        <v>3</v>
      </c>
      <c r="K150" s="99">
        <v>0</v>
      </c>
      <c r="L150" s="99">
        <v>0</v>
      </c>
      <c r="M150" s="205">
        <v>0</v>
      </c>
      <c r="N150" s="205">
        <v>0</v>
      </c>
      <c r="O150" s="205">
        <v>0</v>
      </c>
      <c r="P150" s="205">
        <v>0</v>
      </c>
      <c r="Q150" s="205">
        <v>0</v>
      </c>
      <c r="R150" s="242">
        <f t="shared" si="14"/>
        <v>0</v>
      </c>
    </row>
    <row r="151" spans="1:18" s="58" customFormat="1" ht="15">
      <c r="A151" s="53"/>
      <c r="B151" s="67" t="s">
        <v>38</v>
      </c>
      <c r="C151" s="55"/>
      <c r="D151" s="74"/>
      <c r="E151" s="56"/>
      <c r="F151" s="56"/>
      <c r="G151" s="55" t="s">
        <v>3</v>
      </c>
      <c r="H151" s="57" t="s">
        <v>3</v>
      </c>
      <c r="I151" s="57" t="s">
        <v>3</v>
      </c>
      <c r="J151" s="57" t="s">
        <v>3</v>
      </c>
      <c r="K151" s="99">
        <v>0</v>
      </c>
      <c r="L151" s="99">
        <v>0</v>
      </c>
      <c r="M151" s="205">
        <v>0</v>
      </c>
      <c r="N151" s="205">
        <v>0</v>
      </c>
      <c r="O151" s="205">
        <v>0</v>
      </c>
      <c r="P151" s="205">
        <v>0</v>
      </c>
      <c r="Q151" s="205">
        <v>0</v>
      </c>
      <c r="R151" s="242">
        <f t="shared" si="14"/>
        <v>0</v>
      </c>
    </row>
    <row r="152" spans="1:18" s="58" customFormat="1" ht="15">
      <c r="A152" s="53"/>
      <c r="B152" s="67" t="s">
        <v>39</v>
      </c>
      <c r="C152" s="55" t="s">
        <v>5</v>
      </c>
      <c r="D152" s="74" t="s">
        <v>3</v>
      </c>
      <c r="E152" s="70"/>
      <c r="F152" s="56" t="s">
        <v>3</v>
      </c>
      <c r="G152" s="74" t="s">
        <v>3</v>
      </c>
      <c r="H152" s="57" t="s">
        <v>3</v>
      </c>
      <c r="I152" s="57" t="s">
        <v>3</v>
      </c>
      <c r="J152" s="57" t="s">
        <v>3</v>
      </c>
      <c r="K152" s="99">
        <v>0</v>
      </c>
      <c r="L152" s="99">
        <v>0</v>
      </c>
      <c r="M152" s="205">
        <v>0</v>
      </c>
      <c r="N152" s="205">
        <v>0</v>
      </c>
      <c r="O152" s="205">
        <v>0</v>
      </c>
      <c r="P152" s="205">
        <v>0</v>
      </c>
      <c r="Q152" s="205">
        <v>0</v>
      </c>
      <c r="R152" s="242">
        <f t="shared" si="14"/>
        <v>0</v>
      </c>
    </row>
    <row r="153" spans="1:18" s="58" customFormat="1" ht="15">
      <c r="A153" s="53"/>
      <c r="B153" s="90" t="s">
        <v>57</v>
      </c>
      <c r="C153" s="74"/>
      <c r="D153" s="74"/>
      <c r="E153" s="70"/>
      <c r="F153" s="56"/>
      <c r="G153" s="74"/>
      <c r="H153" s="57"/>
      <c r="I153" s="57"/>
      <c r="J153" s="57"/>
      <c r="K153" s="99"/>
      <c r="L153" s="99"/>
      <c r="M153" s="205"/>
      <c r="N153" s="205"/>
      <c r="O153" s="205"/>
      <c r="P153" s="205"/>
      <c r="Q153" s="205"/>
      <c r="R153" s="242"/>
    </row>
    <row r="154" spans="1:18" s="58" customFormat="1" ht="30">
      <c r="A154" s="78"/>
      <c r="B154" s="67" t="s">
        <v>55</v>
      </c>
      <c r="C154" s="74" t="s">
        <v>5</v>
      </c>
      <c r="D154" s="74" t="s">
        <v>3</v>
      </c>
      <c r="E154" s="70"/>
      <c r="F154" s="56" t="s">
        <v>3</v>
      </c>
      <c r="G154" s="74" t="s">
        <v>3</v>
      </c>
      <c r="H154" s="186">
        <v>113</v>
      </c>
      <c r="I154" s="154" t="s">
        <v>90</v>
      </c>
      <c r="J154" s="187">
        <v>242</v>
      </c>
      <c r="K154" s="99">
        <v>262.5</v>
      </c>
      <c r="L154" s="99">
        <v>899.7</v>
      </c>
      <c r="M154" s="205">
        <v>444.6</v>
      </c>
      <c r="N154" s="205">
        <v>0</v>
      </c>
      <c r="O154" s="205">
        <v>0</v>
      </c>
      <c r="P154" s="205">
        <v>0</v>
      </c>
      <c r="Q154" s="205">
        <v>0</v>
      </c>
      <c r="R154" s="242">
        <f>SUM(M154:Q154)</f>
        <v>444.6</v>
      </c>
    </row>
    <row r="155" spans="1:18" s="58" customFormat="1" ht="30">
      <c r="A155" s="78"/>
      <c r="B155" s="67" t="s">
        <v>56</v>
      </c>
      <c r="C155" s="74" t="s">
        <v>5</v>
      </c>
      <c r="D155" s="74" t="s">
        <v>3</v>
      </c>
      <c r="E155" s="70"/>
      <c r="F155" s="56" t="s">
        <v>3</v>
      </c>
      <c r="G155" s="74" t="s">
        <v>3</v>
      </c>
      <c r="H155" s="186">
        <v>113</v>
      </c>
      <c r="I155" s="154" t="s">
        <v>90</v>
      </c>
      <c r="J155" s="57">
        <v>244</v>
      </c>
      <c r="K155" s="99">
        <v>3568.8</v>
      </c>
      <c r="L155" s="99">
        <v>4923.2</v>
      </c>
      <c r="M155" s="205">
        <v>5007.6</v>
      </c>
      <c r="N155" s="205">
        <v>3164.9</v>
      </c>
      <c r="O155" s="205">
        <v>70.3</v>
      </c>
      <c r="P155" s="205">
        <v>86.2</v>
      </c>
      <c r="Q155" s="243">
        <f>6941.2+1467.6</f>
        <v>8408.8</v>
      </c>
      <c r="R155" s="242">
        <f>SUM(M155:Q155)</f>
        <v>16737.8</v>
      </c>
    </row>
    <row r="156" spans="1:18" s="58" customFormat="1" ht="15">
      <c r="A156" s="78"/>
      <c r="B156" s="67" t="s">
        <v>94</v>
      </c>
      <c r="C156" s="74" t="s">
        <v>5</v>
      </c>
      <c r="D156" s="74" t="s">
        <v>3</v>
      </c>
      <c r="E156" s="70"/>
      <c r="F156" s="56" t="s">
        <v>3</v>
      </c>
      <c r="G156" s="74" t="s">
        <v>3</v>
      </c>
      <c r="H156" s="56" t="s">
        <v>50</v>
      </c>
      <c r="I156" s="154" t="s">
        <v>90</v>
      </c>
      <c r="J156" s="57">
        <v>831</v>
      </c>
      <c r="K156" s="99"/>
      <c r="L156" s="99"/>
      <c r="M156" s="205">
        <v>7.7</v>
      </c>
      <c r="N156" s="205">
        <v>3.1</v>
      </c>
      <c r="O156" s="205"/>
      <c r="P156" s="205"/>
      <c r="Q156" s="205"/>
      <c r="R156" s="242"/>
    </row>
    <row r="157" spans="1:18" s="58" customFormat="1" ht="30">
      <c r="A157" s="78"/>
      <c r="B157" s="67" t="s">
        <v>59</v>
      </c>
      <c r="C157" s="74" t="s">
        <v>5</v>
      </c>
      <c r="D157" s="74" t="s">
        <v>3</v>
      </c>
      <c r="E157" s="70"/>
      <c r="F157" s="56" t="s">
        <v>3</v>
      </c>
      <c r="G157" s="74" t="s">
        <v>3</v>
      </c>
      <c r="H157" s="56" t="s">
        <v>50</v>
      </c>
      <c r="I157" s="154" t="s">
        <v>90</v>
      </c>
      <c r="J157" s="57">
        <v>851</v>
      </c>
      <c r="K157" s="99">
        <v>0</v>
      </c>
      <c r="L157" s="99">
        <v>0</v>
      </c>
      <c r="M157" s="205">
        <v>880</v>
      </c>
      <c r="N157" s="205">
        <v>400.8</v>
      </c>
      <c r="O157" s="205">
        <v>21.4</v>
      </c>
      <c r="P157" s="205">
        <v>26.2</v>
      </c>
      <c r="Q157" s="205">
        <v>880</v>
      </c>
      <c r="R157" s="143">
        <f>M157+N157+O157+P157+Q157</f>
        <v>2208.4</v>
      </c>
    </row>
    <row r="158" spans="1:18" s="58" customFormat="1" ht="15">
      <c r="A158" s="78"/>
      <c r="B158" s="67" t="s">
        <v>60</v>
      </c>
      <c r="C158" s="74" t="s">
        <v>5</v>
      </c>
      <c r="D158" s="74" t="s">
        <v>3</v>
      </c>
      <c r="E158" s="70"/>
      <c r="F158" s="56" t="s">
        <v>3</v>
      </c>
      <c r="G158" s="74" t="s">
        <v>3</v>
      </c>
      <c r="H158" s="56" t="s">
        <v>50</v>
      </c>
      <c r="I158" s="154" t="s">
        <v>90</v>
      </c>
      <c r="J158" s="56">
        <v>852</v>
      </c>
      <c r="K158" s="99">
        <v>0</v>
      </c>
      <c r="L158" s="99">
        <v>0</v>
      </c>
      <c r="M158" s="205">
        <v>9</v>
      </c>
      <c r="N158" s="205">
        <v>3.3</v>
      </c>
      <c r="O158" s="205">
        <v>1.6</v>
      </c>
      <c r="P158" s="205">
        <v>2.5</v>
      </c>
      <c r="Q158" s="205">
        <v>20</v>
      </c>
      <c r="R158" s="242">
        <f>SUM(M158:Q158)</f>
        <v>36.4</v>
      </c>
    </row>
    <row r="159" spans="1:18" s="58" customFormat="1" ht="15">
      <c r="A159" s="78"/>
      <c r="B159" s="67" t="s">
        <v>114</v>
      </c>
      <c r="C159" s="74" t="s">
        <v>5</v>
      </c>
      <c r="D159" s="74" t="s">
        <v>3</v>
      </c>
      <c r="E159" s="70"/>
      <c r="F159" s="56" t="s">
        <v>3</v>
      </c>
      <c r="G159" s="74" t="s">
        <v>3</v>
      </c>
      <c r="H159" s="56" t="s">
        <v>50</v>
      </c>
      <c r="I159" s="154" t="s">
        <v>90</v>
      </c>
      <c r="J159" s="56">
        <v>853</v>
      </c>
      <c r="K159" s="99">
        <v>0</v>
      </c>
      <c r="L159" s="99">
        <v>0</v>
      </c>
      <c r="M159" s="205">
        <v>10</v>
      </c>
      <c r="N159" s="205"/>
      <c r="O159" s="205"/>
      <c r="P159" s="205"/>
      <c r="Q159" s="205"/>
      <c r="R159" s="242">
        <f>SUM(M159:Q159)</f>
        <v>10</v>
      </c>
    </row>
    <row r="160" spans="1:18" s="58" customFormat="1" ht="90">
      <c r="A160" s="78"/>
      <c r="B160" s="110" t="s">
        <v>161</v>
      </c>
      <c r="C160" s="74" t="s">
        <v>29</v>
      </c>
      <c r="D160" s="74" t="s">
        <v>3</v>
      </c>
      <c r="E160" s="82" t="s">
        <v>83</v>
      </c>
      <c r="F160" s="74" t="s">
        <v>3</v>
      </c>
      <c r="G160" s="74" t="s">
        <v>3</v>
      </c>
      <c r="H160" s="74" t="s">
        <v>3</v>
      </c>
      <c r="I160" s="74" t="s">
        <v>3</v>
      </c>
      <c r="J160" s="74" t="s">
        <v>3</v>
      </c>
      <c r="K160" s="75"/>
      <c r="L160" s="75"/>
      <c r="M160" s="207">
        <v>100</v>
      </c>
      <c r="N160" s="207">
        <v>100</v>
      </c>
      <c r="O160" s="207">
        <v>100</v>
      </c>
      <c r="P160" s="207">
        <v>100</v>
      </c>
      <c r="Q160" s="207">
        <v>100</v>
      </c>
      <c r="R160" s="20" t="s">
        <v>3</v>
      </c>
    </row>
    <row r="161" spans="1:18" s="58" customFormat="1" ht="60">
      <c r="A161" s="68" t="s">
        <v>79</v>
      </c>
      <c r="B161" s="110" t="s">
        <v>162</v>
      </c>
      <c r="C161" s="54" t="s">
        <v>3</v>
      </c>
      <c r="D161" s="54" t="s">
        <v>3</v>
      </c>
      <c r="E161" s="55" t="s">
        <v>3</v>
      </c>
      <c r="F161" s="84" t="s">
        <v>64</v>
      </c>
      <c r="G161" s="53" t="s">
        <v>34</v>
      </c>
      <c r="H161" s="57" t="s">
        <v>3</v>
      </c>
      <c r="I161" s="57" t="s">
        <v>3</v>
      </c>
      <c r="J161" s="57" t="s">
        <v>3</v>
      </c>
      <c r="K161" s="57" t="s">
        <v>3</v>
      </c>
      <c r="L161" s="57" t="s">
        <v>3</v>
      </c>
      <c r="M161" s="10" t="s">
        <v>3</v>
      </c>
      <c r="N161" s="10" t="s">
        <v>3</v>
      </c>
      <c r="O161" s="10" t="s">
        <v>3</v>
      </c>
      <c r="P161" s="10" t="s">
        <v>3</v>
      </c>
      <c r="Q161" s="10" t="s">
        <v>3</v>
      </c>
      <c r="R161" s="241">
        <f aca="true" t="shared" si="16" ref="R161:R167">SUM(K161:Q161)</f>
        <v>0</v>
      </c>
    </row>
    <row r="162" spans="1:18" s="58" customFormat="1" ht="15">
      <c r="A162" s="53"/>
      <c r="B162" s="81" t="s">
        <v>33</v>
      </c>
      <c r="C162" s="53" t="s">
        <v>5</v>
      </c>
      <c r="D162" s="54" t="s">
        <v>3</v>
      </c>
      <c r="E162" s="56" t="s">
        <v>3</v>
      </c>
      <c r="F162" s="56" t="s">
        <v>3</v>
      </c>
      <c r="G162" s="56" t="s">
        <v>3</v>
      </c>
      <c r="H162" s="155" t="s">
        <v>68</v>
      </c>
      <c r="I162" s="151" t="s">
        <v>89</v>
      </c>
      <c r="J162" s="151" t="s">
        <v>48</v>
      </c>
      <c r="K162" s="149">
        <f aca="true" t="shared" si="17" ref="K162:R162">K168+K169+K170+K171+K172+K173+K174</f>
        <v>74368.9</v>
      </c>
      <c r="L162" s="149">
        <f t="shared" si="17"/>
        <v>70063.8</v>
      </c>
      <c r="M162" s="96">
        <f t="shared" si="17"/>
        <v>61672.200000000004</v>
      </c>
      <c r="N162" s="96">
        <f t="shared" si="17"/>
        <v>70761.2</v>
      </c>
      <c r="O162" s="96">
        <f t="shared" si="17"/>
        <v>48313.9</v>
      </c>
      <c r="P162" s="96">
        <f t="shared" si="17"/>
        <v>58997.00000000001</v>
      </c>
      <c r="Q162" s="96">
        <f t="shared" si="17"/>
        <v>76634.94</v>
      </c>
      <c r="R162" s="96">
        <f t="shared" si="17"/>
        <v>316379.23999999993</v>
      </c>
    </row>
    <row r="163" spans="1:18" s="58" customFormat="1" ht="30">
      <c r="A163" s="53"/>
      <c r="B163" s="72" t="s">
        <v>36</v>
      </c>
      <c r="C163" s="68"/>
      <c r="D163" s="57" t="s">
        <v>3</v>
      </c>
      <c r="E163" s="70"/>
      <c r="F163" s="70"/>
      <c r="G163" s="70"/>
      <c r="H163" s="70"/>
      <c r="I163" s="70"/>
      <c r="J163" s="70"/>
      <c r="K163" s="97"/>
      <c r="L163" s="97"/>
      <c r="M163" s="208"/>
      <c r="N163" s="208"/>
      <c r="O163" s="208"/>
      <c r="P163" s="208"/>
      <c r="Q163" s="208"/>
      <c r="R163" s="242">
        <f t="shared" si="16"/>
        <v>0</v>
      </c>
    </row>
    <row r="164" spans="1:18" s="58" customFormat="1" ht="15">
      <c r="A164" s="53"/>
      <c r="B164" s="67" t="s">
        <v>37</v>
      </c>
      <c r="C164" s="55" t="s">
        <v>5</v>
      </c>
      <c r="D164" s="55" t="s">
        <v>3</v>
      </c>
      <c r="E164" s="56" t="s">
        <v>3</v>
      </c>
      <c r="F164" s="56" t="s">
        <v>3</v>
      </c>
      <c r="G164" s="55" t="s">
        <v>3</v>
      </c>
      <c r="H164" s="57" t="s">
        <v>3</v>
      </c>
      <c r="I164" s="57" t="s">
        <v>3</v>
      </c>
      <c r="J164" s="57" t="s">
        <v>3</v>
      </c>
      <c r="K164" s="99">
        <v>0</v>
      </c>
      <c r="L164" s="99">
        <v>0</v>
      </c>
      <c r="M164" s="205">
        <v>0</v>
      </c>
      <c r="N164" s="205">
        <v>0</v>
      </c>
      <c r="O164" s="205">
        <v>0</v>
      </c>
      <c r="P164" s="205">
        <v>0</v>
      </c>
      <c r="Q164" s="205">
        <v>0</v>
      </c>
      <c r="R164" s="242">
        <f t="shared" si="16"/>
        <v>0</v>
      </c>
    </row>
    <row r="165" spans="1:18" s="58" customFormat="1" ht="30" customHeight="1">
      <c r="A165" s="53"/>
      <c r="B165" s="67" t="s">
        <v>38</v>
      </c>
      <c r="C165" s="55"/>
      <c r="D165" s="74"/>
      <c r="E165" s="56"/>
      <c r="F165" s="56"/>
      <c r="G165" s="55" t="s">
        <v>3</v>
      </c>
      <c r="H165" s="57" t="s">
        <v>3</v>
      </c>
      <c r="I165" s="57" t="s">
        <v>3</v>
      </c>
      <c r="J165" s="57" t="s">
        <v>3</v>
      </c>
      <c r="K165" s="99">
        <v>0</v>
      </c>
      <c r="L165" s="99">
        <v>0</v>
      </c>
      <c r="M165" s="205">
        <v>0</v>
      </c>
      <c r="N165" s="205">
        <v>0</v>
      </c>
      <c r="O165" s="205">
        <v>0</v>
      </c>
      <c r="P165" s="205">
        <v>0</v>
      </c>
      <c r="Q165" s="205">
        <v>0</v>
      </c>
      <c r="R165" s="242">
        <f t="shared" si="16"/>
        <v>0</v>
      </c>
    </row>
    <row r="166" spans="1:18" s="58" customFormat="1" ht="15">
      <c r="A166" s="53"/>
      <c r="B166" s="67" t="s">
        <v>39</v>
      </c>
      <c r="C166" s="55" t="s">
        <v>5</v>
      </c>
      <c r="D166" s="74" t="s">
        <v>3</v>
      </c>
      <c r="E166" s="70"/>
      <c r="F166" s="56" t="s">
        <v>3</v>
      </c>
      <c r="G166" s="74" t="s">
        <v>3</v>
      </c>
      <c r="H166" s="57" t="s">
        <v>3</v>
      </c>
      <c r="I166" s="57" t="s">
        <v>3</v>
      </c>
      <c r="J166" s="57" t="s">
        <v>3</v>
      </c>
      <c r="K166" s="99">
        <v>0</v>
      </c>
      <c r="L166" s="99">
        <v>0</v>
      </c>
      <c r="M166" s="205">
        <v>0</v>
      </c>
      <c r="N166" s="205">
        <v>0</v>
      </c>
      <c r="O166" s="205">
        <v>0</v>
      </c>
      <c r="P166" s="205">
        <v>0</v>
      </c>
      <c r="Q166" s="205">
        <v>0</v>
      </c>
      <c r="R166" s="242">
        <f t="shared" si="16"/>
        <v>0</v>
      </c>
    </row>
    <row r="167" spans="1:18" s="58" customFormat="1" ht="15">
      <c r="A167" s="53"/>
      <c r="B167" s="90" t="s">
        <v>57</v>
      </c>
      <c r="C167" s="74"/>
      <c r="D167" s="74"/>
      <c r="E167" s="70"/>
      <c r="F167" s="56"/>
      <c r="G167" s="74"/>
      <c r="H167" s="57"/>
      <c r="I167" s="57"/>
      <c r="J167" s="57"/>
      <c r="K167" s="99"/>
      <c r="L167" s="99"/>
      <c r="M167" s="205"/>
      <c r="N167" s="205"/>
      <c r="O167" s="205"/>
      <c r="P167" s="205"/>
      <c r="Q167" s="205"/>
      <c r="R167" s="242">
        <f t="shared" si="16"/>
        <v>0</v>
      </c>
    </row>
    <row r="168" spans="1:18" s="58" customFormat="1" ht="15">
      <c r="A168" s="78"/>
      <c r="B168" s="67" t="s">
        <v>95</v>
      </c>
      <c r="C168" s="74" t="s">
        <v>5</v>
      </c>
      <c r="D168" s="74" t="s">
        <v>3</v>
      </c>
      <c r="E168" s="70"/>
      <c r="F168" s="56" t="s">
        <v>3</v>
      </c>
      <c r="G168" s="74" t="s">
        <v>48</v>
      </c>
      <c r="H168" s="56" t="s">
        <v>50</v>
      </c>
      <c r="I168" s="151" t="s">
        <v>89</v>
      </c>
      <c r="J168" s="57">
        <v>121</v>
      </c>
      <c r="K168" s="99">
        <v>67840.1</v>
      </c>
      <c r="L168" s="99">
        <v>66826.3</v>
      </c>
      <c r="M168" s="205">
        <v>46924.8</v>
      </c>
      <c r="N168" s="205">
        <v>53453.5</v>
      </c>
      <c r="O168" s="205">
        <v>36960.4</v>
      </c>
      <c r="P168" s="205">
        <v>45132.9</v>
      </c>
      <c r="Q168" s="205">
        <v>55881.64</v>
      </c>
      <c r="R168" s="143">
        <f aca="true" t="shared" si="18" ref="R168:R174">M168+N168+O168+P168+Q168</f>
        <v>238353.24</v>
      </c>
    </row>
    <row r="169" spans="1:18" s="58" customFormat="1" ht="30">
      <c r="A169" s="78"/>
      <c r="B169" s="67" t="s">
        <v>96</v>
      </c>
      <c r="C169" s="74" t="s">
        <v>5</v>
      </c>
      <c r="D169" s="74" t="s">
        <v>3</v>
      </c>
      <c r="E169" s="70"/>
      <c r="F169" s="56" t="s">
        <v>3</v>
      </c>
      <c r="G169" s="74" t="s">
        <v>48</v>
      </c>
      <c r="H169" s="56" t="s">
        <v>50</v>
      </c>
      <c r="I169" s="151" t="s">
        <v>89</v>
      </c>
      <c r="J169" s="57">
        <v>129</v>
      </c>
      <c r="K169" s="99">
        <v>0</v>
      </c>
      <c r="L169" s="99">
        <v>0</v>
      </c>
      <c r="M169" s="205">
        <v>12450.1</v>
      </c>
      <c r="N169" s="205">
        <v>16143</v>
      </c>
      <c r="O169" s="205">
        <v>11162</v>
      </c>
      <c r="P169" s="205">
        <v>13630.2</v>
      </c>
      <c r="Q169" s="205">
        <v>16876.3</v>
      </c>
      <c r="R169" s="143">
        <f t="shared" si="18"/>
        <v>70261.6</v>
      </c>
    </row>
    <row r="170" spans="1:18" s="58" customFormat="1" ht="30">
      <c r="A170" s="78"/>
      <c r="B170" s="67" t="s">
        <v>58</v>
      </c>
      <c r="C170" s="74" t="s">
        <v>5</v>
      </c>
      <c r="D170" s="74" t="s">
        <v>3</v>
      </c>
      <c r="E170" s="70"/>
      <c r="F170" s="56" t="s">
        <v>3</v>
      </c>
      <c r="G170" s="74" t="s">
        <v>3</v>
      </c>
      <c r="H170" s="56" t="s">
        <v>50</v>
      </c>
      <c r="I170" s="151" t="s">
        <v>89</v>
      </c>
      <c r="J170" s="57">
        <v>122</v>
      </c>
      <c r="K170" s="99">
        <v>3206.4</v>
      </c>
      <c r="L170" s="99">
        <v>1505.7</v>
      </c>
      <c r="M170" s="205">
        <v>1726</v>
      </c>
      <c r="N170" s="205">
        <v>800</v>
      </c>
      <c r="O170" s="205">
        <v>107.2</v>
      </c>
      <c r="P170" s="205">
        <v>130.9</v>
      </c>
      <c r="Q170" s="205">
        <v>2600</v>
      </c>
      <c r="R170" s="143">
        <f t="shared" si="18"/>
        <v>5364.1</v>
      </c>
    </row>
    <row r="171" spans="1:18" s="58" customFormat="1" ht="30">
      <c r="A171" s="78"/>
      <c r="B171" s="67" t="s">
        <v>55</v>
      </c>
      <c r="C171" s="74" t="s">
        <v>5</v>
      </c>
      <c r="D171" s="74" t="s">
        <v>3</v>
      </c>
      <c r="E171" s="70"/>
      <c r="F171" s="56" t="s">
        <v>3</v>
      </c>
      <c r="G171" s="74" t="s">
        <v>3</v>
      </c>
      <c r="H171" s="56" t="s">
        <v>50</v>
      </c>
      <c r="I171" s="151" t="s">
        <v>89</v>
      </c>
      <c r="J171" s="57">
        <v>242</v>
      </c>
      <c r="K171" s="99">
        <v>1382.2</v>
      </c>
      <c r="L171" s="99">
        <v>586.3</v>
      </c>
      <c r="M171" s="205">
        <v>479</v>
      </c>
      <c r="N171" s="205">
        <v>0</v>
      </c>
      <c r="O171" s="205">
        <v>0</v>
      </c>
      <c r="P171" s="205">
        <v>0</v>
      </c>
      <c r="Q171" s="205">
        <v>0</v>
      </c>
      <c r="R171" s="143">
        <f t="shared" si="18"/>
        <v>479</v>
      </c>
    </row>
    <row r="172" spans="1:18" s="58" customFormat="1" ht="30">
      <c r="A172" s="78"/>
      <c r="B172" s="67" t="s">
        <v>56</v>
      </c>
      <c r="C172" s="74" t="s">
        <v>5</v>
      </c>
      <c r="D172" s="74" t="s">
        <v>3</v>
      </c>
      <c r="E172" s="70"/>
      <c r="F172" s="56" t="s">
        <v>3</v>
      </c>
      <c r="G172" s="74" t="s">
        <v>3</v>
      </c>
      <c r="H172" s="56" t="s">
        <v>50</v>
      </c>
      <c r="I172" s="151" t="s">
        <v>89</v>
      </c>
      <c r="J172" s="57">
        <v>244</v>
      </c>
      <c r="K172" s="99">
        <v>1015.5</v>
      </c>
      <c r="L172" s="99">
        <v>85.8</v>
      </c>
      <c r="M172" s="205">
        <v>92.3</v>
      </c>
      <c r="N172" s="205">
        <v>364.7</v>
      </c>
      <c r="O172" s="205">
        <v>84.3</v>
      </c>
      <c r="P172" s="205">
        <v>103</v>
      </c>
      <c r="Q172" s="205">
        <f>434+843</f>
        <v>1277</v>
      </c>
      <c r="R172" s="143">
        <f t="shared" si="18"/>
        <v>1921.3</v>
      </c>
    </row>
    <row r="173" spans="1:18" s="58" customFormat="1" ht="30">
      <c r="A173" s="78"/>
      <c r="B173" s="67" t="s">
        <v>59</v>
      </c>
      <c r="C173" s="74" t="s">
        <v>5</v>
      </c>
      <c r="D173" s="74" t="s">
        <v>3</v>
      </c>
      <c r="E173" s="70"/>
      <c r="F173" s="56" t="s">
        <v>3</v>
      </c>
      <c r="G173" s="74" t="s">
        <v>3</v>
      </c>
      <c r="H173" s="56" t="s">
        <v>50</v>
      </c>
      <c r="I173" s="151" t="s">
        <v>89</v>
      </c>
      <c r="J173" s="57">
        <v>851</v>
      </c>
      <c r="K173" s="99">
        <v>880.7</v>
      </c>
      <c r="L173" s="99">
        <v>868.7</v>
      </c>
      <c r="M173" s="205">
        <v>0</v>
      </c>
      <c r="N173" s="205">
        <v>0</v>
      </c>
      <c r="O173" s="205">
        <v>0</v>
      </c>
      <c r="P173" s="205">
        <v>0</v>
      </c>
      <c r="Q173" s="205">
        <v>0</v>
      </c>
      <c r="R173" s="143">
        <f t="shared" si="18"/>
        <v>0</v>
      </c>
    </row>
    <row r="174" spans="1:18" s="58" customFormat="1" ht="15">
      <c r="A174" s="78"/>
      <c r="B174" s="67" t="s">
        <v>60</v>
      </c>
      <c r="C174" s="74" t="s">
        <v>5</v>
      </c>
      <c r="D174" s="74" t="s">
        <v>3</v>
      </c>
      <c r="E174" s="70"/>
      <c r="F174" s="56" t="s">
        <v>3</v>
      </c>
      <c r="G174" s="74" t="s">
        <v>3</v>
      </c>
      <c r="H174" s="56" t="s">
        <v>50</v>
      </c>
      <c r="I174" s="151" t="s">
        <v>89</v>
      </c>
      <c r="J174" s="57">
        <v>852</v>
      </c>
      <c r="K174" s="99">
        <v>44</v>
      </c>
      <c r="L174" s="99">
        <v>191</v>
      </c>
      <c r="M174" s="205">
        <v>0</v>
      </c>
      <c r="N174" s="205">
        <v>0</v>
      </c>
      <c r="O174" s="205">
        <v>0</v>
      </c>
      <c r="P174" s="205">
        <v>0</v>
      </c>
      <c r="Q174" s="205">
        <v>0</v>
      </c>
      <c r="R174" s="143">
        <f t="shared" si="18"/>
        <v>0</v>
      </c>
    </row>
    <row r="175" spans="1:18" s="58" customFormat="1" ht="90">
      <c r="A175" s="78"/>
      <c r="B175" s="110" t="s">
        <v>163</v>
      </c>
      <c r="C175" s="74" t="s">
        <v>29</v>
      </c>
      <c r="D175" s="74" t="s">
        <v>3</v>
      </c>
      <c r="E175" s="82" t="s">
        <v>83</v>
      </c>
      <c r="F175" s="74" t="s">
        <v>3</v>
      </c>
      <c r="G175" s="74" t="s">
        <v>3</v>
      </c>
      <c r="H175" s="74" t="s">
        <v>3</v>
      </c>
      <c r="I175" s="74" t="s">
        <v>3</v>
      </c>
      <c r="J175" s="74" t="s">
        <v>3</v>
      </c>
      <c r="K175" s="75"/>
      <c r="L175" s="75"/>
      <c r="M175" s="207">
        <v>100</v>
      </c>
      <c r="N175" s="207">
        <v>100</v>
      </c>
      <c r="O175" s="207">
        <v>100</v>
      </c>
      <c r="P175" s="207">
        <v>100</v>
      </c>
      <c r="Q175" s="207">
        <v>100</v>
      </c>
      <c r="R175" s="20" t="s">
        <v>3</v>
      </c>
    </row>
    <row r="176" spans="1:18" s="58" customFormat="1" ht="60">
      <c r="A176" s="68" t="s">
        <v>75</v>
      </c>
      <c r="B176" s="80" t="s">
        <v>164</v>
      </c>
      <c r="C176" s="54" t="s">
        <v>3</v>
      </c>
      <c r="D176" s="52"/>
      <c r="E176" s="55" t="s">
        <v>3</v>
      </c>
      <c r="F176" s="84" t="s">
        <v>64</v>
      </c>
      <c r="G176" s="53" t="s">
        <v>34</v>
      </c>
      <c r="H176" s="57" t="s">
        <v>3</v>
      </c>
      <c r="I176" s="57" t="s">
        <v>3</v>
      </c>
      <c r="J176" s="57" t="s">
        <v>3</v>
      </c>
      <c r="K176" s="57" t="s">
        <v>3</v>
      </c>
      <c r="L176" s="57" t="s">
        <v>3</v>
      </c>
      <c r="M176" s="10" t="s">
        <v>3</v>
      </c>
      <c r="N176" s="10" t="s">
        <v>3</v>
      </c>
      <c r="O176" s="10" t="s">
        <v>3</v>
      </c>
      <c r="P176" s="10" t="s">
        <v>3</v>
      </c>
      <c r="Q176" s="10" t="s">
        <v>3</v>
      </c>
      <c r="R176" s="10" t="s">
        <v>3</v>
      </c>
    </row>
    <row r="177" spans="1:18" s="58" customFormat="1" ht="15">
      <c r="A177" s="53"/>
      <c r="B177" s="81" t="s">
        <v>33</v>
      </c>
      <c r="C177" s="53" t="s">
        <v>5</v>
      </c>
      <c r="D177" s="54" t="s">
        <v>3</v>
      </c>
      <c r="E177" s="56" t="s">
        <v>3</v>
      </c>
      <c r="F177" s="56" t="s">
        <v>3</v>
      </c>
      <c r="G177" s="56" t="s">
        <v>3</v>
      </c>
      <c r="H177" s="154" t="s">
        <v>68</v>
      </c>
      <c r="I177" s="151" t="s">
        <v>93</v>
      </c>
      <c r="J177" s="57"/>
      <c r="K177" s="99">
        <f>K183</f>
        <v>14441.8</v>
      </c>
      <c r="L177" s="99">
        <f>L183</f>
        <v>14873.4</v>
      </c>
      <c r="M177" s="205">
        <f aca="true" t="shared" si="19" ref="M177:R177">M183</f>
        <v>23056.8</v>
      </c>
      <c r="N177" s="205">
        <f t="shared" si="19"/>
        <v>11193.1</v>
      </c>
      <c r="O177" s="205">
        <f t="shared" si="19"/>
        <v>7338.5</v>
      </c>
      <c r="P177" s="205">
        <f t="shared" si="19"/>
        <v>8961.2</v>
      </c>
      <c r="Q177" s="205">
        <f t="shared" si="19"/>
        <v>18016.5</v>
      </c>
      <c r="R177" s="205">
        <f t="shared" si="19"/>
        <v>68555.40000000001</v>
      </c>
    </row>
    <row r="178" spans="1:18" s="58" customFormat="1" ht="30">
      <c r="A178" s="53"/>
      <c r="B178" s="72" t="s">
        <v>36</v>
      </c>
      <c r="C178" s="68"/>
      <c r="D178" s="57" t="s">
        <v>3</v>
      </c>
      <c r="E178" s="70"/>
      <c r="F178" s="70"/>
      <c r="G178" s="70"/>
      <c r="H178" s="70"/>
      <c r="I178" s="70"/>
      <c r="J178" s="70"/>
      <c r="K178" s="97"/>
      <c r="L178" s="97"/>
      <c r="M178" s="208"/>
      <c r="N178" s="208"/>
      <c r="O178" s="208"/>
      <c r="P178" s="208"/>
      <c r="Q178" s="208"/>
      <c r="R178" s="242">
        <f>SUM(K178:Q178)</f>
        <v>0</v>
      </c>
    </row>
    <row r="179" spans="1:18" s="89" customFormat="1" ht="15">
      <c r="A179" s="53"/>
      <c r="B179" s="67" t="s">
        <v>37</v>
      </c>
      <c r="C179" s="55" t="s">
        <v>5</v>
      </c>
      <c r="D179" s="55" t="s">
        <v>3</v>
      </c>
      <c r="E179" s="56" t="s">
        <v>3</v>
      </c>
      <c r="F179" s="56" t="s">
        <v>3</v>
      </c>
      <c r="G179" s="55" t="s">
        <v>3</v>
      </c>
      <c r="H179" s="57" t="s">
        <v>3</v>
      </c>
      <c r="I179" s="57" t="s">
        <v>3</v>
      </c>
      <c r="J179" s="57" t="s">
        <v>3</v>
      </c>
      <c r="K179" s="99">
        <v>0</v>
      </c>
      <c r="L179" s="99">
        <v>0</v>
      </c>
      <c r="M179" s="205">
        <v>0</v>
      </c>
      <c r="N179" s="205">
        <v>0</v>
      </c>
      <c r="O179" s="205">
        <v>0</v>
      </c>
      <c r="P179" s="205">
        <v>0</v>
      </c>
      <c r="Q179" s="205">
        <v>0</v>
      </c>
      <c r="R179" s="242">
        <f>SUM(K179:Q179)</f>
        <v>0</v>
      </c>
    </row>
    <row r="180" spans="1:18" s="89" customFormat="1" ht="15">
      <c r="A180" s="53"/>
      <c r="B180" s="67" t="s">
        <v>39</v>
      </c>
      <c r="C180" s="55" t="s">
        <v>5</v>
      </c>
      <c r="D180" s="74" t="s">
        <v>3</v>
      </c>
      <c r="E180" s="70"/>
      <c r="F180" s="56" t="s">
        <v>3</v>
      </c>
      <c r="G180" s="74" t="s">
        <v>3</v>
      </c>
      <c r="H180" s="57" t="s">
        <v>3</v>
      </c>
      <c r="I180" s="57" t="s">
        <v>3</v>
      </c>
      <c r="J180" s="57" t="s">
        <v>3</v>
      </c>
      <c r="K180" s="99">
        <v>0</v>
      </c>
      <c r="L180" s="99">
        <v>0</v>
      </c>
      <c r="M180" s="205">
        <v>0</v>
      </c>
      <c r="N180" s="205">
        <v>0</v>
      </c>
      <c r="O180" s="205">
        <v>0</v>
      </c>
      <c r="P180" s="205">
        <v>0</v>
      </c>
      <c r="Q180" s="205">
        <v>0</v>
      </c>
      <c r="R180" s="242">
        <f>SUM(K180:Q180)</f>
        <v>0</v>
      </c>
    </row>
    <row r="181" spans="1:18" s="89" customFormat="1" ht="90">
      <c r="A181" s="53"/>
      <c r="B181" s="110" t="s">
        <v>165</v>
      </c>
      <c r="C181" s="74" t="s">
        <v>29</v>
      </c>
      <c r="D181" s="74" t="s">
        <v>3</v>
      </c>
      <c r="E181" s="82" t="s">
        <v>83</v>
      </c>
      <c r="F181" s="74" t="s">
        <v>3</v>
      </c>
      <c r="G181" s="74" t="s">
        <v>3</v>
      </c>
      <c r="H181" s="74" t="s">
        <v>3</v>
      </c>
      <c r="I181" s="74" t="s">
        <v>3</v>
      </c>
      <c r="J181" s="74" t="s">
        <v>3</v>
      </c>
      <c r="K181" s="75"/>
      <c r="L181" s="75"/>
      <c r="M181" s="207">
        <v>100</v>
      </c>
      <c r="N181" s="207">
        <v>100</v>
      </c>
      <c r="O181" s="207">
        <v>100</v>
      </c>
      <c r="P181" s="207">
        <v>100</v>
      </c>
      <c r="Q181" s="207">
        <v>100</v>
      </c>
      <c r="R181" s="20" t="s">
        <v>3</v>
      </c>
    </row>
    <row r="182" spans="1:18" s="58" customFormat="1" ht="60">
      <c r="A182" s="68" t="s">
        <v>80</v>
      </c>
      <c r="B182" s="110" t="s">
        <v>166</v>
      </c>
      <c r="C182" s="54" t="s">
        <v>3</v>
      </c>
      <c r="D182" s="52"/>
      <c r="E182" s="55" t="s">
        <v>3</v>
      </c>
      <c r="F182" s="84" t="s">
        <v>64</v>
      </c>
      <c r="G182" s="53" t="s">
        <v>34</v>
      </c>
      <c r="H182" s="57" t="s">
        <v>3</v>
      </c>
      <c r="I182" s="57" t="s">
        <v>3</v>
      </c>
      <c r="J182" s="57" t="s">
        <v>3</v>
      </c>
      <c r="K182" s="57" t="s">
        <v>3</v>
      </c>
      <c r="L182" s="57" t="s">
        <v>3</v>
      </c>
      <c r="M182" s="10" t="s">
        <v>3</v>
      </c>
      <c r="N182" s="57" t="s">
        <v>3</v>
      </c>
      <c r="O182" s="57" t="s">
        <v>3</v>
      </c>
      <c r="P182" s="57" t="s">
        <v>3</v>
      </c>
      <c r="Q182" s="57" t="s">
        <v>3</v>
      </c>
      <c r="R182" s="57" t="s">
        <v>3</v>
      </c>
    </row>
    <row r="183" spans="1:18" s="58" customFormat="1" ht="15">
      <c r="A183" s="53"/>
      <c r="B183" s="81" t="s">
        <v>33</v>
      </c>
      <c r="C183" s="53" t="s">
        <v>5</v>
      </c>
      <c r="D183" s="54" t="s">
        <v>3</v>
      </c>
      <c r="E183" s="56" t="s">
        <v>3</v>
      </c>
      <c r="F183" s="56" t="s">
        <v>3</v>
      </c>
      <c r="G183" s="56" t="s">
        <v>3</v>
      </c>
      <c r="H183" s="154" t="s">
        <v>68</v>
      </c>
      <c r="I183" s="151" t="s">
        <v>93</v>
      </c>
      <c r="J183" s="57"/>
      <c r="K183" s="86">
        <f aca="true" t="shared" si="20" ref="K183:R183">K188+K189+K191+K193+K195+K197+K190+K194+K196+K192</f>
        <v>14441.8</v>
      </c>
      <c r="L183" s="86">
        <f t="shared" si="20"/>
        <v>14873.4</v>
      </c>
      <c r="M183" s="244">
        <f t="shared" si="20"/>
        <v>23056.8</v>
      </c>
      <c r="N183" s="244">
        <f t="shared" si="20"/>
        <v>11193.1</v>
      </c>
      <c r="O183" s="244">
        <f t="shared" si="20"/>
        <v>7338.5</v>
      </c>
      <c r="P183" s="244">
        <f t="shared" si="20"/>
        <v>8961.2</v>
      </c>
      <c r="Q183" s="244">
        <f t="shared" si="20"/>
        <v>18016.5</v>
      </c>
      <c r="R183" s="86">
        <f t="shared" si="20"/>
        <v>68555.40000000001</v>
      </c>
    </row>
    <row r="184" spans="1:18" s="58" customFormat="1" ht="30">
      <c r="A184" s="53"/>
      <c r="B184" s="72" t="s">
        <v>36</v>
      </c>
      <c r="C184" s="68"/>
      <c r="D184" s="57" t="s">
        <v>3</v>
      </c>
      <c r="E184" s="70"/>
      <c r="F184" s="70"/>
      <c r="G184" s="70"/>
      <c r="H184" s="70"/>
      <c r="I184" s="70"/>
      <c r="J184" s="70"/>
      <c r="K184" s="97"/>
      <c r="L184" s="97"/>
      <c r="M184" s="208"/>
      <c r="N184" s="208"/>
      <c r="O184" s="208"/>
      <c r="P184" s="208"/>
      <c r="Q184" s="208"/>
      <c r="R184" s="98"/>
    </row>
    <row r="185" spans="1:18" s="58" customFormat="1" ht="15">
      <c r="A185" s="53"/>
      <c r="B185" s="67" t="s">
        <v>37</v>
      </c>
      <c r="C185" s="55" t="s">
        <v>5</v>
      </c>
      <c r="D185" s="55" t="s">
        <v>3</v>
      </c>
      <c r="E185" s="56" t="s">
        <v>3</v>
      </c>
      <c r="F185" s="56" t="s">
        <v>3</v>
      </c>
      <c r="G185" s="55" t="s">
        <v>3</v>
      </c>
      <c r="H185" s="57" t="s">
        <v>3</v>
      </c>
      <c r="I185" s="57" t="s">
        <v>3</v>
      </c>
      <c r="J185" s="57" t="s">
        <v>3</v>
      </c>
      <c r="K185" s="99">
        <v>0</v>
      </c>
      <c r="L185" s="99">
        <v>0</v>
      </c>
      <c r="M185" s="205">
        <v>0</v>
      </c>
      <c r="N185" s="205">
        <v>0</v>
      </c>
      <c r="O185" s="205">
        <v>0</v>
      </c>
      <c r="P185" s="205">
        <v>0</v>
      </c>
      <c r="Q185" s="205">
        <v>0</v>
      </c>
      <c r="R185" s="99" t="s">
        <v>3</v>
      </c>
    </row>
    <row r="186" spans="1:18" s="58" customFormat="1" ht="15">
      <c r="A186" s="53"/>
      <c r="B186" s="67" t="s">
        <v>39</v>
      </c>
      <c r="C186" s="55" t="s">
        <v>5</v>
      </c>
      <c r="D186" s="74" t="s">
        <v>3</v>
      </c>
      <c r="E186" s="70"/>
      <c r="F186" s="56" t="s">
        <v>3</v>
      </c>
      <c r="G186" s="74" t="s">
        <v>3</v>
      </c>
      <c r="H186" s="57" t="s">
        <v>3</v>
      </c>
      <c r="I186" s="57" t="s">
        <v>3</v>
      </c>
      <c r="J186" s="57" t="s">
        <v>3</v>
      </c>
      <c r="K186" s="99">
        <v>0</v>
      </c>
      <c r="L186" s="99">
        <v>0</v>
      </c>
      <c r="M186" s="205">
        <v>0</v>
      </c>
      <c r="N186" s="205">
        <v>0</v>
      </c>
      <c r="O186" s="205">
        <v>0</v>
      </c>
      <c r="P186" s="205">
        <v>0</v>
      </c>
      <c r="Q186" s="205">
        <v>0</v>
      </c>
      <c r="R186" s="99" t="s">
        <v>3</v>
      </c>
    </row>
    <row r="187" spans="1:18" s="58" customFormat="1" ht="15">
      <c r="A187" s="53"/>
      <c r="B187" s="90" t="s">
        <v>57</v>
      </c>
      <c r="C187" s="74"/>
      <c r="D187" s="74"/>
      <c r="E187" s="91"/>
      <c r="F187" s="56"/>
      <c r="G187" s="74"/>
      <c r="H187" s="69"/>
      <c r="I187" s="69"/>
      <c r="J187" s="57"/>
      <c r="K187" s="99"/>
      <c r="L187" s="99"/>
      <c r="M187" s="205"/>
      <c r="N187" s="205"/>
      <c r="O187" s="205"/>
      <c r="P187" s="205"/>
      <c r="Q187" s="205"/>
      <c r="R187" s="100">
        <f>SUM(K187:Q187)</f>
        <v>0</v>
      </c>
    </row>
    <row r="188" spans="1:18" s="58" customFormat="1" ht="15">
      <c r="A188" s="53"/>
      <c r="B188" s="67" t="s">
        <v>95</v>
      </c>
      <c r="C188" s="74" t="s">
        <v>5</v>
      </c>
      <c r="D188" s="74" t="s">
        <v>3</v>
      </c>
      <c r="E188" s="91"/>
      <c r="F188" s="56" t="s">
        <v>3</v>
      </c>
      <c r="G188" s="74" t="s">
        <v>3</v>
      </c>
      <c r="H188" s="154" t="s">
        <v>68</v>
      </c>
      <c r="I188" s="151" t="s">
        <v>93</v>
      </c>
      <c r="J188" s="57">
        <v>111</v>
      </c>
      <c r="K188" s="99">
        <v>10910.8</v>
      </c>
      <c r="L188" s="99">
        <v>11175.8</v>
      </c>
      <c r="M188" s="205">
        <v>8917.4</v>
      </c>
      <c r="N188" s="205">
        <v>8120.9</v>
      </c>
      <c r="O188" s="205">
        <v>5636.3</v>
      </c>
      <c r="P188" s="205">
        <v>6882.6</v>
      </c>
      <c r="Q188" s="205">
        <v>12659.9</v>
      </c>
      <c r="R188" s="188">
        <f aca="true" t="shared" si="21" ref="R188:R197">M188+N188+O188+P188+Q188</f>
        <v>42217.1</v>
      </c>
    </row>
    <row r="189" spans="1:18" s="58" customFormat="1" ht="30">
      <c r="A189" s="78"/>
      <c r="B189" s="67" t="s">
        <v>58</v>
      </c>
      <c r="C189" s="74" t="s">
        <v>5</v>
      </c>
      <c r="D189" s="74" t="s">
        <v>3</v>
      </c>
      <c r="E189" s="91"/>
      <c r="F189" s="56" t="s">
        <v>3</v>
      </c>
      <c r="G189" s="74" t="s">
        <v>3</v>
      </c>
      <c r="H189" s="154" t="s">
        <v>68</v>
      </c>
      <c r="I189" s="151" t="s">
        <v>93</v>
      </c>
      <c r="J189" s="57">
        <v>112</v>
      </c>
      <c r="K189" s="99">
        <v>216.4</v>
      </c>
      <c r="L189" s="99">
        <v>80</v>
      </c>
      <c r="M189" s="205">
        <v>0</v>
      </c>
      <c r="N189" s="205">
        <v>0</v>
      </c>
      <c r="O189" s="205">
        <v>0</v>
      </c>
      <c r="P189" s="205">
        <v>0</v>
      </c>
      <c r="Q189" s="205">
        <v>615.5</v>
      </c>
      <c r="R189" s="188">
        <f t="shared" si="21"/>
        <v>615.5</v>
      </c>
    </row>
    <row r="190" spans="1:18" s="58" customFormat="1" ht="30">
      <c r="A190" s="78"/>
      <c r="B190" s="67" t="s">
        <v>96</v>
      </c>
      <c r="C190" s="74" t="s">
        <v>5</v>
      </c>
      <c r="D190" s="74" t="s">
        <v>3</v>
      </c>
      <c r="E190" s="91"/>
      <c r="F190" s="56" t="s">
        <v>3</v>
      </c>
      <c r="G190" s="74" t="s">
        <v>3</v>
      </c>
      <c r="H190" s="154" t="s">
        <v>68</v>
      </c>
      <c r="I190" s="151" t="s">
        <v>93</v>
      </c>
      <c r="J190" s="56">
        <v>119</v>
      </c>
      <c r="K190" s="99">
        <v>0</v>
      </c>
      <c r="L190" s="99">
        <v>0</v>
      </c>
      <c r="M190" s="205">
        <v>2679</v>
      </c>
      <c r="N190" s="33">
        <v>2452.5</v>
      </c>
      <c r="O190" s="33">
        <v>1702.2</v>
      </c>
      <c r="P190" s="33">
        <v>2078.6</v>
      </c>
      <c r="Q190" s="33">
        <v>3823.3</v>
      </c>
      <c r="R190" s="188">
        <f t="shared" si="21"/>
        <v>12735.599999999999</v>
      </c>
    </row>
    <row r="191" spans="1:18" s="58" customFormat="1" ht="30">
      <c r="A191" s="78"/>
      <c r="B191" s="67" t="s">
        <v>55</v>
      </c>
      <c r="C191" s="74" t="s">
        <v>5</v>
      </c>
      <c r="D191" s="74" t="s">
        <v>3</v>
      </c>
      <c r="E191" s="91"/>
      <c r="F191" s="56" t="s">
        <v>3</v>
      </c>
      <c r="G191" s="74" t="s">
        <v>3</v>
      </c>
      <c r="H191" s="154" t="s">
        <v>68</v>
      </c>
      <c r="I191" s="151" t="s">
        <v>93</v>
      </c>
      <c r="J191" s="57">
        <v>242</v>
      </c>
      <c r="K191" s="99">
        <v>608</v>
      </c>
      <c r="L191" s="99">
        <v>26.7</v>
      </c>
      <c r="M191" s="205">
        <v>0</v>
      </c>
      <c r="N191" s="99">
        <v>0</v>
      </c>
      <c r="O191" s="99">
        <v>0</v>
      </c>
      <c r="P191" s="99">
        <v>0</v>
      </c>
      <c r="Q191" s="99"/>
      <c r="R191" s="188">
        <f t="shared" si="21"/>
        <v>0</v>
      </c>
    </row>
    <row r="192" spans="1:18" s="190" customFormat="1" ht="45">
      <c r="A192" s="78"/>
      <c r="B192" s="67" t="s">
        <v>115</v>
      </c>
      <c r="C192" s="74" t="s">
        <v>5</v>
      </c>
      <c r="D192" s="74" t="s">
        <v>3</v>
      </c>
      <c r="E192" s="91"/>
      <c r="F192" s="56" t="s">
        <v>3</v>
      </c>
      <c r="G192" s="74" t="s">
        <v>3</v>
      </c>
      <c r="H192" s="154" t="s">
        <v>68</v>
      </c>
      <c r="I192" s="151" t="s">
        <v>93</v>
      </c>
      <c r="J192" s="57">
        <v>243</v>
      </c>
      <c r="K192" s="99"/>
      <c r="L192" s="99"/>
      <c r="M192" s="205">
        <v>10.7</v>
      </c>
      <c r="N192" s="99"/>
      <c r="O192" s="99"/>
      <c r="P192" s="99"/>
      <c r="Q192" s="99"/>
      <c r="R192" s="188"/>
    </row>
    <row r="193" spans="1:18" s="190" customFormat="1" ht="30">
      <c r="A193" s="78"/>
      <c r="B193" s="67" t="s">
        <v>56</v>
      </c>
      <c r="C193" s="74" t="s">
        <v>5</v>
      </c>
      <c r="D193" s="74" t="s">
        <v>3</v>
      </c>
      <c r="E193" s="91"/>
      <c r="F193" s="56" t="s">
        <v>3</v>
      </c>
      <c r="G193" s="74" t="s">
        <v>3</v>
      </c>
      <c r="H193" s="154" t="s">
        <v>68</v>
      </c>
      <c r="I193" s="151" t="s">
        <v>93</v>
      </c>
      <c r="J193" s="57">
        <v>244</v>
      </c>
      <c r="K193" s="99">
        <v>2181.1</v>
      </c>
      <c r="L193" s="99">
        <v>2576.3</v>
      </c>
      <c r="M193" s="205">
        <v>2883.6</v>
      </c>
      <c r="N193" s="99">
        <v>0</v>
      </c>
      <c r="O193" s="99">
        <v>0</v>
      </c>
      <c r="P193" s="99">
        <v>0</v>
      </c>
      <c r="Q193" s="99">
        <v>552.7</v>
      </c>
      <c r="R193" s="188">
        <f t="shared" si="21"/>
        <v>3436.3</v>
      </c>
    </row>
    <row r="194" spans="1:18" s="190" customFormat="1" ht="15">
      <c r="A194" s="78"/>
      <c r="B194" s="67" t="s">
        <v>94</v>
      </c>
      <c r="C194" s="74" t="s">
        <v>5</v>
      </c>
      <c r="D194" s="74" t="s">
        <v>3</v>
      </c>
      <c r="E194" s="91"/>
      <c r="F194" s="56" t="s">
        <v>3</v>
      </c>
      <c r="G194" s="74" t="s">
        <v>3</v>
      </c>
      <c r="H194" s="154" t="s">
        <v>68</v>
      </c>
      <c r="I194" s="151" t="s">
        <v>93</v>
      </c>
      <c r="J194" s="57">
        <v>831</v>
      </c>
      <c r="K194" s="99">
        <v>0</v>
      </c>
      <c r="L194" s="99">
        <v>0</v>
      </c>
      <c r="M194" s="205">
        <v>8012.1</v>
      </c>
      <c r="N194" s="99">
        <v>619.7</v>
      </c>
      <c r="O194" s="99">
        <v>0</v>
      </c>
      <c r="P194" s="99">
        <v>0</v>
      </c>
      <c r="Q194" s="99">
        <v>0</v>
      </c>
      <c r="R194" s="188">
        <f t="shared" si="21"/>
        <v>8631.800000000001</v>
      </c>
    </row>
    <row r="195" spans="1:18" s="190" customFormat="1" ht="30">
      <c r="A195" s="78"/>
      <c r="B195" s="67" t="s">
        <v>59</v>
      </c>
      <c r="C195" s="74" t="s">
        <v>5</v>
      </c>
      <c r="D195" s="74" t="s">
        <v>3</v>
      </c>
      <c r="E195" s="91"/>
      <c r="F195" s="56" t="s">
        <v>3</v>
      </c>
      <c r="G195" s="74" t="s">
        <v>3</v>
      </c>
      <c r="H195" s="154" t="s">
        <v>68</v>
      </c>
      <c r="I195" s="151" t="s">
        <v>93</v>
      </c>
      <c r="J195" s="57">
        <v>851</v>
      </c>
      <c r="K195" s="99">
        <v>188</v>
      </c>
      <c r="L195" s="99">
        <v>0</v>
      </c>
      <c r="M195" s="205">
        <v>0</v>
      </c>
      <c r="N195" s="99">
        <v>0</v>
      </c>
      <c r="O195" s="99">
        <v>0</v>
      </c>
      <c r="P195" s="99">
        <v>0</v>
      </c>
      <c r="Q195" s="99">
        <v>246.4</v>
      </c>
      <c r="R195" s="188">
        <f t="shared" si="21"/>
        <v>246.4</v>
      </c>
    </row>
    <row r="196" spans="1:18" s="190" customFormat="1" ht="15">
      <c r="A196" s="78"/>
      <c r="B196" s="52" t="s">
        <v>60</v>
      </c>
      <c r="C196" s="53" t="s">
        <v>5</v>
      </c>
      <c r="D196" s="53" t="s">
        <v>3</v>
      </c>
      <c r="E196" s="55"/>
      <c r="F196" s="189" t="s">
        <v>3</v>
      </c>
      <c r="G196" s="53" t="s">
        <v>3</v>
      </c>
      <c r="H196" s="154" t="s">
        <v>68</v>
      </c>
      <c r="I196" s="151" t="s">
        <v>93</v>
      </c>
      <c r="J196" s="57">
        <v>852</v>
      </c>
      <c r="K196" s="99">
        <v>337.5</v>
      </c>
      <c r="L196" s="99">
        <v>1014.6</v>
      </c>
      <c r="M196" s="205">
        <v>117.1</v>
      </c>
      <c r="N196" s="99">
        <v>0</v>
      </c>
      <c r="O196" s="99">
        <v>0</v>
      </c>
      <c r="P196" s="99">
        <v>0</v>
      </c>
      <c r="Q196" s="99">
        <v>118.7</v>
      </c>
      <c r="R196" s="188">
        <f>M196+N196+O196+P196+Q196</f>
        <v>235.8</v>
      </c>
    </row>
    <row r="197" spans="1:18" s="190" customFormat="1" ht="15">
      <c r="A197" s="78"/>
      <c r="B197" s="110" t="s">
        <v>113</v>
      </c>
      <c r="C197" s="53" t="s">
        <v>5</v>
      </c>
      <c r="D197" s="53" t="s">
        <v>3</v>
      </c>
      <c r="E197" s="55"/>
      <c r="F197" s="189" t="s">
        <v>3</v>
      </c>
      <c r="G197" s="53" t="s">
        <v>3</v>
      </c>
      <c r="H197" s="154" t="s">
        <v>68</v>
      </c>
      <c r="I197" s="151" t="s">
        <v>93</v>
      </c>
      <c r="J197" s="57">
        <v>853</v>
      </c>
      <c r="K197" s="99"/>
      <c r="L197" s="99"/>
      <c r="M197" s="205">
        <v>436.9</v>
      </c>
      <c r="N197" s="99"/>
      <c r="O197" s="99"/>
      <c r="P197" s="99"/>
      <c r="Q197" s="99"/>
      <c r="R197" s="188">
        <f t="shared" si="21"/>
        <v>436.9</v>
      </c>
    </row>
    <row r="198" spans="1:18" s="190" customFormat="1" ht="90">
      <c r="A198" s="78"/>
      <c r="B198" s="110" t="s">
        <v>167</v>
      </c>
      <c r="C198" s="74" t="s">
        <v>29</v>
      </c>
      <c r="D198" s="74" t="s">
        <v>3</v>
      </c>
      <c r="E198" s="82" t="s">
        <v>83</v>
      </c>
      <c r="F198" s="74" t="s">
        <v>3</v>
      </c>
      <c r="G198" s="74" t="s">
        <v>3</v>
      </c>
      <c r="H198" s="74" t="s">
        <v>3</v>
      </c>
      <c r="I198" s="74" t="s">
        <v>3</v>
      </c>
      <c r="J198" s="74" t="s">
        <v>3</v>
      </c>
      <c r="K198" s="75"/>
      <c r="L198" s="75">
        <v>100</v>
      </c>
      <c r="M198" s="207">
        <v>100</v>
      </c>
      <c r="N198" s="75">
        <v>100</v>
      </c>
      <c r="O198" s="75">
        <v>100</v>
      </c>
      <c r="P198" s="75">
        <v>100</v>
      </c>
      <c r="Q198" s="75">
        <v>100</v>
      </c>
      <c r="R198" s="74" t="s">
        <v>3</v>
      </c>
    </row>
    <row r="199" spans="1:18" s="190" customFormat="1" ht="15">
      <c r="A199" s="191"/>
      <c r="B199" s="192"/>
      <c r="C199" s="191"/>
      <c r="D199" s="192"/>
      <c r="E199" s="89"/>
      <c r="F199" s="89"/>
      <c r="G199" s="89"/>
      <c r="H199" s="89"/>
      <c r="I199" s="89"/>
      <c r="J199" s="89"/>
      <c r="K199" s="89"/>
      <c r="L199" s="89"/>
      <c r="M199" s="32"/>
      <c r="N199" s="89"/>
      <c r="O199" s="89"/>
      <c r="P199" s="89"/>
      <c r="Q199" s="89"/>
      <c r="R199" s="251" t="s">
        <v>168</v>
      </c>
    </row>
    <row r="200" spans="1:18" s="190" customFormat="1" ht="15">
      <c r="A200" s="191"/>
      <c r="B200" s="192"/>
      <c r="C200" s="191"/>
      <c r="D200" s="192"/>
      <c r="E200" s="89"/>
      <c r="F200" s="89"/>
      <c r="G200" s="89"/>
      <c r="H200" s="89"/>
      <c r="I200" s="89"/>
      <c r="J200" s="89"/>
      <c r="K200" s="89"/>
      <c r="L200" s="89"/>
      <c r="M200" s="32"/>
      <c r="N200" s="89"/>
      <c r="O200" s="89"/>
      <c r="P200" s="89"/>
      <c r="Q200" s="89"/>
      <c r="R200" s="89"/>
    </row>
    <row r="201" spans="1:18" ht="15">
      <c r="A201" s="191"/>
      <c r="B201" s="192"/>
      <c r="C201" s="191"/>
      <c r="D201" s="192"/>
      <c r="E201" s="89"/>
      <c r="F201" s="89"/>
      <c r="G201" s="89"/>
      <c r="H201" s="89"/>
      <c r="I201" s="89"/>
      <c r="J201" s="89"/>
      <c r="K201" s="89"/>
      <c r="L201" s="89"/>
      <c r="M201" s="32"/>
      <c r="N201" s="89"/>
      <c r="O201" s="89"/>
      <c r="P201" s="89"/>
      <c r="Q201" s="89"/>
      <c r="R201" s="89"/>
    </row>
    <row r="202" spans="1:18" ht="15">
      <c r="A202" s="193"/>
      <c r="B202" s="194"/>
      <c r="C202" s="193"/>
      <c r="D202" s="194"/>
      <c r="E202" s="190"/>
      <c r="F202" s="190"/>
      <c r="G202" s="190"/>
      <c r="H202" s="190"/>
      <c r="I202" s="190"/>
      <c r="J202" s="190"/>
      <c r="K202" s="190"/>
      <c r="L202" s="190"/>
      <c r="N202" s="190"/>
      <c r="O202" s="190"/>
      <c r="P202" s="190"/>
      <c r="Q202" s="190"/>
      <c r="R202" s="190"/>
    </row>
    <row r="203" spans="1:18" ht="15">
      <c r="A203" s="193"/>
      <c r="B203" s="194"/>
      <c r="C203" s="193"/>
      <c r="D203" s="194"/>
      <c r="E203" s="190"/>
      <c r="F203" s="190"/>
      <c r="G203" s="263" t="s">
        <v>169</v>
      </c>
      <c r="H203" s="263"/>
      <c r="I203" s="263"/>
      <c r="J203" s="190"/>
      <c r="K203" s="190"/>
      <c r="L203" s="190"/>
      <c r="N203" s="190"/>
      <c r="O203" s="190"/>
      <c r="P203" s="190"/>
      <c r="Q203" s="190"/>
      <c r="R203" s="190"/>
    </row>
    <row r="204" spans="1:18" ht="15">
      <c r="A204" s="193"/>
      <c r="B204" s="194"/>
      <c r="C204" s="193"/>
      <c r="D204" s="194"/>
      <c r="E204" s="190"/>
      <c r="F204" s="190"/>
      <c r="G204" s="190"/>
      <c r="H204" s="190"/>
      <c r="I204" s="190"/>
      <c r="J204" s="190"/>
      <c r="K204" s="190"/>
      <c r="L204" s="190"/>
      <c r="N204" s="190"/>
      <c r="O204" s="190"/>
      <c r="P204" s="190"/>
      <c r="Q204" s="190"/>
      <c r="R204" s="190"/>
    </row>
    <row r="205" spans="1:18" ht="15">
      <c r="A205" s="193"/>
      <c r="B205" s="194"/>
      <c r="C205" s="193"/>
      <c r="D205" s="194"/>
      <c r="E205" s="190"/>
      <c r="F205" s="190"/>
      <c r="G205" s="190"/>
      <c r="H205" s="190"/>
      <c r="I205" s="190"/>
      <c r="J205" s="190"/>
      <c r="K205" s="190"/>
      <c r="L205" s="190"/>
      <c r="N205" s="190"/>
      <c r="O205" s="190"/>
      <c r="P205" s="190"/>
      <c r="Q205" s="190"/>
      <c r="R205" s="190"/>
    </row>
    <row r="206" spans="1:18" ht="15">
      <c r="A206" s="193"/>
      <c r="B206" s="194"/>
      <c r="C206" s="193"/>
      <c r="D206" s="194"/>
      <c r="E206" s="190"/>
      <c r="F206" s="190"/>
      <c r="G206" s="190"/>
      <c r="H206" s="190"/>
      <c r="I206" s="190"/>
      <c r="J206" s="190"/>
      <c r="K206" s="190"/>
      <c r="L206" s="190"/>
      <c r="N206" s="190"/>
      <c r="O206" s="190"/>
      <c r="P206" s="190"/>
      <c r="Q206" s="190"/>
      <c r="R206" s="190"/>
    </row>
  </sheetData>
  <sheetProtection/>
  <autoFilter ref="A9:R198"/>
  <mergeCells count="13">
    <mergeCell ref="O1:R1"/>
    <mergeCell ref="O2:R2"/>
    <mergeCell ref="A6:A7"/>
    <mergeCell ref="K6:R6"/>
    <mergeCell ref="H6:J6"/>
    <mergeCell ref="B6:B7"/>
    <mergeCell ref="C6:C7"/>
    <mergeCell ref="F6:F7"/>
    <mergeCell ref="G6:G7"/>
    <mergeCell ref="E6:E7"/>
    <mergeCell ref="D6:D7"/>
    <mergeCell ref="A4:R4"/>
    <mergeCell ref="G203:I203"/>
  </mergeCells>
  <conditionalFormatting sqref="B18">
    <cfRule type="containsBlanks" priority="4" dxfId="0">
      <formula>LEN(TRIM(B18))=0</formula>
    </cfRule>
  </conditionalFormatting>
  <printOptions/>
  <pageMargins left="0.3937007874015748" right="0.3937007874015748" top="0.5511811023622047" bottom="0.5511811023622047" header="0.31496062992125984" footer="0.31496062992125984"/>
  <pageSetup firstPageNumber="19" useFirstPageNumber="1" horizontalDpi="600" verticalDpi="600" orientation="landscape" paperSize="9" scale="4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Klishina</dc:creator>
  <cp:keywords/>
  <dc:description/>
  <cp:lastModifiedBy>nikitina</cp:lastModifiedBy>
  <cp:lastPrinted>2017-02-07T05:52:19Z</cp:lastPrinted>
  <dcterms:created xsi:type="dcterms:W3CDTF">2013-11-22T11:49:29Z</dcterms:created>
  <dcterms:modified xsi:type="dcterms:W3CDTF">2017-03-13T01:30:35Z</dcterms:modified>
  <cp:category/>
  <cp:version/>
  <cp:contentType/>
  <cp:contentStatus/>
</cp:coreProperties>
</file>