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" sheetId="1" r:id="rId1"/>
  </sheets>
  <definedNames>
    <definedName name="_xlnm._FilterDatabase" localSheetId="0" hidden="1">'ведомств'!$C$16:$H$636</definedName>
    <definedName name="_xlnm.Print_Titles" localSheetId="0">'ведомств'!$16:$16</definedName>
    <definedName name="_xlnm.Print_Area" localSheetId="0">'ведомств'!$B$1:$P$636</definedName>
  </definedNames>
  <calcPr fullCalcOnLoad="1"/>
</workbook>
</file>

<file path=xl/sharedStrings.xml><?xml version="1.0" encoding="utf-8"?>
<sst xmlns="http://schemas.openxmlformats.org/spreadsheetml/2006/main" count="3371" uniqueCount="343">
  <si>
    <t xml:space="preserve">Руководитель контрольно-счетной палаты  муниципального образования </t>
  </si>
  <si>
    <t>Распределение  бюджетных ассигнований бюджета муниципального района "Читинский район"</t>
  </si>
  <si>
    <t>Наименование показателя</t>
  </si>
  <si>
    <t>Коды ведомственной классификации</t>
  </si>
  <si>
    <t>Сумма 2012               (тыс. рублей)</t>
  </si>
  <si>
    <t>Сумма 2013               (тыс. рублей)</t>
  </si>
  <si>
    <t>Код ведомства</t>
  </si>
  <si>
    <t>РЗ</t>
  </si>
  <si>
    <t>ПР</t>
  </si>
  <si>
    <t>ЦСР</t>
  </si>
  <si>
    <t>ВР</t>
  </si>
  <si>
    <t>Читинская область</t>
  </si>
  <si>
    <t>Агинский Бурятский автономный округ</t>
  </si>
  <si>
    <t>Администрация муниципального района "Читинский район"</t>
  </si>
  <si>
    <t>901</t>
  </si>
  <si>
    <t>Общегосударственные вопросы</t>
  </si>
  <si>
    <t>01</t>
  </si>
  <si>
    <t xml:space="preserve">Функционирование  высших органов исполнительной власти местных администраций  </t>
  </si>
  <si>
    <t>04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</si>
  <si>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</si>
  <si>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</si>
  <si>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240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</si>
  <si>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</si>
  <si>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</si>
  <si>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Осуществление государственных полномочий   в сфере государственного управления охраной труда</t>
  </si>
  <si>
    <t xml:space="preserve"> Межбюджетные трансферты</t>
  </si>
  <si>
    <t>500</t>
  </si>
  <si>
    <t xml:space="preserve"> Субвенции</t>
  </si>
  <si>
    <t>530</t>
  </si>
  <si>
    <t xml:space="preserve">Осуществление  государственного полномочия  по созданию  административных комиссий </t>
  </si>
  <si>
    <t>Другие общегосударственные вопросы</t>
  </si>
  <si>
    <t>13</t>
  </si>
  <si>
    <t>092 03 00</t>
  </si>
  <si>
    <t>Иные бюджетные ассигнования</t>
  </si>
  <si>
    <t>800</t>
  </si>
  <si>
    <t>Национальная безопасность и правоохранительная деятельность</t>
  </si>
  <si>
    <t>03</t>
  </si>
  <si>
    <t>02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</si>
  <si>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</si>
  <si>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</si>
  <si>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</si>
  <si>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Резервные средства</t>
  </si>
  <si>
    <t>870</t>
  </si>
  <si>
    <t>10</t>
  </si>
  <si>
    <t>Национальная  экономика</t>
  </si>
  <si>
    <t>Сельское хозяйство и рыболовство</t>
  </si>
  <si>
    <t>05</t>
  </si>
  <si>
    <t>810</t>
  </si>
  <si>
    <t>08</t>
  </si>
  <si>
    <t>Другие вопросы в области национальной экономики</t>
  </si>
  <si>
    <t>12</t>
  </si>
  <si>
    <t>06</t>
  </si>
  <si>
    <t>Культура,  кинематография</t>
  </si>
  <si>
    <t xml:space="preserve">Культура 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</si>
  <si>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</si>
  <si>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</si>
  <si>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</si>
  <si>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</si>
  <si>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</si>
  <si>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</si>
  <si>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</si>
  <si>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</si>
  <si>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Физическая культура и спорт</t>
  </si>
  <si>
    <t>11</t>
  </si>
  <si>
    <t xml:space="preserve">Массовый спорт </t>
  </si>
  <si>
    <t>902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</si>
  <si>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</si>
  <si>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</si>
  <si>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</si>
  <si>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</si>
  <si>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</si>
  <si>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</si>
  <si>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</si>
  <si>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</si>
  <si>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</si>
  <si>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</si>
  <si>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Обслуживание муниципального долга</t>
  </si>
  <si>
    <t>700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</si>
  <si>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</si>
  <si>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</si>
  <si>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</si>
  <si>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</si>
  <si>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 xml:space="preserve">Выравнивание бюджетной обеспеченности поселений из районного фонда финансовой поддержки </t>
  </si>
  <si>
    <t xml:space="preserve"> Дотации</t>
  </si>
  <si>
    <t>510</t>
  </si>
  <si>
    <t>Иные дотации</t>
  </si>
  <si>
    <t>Образование</t>
  </si>
  <si>
    <t>07</t>
  </si>
  <si>
    <t>Общее образование</t>
  </si>
  <si>
    <t>Учреждения по внешкольной работе с детьми</t>
  </si>
  <si>
    <t>610</t>
  </si>
  <si>
    <t>Библиотеки</t>
  </si>
  <si>
    <t>Учреждения по обеспечению хозяйственного обслуживания</t>
  </si>
  <si>
    <t>926</t>
  </si>
  <si>
    <t>Дошкольное образование</t>
  </si>
  <si>
    <t>Школы – детские сады, школы начальные, неполные средние и средние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</si>
  <si>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</si>
  <si>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</si>
  <si>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</si>
  <si>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Охрана семьи и детства</t>
  </si>
  <si>
    <t>Итого расходов</t>
  </si>
  <si>
    <t>Выполнение функций государственными органами</t>
  </si>
  <si>
    <t>063</t>
  </si>
  <si>
    <t>012</t>
  </si>
  <si>
    <t>______________</t>
  </si>
  <si>
    <t>Комитет по финансам администрации муниципального района "Читинский район"</t>
  </si>
  <si>
    <t>Комитет образования администрации муниципального района "Читинский район"</t>
  </si>
  <si>
    <t>310</t>
  </si>
  <si>
    <t>Публичные нормативные социальные выплаты гражданам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</si>
  <si>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обеспеченности)</t>
  </si>
  <si>
    <t>904</t>
  </si>
  <si>
    <t>Комитет культуры администрации муниципального района "Читинский район"</t>
  </si>
  <si>
    <t>Другие вопросы в области культуры, кинематографии</t>
  </si>
  <si>
    <t>Администрирование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</si>
  <si>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Функционирование (законодательных) представительных органов государственной власти и представительных органов муниципальных образований </t>
  </si>
  <si>
    <t>120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</si>
  <si>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</si>
  <si>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отдельных государственных порлномочий в сфере организации транспортного обслуживания населения автомобильным транспортом в муниципальном сообщении между муниципальным районом "Читинский район" и городским округом "Город Чита"</t>
  </si>
  <si>
    <t xml:space="preserve">Доплаты к пенсиям муниципальных служащих </t>
  </si>
  <si>
    <t xml:space="preserve">Осуществление государственного полномочия по расчету и предоставлению дотаций поселениям </t>
  </si>
  <si>
    <t>Обслуживание государственного ( муниципального) долга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</si>
  <si>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обеспечения дополниьтельного образования детей в муниципальных общеобразовательных организациях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</si>
  <si>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образовательных учреждений)</t>
  </si>
  <si>
    <t>903</t>
  </si>
  <si>
    <t>Совет муниципального района "Читинский район"</t>
  </si>
  <si>
    <t>Дорожное хозяйство</t>
  </si>
  <si>
    <t>Детские дошкольные учреждения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</si>
  <si>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</si>
  <si>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 муниципального образования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</si>
  <si>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</si>
  <si>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</si>
  <si>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Процентные платежи по муниципальному долгу</t>
  </si>
  <si>
    <t>300</t>
  </si>
  <si>
    <t>730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</si>
  <si>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обеспечение дополниьтельного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</si>
  <si>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 Забайкальского края</t>
  </si>
  <si>
    <t xml:space="preserve">Социальное обеспечение и иные выплаты населению 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</si>
  <si>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</si>
  <si>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</si>
  <si>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</si>
  <si>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Расходы на выплату персоналу государственных (муниципальных) органов </t>
  </si>
  <si>
    <t>200</t>
  </si>
  <si>
    <t xml:space="preserve">Закупка товаров, работ, услуг для государственных (муниципальных) нужд 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</si>
  <si>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</si>
  <si>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</si>
  <si>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 xml:space="preserve">Субсидии бюджетным учреждениям </t>
  </si>
  <si>
    <t>000002 00 00</t>
  </si>
  <si>
    <t>0000020300</t>
  </si>
  <si>
    <t>000002 04 00</t>
  </si>
  <si>
    <t>0000020800</t>
  </si>
  <si>
    <t>000002 08 00</t>
  </si>
  <si>
    <t>000002 25 00</t>
  </si>
  <si>
    <t>Иные закупки товаров, работ и услуг для обеспечения государственных (муниципальных) нужд</t>
  </si>
  <si>
    <t>000093 00 00</t>
  </si>
  <si>
    <t xml:space="preserve"> Программы муниципальных образований</t>
  </si>
  <si>
    <t>Муниципальная программа"Развитие сельского хохяйства и регулирование рынков сельскохозяйственной продукции,сырья и продовольствия"</t>
  </si>
  <si>
    <t>Муниципальная  программа"Устойчивое развитие сельских территорий (2015-2021 годы)"</t>
  </si>
  <si>
    <t xml:space="preserve">Благоустройство </t>
  </si>
  <si>
    <t xml:space="preserve">Организация и содержание мест захоронения </t>
  </si>
  <si>
    <t>Прочие мероприятия по благоустройству</t>
  </si>
  <si>
    <t xml:space="preserve">000002 04 00         </t>
  </si>
  <si>
    <t>0000079206</t>
  </si>
  <si>
    <t>0000079207</t>
  </si>
  <si>
    <t>0000074505</t>
  </si>
  <si>
    <t>0000079502</t>
  </si>
  <si>
    <t>0000079227</t>
  </si>
  <si>
    <t>0000079211</t>
  </si>
  <si>
    <t>0000071101</t>
  </si>
  <si>
    <t>0000071201</t>
  </si>
  <si>
    <t>0000071218</t>
  </si>
  <si>
    <t>0000071228</t>
  </si>
  <si>
    <t>0000071230</t>
  </si>
  <si>
    <t>0000092030</t>
  </si>
  <si>
    <t>0000093 99 0</t>
  </si>
  <si>
    <t>0000079500</t>
  </si>
  <si>
    <t>0000079512</t>
  </si>
  <si>
    <t>0000031521</t>
  </si>
  <si>
    <t xml:space="preserve">00000491 00 </t>
  </si>
  <si>
    <t xml:space="preserve">00000491 01 </t>
  </si>
  <si>
    <t>0000070 00 0</t>
  </si>
  <si>
    <t>0000070 05 0</t>
  </si>
  <si>
    <t>0000051180</t>
  </si>
  <si>
    <t>0000065000</t>
  </si>
  <si>
    <t>0000065030</t>
  </si>
  <si>
    <t xml:space="preserve">00000516 00 </t>
  </si>
  <si>
    <t>00000516 10</t>
  </si>
  <si>
    <t>00000516 13</t>
  </si>
  <si>
    <t>0000051700</t>
  </si>
  <si>
    <t>0000051702</t>
  </si>
  <si>
    <t>0000042300</t>
  </si>
  <si>
    <t>0000042399</t>
  </si>
  <si>
    <t>0000044000</t>
  </si>
  <si>
    <t>0000044099</t>
  </si>
  <si>
    <t xml:space="preserve">00000442 00 </t>
  </si>
  <si>
    <t xml:space="preserve">00000442 99 </t>
  </si>
  <si>
    <t xml:space="preserve">00000512 00 </t>
  </si>
  <si>
    <t xml:space="preserve">00000512 97 </t>
  </si>
  <si>
    <t>0000042099</t>
  </si>
  <si>
    <t>0000042199</t>
  </si>
  <si>
    <t xml:space="preserve">00000423 00 </t>
  </si>
  <si>
    <t xml:space="preserve">00000423 99 </t>
  </si>
  <si>
    <t xml:space="preserve">00000452 00 </t>
  </si>
  <si>
    <t xml:space="preserve">00000452 99 </t>
  </si>
  <si>
    <t xml:space="preserve"> по ведомственной структуре расходов бюджета </t>
  </si>
  <si>
    <t>0000060005</t>
  </si>
  <si>
    <t>0000060004</t>
  </si>
  <si>
    <t>Сумма              (тыс. рублей)</t>
  </si>
  <si>
    <t>0000078060</t>
  </si>
  <si>
    <t>0000092000</t>
  </si>
  <si>
    <t>0000031500</t>
  </si>
  <si>
    <t>Строительство, модернизация, ремонт и содержание  автомобильных дорог общего пользования,в том числе дорог в поселениях (за исключением автомобильных дорог федерального значения)</t>
  </si>
  <si>
    <t>Дополнительное образование детей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</si>
  <si>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</si>
  <si>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</si>
  <si>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0000021800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</si>
  <si>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</si>
  <si>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00000453 00 </t>
  </si>
  <si>
    <t>00000453 99</t>
  </si>
  <si>
    <t xml:space="preserve">Расходы на выплату персоналу казенных учрежденийв </t>
  </si>
  <si>
    <t>110</t>
  </si>
  <si>
    <t>Финансовое обеспечение выполнения функций муниципальных учреждений</t>
  </si>
  <si>
    <t>Учреждения в сфере бухгалтерского обслуживания</t>
  </si>
  <si>
    <t>Другие вопросы в области социальной политики</t>
  </si>
  <si>
    <t>Софинансирование расходов на мероприятия государственной программы "Доступная среда"</t>
  </si>
  <si>
    <t>00000L0270</t>
  </si>
  <si>
    <t>0000072400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</si>
  <si>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</si>
  <si>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0000079220</t>
  </si>
  <si>
    <t>0000079230</t>
  </si>
  <si>
    <t>0000051200</t>
  </si>
  <si>
    <t>850</t>
  </si>
  <si>
    <t>0000020000</t>
  </si>
  <si>
    <t>0000030000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</si>
  <si>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</si>
  <si>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</si>
  <si>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</si>
  <si>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Единая субвенция в сфере государственного управления</t>
  </si>
  <si>
    <t>830</t>
  </si>
  <si>
    <t>Единая субвенция в сфере образования</t>
  </si>
  <si>
    <t>Исполнение судебных актов</t>
  </si>
  <si>
    <t>Уплата налогов, сборов и иных платежей</t>
  </si>
  <si>
    <t xml:space="preserve">Прочие межбюджетные трансферты общего характера </t>
  </si>
  <si>
    <t>Иные безвозмездные и безвозвратные перечисления</t>
  </si>
  <si>
    <t>Безвозмездные перечисления бюджетам поселений из бюджета муниципального района на осуществление части полномочий по решению вопросов местного значения по заключенным соглашениям</t>
  </si>
  <si>
    <t>0000052000</t>
  </si>
  <si>
    <t>0000052106</t>
  </si>
  <si>
    <t>540</t>
  </si>
  <si>
    <t>Дорожное хозяйство (Дорожные фонды)</t>
  </si>
  <si>
    <t>Дефицит (профицит) бюджета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</si>
  <si>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</si>
  <si>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Расходы за счёт субсидии на выравнивание обеспеченности, на реализацию отдельных расходных обязательств </t>
  </si>
  <si>
    <t>0000078181</t>
  </si>
  <si>
    <t xml:space="preserve">Софинансирование расходов за счёт субсидии на выравнивание обеспеченности, на реализацию отдельных расходных обязательств </t>
  </si>
  <si>
    <t>00000S8181</t>
  </si>
  <si>
    <t>Осуществление  отдельных  государственного полномочий в сфере государственного управления</t>
  </si>
  <si>
    <t>Судебная система</t>
  </si>
  <si>
    <t xml:space="preserve"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</si>
  <si>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Софинансирование мероприятий по проектированию и строительству (реконструкции) автомобильных дорог общегопользования местного  значения с твердым покрытием до сельских населенных пунктов, не имеющих круглогодичной связи с сетью автомобильных дорог общего пользования , а также их капитальный ремонт и ремонт</t>
  </si>
  <si>
    <t>00000S4315</t>
  </si>
  <si>
    <t>Коммунальное хозяйство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</si>
  <si>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</si>
  <si>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0000074905</t>
  </si>
  <si>
    <t xml:space="preserve">Субсидии бюджетам поселений на выравнивание обеспеченности, на реализацию отдельных расходных обязательств </t>
  </si>
  <si>
    <t>Субсидии</t>
  </si>
  <si>
    <t>Субсидии бюджетам поселений на реализацию мероприятий проекта «Забайкалье - территория будущего»</t>
  </si>
  <si>
    <t>520</t>
  </si>
  <si>
    <t>0000078182</t>
  </si>
  <si>
    <t>Дотации на поддержку мер по обеспечению сбалансированности бюджетов</t>
  </si>
  <si>
    <t xml:space="preserve"> Реализация мероприятий проекта «Забайкалье - территория будущего»</t>
  </si>
  <si>
    <t>Иные межбюджетные трансферты</t>
  </si>
  <si>
    <t>0000070000</t>
  </si>
  <si>
    <t>0000070050</t>
  </si>
  <si>
    <t>0000071202</t>
  </si>
  <si>
    <t>Расходы за счёт субсидии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</si>
  <si>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Расходы за счёт субсидии на реализацию Мероприятия  "Капитальный ремонт спортивных залов в муниципальных общеобразовательных организациях" государственной программы Забайкальского края "Развитие образования Забайкальского края на 2014-2025 годы"</t>
  </si>
  <si>
    <t>Расходы на выплату персоналу казенных учрежденийв</t>
  </si>
  <si>
    <t xml:space="preserve">Предоставление компенсации части платы, взымаемой с  родителей (законных представителей) за присмотр и уход за детьми, осваивающими образовательные программы  дошкольного образования в образовательных организациях </t>
  </si>
  <si>
    <t>0000078183</t>
  </si>
  <si>
    <t>Расходы за счёт субсидии на частичную компенсацию дополнительных расходов на повышение оплаты труда работников бюджетной сферы</t>
  </si>
  <si>
    <t>400</t>
  </si>
  <si>
    <t>414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</si>
  <si>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</si>
  <si>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</si>
  <si>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00000L1120</t>
  </si>
  <si>
    <t>00000L5190</t>
  </si>
  <si>
    <t>Комплексные мероприятия, направленные на модернизацию учреждений культурно-досугового типа</t>
  </si>
  <si>
    <t>00000L5670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</si>
  <si>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</si>
  <si>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00000L270</t>
  </si>
  <si>
    <t>Мероприятия государственной программы "Доступная среда"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</si>
  <si>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</si>
  <si>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</si>
  <si>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</si>
  <si>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00000S4905</t>
  </si>
  <si>
    <t>Софинансирование расходов по модернизации объектов теплоэнергетики и капитальный ремонт объектов коммунальной инфраструктуры, находящихся в муниципальной собственности</t>
  </si>
  <si>
    <t>0000079205</t>
  </si>
  <si>
    <t>Расходы за счёт субсидии на поддержку муниципальных программ формирования городской среды</t>
  </si>
  <si>
    <t>00000L5550</t>
  </si>
  <si>
    <t>0000074402</t>
  </si>
  <si>
    <t>Субсидии бюджетам поселений на частичную компенсацию дополнительных расходов на повышение оплаты труда работников бюджетной сферы</t>
  </si>
  <si>
    <t>00000L4670</t>
  </si>
  <si>
    <t>Подключение муниципальных общедоступных библиотек и государственных центральных библиотек субъектов РФ к информационно-телекоммуникационной сети "Интернет", комплектование книжных фондов</t>
  </si>
  <si>
    <t>00000S1421</t>
  </si>
  <si>
    <t>Обеспечение доступа к сети Интернет, развитие системы оценки качества</t>
  </si>
  <si>
    <t>0000043626</t>
  </si>
  <si>
    <t>Молодежная политика</t>
  </si>
  <si>
    <t>Организация отдыха и оздоровления детей в каникулярное время</t>
  </si>
  <si>
    <t>0000071432</t>
  </si>
  <si>
    <t>0000090000</t>
  </si>
  <si>
    <t>0000090020</t>
  </si>
  <si>
    <t>Оценка недвижимости, признания прав и регулирование отношений по государственной и муниципальной собственности</t>
  </si>
  <si>
    <t>0000034003</t>
  </si>
  <si>
    <t>Мероприятия в области коммунального хозяйства</t>
  </si>
  <si>
    <t>0000035105</t>
  </si>
  <si>
    <t>Софинансирование расходов за счёт субсидии на выполнение Указов Президента РФ</t>
  </si>
  <si>
    <t>00000S8184</t>
  </si>
  <si>
    <t>Культура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</si>
  <si>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</si>
  <si>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 xml:space="preserve">Развитие сети плоскостных спортивных сооружений в сельской местности </t>
  </si>
  <si>
    <t>0000073670</t>
  </si>
  <si>
    <t>Расходы за счёт субсидии на реализацию мероприятий по подготовке документов территориального планирования</t>
  </si>
  <si>
    <t>00000S8183</t>
  </si>
  <si>
    <t>0000021801</t>
  </si>
  <si>
    <t>410</t>
  </si>
  <si>
    <t>00000S8182</t>
  </si>
  <si>
    <t>00000S1101</t>
  </si>
  <si>
    <t>000002 03 00</t>
  </si>
  <si>
    <t>Глава муниципального образования</t>
  </si>
  <si>
    <t>00000S4317</t>
  </si>
  <si>
    <t>Строительство, реконструкция, капитальный ремонт и ремонт автомобильных дорог общего пользования местного значения и искусственных сооружений на них</t>
  </si>
  <si>
    <t>0000000704</t>
  </si>
  <si>
    <t>0000009602</t>
  </si>
  <si>
    <t>00000S8185</t>
  </si>
  <si>
    <t>00000S1436</t>
  </si>
  <si>
    <t>00000S1432</t>
  </si>
  <si>
    <t>Расходы за счёт Резервного фонда Забайкальского края</t>
  </si>
  <si>
    <t>Бюджетные инвестиции</t>
  </si>
  <si>
    <t xml:space="preserve">Резервные средства </t>
  </si>
  <si>
    <t>Переселение из аварийного жилья</t>
  </si>
  <si>
    <t>Субсидии бюджетам поселений  на погашение просроченной кредиторской задолженности по отдельным расходным обязательствам муниципальных образований</t>
  </si>
  <si>
    <t>Расходы за счёт субсидии  на погашение просроченной кредиторской задолженности по отдельным расходным обязательствам муниципальных образований</t>
  </si>
  <si>
    <t>Ософинансирование расходов в части организации отдыха и оздоровления детей в каникулярное время</t>
  </si>
  <si>
    <t xml:space="preserve">ПРИЛОЖЕНИЕ № 9
к   Решению Совета  муниципального района «Читинский район» № 395 от 28 декабря 2017 года
"О бюджете муниципального  района «Читинский район» на 2018 год" (в редакции Решения Совета  муниципального района
«Читинский район» № 33 от 25.12. 2018 года"О внесении изменении в решение Совета муниципального района "Читинский район" № 395 от 28 декабря 2017г "О бюджете муниципального  района «Читинский район» на 2018 год"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</si>
</sst>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_ ;\-#,##0.00\ "/>
    <numFmt numFmtId="181" formatCode="#,##0.0_ ;\-#,##0.0\ "/>
    <numFmt numFmtId="182" formatCode="[$-FC19]d\ mmmm\ yyyy\ &quot;г.&quot;"/>
    <numFmt numFmtId="183" formatCode="#,##0\ &quot;₽&quot;"/>
  </numFmts>
  <fonts count="52">
    <font>
      <sz val="10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53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right" vertical="center"/>
    </xf>
    <xf numFmtId="172" fontId="3" fillId="32" borderId="11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11" xfId="0" applyNumberFormat="1" applyFont="1" applyFill="1" applyBorder="1" applyAlignment="1">
      <alignment horizontal="right" vertical="center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62" applyNumberFormat="1" applyFont="1" applyFill="1" applyBorder="1" applyAlignment="1">
      <alignment vertical="center" wrapText="1"/>
    </xf>
    <xf numFmtId="172" fontId="2" fillId="33" borderId="10" xfId="53" applyNumberFormat="1" applyFont="1" applyFill="1" applyBorder="1" applyAlignment="1">
      <alignment horizontal="right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>
      <alignment horizontal="right" vertical="center" wrapText="1"/>
      <protection/>
    </xf>
    <xf numFmtId="172" fontId="8" fillId="0" borderId="11" xfId="53" applyNumberFormat="1" applyFont="1" applyFill="1" applyBorder="1" applyAlignment="1">
      <alignment horizontal="right" vertical="center" wrapText="1"/>
      <protection/>
    </xf>
    <xf numFmtId="172" fontId="2" fillId="0" borderId="10" xfId="53" applyNumberFormat="1" applyFont="1" applyFill="1" applyBorder="1" applyAlignment="1">
      <alignment horizontal="right" vertical="center" wrapText="1"/>
      <protection/>
    </xf>
    <xf numFmtId="172" fontId="2" fillId="0" borderId="11" xfId="53" applyNumberFormat="1" applyFont="1" applyFill="1" applyBorder="1" applyAlignment="1">
      <alignment horizontal="right" vertical="center" wrapText="1"/>
      <protection/>
    </xf>
    <xf numFmtId="0" fontId="2" fillId="0" borderId="0" xfId="53" applyFont="1" applyFill="1">
      <alignment/>
      <protection/>
    </xf>
    <xf numFmtId="0" fontId="7" fillId="0" borderId="10" xfId="0" applyFont="1" applyFill="1" applyBorder="1" applyAlignment="1">
      <alignment vertical="center" wrapText="1"/>
    </xf>
    <xf numFmtId="172" fontId="2" fillId="32" borderId="10" xfId="0" applyNumberFormat="1" applyFont="1" applyFill="1" applyBorder="1" applyAlignment="1">
      <alignment horizontal="right" vertical="center"/>
    </xf>
    <xf numFmtId="172" fontId="2" fillId="32" borderId="11" xfId="0" applyNumberFormat="1" applyFont="1" applyFill="1" applyBorder="1" applyAlignment="1">
      <alignment horizontal="right" vertical="center"/>
    </xf>
    <xf numFmtId="172" fontId="9" fillId="0" borderId="10" xfId="53" applyNumberFormat="1" applyFont="1" applyFill="1" applyBorder="1" applyAlignment="1">
      <alignment horizontal="right" vertical="center" wrapText="1"/>
      <protection/>
    </xf>
    <xf numFmtId="172" fontId="9" fillId="0" borderId="11" xfId="53" applyNumberFormat="1" applyFont="1" applyFill="1" applyBorder="1" applyAlignment="1">
      <alignment horizontal="right" vertical="center" wrapText="1"/>
      <protection/>
    </xf>
    <xf numFmtId="0" fontId="1" fillId="33" borderId="0" xfId="0" applyFont="1" applyFill="1" applyAlignment="1">
      <alignment/>
    </xf>
    <xf numFmtId="172" fontId="2" fillId="33" borderId="11" xfId="53" applyNumberFormat="1" applyFont="1" applyFill="1" applyBorder="1" applyAlignment="1">
      <alignment horizontal="right" vertical="center" wrapText="1"/>
      <protection/>
    </xf>
    <xf numFmtId="172" fontId="2" fillId="34" borderId="10" xfId="53" applyNumberFormat="1" applyFont="1" applyFill="1" applyBorder="1" applyAlignment="1">
      <alignment horizontal="right" vertical="center" wrapText="1"/>
      <protection/>
    </xf>
    <xf numFmtId="172" fontId="2" fillId="34" borderId="11" xfId="53" applyNumberFormat="1" applyFont="1" applyFill="1" applyBorder="1" applyAlignment="1">
      <alignment horizontal="right" vertical="center" wrapText="1"/>
      <protection/>
    </xf>
    <xf numFmtId="172" fontId="3" fillId="34" borderId="10" xfId="0" applyNumberFormat="1" applyFont="1" applyFill="1" applyBorder="1" applyAlignment="1">
      <alignment horizontal="right" vertical="center"/>
    </xf>
    <xf numFmtId="172" fontId="3" fillId="34" borderId="11" xfId="0" applyNumberFormat="1" applyFont="1" applyFill="1" applyBorder="1" applyAlignment="1">
      <alignment horizontal="right" vertical="center"/>
    </xf>
    <xf numFmtId="172" fontId="2" fillId="34" borderId="12" xfId="53" applyNumberFormat="1" applyFont="1" applyFill="1" applyBorder="1" applyAlignment="1">
      <alignment horizontal="right" vertical="center" wrapText="1"/>
      <protection/>
    </xf>
    <xf numFmtId="172" fontId="2" fillId="34" borderId="13" xfId="53" applyNumberFormat="1" applyFont="1" applyFill="1" applyBorder="1" applyAlignment="1">
      <alignment horizontal="right" vertical="center" wrapText="1"/>
      <protection/>
    </xf>
    <xf numFmtId="172" fontId="2" fillId="0" borderId="12" xfId="53" applyNumberFormat="1" applyFont="1" applyFill="1" applyBorder="1" applyAlignment="1">
      <alignment horizontal="right" vertical="center" wrapText="1"/>
      <protection/>
    </xf>
    <xf numFmtId="172" fontId="2" fillId="0" borderId="13" xfId="53" applyNumberFormat="1" applyFont="1" applyFill="1" applyBorder="1" applyAlignment="1">
      <alignment horizontal="right" vertical="center" wrapText="1"/>
      <protection/>
    </xf>
    <xf numFmtId="172" fontId="2" fillId="0" borderId="14" xfId="53" applyNumberFormat="1" applyFont="1" applyFill="1" applyBorder="1" applyAlignment="1">
      <alignment horizontal="right" vertical="center" wrapText="1"/>
      <protection/>
    </xf>
    <xf numFmtId="172" fontId="2" fillId="0" borderId="15" xfId="53" applyNumberFormat="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62" applyNumberFormat="1" applyFont="1" applyFill="1" applyBorder="1" applyAlignment="1">
      <alignment vertical="center" wrapText="1"/>
    </xf>
    <xf numFmtId="0" fontId="2" fillId="0" borderId="0" xfId="62" applyNumberFormat="1" applyFont="1" applyFill="1" applyBorder="1" applyAlignment="1">
      <alignment vertical="center"/>
    </xf>
    <xf numFmtId="0" fontId="2" fillId="0" borderId="0" xfId="53" applyFont="1" applyFill="1" applyBorder="1" applyAlignment="1">
      <alignment vertical="center" wrapText="1"/>
      <protection/>
    </xf>
    <xf numFmtId="0" fontId="2" fillId="0" borderId="0" xfId="62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62" applyNumberFormat="1" applyFont="1" applyFill="1" applyBorder="1" applyAlignment="1">
      <alignment vertical="center" wrapText="1"/>
    </xf>
    <xf numFmtId="0" fontId="3" fillId="0" borderId="0" xfId="62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3" fontId="3" fillId="0" borderId="0" xfId="62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34" borderId="0" xfId="0" applyFont="1" applyFill="1" applyBorder="1" applyAlignment="1">
      <alignment/>
    </xf>
    <xf numFmtId="172" fontId="2" fillId="0" borderId="15" xfId="0" applyNumberFormat="1" applyFont="1" applyFill="1" applyBorder="1" applyAlignment="1">
      <alignment horizontal="right" vertical="center"/>
    </xf>
    <xf numFmtId="0" fontId="2" fillId="0" borderId="0" xfId="53" applyFont="1" applyFill="1" applyBorder="1">
      <alignment/>
      <protection/>
    </xf>
    <xf numFmtId="0" fontId="1" fillId="33" borderId="0" xfId="0" applyFont="1" applyFill="1" applyBorder="1" applyAlignment="1">
      <alignment/>
    </xf>
    <xf numFmtId="172" fontId="2" fillId="34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4" fillId="0" borderId="10" xfId="62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0" fontId="3" fillId="0" borderId="10" xfId="62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2" fillId="34" borderId="0" xfId="0" applyNumberFormat="1" applyFont="1" applyFill="1" applyBorder="1" applyAlignment="1">
      <alignment horizontal="center" vertical="center"/>
    </xf>
    <xf numFmtId="172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49" fontId="2" fillId="34" borderId="0" xfId="53" applyNumberFormat="1" applyFont="1" applyFill="1" applyBorder="1" applyAlignment="1">
      <alignment horizontal="center" vertical="center" wrapText="1"/>
      <protection/>
    </xf>
    <xf numFmtId="172" fontId="3" fillId="34" borderId="0" xfId="0" applyNumberFormat="1" applyFont="1" applyFill="1" applyBorder="1" applyAlignment="1">
      <alignment horizontal="right" vertical="center"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172" fontId="5" fillId="0" borderId="10" xfId="0" applyNumberFormat="1" applyFont="1" applyFill="1" applyBorder="1" applyAlignment="1">
      <alignment horizontal="center" vertical="center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181" fontId="2" fillId="0" borderId="10" xfId="43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/>
      <protection/>
    </xf>
    <xf numFmtId="0" fontId="2" fillId="34" borderId="0" xfId="53" applyNumberFormat="1" applyFont="1" applyFill="1" applyBorder="1" applyAlignment="1">
      <alignment horizontal="center" vertical="center" wrapText="1"/>
      <protection/>
    </xf>
    <xf numFmtId="172" fontId="2" fillId="0" borderId="20" xfId="53" applyNumberFormat="1" applyFont="1" applyFill="1" applyBorder="1" applyAlignment="1">
      <alignment horizontal="right" vertical="center" wrapText="1"/>
      <protection/>
    </xf>
    <xf numFmtId="172" fontId="2" fillId="0" borderId="21" xfId="53" applyNumberFormat="1" applyFont="1" applyFill="1" applyBorder="1" applyAlignment="1">
      <alignment horizontal="right" vertical="center" wrapText="1"/>
      <protection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62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2" fontId="2" fillId="0" borderId="0" xfId="53" applyNumberFormat="1" applyFont="1" applyFill="1" applyBorder="1" applyAlignment="1">
      <alignment horizontal="right" vertical="center" wrapText="1"/>
      <protection/>
    </xf>
    <xf numFmtId="179" fontId="3" fillId="0" borderId="10" xfId="53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NumberFormat="1" applyFont="1" applyFill="1" applyBorder="1" applyAlignment="1">
      <alignment vertical="center" wrapText="1"/>
    </xf>
    <xf numFmtId="0" fontId="5" fillId="0" borderId="10" xfId="54" applyFont="1" applyFill="1" applyBorder="1" applyAlignment="1">
      <alignment vertical="center" wrapText="1"/>
      <protection/>
    </xf>
    <xf numFmtId="0" fontId="5" fillId="0" borderId="10" xfId="65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7" fillId="0" borderId="10" xfId="54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" xfId="53"/>
    <cellStyle name="Обычный_Приложения 8, 9, 10 (1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V1460"/>
  <sheetViews>
    <sheetView tabSelected="1" view="pageBreakPreview" zoomScaleSheetLayoutView="100" zoomScalePageLayoutView="0" workbookViewId="0" topLeftCell="B1">
      <selection activeCell="B1" sqref="B1:J9"/>
    </sheetView>
  </sheetViews>
  <sheetFormatPr defaultColWidth="9.00390625" defaultRowHeight="12.75"/>
  <cols>
    <col min="1" max="1" width="29.375" style="1" hidden="1" customWidth="1"/>
    <col min="2" max="2" width="72.625" style="5" customWidth="1"/>
    <col min="3" max="3" width="5.375" style="1" customWidth="1"/>
    <col min="4" max="4" width="5.00390625" style="1" customWidth="1"/>
    <col min="5" max="5" width="5.625" style="1" customWidth="1"/>
    <col min="6" max="6" width="15.75390625" style="1" customWidth="1"/>
    <col min="7" max="7" width="6.75390625" style="1" bestFit="1" customWidth="1"/>
    <col min="8" max="8" width="13.00390625" style="96" customWidth="1"/>
    <col min="9" max="9" width="11.75390625" style="1" hidden="1" customWidth="1"/>
    <col min="10" max="10" width="10.375" style="1" hidden="1" customWidth="1"/>
    <col min="11" max="12" width="11.75390625" style="1" hidden="1" customWidth="1"/>
    <col min="13" max="13" width="0.12890625" style="1" hidden="1" customWidth="1"/>
    <col min="14" max="14" width="9.375" style="1" hidden="1" customWidth="1"/>
    <col min="15" max="16" width="9.125" style="1" hidden="1" customWidth="1"/>
    <col min="17" max="16384" width="9.125" style="1" customWidth="1"/>
  </cols>
  <sheetData>
    <row r="1" spans="2:10" ht="12">
      <c r="B1" s="125" t="s">
        <v>342</v>
      </c>
      <c r="C1" s="126"/>
      <c r="D1" s="126"/>
      <c r="E1" s="126"/>
      <c r="F1" s="126"/>
      <c r="G1" s="126"/>
      <c r="H1" s="126"/>
      <c r="I1" s="126"/>
      <c r="J1" s="126"/>
    </row>
    <row r="2" spans="2:10" ht="12">
      <c r="B2" s="126"/>
      <c r="C2" s="126"/>
      <c r="D2" s="126"/>
      <c r="E2" s="126"/>
      <c r="F2" s="126"/>
      <c r="G2" s="126"/>
      <c r="H2" s="126"/>
      <c r="I2" s="126"/>
      <c r="J2" s="126"/>
    </row>
    <row r="3" spans="2:10" ht="12">
      <c r="B3" s="126"/>
      <c r="C3" s="126"/>
      <c r="D3" s="126"/>
      <c r="E3" s="126"/>
      <c r="F3" s="126"/>
      <c r="G3" s="126"/>
      <c r="H3" s="126"/>
      <c r="I3" s="126"/>
      <c r="J3" s="126"/>
    </row>
    <row r="4" spans="2:10" ht="12">
      <c r="B4" s="126"/>
      <c r="C4" s="126"/>
      <c r="D4" s="126"/>
      <c r="E4" s="126"/>
      <c r="F4" s="126"/>
      <c r="G4" s="126"/>
      <c r="H4" s="126"/>
      <c r="I4" s="126"/>
      <c r="J4" s="126"/>
    </row>
    <row r="5" spans="2:10" ht="30.75" customHeight="1">
      <c r="B5" s="126"/>
      <c r="C5" s="126"/>
      <c r="D5" s="126"/>
      <c r="E5" s="126"/>
      <c r="F5" s="126"/>
      <c r="G5" s="126"/>
      <c r="H5" s="126"/>
      <c r="I5" s="126"/>
      <c r="J5" s="126"/>
    </row>
    <row r="6" spans="2:10" ht="12" hidden="1">
      <c r="B6" s="126"/>
      <c r="C6" s="126"/>
      <c r="D6" s="126"/>
      <c r="E6" s="126"/>
      <c r="F6" s="126"/>
      <c r="G6" s="126"/>
      <c r="H6" s="126"/>
      <c r="I6" s="126"/>
      <c r="J6" s="126"/>
    </row>
    <row r="7" spans="2:10" ht="12" hidden="1">
      <c r="B7" s="126"/>
      <c r="C7" s="126"/>
      <c r="D7" s="126"/>
      <c r="E7" s="126"/>
      <c r="F7" s="126"/>
      <c r="G7" s="126"/>
      <c r="H7" s="126"/>
      <c r="I7" s="126"/>
      <c r="J7" s="126"/>
    </row>
    <row r="8" spans="2:10" ht="12" hidden="1">
      <c r="B8" s="126"/>
      <c r="C8" s="126"/>
      <c r="D8" s="126"/>
      <c r="E8" s="126"/>
      <c r="F8" s="126"/>
      <c r="G8" s="126"/>
      <c r="H8" s="126"/>
      <c r="I8" s="126"/>
      <c r="J8" s="126"/>
    </row>
    <row r="9" spans="2:12" ht="6.75" customHeight="1" hidden="1">
      <c r="B9" s="126"/>
      <c r="C9" s="126"/>
      <c r="D9" s="126"/>
      <c r="E9" s="126"/>
      <c r="F9" s="126"/>
      <c r="G9" s="126"/>
      <c r="H9" s="126"/>
      <c r="I9" s="126"/>
      <c r="J9" s="126"/>
      <c r="K9" s="69"/>
      <c r="L9" s="69"/>
    </row>
    <row r="10" spans="2:12" ht="18" customHeight="1">
      <c r="B10" s="128" t="s">
        <v>1</v>
      </c>
      <c r="C10" s="128"/>
      <c r="D10" s="128"/>
      <c r="E10" s="128"/>
      <c r="F10" s="128"/>
      <c r="G10" s="128"/>
      <c r="H10" s="128"/>
      <c r="I10" s="69"/>
      <c r="J10" s="69"/>
      <c r="K10" s="69"/>
      <c r="L10" s="69"/>
    </row>
    <row r="11" spans="2:12" ht="15.75" customHeight="1">
      <c r="B11" s="128" t="s">
        <v>203</v>
      </c>
      <c r="C11" s="128"/>
      <c r="D11" s="128"/>
      <c r="E11" s="128"/>
      <c r="F11" s="128"/>
      <c r="G11" s="128"/>
      <c r="H11" s="102"/>
      <c r="I11" s="69"/>
      <c r="J11" s="69"/>
      <c r="K11" s="69"/>
      <c r="L11" s="69"/>
    </row>
    <row r="12" spans="2:16" ht="15" customHeight="1">
      <c r="B12" s="127" t="s">
        <v>2</v>
      </c>
      <c r="C12" s="127" t="s">
        <v>3</v>
      </c>
      <c r="D12" s="127"/>
      <c r="E12" s="127"/>
      <c r="F12" s="127"/>
      <c r="G12" s="127"/>
      <c r="H12" s="127" t="s">
        <v>206</v>
      </c>
      <c r="I12" s="70"/>
      <c r="J12" s="71"/>
      <c r="K12" s="72"/>
      <c r="L12" s="72"/>
      <c r="M12" s="127" t="s">
        <v>4</v>
      </c>
      <c r="N12" s="130" t="s">
        <v>5</v>
      </c>
      <c r="O12" s="127" t="s">
        <v>4</v>
      </c>
      <c r="P12" s="127" t="s">
        <v>5</v>
      </c>
    </row>
    <row r="13" spans="2:16" ht="12">
      <c r="B13" s="127"/>
      <c r="C13" s="127"/>
      <c r="D13" s="127"/>
      <c r="E13" s="127"/>
      <c r="F13" s="127"/>
      <c r="G13" s="127"/>
      <c r="H13" s="127"/>
      <c r="I13" s="73"/>
      <c r="J13" s="74"/>
      <c r="K13" s="75"/>
      <c r="L13" s="75"/>
      <c r="M13" s="127"/>
      <c r="N13" s="130"/>
      <c r="O13" s="127"/>
      <c r="P13" s="127"/>
    </row>
    <row r="14" spans="2:16" ht="6.75" customHeight="1">
      <c r="B14" s="127"/>
      <c r="C14" s="127"/>
      <c r="D14" s="127"/>
      <c r="E14" s="127"/>
      <c r="F14" s="127"/>
      <c r="G14" s="127"/>
      <c r="H14" s="127"/>
      <c r="I14" s="73"/>
      <c r="J14" s="74"/>
      <c r="K14" s="76"/>
      <c r="L14" s="76"/>
      <c r="M14" s="127"/>
      <c r="N14" s="130"/>
      <c r="O14" s="127"/>
      <c r="P14" s="127"/>
    </row>
    <row r="15" spans="2:178" ht="39.75" customHeight="1">
      <c r="B15" s="127"/>
      <c r="C15" s="68" t="s">
        <v>6</v>
      </c>
      <c r="D15" s="68" t="s">
        <v>7</v>
      </c>
      <c r="E15" s="68" t="s">
        <v>8</v>
      </c>
      <c r="F15" s="68" t="s">
        <v>9</v>
      </c>
      <c r="G15" s="68" t="s">
        <v>10</v>
      </c>
      <c r="H15" s="127"/>
      <c r="I15" s="77"/>
      <c r="J15" s="68"/>
      <c r="K15" s="78" t="s">
        <v>11</v>
      </c>
      <c r="L15" s="78" t="s">
        <v>12</v>
      </c>
      <c r="M15" s="127"/>
      <c r="N15" s="130"/>
      <c r="O15" s="127"/>
      <c r="P15" s="13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</row>
    <row r="16" spans="2:178" ht="12">
      <c r="B16" s="68">
        <v>1</v>
      </c>
      <c r="C16" s="68">
        <v>2</v>
      </c>
      <c r="D16" s="68">
        <v>3</v>
      </c>
      <c r="E16" s="68">
        <v>4</v>
      </c>
      <c r="F16" s="68">
        <v>5</v>
      </c>
      <c r="G16" s="68">
        <v>6</v>
      </c>
      <c r="H16" s="3">
        <v>7</v>
      </c>
      <c r="I16" s="79">
        <v>8</v>
      </c>
      <c r="J16" s="3">
        <v>9</v>
      </c>
      <c r="K16" s="3">
        <v>14</v>
      </c>
      <c r="L16" s="4">
        <v>15</v>
      </c>
      <c r="M16" s="5"/>
      <c r="N16" s="6"/>
      <c r="O16" s="3">
        <v>7</v>
      </c>
      <c r="P16" s="4">
        <v>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</row>
    <row r="17" spans="2:178" ht="15.75">
      <c r="B17" s="80" t="s">
        <v>13</v>
      </c>
      <c r="C17" s="81" t="s">
        <v>14</v>
      </c>
      <c r="D17" s="68"/>
      <c r="E17" s="68"/>
      <c r="F17" s="68"/>
      <c r="G17" s="68"/>
      <c r="H17" s="103">
        <f>H18+H102+H112+H189+H139+H213+H180+H163+H220</f>
        <v>409987.70000000007</v>
      </c>
      <c r="I17" s="82" t="e">
        <f>I18</f>
        <v>#REF!</v>
      </c>
      <c r="J17" s="7" t="e">
        <f>J18</f>
        <v>#REF!</v>
      </c>
      <c r="K17" s="7" t="e">
        <f>K18</f>
        <v>#REF!</v>
      </c>
      <c r="L17" s="83" t="e">
        <f>L18</f>
        <v>#REF!</v>
      </c>
      <c r="M17" s="8" t="e">
        <f>#REF!+#REF!+M112+#REF!+#REF!+#REF!+#REF!+#REF!</f>
        <v>#REF!</v>
      </c>
      <c r="N17" s="9" t="e">
        <f>#REF!+#REF!+N112+#REF!+#REF!+#REF!+#REF!+#REF!</f>
        <v>#REF!</v>
      </c>
      <c r="O17" s="8" t="e">
        <f>#REF!+#REF!+O112+#REF!+#REF!+#REF!+#REF!+#REF!</f>
        <v>#REF!</v>
      </c>
      <c r="P17" s="9" t="e">
        <f>#REF!+#REF!+P112+#REF!+#REF!+#REF!+#REF!+#REF!</f>
        <v>#REF!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</row>
    <row r="18" spans="2:178" ht="12">
      <c r="B18" s="84" t="s">
        <v>15</v>
      </c>
      <c r="C18" s="81" t="s">
        <v>14</v>
      </c>
      <c r="D18" s="81" t="s">
        <v>16</v>
      </c>
      <c r="E18" s="78"/>
      <c r="F18" s="78"/>
      <c r="G18" s="78"/>
      <c r="H18" s="103">
        <f>H22+H65+H58+H54+H19</f>
        <v>93968.00000000001</v>
      </c>
      <c r="I18" s="82" t="e">
        <f>#REF!+#REF!+I65</f>
        <v>#REF!</v>
      </c>
      <c r="J18" s="7" t="e">
        <f>#REF!+#REF!+J65</f>
        <v>#REF!</v>
      </c>
      <c r="K18" s="7" t="e">
        <f>#REF!+#REF!+K65</f>
        <v>#REF!</v>
      </c>
      <c r="L18" s="83" t="e">
        <f>#REF!+#REF!+L65</f>
        <v>#REF!</v>
      </c>
      <c r="M18" s="10" t="e">
        <f>#REF!+#REF!</f>
        <v>#REF!</v>
      </c>
      <c r="N18" s="11" t="e">
        <f>#REF!+#REF!</f>
        <v>#REF!</v>
      </c>
      <c r="O18" s="10" t="e">
        <f>#REF!+#REF!</f>
        <v>#REF!</v>
      </c>
      <c r="P18" s="11" t="e">
        <f>#REF!+#REF!</f>
        <v>#REF!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</row>
    <row r="19" spans="2:178" ht="12">
      <c r="B19" s="120" t="s">
        <v>327</v>
      </c>
      <c r="C19" s="85" t="s">
        <v>14</v>
      </c>
      <c r="D19" s="119" t="s">
        <v>16</v>
      </c>
      <c r="E19" s="85" t="s">
        <v>37</v>
      </c>
      <c r="F19" s="78"/>
      <c r="G19" s="78"/>
      <c r="H19" s="7">
        <f>H20</f>
        <v>373.59999999999997</v>
      </c>
      <c r="I19" s="82"/>
      <c r="J19" s="7"/>
      <c r="K19" s="7"/>
      <c r="L19" s="83"/>
      <c r="M19" s="10"/>
      <c r="N19" s="11"/>
      <c r="O19" s="10"/>
      <c r="P19" s="1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</row>
    <row r="20" spans="2:178" ht="12">
      <c r="B20" s="120" t="s">
        <v>20</v>
      </c>
      <c r="C20" s="85" t="s">
        <v>14</v>
      </c>
      <c r="D20" s="119" t="s">
        <v>16</v>
      </c>
      <c r="E20" s="85" t="s">
        <v>37</v>
      </c>
      <c r="F20" s="12" t="s">
        <v>326</v>
      </c>
      <c r="G20" s="68">
        <v>100</v>
      </c>
      <c r="H20" s="7">
        <f>H21</f>
        <v>373.59999999999997</v>
      </c>
      <c r="I20" s="82"/>
      <c r="J20" s="7"/>
      <c r="K20" s="7"/>
      <c r="L20" s="83"/>
      <c r="M20" s="10"/>
      <c r="N20" s="11"/>
      <c r="O20" s="10"/>
      <c r="P20" s="1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</row>
    <row r="21" spans="2:178" ht="36">
      <c r="B21" s="120" t="s">
        <v>139</v>
      </c>
      <c r="C21" s="85" t="s">
        <v>14</v>
      </c>
      <c r="D21" s="119" t="s">
        <v>16</v>
      </c>
      <c r="E21" s="85" t="s">
        <v>37</v>
      </c>
      <c r="F21" s="12" t="s">
        <v>326</v>
      </c>
      <c r="G21" s="68">
        <v>120</v>
      </c>
      <c r="H21" s="7">
        <f>333.9+39.7</f>
        <v>373.59999999999997</v>
      </c>
      <c r="I21" s="82"/>
      <c r="J21" s="7"/>
      <c r="K21" s="7"/>
      <c r="L21" s="83"/>
      <c r="M21" s="10"/>
      <c r="N21" s="11"/>
      <c r="O21" s="10"/>
      <c r="P21" s="1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</row>
    <row r="22" spans="2:178" ht="19.5" customHeight="1">
      <c r="B22" s="13" t="s">
        <v>17</v>
      </c>
      <c r="C22" s="85" t="s">
        <v>14</v>
      </c>
      <c r="D22" s="85" t="s">
        <v>16</v>
      </c>
      <c r="E22" s="12" t="s">
        <v>18</v>
      </c>
      <c r="F22" s="12" t="s">
        <v>146</v>
      </c>
      <c r="G22" s="68"/>
      <c r="H22" s="7">
        <f>H23+H34+H37+H40+H43+H46</f>
        <v>35851.399999999994</v>
      </c>
      <c r="I22" s="82"/>
      <c r="J22" s="7"/>
      <c r="K22" s="7"/>
      <c r="L22" s="83"/>
      <c r="M22" s="10"/>
      <c r="N22" s="11"/>
      <c r="O22" s="10"/>
      <c r="P22" s="1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</row>
    <row r="23" spans="2:178" ht="25.5">
      <c r="B23" s="16" t="s">
        <v>19</v>
      </c>
      <c r="C23" s="85" t="s">
        <v>14</v>
      </c>
      <c r="D23" s="12" t="s">
        <v>16</v>
      </c>
      <c r="E23" s="12" t="s">
        <v>18</v>
      </c>
      <c r="F23" s="12" t="s">
        <v>146</v>
      </c>
      <c r="G23" s="12"/>
      <c r="H23" s="104">
        <f>H24+H31</f>
        <v>29456.6</v>
      </c>
      <c r="I23" s="82"/>
      <c r="J23" s="7"/>
      <c r="K23" s="7"/>
      <c r="L23" s="83"/>
      <c r="M23" s="10"/>
      <c r="N23" s="11"/>
      <c r="O23" s="10"/>
      <c r="P23" s="1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</row>
    <row r="24" spans="2:178" ht="12.75">
      <c r="B24" s="16" t="s">
        <v>20</v>
      </c>
      <c r="C24" s="85" t="s">
        <v>14</v>
      </c>
      <c r="D24" s="12" t="s">
        <v>16</v>
      </c>
      <c r="E24" s="12" t="s">
        <v>18</v>
      </c>
      <c r="F24" s="12" t="s">
        <v>148</v>
      </c>
      <c r="G24" s="12"/>
      <c r="H24" s="104">
        <f>H25++H27+H29</f>
        <v>28464.899999999998</v>
      </c>
      <c r="I24" s="82"/>
      <c r="J24" s="7"/>
      <c r="K24" s="7"/>
      <c r="L24" s="83"/>
      <c r="M24" s="10"/>
      <c r="N24" s="11"/>
      <c r="O24" s="10"/>
      <c r="P24" s="1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</row>
    <row r="25" spans="2:178" ht="39.75" customHeight="1">
      <c r="B25" s="17" t="s">
        <v>139</v>
      </c>
      <c r="C25" s="85" t="s">
        <v>14</v>
      </c>
      <c r="D25" s="12" t="s">
        <v>16</v>
      </c>
      <c r="E25" s="12" t="s">
        <v>18</v>
      </c>
      <c r="F25" s="12" t="s">
        <v>148</v>
      </c>
      <c r="G25" s="12" t="s">
        <v>138</v>
      </c>
      <c r="H25" s="104">
        <f>H26</f>
        <v>27715</v>
      </c>
      <c r="I25" s="82"/>
      <c r="J25" s="7"/>
      <c r="K25" s="7"/>
      <c r="L25" s="83"/>
      <c r="M25" s="10"/>
      <c r="N25" s="11"/>
      <c r="O25" s="10"/>
      <c r="P25" s="1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</row>
    <row r="26" spans="2:178" ht="18" customHeight="1">
      <c r="B26" s="17" t="s">
        <v>140</v>
      </c>
      <c r="C26" s="85" t="s">
        <v>14</v>
      </c>
      <c r="D26" s="12" t="s">
        <v>16</v>
      </c>
      <c r="E26" s="12" t="s">
        <v>18</v>
      </c>
      <c r="F26" s="12" t="s">
        <v>148</v>
      </c>
      <c r="G26" s="12" t="s">
        <v>115</v>
      </c>
      <c r="H26" s="104">
        <f>25334.7+856.8+216.9+26.1+1280.5</f>
        <v>27715</v>
      </c>
      <c r="I26" s="82"/>
      <c r="J26" s="7"/>
      <c r="K26" s="7"/>
      <c r="L26" s="83"/>
      <c r="M26" s="10"/>
      <c r="N26" s="11"/>
      <c r="O26" s="10"/>
      <c r="P26" s="1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</row>
    <row r="27" spans="2:178" ht="19.5" customHeight="1">
      <c r="B27" s="17" t="s">
        <v>142</v>
      </c>
      <c r="C27" s="85" t="s">
        <v>14</v>
      </c>
      <c r="D27" s="12" t="s">
        <v>16</v>
      </c>
      <c r="E27" s="12" t="s">
        <v>18</v>
      </c>
      <c r="F27" s="12" t="s">
        <v>148</v>
      </c>
      <c r="G27" s="12" t="s">
        <v>141</v>
      </c>
      <c r="H27" s="104">
        <f>H28</f>
        <v>230.8</v>
      </c>
      <c r="I27" s="82"/>
      <c r="J27" s="7"/>
      <c r="K27" s="7"/>
      <c r="L27" s="83"/>
      <c r="M27" s="10"/>
      <c r="N27" s="11"/>
      <c r="O27" s="10"/>
      <c r="P27" s="1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</row>
    <row r="28" spans="2:178" ht="25.5">
      <c r="B28" s="17" t="s">
        <v>152</v>
      </c>
      <c r="C28" s="85" t="s">
        <v>14</v>
      </c>
      <c r="D28" s="12" t="s">
        <v>16</v>
      </c>
      <c r="E28" s="12" t="s">
        <v>18</v>
      </c>
      <c r="F28" s="12" t="s">
        <v>148</v>
      </c>
      <c r="G28" s="12" t="s">
        <v>21</v>
      </c>
      <c r="H28" s="104">
        <f>154.8+54+22</f>
        <v>230.8</v>
      </c>
      <c r="I28" s="82"/>
      <c r="J28" s="7"/>
      <c r="K28" s="7"/>
      <c r="L28" s="83"/>
      <c r="M28" s="10"/>
      <c r="N28" s="11"/>
      <c r="O28" s="10"/>
      <c r="P28" s="1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</row>
    <row r="29" spans="2:178" ht="12.75">
      <c r="B29" s="17" t="s">
        <v>33</v>
      </c>
      <c r="C29" s="85" t="s">
        <v>14</v>
      </c>
      <c r="D29" s="12" t="s">
        <v>16</v>
      </c>
      <c r="E29" s="12" t="s">
        <v>18</v>
      </c>
      <c r="F29" s="12" t="s">
        <v>148</v>
      </c>
      <c r="G29" s="12" t="s">
        <v>34</v>
      </c>
      <c r="H29" s="104">
        <f>H30</f>
        <v>519.1</v>
      </c>
      <c r="I29" s="82"/>
      <c r="J29" s="7"/>
      <c r="K29" s="7"/>
      <c r="L29" s="83"/>
      <c r="M29" s="10"/>
      <c r="N29" s="11"/>
      <c r="O29" s="10"/>
      <c r="P29" s="1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</row>
    <row r="30" spans="2:178" ht="12.75">
      <c r="B30" s="17" t="s">
        <v>240</v>
      </c>
      <c r="C30" s="85" t="s">
        <v>14</v>
      </c>
      <c r="D30" s="12" t="s">
        <v>16</v>
      </c>
      <c r="E30" s="12" t="s">
        <v>18</v>
      </c>
      <c r="F30" s="12" t="s">
        <v>148</v>
      </c>
      <c r="G30" s="12" t="s">
        <v>230</v>
      </c>
      <c r="H30" s="104">
        <f>765-7-238.9</f>
        <v>519.1</v>
      </c>
      <c r="I30" s="82"/>
      <c r="J30" s="7"/>
      <c r="K30" s="7"/>
      <c r="L30" s="83"/>
      <c r="M30" s="10"/>
      <c r="N30" s="11"/>
      <c r="O30" s="10"/>
      <c r="P30" s="1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</row>
    <row r="31" spans="2:178" ht="25.5">
      <c r="B31" s="13" t="s">
        <v>22</v>
      </c>
      <c r="C31" s="85" t="s">
        <v>14</v>
      </c>
      <c r="D31" s="12" t="s">
        <v>16</v>
      </c>
      <c r="E31" s="12" t="s">
        <v>18</v>
      </c>
      <c r="F31" s="12" t="s">
        <v>149</v>
      </c>
      <c r="G31" s="12"/>
      <c r="H31" s="104">
        <f>H32</f>
        <v>991.7</v>
      </c>
      <c r="I31" s="82"/>
      <c r="J31" s="7"/>
      <c r="K31" s="7"/>
      <c r="L31" s="83"/>
      <c r="M31" s="10"/>
      <c r="N31" s="11"/>
      <c r="O31" s="10"/>
      <c r="P31" s="1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</row>
    <row r="32" spans="2:178" ht="43.5" customHeight="1">
      <c r="B32" s="17" t="s">
        <v>139</v>
      </c>
      <c r="C32" s="85" t="s">
        <v>14</v>
      </c>
      <c r="D32" s="12" t="s">
        <v>16</v>
      </c>
      <c r="E32" s="12" t="s">
        <v>18</v>
      </c>
      <c r="F32" s="12" t="s">
        <v>149</v>
      </c>
      <c r="G32" s="12" t="s">
        <v>138</v>
      </c>
      <c r="H32" s="104">
        <f>H33</f>
        <v>991.7</v>
      </c>
      <c r="I32" s="82"/>
      <c r="J32" s="7"/>
      <c r="K32" s="7"/>
      <c r="L32" s="83"/>
      <c r="M32" s="10"/>
      <c r="N32" s="11"/>
      <c r="O32" s="10"/>
      <c r="P32" s="1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</row>
    <row r="33" spans="2:178" ht="21" customHeight="1">
      <c r="B33" s="17" t="s">
        <v>140</v>
      </c>
      <c r="C33" s="85" t="s">
        <v>14</v>
      </c>
      <c r="D33" s="12" t="s">
        <v>16</v>
      </c>
      <c r="E33" s="12" t="s">
        <v>18</v>
      </c>
      <c r="F33" s="12" t="s">
        <v>150</v>
      </c>
      <c r="G33" s="12" t="s">
        <v>115</v>
      </c>
      <c r="H33" s="104">
        <f>1026.9-35.2</f>
        <v>991.7</v>
      </c>
      <c r="I33" s="82"/>
      <c r="J33" s="7"/>
      <c r="K33" s="7"/>
      <c r="L33" s="83"/>
      <c r="M33" s="10"/>
      <c r="N33" s="11"/>
      <c r="O33" s="10"/>
      <c r="P33" s="1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</row>
    <row r="34" spans="2:178" ht="25.5">
      <c r="B34" s="17" t="s">
        <v>250</v>
      </c>
      <c r="C34" s="85" t="s">
        <v>14</v>
      </c>
      <c r="D34" s="12" t="s">
        <v>16</v>
      </c>
      <c r="E34" s="12" t="s">
        <v>18</v>
      </c>
      <c r="F34" s="12" t="s">
        <v>251</v>
      </c>
      <c r="G34" s="12"/>
      <c r="H34" s="104">
        <f>H35</f>
        <v>4708.5</v>
      </c>
      <c r="I34" s="82"/>
      <c r="J34" s="7"/>
      <c r="K34" s="7"/>
      <c r="L34" s="83"/>
      <c r="M34" s="10"/>
      <c r="N34" s="11"/>
      <c r="O34" s="10"/>
      <c r="P34" s="1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</row>
    <row r="35" spans="2:178" ht="39.75" customHeight="1">
      <c r="B35" s="17" t="s">
        <v>139</v>
      </c>
      <c r="C35" s="85" t="s">
        <v>14</v>
      </c>
      <c r="D35" s="12" t="s">
        <v>16</v>
      </c>
      <c r="E35" s="12" t="s">
        <v>18</v>
      </c>
      <c r="F35" s="12" t="s">
        <v>251</v>
      </c>
      <c r="G35" s="12" t="s">
        <v>138</v>
      </c>
      <c r="H35" s="104">
        <f>H36</f>
        <v>4708.5</v>
      </c>
      <c r="I35" s="82"/>
      <c r="J35" s="7"/>
      <c r="K35" s="7"/>
      <c r="L35" s="83"/>
      <c r="M35" s="10"/>
      <c r="N35" s="11"/>
      <c r="O35" s="10"/>
      <c r="P35" s="1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</row>
    <row r="36" spans="2:178" ht="18.75" customHeight="1">
      <c r="B36" s="17" t="s">
        <v>140</v>
      </c>
      <c r="C36" s="85" t="s">
        <v>14</v>
      </c>
      <c r="D36" s="12" t="s">
        <v>16</v>
      </c>
      <c r="E36" s="12" t="s">
        <v>18</v>
      </c>
      <c r="F36" s="12" t="s">
        <v>251</v>
      </c>
      <c r="G36" s="12" t="s">
        <v>115</v>
      </c>
      <c r="H36" s="104">
        <v>4708.5</v>
      </c>
      <c r="I36" s="82"/>
      <c r="J36" s="7"/>
      <c r="K36" s="7"/>
      <c r="L36" s="83"/>
      <c r="M36" s="10"/>
      <c r="N36" s="11"/>
      <c r="O36" s="10"/>
      <c r="P36" s="1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</row>
    <row r="37" spans="2:178" ht="25.5">
      <c r="B37" s="17" t="s">
        <v>252</v>
      </c>
      <c r="C37" s="85" t="s">
        <v>14</v>
      </c>
      <c r="D37" s="12" t="s">
        <v>16</v>
      </c>
      <c r="E37" s="12" t="s">
        <v>18</v>
      </c>
      <c r="F37" s="12" t="s">
        <v>253</v>
      </c>
      <c r="G37" s="12"/>
      <c r="H37" s="104">
        <f>H38</f>
        <v>47.1</v>
      </c>
      <c r="I37" s="82"/>
      <c r="J37" s="7"/>
      <c r="K37" s="7"/>
      <c r="L37" s="83"/>
      <c r="M37" s="10"/>
      <c r="N37" s="11"/>
      <c r="O37" s="10"/>
      <c r="P37" s="1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</row>
    <row r="38" spans="2:178" ht="40.5" customHeight="1">
      <c r="B38" s="17" t="s">
        <v>139</v>
      </c>
      <c r="C38" s="85" t="s">
        <v>14</v>
      </c>
      <c r="D38" s="12" t="s">
        <v>16</v>
      </c>
      <c r="E38" s="12" t="s">
        <v>18</v>
      </c>
      <c r="F38" s="12" t="s">
        <v>253</v>
      </c>
      <c r="G38" s="12" t="s">
        <v>138</v>
      </c>
      <c r="H38" s="104">
        <f>H39</f>
        <v>47.1</v>
      </c>
      <c r="I38" s="82"/>
      <c r="J38" s="7"/>
      <c r="K38" s="7"/>
      <c r="L38" s="83"/>
      <c r="M38" s="10"/>
      <c r="N38" s="11"/>
      <c r="O38" s="10"/>
      <c r="P38" s="1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</row>
    <row r="39" spans="2:178" ht="17.25" customHeight="1">
      <c r="B39" s="17" t="s">
        <v>140</v>
      </c>
      <c r="C39" s="85" t="s">
        <v>14</v>
      </c>
      <c r="D39" s="12" t="s">
        <v>16</v>
      </c>
      <c r="E39" s="12" t="s">
        <v>18</v>
      </c>
      <c r="F39" s="12" t="s">
        <v>253</v>
      </c>
      <c r="G39" s="12" t="s">
        <v>115</v>
      </c>
      <c r="H39" s="104">
        <v>47.1</v>
      </c>
      <c r="I39" s="82"/>
      <c r="J39" s="7"/>
      <c r="K39" s="7"/>
      <c r="L39" s="83"/>
      <c r="M39" s="10"/>
      <c r="N39" s="11"/>
      <c r="O39" s="10"/>
      <c r="P39" s="1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</row>
    <row r="40" spans="2:178" ht="26.25" customHeight="1">
      <c r="B40" s="13" t="s">
        <v>24</v>
      </c>
      <c r="C40" s="85" t="s">
        <v>14</v>
      </c>
      <c r="D40" s="12" t="s">
        <v>16</v>
      </c>
      <c r="E40" s="12" t="s">
        <v>18</v>
      </c>
      <c r="F40" s="12" t="s">
        <v>161</v>
      </c>
      <c r="G40" s="12"/>
      <c r="H40" s="104">
        <f>H41</f>
        <v>425.1</v>
      </c>
      <c r="I40" s="82"/>
      <c r="J40" s="7"/>
      <c r="K40" s="7"/>
      <c r="L40" s="83"/>
      <c r="M40" s="10"/>
      <c r="N40" s="11"/>
      <c r="O40" s="10"/>
      <c r="P40" s="1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</row>
    <row r="41" spans="2:178" ht="36.75" customHeight="1">
      <c r="B41" s="17" t="s">
        <v>139</v>
      </c>
      <c r="C41" s="85" t="s">
        <v>14</v>
      </c>
      <c r="D41" s="12" t="s">
        <v>16</v>
      </c>
      <c r="E41" s="12" t="s">
        <v>18</v>
      </c>
      <c r="F41" s="12" t="s">
        <v>161</v>
      </c>
      <c r="G41" s="12" t="s">
        <v>138</v>
      </c>
      <c r="H41" s="104">
        <f>H42</f>
        <v>425.1</v>
      </c>
      <c r="I41" s="82"/>
      <c r="J41" s="7"/>
      <c r="K41" s="7"/>
      <c r="L41" s="83"/>
      <c r="M41" s="10"/>
      <c r="N41" s="11"/>
      <c r="O41" s="10"/>
      <c r="P41" s="1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</row>
    <row r="42" spans="2:178" ht="18.75" customHeight="1">
      <c r="B42" s="17" t="s">
        <v>140</v>
      </c>
      <c r="C42" s="85" t="s">
        <v>14</v>
      </c>
      <c r="D42" s="85" t="s">
        <v>16</v>
      </c>
      <c r="E42" s="12" t="s">
        <v>18</v>
      </c>
      <c r="F42" s="12" t="s">
        <v>161</v>
      </c>
      <c r="G42" s="12" t="s">
        <v>115</v>
      </c>
      <c r="H42" s="7">
        <v>425.1</v>
      </c>
      <c r="I42" s="82"/>
      <c r="J42" s="7"/>
      <c r="K42" s="7"/>
      <c r="L42" s="83"/>
      <c r="M42" s="10"/>
      <c r="N42" s="11"/>
      <c r="O42" s="10"/>
      <c r="P42" s="1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</row>
    <row r="43" spans="2:178" ht="25.5">
      <c r="B43" s="17" t="s">
        <v>29</v>
      </c>
      <c r="C43" s="85" t="s">
        <v>14</v>
      </c>
      <c r="D43" s="12" t="s">
        <v>16</v>
      </c>
      <c r="E43" s="12" t="s">
        <v>18</v>
      </c>
      <c r="F43" s="12" t="s">
        <v>162</v>
      </c>
      <c r="G43" s="12"/>
      <c r="H43" s="104">
        <f>H45</f>
        <v>0.5</v>
      </c>
      <c r="I43" s="82"/>
      <c r="J43" s="7"/>
      <c r="K43" s="7"/>
      <c r="L43" s="83"/>
      <c r="M43" s="14"/>
      <c r="N43" s="15"/>
      <c r="O43" s="14"/>
      <c r="P43" s="15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</row>
    <row r="44" spans="2:178" ht="16.5" customHeight="1">
      <c r="B44" s="17" t="s">
        <v>142</v>
      </c>
      <c r="C44" s="85" t="s">
        <v>14</v>
      </c>
      <c r="D44" s="12" t="s">
        <v>16</v>
      </c>
      <c r="E44" s="12" t="s">
        <v>18</v>
      </c>
      <c r="F44" s="12" t="s">
        <v>162</v>
      </c>
      <c r="G44" s="12" t="s">
        <v>141</v>
      </c>
      <c r="H44" s="104">
        <f>H45</f>
        <v>0.5</v>
      </c>
      <c r="I44" s="82"/>
      <c r="J44" s="7"/>
      <c r="K44" s="7"/>
      <c r="L44" s="83"/>
      <c r="M44" s="14"/>
      <c r="N44" s="15"/>
      <c r="O44" s="14"/>
      <c r="P44" s="15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</row>
    <row r="45" spans="2:178" ht="25.5">
      <c r="B45" s="17" t="s">
        <v>152</v>
      </c>
      <c r="C45" s="85" t="s">
        <v>14</v>
      </c>
      <c r="D45" s="85" t="s">
        <v>16</v>
      </c>
      <c r="E45" s="85" t="s">
        <v>18</v>
      </c>
      <c r="F45" s="12" t="s">
        <v>162</v>
      </c>
      <c r="G45" s="12" t="s">
        <v>21</v>
      </c>
      <c r="H45" s="7">
        <v>0.5</v>
      </c>
      <c r="I45" s="82"/>
      <c r="J45" s="7"/>
      <c r="K45" s="7"/>
      <c r="L45" s="83"/>
      <c r="M45" s="14"/>
      <c r="N45" s="15"/>
      <c r="O45" s="14"/>
      <c r="P45" s="1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</row>
    <row r="46" spans="2:178" ht="12.75">
      <c r="B46" s="13" t="s">
        <v>236</v>
      </c>
      <c r="C46" s="85" t="s">
        <v>14</v>
      </c>
      <c r="D46" s="12" t="s">
        <v>16</v>
      </c>
      <c r="E46" s="12" t="s">
        <v>18</v>
      </c>
      <c r="F46" s="12" t="s">
        <v>227</v>
      </c>
      <c r="G46" s="12"/>
      <c r="H46" s="104">
        <f>H47</f>
        <v>1213.6000000000001</v>
      </c>
      <c r="I46" s="82"/>
      <c r="J46" s="7"/>
      <c r="K46" s="7"/>
      <c r="L46" s="83"/>
      <c r="M46" s="14"/>
      <c r="N46" s="15"/>
      <c r="O46" s="14"/>
      <c r="P46" s="15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</row>
    <row r="47" spans="2:178" ht="28.5" customHeight="1">
      <c r="B47" s="13" t="s">
        <v>254</v>
      </c>
      <c r="C47" s="85" t="s">
        <v>14</v>
      </c>
      <c r="D47" s="12" t="s">
        <v>16</v>
      </c>
      <c r="E47" s="12" t="s">
        <v>18</v>
      </c>
      <c r="F47" s="12" t="s">
        <v>227</v>
      </c>
      <c r="G47" s="12"/>
      <c r="H47" s="104">
        <f>H48+H52+H50</f>
        <v>1213.6000000000001</v>
      </c>
      <c r="I47" s="82"/>
      <c r="J47" s="7"/>
      <c r="K47" s="7"/>
      <c r="L47" s="83"/>
      <c r="M47" s="14"/>
      <c r="N47" s="15"/>
      <c r="O47" s="14"/>
      <c r="P47" s="15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</row>
    <row r="48" spans="2:178" ht="45" customHeight="1">
      <c r="B48" s="17" t="s">
        <v>139</v>
      </c>
      <c r="C48" s="85" t="s">
        <v>14</v>
      </c>
      <c r="D48" s="12" t="s">
        <v>16</v>
      </c>
      <c r="E48" s="12" t="s">
        <v>18</v>
      </c>
      <c r="F48" s="12" t="s">
        <v>227</v>
      </c>
      <c r="G48" s="12" t="s">
        <v>138</v>
      </c>
      <c r="H48" s="104">
        <f>H49</f>
        <v>1087.7</v>
      </c>
      <c r="I48" s="82"/>
      <c r="J48" s="7"/>
      <c r="K48" s="7"/>
      <c r="L48" s="83"/>
      <c r="M48" s="14"/>
      <c r="N48" s="15"/>
      <c r="O48" s="14"/>
      <c r="P48" s="1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</row>
    <row r="49" spans="2:178" ht="16.5" customHeight="1">
      <c r="B49" s="17" t="s">
        <v>140</v>
      </c>
      <c r="C49" s="85" t="s">
        <v>14</v>
      </c>
      <c r="D49" s="12" t="s">
        <v>16</v>
      </c>
      <c r="E49" s="12" t="s">
        <v>18</v>
      </c>
      <c r="F49" s="12" t="s">
        <v>227</v>
      </c>
      <c r="G49" s="12" t="s">
        <v>115</v>
      </c>
      <c r="H49" s="104">
        <f>914.4+196.4-23.1</f>
        <v>1087.7</v>
      </c>
      <c r="I49" s="82"/>
      <c r="J49" s="7"/>
      <c r="K49" s="7"/>
      <c r="L49" s="83"/>
      <c r="M49" s="14"/>
      <c r="N49" s="15"/>
      <c r="O49" s="14"/>
      <c r="P49" s="15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</row>
    <row r="50" spans="2:178" ht="18.75" customHeight="1">
      <c r="B50" s="17" t="s">
        <v>142</v>
      </c>
      <c r="C50" s="85" t="s">
        <v>14</v>
      </c>
      <c r="D50" s="12" t="s">
        <v>16</v>
      </c>
      <c r="E50" s="12" t="s">
        <v>18</v>
      </c>
      <c r="F50" s="12" t="s">
        <v>227</v>
      </c>
      <c r="G50" s="12" t="s">
        <v>141</v>
      </c>
      <c r="H50" s="104">
        <f>H51</f>
        <v>13.2</v>
      </c>
      <c r="I50" s="82"/>
      <c r="J50" s="7"/>
      <c r="K50" s="7"/>
      <c r="L50" s="83"/>
      <c r="M50" s="14"/>
      <c r="N50" s="15"/>
      <c r="O50" s="14"/>
      <c r="P50" s="15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</row>
    <row r="51" spans="2:178" ht="25.5">
      <c r="B51" s="17" t="s">
        <v>152</v>
      </c>
      <c r="C51" s="85" t="s">
        <v>14</v>
      </c>
      <c r="D51" s="12" t="s">
        <v>16</v>
      </c>
      <c r="E51" s="12" t="s">
        <v>18</v>
      </c>
      <c r="F51" s="12" t="s">
        <v>227</v>
      </c>
      <c r="G51" s="12" t="s">
        <v>21</v>
      </c>
      <c r="H51" s="104">
        <f>5.8+7.4</f>
        <v>13.2</v>
      </c>
      <c r="I51" s="82"/>
      <c r="J51" s="7"/>
      <c r="K51" s="7"/>
      <c r="L51" s="83"/>
      <c r="M51" s="14"/>
      <c r="N51" s="15"/>
      <c r="O51" s="14"/>
      <c r="P51" s="15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</row>
    <row r="52" spans="2:178" ht="25.5">
      <c r="B52" s="17" t="s">
        <v>144</v>
      </c>
      <c r="C52" s="85" t="s">
        <v>14</v>
      </c>
      <c r="D52" s="12" t="s">
        <v>16</v>
      </c>
      <c r="E52" s="12" t="s">
        <v>18</v>
      </c>
      <c r="F52" s="12" t="s">
        <v>227</v>
      </c>
      <c r="G52" s="12" t="s">
        <v>143</v>
      </c>
      <c r="H52" s="104">
        <f>H53</f>
        <v>112.7</v>
      </c>
      <c r="I52" s="82"/>
      <c r="J52" s="7"/>
      <c r="K52" s="7"/>
      <c r="L52" s="83"/>
      <c r="M52" s="14"/>
      <c r="N52" s="15"/>
      <c r="O52" s="14"/>
      <c r="P52" s="15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</row>
    <row r="53" spans="2:178" ht="12.75">
      <c r="B53" s="13" t="s">
        <v>145</v>
      </c>
      <c r="C53" s="85" t="s">
        <v>14</v>
      </c>
      <c r="D53" s="12" t="s">
        <v>16</v>
      </c>
      <c r="E53" s="12" t="s">
        <v>18</v>
      </c>
      <c r="F53" s="12" t="s">
        <v>227</v>
      </c>
      <c r="G53" s="12" t="s">
        <v>90</v>
      </c>
      <c r="H53" s="104">
        <f>97+15.7</f>
        <v>112.7</v>
      </c>
      <c r="I53" s="82"/>
      <c r="J53" s="7"/>
      <c r="K53" s="7"/>
      <c r="L53" s="83"/>
      <c r="M53" s="14"/>
      <c r="N53" s="15"/>
      <c r="O53" s="14"/>
      <c r="P53" s="15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</row>
    <row r="54" spans="2:178" ht="12.75">
      <c r="B54" s="13" t="s">
        <v>255</v>
      </c>
      <c r="C54" s="85" t="s">
        <v>14</v>
      </c>
      <c r="D54" s="12" t="s">
        <v>16</v>
      </c>
      <c r="E54" s="12" t="s">
        <v>46</v>
      </c>
      <c r="F54" s="12"/>
      <c r="G54" s="12"/>
      <c r="H54" s="104">
        <f>H55</f>
        <v>113.8</v>
      </c>
      <c r="I54" s="82"/>
      <c r="J54" s="7"/>
      <c r="K54" s="7"/>
      <c r="L54" s="83"/>
      <c r="M54" s="14"/>
      <c r="N54" s="15"/>
      <c r="O54" s="14"/>
      <c r="P54" s="15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</row>
    <row r="55" spans="2:178" ht="38.25">
      <c r="B55" s="13" t="s">
        <v>256</v>
      </c>
      <c r="C55" s="85" t="s">
        <v>14</v>
      </c>
      <c r="D55" s="12" t="s">
        <v>16</v>
      </c>
      <c r="E55" s="12" t="s">
        <v>46</v>
      </c>
      <c r="F55" s="12" t="s">
        <v>229</v>
      </c>
      <c r="G55" s="12"/>
      <c r="H55" s="104">
        <f>H56</f>
        <v>113.8</v>
      </c>
      <c r="I55" s="82"/>
      <c r="J55" s="7"/>
      <c r="K55" s="7"/>
      <c r="L55" s="83"/>
      <c r="M55" s="14"/>
      <c r="N55" s="15"/>
      <c r="O55" s="14"/>
      <c r="P55" s="15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</row>
    <row r="56" spans="2:178" ht="19.5" customHeight="1">
      <c r="B56" s="17" t="s">
        <v>142</v>
      </c>
      <c r="C56" s="85" t="s">
        <v>14</v>
      </c>
      <c r="D56" s="12" t="s">
        <v>16</v>
      </c>
      <c r="E56" s="12" t="s">
        <v>46</v>
      </c>
      <c r="F56" s="12" t="s">
        <v>229</v>
      </c>
      <c r="G56" s="12" t="s">
        <v>141</v>
      </c>
      <c r="H56" s="104">
        <f>H57</f>
        <v>113.8</v>
      </c>
      <c r="I56" s="82"/>
      <c r="J56" s="7"/>
      <c r="K56" s="7"/>
      <c r="L56" s="83"/>
      <c r="M56" s="14"/>
      <c r="N56" s="15"/>
      <c r="O56" s="14"/>
      <c r="P56" s="15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</row>
    <row r="57" spans="2:178" ht="25.5">
      <c r="B57" s="17" t="s">
        <v>152</v>
      </c>
      <c r="C57" s="85" t="s">
        <v>14</v>
      </c>
      <c r="D57" s="12" t="s">
        <v>16</v>
      </c>
      <c r="E57" s="12" t="s">
        <v>46</v>
      </c>
      <c r="F57" s="12" t="s">
        <v>229</v>
      </c>
      <c r="G57" s="12" t="s">
        <v>21</v>
      </c>
      <c r="H57" s="104">
        <v>113.8</v>
      </c>
      <c r="I57" s="82"/>
      <c r="J57" s="7"/>
      <c r="K57" s="7"/>
      <c r="L57" s="83"/>
      <c r="M57" s="14"/>
      <c r="N57" s="15"/>
      <c r="O57" s="14"/>
      <c r="P57" s="15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</row>
    <row r="58" spans="2:178" ht="12.75">
      <c r="B58" s="17" t="s">
        <v>233</v>
      </c>
      <c r="C58" s="85" t="s">
        <v>14</v>
      </c>
      <c r="D58" s="101" t="s">
        <v>16</v>
      </c>
      <c r="E58" s="101" t="s">
        <v>87</v>
      </c>
      <c r="F58" s="101"/>
      <c r="G58" s="101"/>
      <c r="H58" s="7">
        <f>H59+H62</f>
        <v>2231</v>
      </c>
      <c r="I58" s="82"/>
      <c r="J58" s="7"/>
      <c r="K58" s="7"/>
      <c r="L58" s="83"/>
      <c r="M58" s="10"/>
      <c r="N58" s="11"/>
      <c r="O58" s="10"/>
      <c r="P58" s="11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</row>
    <row r="59" spans="2:178" ht="20.25" customHeight="1">
      <c r="B59" s="17" t="s">
        <v>234</v>
      </c>
      <c r="C59" s="85" t="s">
        <v>14</v>
      </c>
      <c r="D59" s="101" t="s">
        <v>16</v>
      </c>
      <c r="E59" s="101" t="s">
        <v>87</v>
      </c>
      <c r="F59" s="101" t="s">
        <v>231</v>
      </c>
      <c r="G59" s="101"/>
      <c r="H59" s="7">
        <f>H60</f>
        <v>1115.5</v>
      </c>
      <c r="I59" s="82"/>
      <c r="J59" s="7"/>
      <c r="K59" s="7"/>
      <c r="L59" s="83"/>
      <c r="M59" s="10"/>
      <c r="N59" s="11"/>
      <c r="O59" s="10"/>
      <c r="P59" s="11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</row>
    <row r="60" spans="2:178" ht="13.5" customHeight="1">
      <c r="B60" s="17" t="s">
        <v>142</v>
      </c>
      <c r="C60" s="85" t="s">
        <v>14</v>
      </c>
      <c r="D60" s="101" t="s">
        <v>16</v>
      </c>
      <c r="E60" s="101" t="s">
        <v>87</v>
      </c>
      <c r="F60" s="101" t="s">
        <v>231</v>
      </c>
      <c r="G60" s="101" t="s">
        <v>141</v>
      </c>
      <c r="H60" s="7">
        <f>H61</f>
        <v>1115.5</v>
      </c>
      <c r="I60" s="82"/>
      <c r="J60" s="7"/>
      <c r="K60" s="7"/>
      <c r="L60" s="83"/>
      <c r="M60" s="10"/>
      <c r="N60" s="11"/>
      <c r="O60" s="10"/>
      <c r="P60" s="11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</row>
    <row r="61" spans="2:178" ht="25.5">
      <c r="B61" s="17" t="s">
        <v>152</v>
      </c>
      <c r="C61" s="85" t="s">
        <v>14</v>
      </c>
      <c r="D61" s="101" t="s">
        <v>16</v>
      </c>
      <c r="E61" s="101" t="s">
        <v>87</v>
      </c>
      <c r="F61" s="101" t="s">
        <v>231</v>
      </c>
      <c r="G61" s="101" t="s">
        <v>21</v>
      </c>
      <c r="H61" s="7">
        <f>500+615.5</f>
        <v>1115.5</v>
      </c>
      <c r="I61" s="82"/>
      <c r="J61" s="7"/>
      <c r="K61" s="7"/>
      <c r="L61" s="83"/>
      <c r="M61" s="10"/>
      <c r="N61" s="11"/>
      <c r="O61" s="10"/>
      <c r="P61" s="11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</row>
    <row r="62" spans="2:178" ht="12.75">
      <c r="B62" s="17" t="s">
        <v>235</v>
      </c>
      <c r="C62" s="85" t="s">
        <v>14</v>
      </c>
      <c r="D62" s="101" t="s">
        <v>16</v>
      </c>
      <c r="E62" s="101" t="s">
        <v>87</v>
      </c>
      <c r="F62" s="101" t="s">
        <v>232</v>
      </c>
      <c r="G62" s="101"/>
      <c r="H62" s="7">
        <f>H63</f>
        <v>1115.5</v>
      </c>
      <c r="I62" s="82"/>
      <c r="J62" s="7"/>
      <c r="K62" s="7"/>
      <c r="L62" s="83"/>
      <c r="M62" s="10"/>
      <c r="N62" s="11"/>
      <c r="O62" s="10"/>
      <c r="P62" s="11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</row>
    <row r="63" spans="2:178" ht="15" customHeight="1">
      <c r="B63" s="17" t="s">
        <v>142</v>
      </c>
      <c r="C63" s="85" t="s">
        <v>14</v>
      </c>
      <c r="D63" s="101" t="s">
        <v>16</v>
      </c>
      <c r="E63" s="101" t="s">
        <v>87</v>
      </c>
      <c r="F63" s="101" t="s">
        <v>232</v>
      </c>
      <c r="G63" s="101" t="s">
        <v>141</v>
      </c>
      <c r="H63" s="7">
        <f>H64</f>
        <v>1115.5</v>
      </c>
      <c r="I63" s="82"/>
      <c r="J63" s="7"/>
      <c r="K63" s="7"/>
      <c r="L63" s="83"/>
      <c r="M63" s="10"/>
      <c r="N63" s="11"/>
      <c r="O63" s="10"/>
      <c r="P63" s="1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</row>
    <row r="64" spans="2:178" ht="25.5">
      <c r="B64" s="17" t="s">
        <v>152</v>
      </c>
      <c r="C64" s="85" t="s">
        <v>14</v>
      </c>
      <c r="D64" s="101" t="s">
        <v>16</v>
      </c>
      <c r="E64" s="101" t="s">
        <v>87</v>
      </c>
      <c r="F64" s="101" t="s">
        <v>232</v>
      </c>
      <c r="G64" s="101" t="s">
        <v>21</v>
      </c>
      <c r="H64" s="7">
        <f>500+615.5</f>
        <v>1115.5</v>
      </c>
      <c r="I64" s="82"/>
      <c r="J64" s="7"/>
      <c r="K64" s="7"/>
      <c r="L64" s="83"/>
      <c r="M64" s="10"/>
      <c r="N64" s="11"/>
      <c r="O64" s="10"/>
      <c r="P64" s="11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</row>
    <row r="65" spans="2:178" ht="12.75">
      <c r="B65" s="13" t="s">
        <v>30</v>
      </c>
      <c r="C65" s="85" t="s">
        <v>14</v>
      </c>
      <c r="D65" s="12" t="s">
        <v>16</v>
      </c>
      <c r="E65" s="12" t="s">
        <v>31</v>
      </c>
      <c r="F65" s="12"/>
      <c r="G65" s="12"/>
      <c r="H65" s="104">
        <f>H81+H72+H86+H97+H78+H91+H69+H94+H66</f>
        <v>55398.200000000004</v>
      </c>
      <c r="I65" s="82" t="e">
        <f>#REF!+#REF!</f>
        <v>#REF!</v>
      </c>
      <c r="J65" s="7" t="e">
        <f>#REF!+#REF!</f>
        <v>#REF!</v>
      </c>
      <c r="K65" s="7" t="e">
        <f>#REF!+#REF!</f>
        <v>#REF!</v>
      </c>
      <c r="L65" s="83" t="e">
        <f>#REF!+#REF!</f>
        <v>#REF!</v>
      </c>
      <c r="M65" s="10">
        <v>794</v>
      </c>
      <c r="N65" s="11">
        <v>794</v>
      </c>
      <c r="O65" s="10">
        <v>794</v>
      </c>
      <c r="P65" s="11">
        <v>794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</row>
    <row r="66" spans="2:178" ht="12.75">
      <c r="B66" s="13" t="s">
        <v>335</v>
      </c>
      <c r="C66" s="85" t="s">
        <v>14</v>
      </c>
      <c r="D66" s="12" t="s">
        <v>16</v>
      </c>
      <c r="E66" s="12" t="s">
        <v>31</v>
      </c>
      <c r="F66" s="12" t="s">
        <v>330</v>
      </c>
      <c r="G66" s="12"/>
      <c r="H66" s="104">
        <f>H67</f>
        <v>156</v>
      </c>
      <c r="I66" s="82"/>
      <c r="J66" s="7"/>
      <c r="K66" s="7"/>
      <c r="L66" s="83"/>
      <c r="M66" s="10"/>
      <c r="N66" s="11"/>
      <c r="O66" s="10"/>
      <c r="P66" s="11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</row>
    <row r="67" spans="2:178" ht="12.75">
      <c r="B67" s="13" t="s">
        <v>142</v>
      </c>
      <c r="C67" s="85" t="s">
        <v>14</v>
      </c>
      <c r="D67" s="12" t="s">
        <v>16</v>
      </c>
      <c r="E67" s="12" t="s">
        <v>31</v>
      </c>
      <c r="F67" s="12" t="s">
        <v>330</v>
      </c>
      <c r="G67" s="12" t="s">
        <v>141</v>
      </c>
      <c r="H67" s="104">
        <f>H68</f>
        <v>156</v>
      </c>
      <c r="I67" s="82"/>
      <c r="J67" s="7"/>
      <c r="K67" s="7"/>
      <c r="L67" s="83"/>
      <c r="M67" s="10"/>
      <c r="N67" s="11"/>
      <c r="O67" s="10"/>
      <c r="P67" s="11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</row>
    <row r="68" spans="2:178" ht="25.5">
      <c r="B68" s="13" t="s">
        <v>152</v>
      </c>
      <c r="C68" s="85" t="s">
        <v>14</v>
      </c>
      <c r="D68" s="12" t="s">
        <v>16</v>
      </c>
      <c r="E68" s="12" t="s">
        <v>31</v>
      </c>
      <c r="F68" s="12" t="s">
        <v>330</v>
      </c>
      <c r="G68" s="12" t="s">
        <v>21</v>
      </c>
      <c r="H68" s="104">
        <v>156</v>
      </c>
      <c r="I68" s="82"/>
      <c r="J68" s="7"/>
      <c r="K68" s="7"/>
      <c r="L68" s="83"/>
      <c r="M68" s="10"/>
      <c r="N68" s="11"/>
      <c r="O68" s="10"/>
      <c r="P68" s="11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</row>
    <row r="69" spans="2:178" ht="25.5">
      <c r="B69" s="13" t="s">
        <v>310</v>
      </c>
      <c r="C69" s="85" t="s">
        <v>14</v>
      </c>
      <c r="D69" s="12" t="s">
        <v>16</v>
      </c>
      <c r="E69" s="12" t="s">
        <v>31</v>
      </c>
      <c r="F69" s="12" t="s">
        <v>308</v>
      </c>
      <c r="G69" s="12"/>
      <c r="H69" s="104">
        <f>H70</f>
        <v>0</v>
      </c>
      <c r="I69" s="82"/>
      <c r="J69" s="7"/>
      <c r="K69" s="7"/>
      <c r="L69" s="83"/>
      <c r="M69" s="10"/>
      <c r="N69" s="11"/>
      <c r="O69" s="10"/>
      <c r="P69" s="1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</row>
    <row r="70" spans="2:178" ht="12.75">
      <c r="B70" s="13" t="s">
        <v>142</v>
      </c>
      <c r="C70" s="85" t="s">
        <v>14</v>
      </c>
      <c r="D70" s="12" t="s">
        <v>16</v>
      </c>
      <c r="E70" s="12" t="s">
        <v>31</v>
      </c>
      <c r="F70" s="12" t="s">
        <v>309</v>
      </c>
      <c r="G70" s="12" t="s">
        <v>141</v>
      </c>
      <c r="H70" s="104">
        <f>H71</f>
        <v>0</v>
      </c>
      <c r="I70" s="82"/>
      <c r="J70" s="7"/>
      <c r="K70" s="7"/>
      <c r="L70" s="83"/>
      <c r="M70" s="10"/>
      <c r="N70" s="11"/>
      <c r="O70" s="10"/>
      <c r="P70" s="11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</row>
    <row r="71" spans="2:178" ht="25.5">
      <c r="B71" s="13" t="s">
        <v>152</v>
      </c>
      <c r="C71" s="85" t="s">
        <v>14</v>
      </c>
      <c r="D71" s="12" t="s">
        <v>16</v>
      </c>
      <c r="E71" s="12" t="s">
        <v>31</v>
      </c>
      <c r="F71" s="12" t="s">
        <v>309</v>
      </c>
      <c r="G71" s="12" t="s">
        <v>21</v>
      </c>
      <c r="H71" s="104">
        <f>85-80-3.9-1.1</f>
        <v>0</v>
      </c>
      <c r="I71" s="82"/>
      <c r="J71" s="7"/>
      <c r="K71" s="7"/>
      <c r="L71" s="83"/>
      <c r="M71" s="10"/>
      <c r="N71" s="11"/>
      <c r="O71" s="10"/>
      <c r="P71" s="11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</row>
    <row r="72" spans="2:178" ht="18" customHeight="1">
      <c r="B72" s="13" t="s">
        <v>129</v>
      </c>
      <c r="C72" s="85" t="s">
        <v>14</v>
      </c>
      <c r="D72" s="12" t="s">
        <v>16</v>
      </c>
      <c r="E72" s="12" t="s">
        <v>31</v>
      </c>
      <c r="F72" s="12" t="s">
        <v>208</v>
      </c>
      <c r="G72" s="12"/>
      <c r="H72" s="7">
        <f>H73</f>
        <v>1495.2000000000003</v>
      </c>
      <c r="I72" s="82"/>
      <c r="J72" s="7"/>
      <c r="K72" s="7"/>
      <c r="L72" s="83"/>
      <c r="M72" s="10"/>
      <c r="N72" s="11"/>
      <c r="O72" s="10"/>
      <c r="P72" s="11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</row>
    <row r="73" spans="2:178" ht="12.75">
      <c r="B73" s="13" t="s">
        <v>130</v>
      </c>
      <c r="C73" s="85" t="s">
        <v>14</v>
      </c>
      <c r="D73" s="12" t="s">
        <v>16</v>
      </c>
      <c r="E73" s="12" t="s">
        <v>31</v>
      </c>
      <c r="F73" s="12" t="s">
        <v>172</v>
      </c>
      <c r="G73" s="12"/>
      <c r="H73" s="7">
        <f>H76+H74</f>
        <v>1495.2000000000003</v>
      </c>
      <c r="I73" s="82"/>
      <c r="J73" s="7"/>
      <c r="K73" s="7"/>
      <c r="L73" s="83"/>
      <c r="M73" s="10"/>
      <c r="N73" s="11"/>
      <c r="O73" s="10"/>
      <c r="P73" s="11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</row>
    <row r="74" spans="2:178" ht="17.25" customHeight="1">
      <c r="B74" s="17" t="s">
        <v>142</v>
      </c>
      <c r="C74" s="85" t="s">
        <v>14</v>
      </c>
      <c r="D74" s="12" t="s">
        <v>16</v>
      </c>
      <c r="E74" s="12" t="s">
        <v>31</v>
      </c>
      <c r="F74" s="12" t="s">
        <v>172</v>
      </c>
      <c r="G74" s="12" t="s">
        <v>141</v>
      </c>
      <c r="H74" s="7">
        <f>H75</f>
        <v>1216.7000000000003</v>
      </c>
      <c r="I74" s="82"/>
      <c r="J74" s="7"/>
      <c r="K74" s="7"/>
      <c r="L74" s="83"/>
      <c r="M74" s="10"/>
      <c r="N74" s="11"/>
      <c r="O74" s="10"/>
      <c r="P74" s="11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</row>
    <row r="75" spans="2:178" ht="25.5">
      <c r="B75" s="17" t="s">
        <v>152</v>
      </c>
      <c r="C75" s="85" t="s">
        <v>14</v>
      </c>
      <c r="D75" s="12" t="s">
        <v>16</v>
      </c>
      <c r="E75" s="12" t="s">
        <v>31</v>
      </c>
      <c r="F75" s="12" t="s">
        <v>172</v>
      </c>
      <c r="G75" s="12" t="s">
        <v>21</v>
      </c>
      <c r="H75" s="7">
        <f>756.6+399.3+73.9-13.1</f>
        <v>1216.7000000000003</v>
      </c>
      <c r="I75" s="82"/>
      <c r="J75" s="7"/>
      <c r="K75" s="7"/>
      <c r="L75" s="83"/>
      <c r="M75" s="10"/>
      <c r="N75" s="11"/>
      <c r="O75" s="10"/>
      <c r="P75" s="11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</row>
    <row r="76" spans="2:178" ht="12.75">
      <c r="B76" s="17" t="s">
        <v>33</v>
      </c>
      <c r="C76" s="85" t="s">
        <v>14</v>
      </c>
      <c r="D76" s="12" t="s">
        <v>16</v>
      </c>
      <c r="E76" s="12" t="s">
        <v>31</v>
      </c>
      <c r="F76" s="12" t="s">
        <v>172</v>
      </c>
      <c r="G76" s="12" t="s">
        <v>34</v>
      </c>
      <c r="H76" s="7">
        <f>H77</f>
        <v>278.5</v>
      </c>
      <c r="I76" s="82"/>
      <c r="J76" s="7"/>
      <c r="K76" s="7"/>
      <c r="L76" s="83"/>
      <c r="M76" s="10"/>
      <c r="N76" s="11"/>
      <c r="O76" s="10"/>
      <c r="P76" s="11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</row>
    <row r="77" spans="2:178" ht="12.75">
      <c r="B77" s="17" t="s">
        <v>239</v>
      </c>
      <c r="C77" s="85" t="s">
        <v>14</v>
      </c>
      <c r="D77" s="12" t="s">
        <v>16</v>
      </c>
      <c r="E77" s="12" t="s">
        <v>31</v>
      </c>
      <c r="F77" s="12" t="s">
        <v>172</v>
      </c>
      <c r="G77" s="12" t="s">
        <v>237</v>
      </c>
      <c r="H77" s="7">
        <f>1156-456.4-417.5-3.6</f>
        <v>278.5</v>
      </c>
      <c r="I77" s="82"/>
      <c r="J77" s="7"/>
      <c r="K77" s="7"/>
      <c r="L77" s="83"/>
      <c r="M77" s="10"/>
      <c r="N77" s="11"/>
      <c r="O77" s="10"/>
      <c r="P77" s="11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</row>
    <row r="78" spans="2:178" ht="12.75">
      <c r="B78" s="17" t="s">
        <v>30</v>
      </c>
      <c r="C78" s="85" t="s">
        <v>14</v>
      </c>
      <c r="D78" s="12" t="s">
        <v>16</v>
      </c>
      <c r="E78" s="12" t="s">
        <v>31</v>
      </c>
      <c r="F78" s="12" t="s">
        <v>271</v>
      </c>
      <c r="G78" s="12"/>
      <c r="H78" s="7">
        <f>H79</f>
        <v>27</v>
      </c>
      <c r="I78" s="82"/>
      <c r="J78" s="7"/>
      <c r="K78" s="7"/>
      <c r="L78" s="83"/>
      <c r="M78" s="10"/>
      <c r="N78" s="11"/>
      <c r="O78" s="10"/>
      <c r="P78" s="11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</row>
    <row r="79" spans="2:178" ht="12.75">
      <c r="B79" s="17" t="s">
        <v>67</v>
      </c>
      <c r="C79" s="85" t="s">
        <v>14</v>
      </c>
      <c r="D79" s="12" t="s">
        <v>16</v>
      </c>
      <c r="E79" s="12" t="s">
        <v>31</v>
      </c>
      <c r="F79" s="12" t="s">
        <v>271</v>
      </c>
      <c r="G79" s="12" t="s">
        <v>143</v>
      </c>
      <c r="H79" s="7">
        <f>H80</f>
        <v>27</v>
      </c>
      <c r="I79" s="82"/>
      <c r="J79" s="7"/>
      <c r="K79" s="7"/>
      <c r="L79" s="83"/>
      <c r="M79" s="10"/>
      <c r="N79" s="11"/>
      <c r="O79" s="10"/>
      <c r="P79" s="11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</row>
    <row r="80" spans="2:178" ht="12.75">
      <c r="B80" s="17" t="s">
        <v>68</v>
      </c>
      <c r="C80" s="85" t="s">
        <v>14</v>
      </c>
      <c r="D80" s="12" t="s">
        <v>16</v>
      </c>
      <c r="E80" s="12" t="s">
        <v>31</v>
      </c>
      <c r="F80" s="12" t="s">
        <v>271</v>
      </c>
      <c r="G80" s="12" t="s">
        <v>90</v>
      </c>
      <c r="H80" s="7">
        <v>27</v>
      </c>
      <c r="I80" s="82"/>
      <c r="J80" s="7"/>
      <c r="K80" s="7"/>
      <c r="L80" s="83"/>
      <c r="M80" s="10"/>
      <c r="N80" s="11"/>
      <c r="O80" s="10"/>
      <c r="P80" s="11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</row>
    <row r="81" spans="2:178" ht="12.75">
      <c r="B81" s="13" t="s">
        <v>92</v>
      </c>
      <c r="C81" s="85" t="s">
        <v>14</v>
      </c>
      <c r="D81" s="12" t="s">
        <v>16</v>
      </c>
      <c r="E81" s="12" t="s">
        <v>31</v>
      </c>
      <c r="F81" s="12" t="s">
        <v>153</v>
      </c>
      <c r="G81" s="12"/>
      <c r="H81" s="104">
        <f>H82</f>
        <v>39685.600000000006</v>
      </c>
      <c r="I81" s="82"/>
      <c r="J81" s="7"/>
      <c r="K81" s="7"/>
      <c r="L81" s="83"/>
      <c r="M81" s="10"/>
      <c r="N81" s="11"/>
      <c r="O81" s="10"/>
      <c r="P81" s="11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</row>
    <row r="82" spans="2:178" ht="12.75">
      <c r="B82" s="13" t="s">
        <v>55</v>
      </c>
      <c r="C82" s="85" t="s">
        <v>14</v>
      </c>
      <c r="D82" s="12" t="s">
        <v>16</v>
      </c>
      <c r="E82" s="12" t="s">
        <v>31</v>
      </c>
      <c r="F82" s="12" t="s">
        <v>173</v>
      </c>
      <c r="G82" s="12"/>
      <c r="H82" s="104">
        <f>H83</f>
        <v>39685.600000000006</v>
      </c>
      <c r="I82" s="82"/>
      <c r="J82" s="7"/>
      <c r="K82" s="7"/>
      <c r="L82" s="83"/>
      <c r="M82" s="10"/>
      <c r="N82" s="11"/>
      <c r="O82" s="10"/>
      <c r="P82" s="11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</row>
    <row r="83" spans="2:178" ht="25.5">
      <c r="B83" s="17" t="s">
        <v>144</v>
      </c>
      <c r="C83" s="85" t="s">
        <v>14</v>
      </c>
      <c r="D83" s="12" t="s">
        <v>16</v>
      </c>
      <c r="E83" s="12" t="s">
        <v>31</v>
      </c>
      <c r="F83" s="12" t="s">
        <v>173</v>
      </c>
      <c r="G83" s="12"/>
      <c r="H83" s="7">
        <f>H84</f>
        <v>39685.600000000006</v>
      </c>
      <c r="I83" s="82"/>
      <c r="J83" s="7"/>
      <c r="K83" s="7"/>
      <c r="L83" s="83"/>
      <c r="M83" s="10"/>
      <c r="N83" s="11"/>
      <c r="O83" s="10"/>
      <c r="P83" s="11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</row>
    <row r="84" spans="2:178" ht="25.5">
      <c r="B84" s="17" t="s">
        <v>144</v>
      </c>
      <c r="C84" s="85" t="s">
        <v>14</v>
      </c>
      <c r="D84" s="12" t="s">
        <v>16</v>
      </c>
      <c r="E84" s="12" t="s">
        <v>31</v>
      </c>
      <c r="F84" s="12" t="s">
        <v>173</v>
      </c>
      <c r="G84" s="12" t="s">
        <v>143</v>
      </c>
      <c r="H84" s="7">
        <f>H85</f>
        <v>39685.600000000006</v>
      </c>
      <c r="I84" s="82"/>
      <c r="J84" s="7"/>
      <c r="K84" s="7"/>
      <c r="L84" s="83"/>
      <c r="M84" s="10"/>
      <c r="N84" s="11"/>
      <c r="O84" s="10"/>
      <c r="P84" s="11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</row>
    <row r="85" spans="2:178" ht="12.75">
      <c r="B85" s="13" t="s">
        <v>145</v>
      </c>
      <c r="C85" s="85" t="s">
        <v>14</v>
      </c>
      <c r="D85" s="12" t="s">
        <v>16</v>
      </c>
      <c r="E85" s="12" t="s">
        <v>31</v>
      </c>
      <c r="F85" s="12" t="s">
        <v>173</v>
      </c>
      <c r="G85" s="12" t="s">
        <v>90</v>
      </c>
      <c r="H85" s="7">
        <f>33408+116+720+4157.9-136.2+208.2+1004.9+206.8</f>
        <v>39685.600000000006</v>
      </c>
      <c r="I85" s="82"/>
      <c r="J85" s="7"/>
      <c r="K85" s="7"/>
      <c r="L85" s="83"/>
      <c r="M85" s="10"/>
      <c r="N85" s="11"/>
      <c r="O85" s="10"/>
      <c r="P85" s="11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</row>
    <row r="86" spans="2:178" ht="25.5">
      <c r="B86" s="17" t="s">
        <v>250</v>
      </c>
      <c r="C86" s="85" t="s">
        <v>14</v>
      </c>
      <c r="D86" s="12" t="s">
        <v>16</v>
      </c>
      <c r="E86" s="12" t="s">
        <v>31</v>
      </c>
      <c r="F86" s="12" t="s">
        <v>251</v>
      </c>
      <c r="G86" s="12"/>
      <c r="H86" s="7">
        <f>H89+H87</f>
        <v>4811.900000000001</v>
      </c>
      <c r="I86" s="82"/>
      <c r="J86" s="7"/>
      <c r="K86" s="7"/>
      <c r="L86" s="83"/>
      <c r="M86" s="10"/>
      <c r="N86" s="11"/>
      <c r="O86" s="10"/>
      <c r="P86" s="11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</row>
    <row r="87" spans="2:178" ht="18.75" customHeight="1">
      <c r="B87" s="17" t="s">
        <v>142</v>
      </c>
      <c r="C87" s="85" t="s">
        <v>14</v>
      </c>
      <c r="D87" s="12" t="s">
        <v>16</v>
      </c>
      <c r="E87" s="12" t="s">
        <v>31</v>
      </c>
      <c r="F87" s="12" t="s">
        <v>251</v>
      </c>
      <c r="G87" s="12" t="s">
        <v>141</v>
      </c>
      <c r="H87" s="7">
        <f>H88</f>
        <v>242.6</v>
      </c>
      <c r="I87" s="82"/>
      <c r="J87" s="7"/>
      <c r="K87" s="7"/>
      <c r="L87" s="83"/>
      <c r="M87" s="10"/>
      <c r="N87" s="11"/>
      <c r="O87" s="10"/>
      <c r="P87" s="11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</row>
    <row r="88" spans="2:178" ht="25.5">
      <c r="B88" s="17" t="s">
        <v>152</v>
      </c>
      <c r="C88" s="85" t="s">
        <v>14</v>
      </c>
      <c r="D88" s="12" t="s">
        <v>16</v>
      </c>
      <c r="E88" s="12" t="s">
        <v>31</v>
      </c>
      <c r="F88" s="12" t="s">
        <v>251</v>
      </c>
      <c r="G88" s="12" t="s">
        <v>21</v>
      </c>
      <c r="H88" s="7">
        <v>242.6</v>
      </c>
      <c r="I88" s="82"/>
      <c r="J88" s="7"/>
      <c r="K88" s="7"/>
      <c r="L88" s="83"/>
      <c r="M88" s="10"/>
      <c r="N88" s="11"/>
      <c r="O88" s="10"/>
      <c r="P88" s="11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</row>
    <row r="89" spans="2:178" ht="25.5">
      <c r="B89" s="17" t="s">
        <v>144</v>
      </c>
      <c r="C89" s="85" t="s">
        <v>14</v>
      </c>
      <c r="D89" s="12" t="s">
        <v>16</v>
      </c>
      <c r="E89" s="12" t="s">
        <v>31</v>
      </c>
      <c r="F89" s="12" t="s">
        <v>251</v>
      </c>
      <c r="G89" s="12" t="s">
        <v>143</v>
      </c>
      <c r="H89" s="7">
        <f>H90</f>
        <v>4569.3</v>
      </c>
      <c r="I89" s="82"/>
      <c r="J89" s="7"/>
      <c r="K89" s="7"/>
      <c r="L89" s="83"/>
      <c r="M89" s="10"/>
      <c r="N89" s="11"/>
      <c r="O89" s="10"/>
      <c r="P89" s="11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</row>
    <row r="90" spans="2:178" ht="12.75">
      <c r="B90" s="13" t="s">
        <v>145</v>
      </c>
      <c r="C90" s="85" t="s">
        <v>14</v>
      </c>
      <c r="D90" s="12" t="s">
        <v>16</v>
      </c>
      <c r="E90" s="12" t="s">
        <v>31</v>
      </c>
      <c r="F90" s="12" t="s">
        <v>251</v>
      </c>
      <c r="G90" s="12" t="s">
        <v>90</v>
      </c>
      <c r="H90" s="7">
        <v>4569.3</v>
      </c>
      <c r="I90" s="82"/>
      <c r="J90" s="7"/>
      <c r="K90" s="7"/>
      <c r="L90" s="83"/>
      <c r="M90" s="10"/>
      <c r="N90" s="11"/>
      <c r="O90" s="10"/>
      <c r="P90" s="11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</row>
    <row r="91" spans="2:178" ht="25.5">
      <c r="B91" s="13" t="s">
        <v>278</v>
      </c>
      <c r="C91" s="85" t="s">
        <v>14</v>
      </c>
      <c r="D91" s="12" t="s">
        <v>16</v>
      </c>
      <c r="E91" s="12" t="s">
        <v>31</v>
      </c>
      <c r="F91" s="12" t="s">
        <v>277</v>
      </c>
      <c r="G91" s="12"/>
      <c r="H91" s="7">
        <f>H92</f>
        <v>5682</v>
      </c>
      <c r="I91" s="82"/>
      <c r="J91" s="7"/>
      <c r="K91" s="7"/>
      <c r="L91" s="83"/>
      <c r="M91" s="10"/>
      <c r="N91" s="11"/>
      <c r="O91" s="10"/>
      <c r="P91" s="11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</row>
    <row r="92" spans="2:178" ht="25.5">
      <c r="B92" s="17" t="s">
        <v>144</v>
      </c>
      <c r="C92" s="85" t="s">
        <v>14</v>
      </c>
      <c r="D92" s="12" t="s">
        <v>16</v>
      </c>
      <c r="E92" s="12" t="s">
        <v>31</v>
      </c>
      <c r="F92" s="12" t="s">
        <v>277</v>
      </c>
      <c r="G92" s="12" t="s">
        <v>143</v>
      </c>
      <c r="H92" s="7">
        <f>H93</f>
        <v>5682</v>
      </c>
      <c r="I92" s="82"/>
      <c r="J92" s="7"/>
      <c r="K92" s="7"/>
      <c r="L92" s="83"/>
      <c r="M92" s="10"/>
      <c r="N92" s="11"/>
      <c r="O92" s="10"/>
      <c r="P92" s="11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</row>
    <row r="93" spans="2:178" ht="12.75">
      <c r="B93" s="13" t="s">
        <v>145</v>
      </c>
      <c r="C93" s="85" t="s">
        <v>14</v>
      </c>
      <c r="D93" s="12" t="s">
        <v>16</v>
      </c>
      <c r="E93" s="12" t="s">
        <v>31</v>
      </c>
      <c r="F93" s="12" t="s">
        <v>277</v>
      </c>
      <c r="G93" s="12" t="s">
        <v>90</v>
      </c>
      <c r="H93" s="7">
        <v>5682</v>
      </c>
      <c r="I93" s="82"/>
      <c r="J93" s="7"/>
      <c r="K93" s="7"/>
      <c r="L93" s="83"/>
      <c r="M93" s="10"/>
      <c r="N93" s="11"/>
      <c r="O93" s="10"/>
      <c r="P93" s="11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</row>
    <row r="94" spans="2:178" ht="25.5">
      <c r="B94" s="13" t="s">
        <v>278</v>
      </c>
      <c r="C94" s="85" t="s">
        <v>14</v>
      </c>
      <c r="D94" s="12" t="s">
        <v>16</v>
      </c>
      <c r="E94" s="12" t="s">
        <v>31</v>
      </c>
      <c r="F94" s="12" t="s">
        <v>321</v>
      </c>
      <c r="G94" s="12"/>
      <c r="H94" s="7">
        <f>H95</f>
        <v>3416.1000000000004</v>
      </c>
      <c r="I94" s="82"/>
      <c r="J94" s="7"/>
      <c r="K94" s="7"/>
      <c r="L94" s="83"/>
      <c r="M94" s="10"/>
      <c r="N94" s="11"/>
      <c r="O94" s="10"/>
      <c r="P94" s="11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</row>
    <row r="95" spans="2:178" ht="25.5">
      <c r="B95" s="17" t="s">
        <v>144</v>
      </c>
      <c r="C95" s="85" t="s">
        <v>14</v>
      </c>
      <c r="D95" s="12" t="s">
        <v>16</v>
      </c>
      <c r="E95" s="12" t="s">
        <v>31</v>
      </c>
      <c r="F95" s="12" t="s">
        <v>321</v>
      </c>
      <c r="G95" s="12" t="s">
        <v>143</v>
      </c>
      <c r="H95" s="7">
        <f>H96</f>
        <v>3416.1000000000004</v>
      </c>
      <c r="I95" s="82"/>
      <c r="J95" s="7"/>
      <c r="K95" s="7"/>
      <c r="L95" s="83"/>
      <c r="M95" s="10"/>
      <c r="N95" s="11"/>
      <c r="O95" s="10"/>
      <c r="P95" s="11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</row>
    <row r="96" spans="2:178" ht="12.75">
      <c r="B96" s="13" t="s">
        <v>145</v>
      </c>
      <c r="C96" s="85" t="s">
        <v>14</v>
      </c>
      <c r="D96" s="12" t="s">
        <v>16</v>
      </c>
      <c r="E96" s="12" t="s">
        <v>31</v>
      </c>
      <c r="F96" s="12" t="s">
        <v>321</v>
      </c>
      <c r="G96" s="12" t="s">
        <v>90</v>
      </c>
      <c r="H96" s="7">
        <f>4344.3-741.2-187</f>
        <v>3416.1000000000004</v>
      </c>
      <c r="I96" s="82"/>
      <c r="J96" s="7"/>
      <c r="K96" s="7"/>
      <c r="L96" s="83"/>
      <c r="M96" s="10"/>
      <c r="N96" s="11"/>
      <c r="O96" s="10"/>
      <c r="P96" s="11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</row>
    <row r="97" spans="2:178" ht="25.5">
      <c r="B97" s="17" t="s">
        <v>252</v>
      </c>
      <c r="C97" s="85" t="s">
        <v>14</v>
      </c>
      <c r="D97" s="12" t="s">
        <v>16</v>
      </c>
      <c r="E97" s="12" t="s">
        <v>31</v>
      </c>
      <c r="F97" s="12" t="s">
        <v>253</v>
      </c>
      <c r="G97" s="12"/>
      <c r="H97" s="7">
        <f>H100+H98</f>
        <v>124.4</v>
      </c>
      <c r="I97" s="82"/>
      <c r="J97" s="7"/>
      <c r="K97" s="7"/>
      <c r="L97" s="83"/>
      <c r="M97" s="10"/>
      <c r="N97" s="11"/>
      <c r="O97" s="10"/>
      <c r="P97" s="11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</row>
    <row r="98" spans="2:178" ht="18.75" customHeight="1">
      <c r="B98" s="17" t="s">
        <v>142</v>
      </c>
      <c r="C98" s="85" t="s">
        <v>14</v>
      </c>
      <c r="D98" s="12" t="s">
        <v>16</v>
      </c>
      <c r="E98" s="12" t="s">
        <v>31</v>
      </c>
      <c r="F98" s="12" t="s">
        <v>253</v>
      </c>
      <c r="G98" s="12" t="s">
        <v>141</v>
      </c>
      <c r="H98" s="7">
        <v>2.4</v>
      </c>
      <c r="I98" s="82"/>
      <c r="J98" s="7"/>
      <c r="K98" s="7"/>
      <c r="L98" s="83"/>
      <c r="M98" s="10"/>
      <c r="N98" s="11"/>
      <c r="O98" s="10"/>
      <c r="P98" s="11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</row>
    <row r="99" spans="2:178" ht="25.5">
      <c r="B99" s="17" t="s">
        <v>152</v>
      </c>
      <c r="C99" s="85" t="s">
        <v>14</v>
      </c>
      <c r="D99" s="12" t="s">
        <v>16</v>
      </c>
      <c r="E99" s="12" t="s">
        <v>31</v>
      </c>
      <c r="F99" s="12" t="s">
        <v>253</v>
      </c>
      <c r="G99" s="12" t="s">
        <v>21</v>
      </c>
      <c r="H99" s="7">
        <v>2.4</v>
      </c>
      <c r="I99" s="82"/>
      <c r="J99" s="7"/>
      <c r="K99" s="7"/>
      <c r="L99" s="83"/>
      <c r="M99" s="10"/>
      <c r="N99" s="11"/>
      <c r="O99" s="10"/>
      <c r="P99" s="11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</row>
    <row r="100" spans="2:178" ht="25.5">
      <c r="B100" s="17" t="s">
        <v>144</v>
      </c>
      <c r="C100" s="85" t="s">
        <v>14</v>
      </c>
      <c r="D100" s="12" t="s">
        <v>16</v>
      </c>
      <c r="E100" s="12" t="s">
        <v>31</v>
      </c>
      <c r="F100" s="12" t="s">
        <v>253</v>
      </c>
      <c r="G100" s="12" t="s">
        <v>143</v>
      </c>
      <c r="H100" s="7">
        <f>H101</f>
        <v>122</v>
      </c>
      <c r="I100" s="82"/>
      <c r="J100" s="7"/>
      <c r="K100" s="7"/>
      <c r="L100" s="83"/>
      <c r="M100" s="10"/>
      <c r="N100" s="11"/>
      <c r="O100" s="10"/>
      <c r="P100" s="11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</row>
    <row r="101" spans="2:178" ht="12.75">
      <c r="B101" s="13" t="s">
        <v>145</v>
      </c>
      <c r="C101" s="85" t="s">
        <v>14</v>
      </c>
      <c r="D101" s="12" t="s">
        <v>16</v>
      </c>
      <c r="E101" s="12" t="s">
        <v>31</v>
      </c>
      <c r="F101" s="12" t="s">
        <v>253</v>
      </c>
      <c r="G101" s="12" t="s">
        <v>90</v>
      </c>
      <c r="H101" s="7">
        <v>122</v>
      </c>
      <c r="I101" s="82"/>
      <c r="J101" s="7"/>
      <c r="K101" s="7"/>
      <c r="L101" s="83"/>
      <c r="M101" s="10"/>
      <c r="N101" s="11"/>
      <c r="O101" s="10"/>
      <c r="P101" s="11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</row>
    <row r="102" spans="2:178" ht="12.75">
      <c r="B102" s="19" t="s">
        <v>35</v>
      </c>
      <c r="C102" s="81" t="s">
        <v>14</v>
      </c>
      <c r="D102" s="20" t="s">
        <v>36</v>
      </c>
      <c r="E102" s="20"/>
      <c r="F102" s="20"/>
      <c r="G102" s="20"/>
      <c r="H102" s="105">
        <f>H103</f>
        <v>2013.0999999999997</v>
      </c>
      <c r="I102" s="82" t="e">
        <f>#REF!</f>
        <v>#REF!</v>
      </c>
      <c r="J102" s="7" t="e">
        <f>#REF!</f>
        <v>#REF!</v>
      </c>
      <c r="K102" s="7" t="e">
        <f>#REF!</f>
        <v>#REF!</v>
      </c>
      <c r="L102" s="83" t="e">
        <f>#REF!</f>
        <v>#REF!</v>
      </c>
      <c r="M102" s="10">
        <v>711.2</v>
      </c>
      <c r="N102" s="11">
        <v>711.2</v>
      </c>
      <c r="O102" s="10">
        <v>711.2</v>
      </c>
      <c r="P102" s="11">
        <v>711.2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</row>
    <row r="103" spans="2:178" ht="25.5">
      <c r="B103" s="13" t="s">
        <v>38</v>
      </c>
      <c r="C103" s="85" t="s">
        <v>14</v>
      </c>
      <c r="D103" s="101" t="s">
        <v>36</v>
      </c>
      <c r="E103" s="101" t="s">
        <v>39</v>
      </c>
      <c r="F103" s="101"/>
      <c r="G103" s="12"/>
      <c r="H103" s="104">
        <f>H104</f>
        <v>2013.0999999999997</v>
      </c>
      <c r="I103" s="82"/>
      <c r="J103" s="7"/>
      <c r="K103" s="7"/>
      <c r="L103" s="83"/>
      <c r="M103" s="10"/>
      <c r="N103" s="11"/>
      <c r="O103" s="10"/>
      <c r="P103" s="11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</row>
    <row r="104" spans="2:178" ht="25.5">
      <c r="B104" s="13" t="s">
        <v>40</v>
      </c>
      <c r="C104" s="85" t="s">
        <v>14</v>
      </c>
      <c r="D104" s="101" t="s">
        <v>36</v>
      </c>
      <c r="E104" s="101" t="s">
        <v>39</v>
      </c>
      <c r="F104" s="101" t="s">
        <v>322</v>
      </c>
      <c r="G104" s="12"/>
      <c r="H104" s="104">
        <f>H105</f>
        <v>2013.0999999999997</v>
      </c>
      <c r="I104" s="82"/>
      <c r="J104" s="7"/>
      <c r="K104" s="7"/>
      <c r="L104" s="83"/>
      <c r="M104" s="10"/>
      <c r="N104" s="11"/>
      <c r="O104" s="10"/>
      <c r="P104" s="11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</row>
    <row r="105" spans="2:178" ht="25.5">
      <c r="B105" s="13" t="s">
        <v>215</v>
      </c>
      <c r="C105" s="85" t="s">
        <v>14</v>
      </c>
      <c r="D105" s="101" t="s">
        <v>36</v>
      </c>
      <c r="E105" s="101" t="s">
        <v>39</v>
      </c>
      <c r="F105" s="101" t="s">
        <v>322</v>
      </c>
      <c r="G105" s="12"/>
      <c r="H105" s="104">
        <f>H106+H108+H110</f>
        <v>2013.0999999999997</v>
      </c>
      <c r="I105" s="82"/>
      <c r="J105" s="7"/>
      <c r="K105" s="7"/>
      <c r="L105" s="83"/>
      <c r="M105" s="10">
        <v>1000</v>
      </c>
      <c r="N105" s="11">
        <v>1000</v>
      </c>
      <c r="O105" s="10">
        <v>1000</v>
      </c>
      <c r="P105" s="11">
        <v>1000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</row>
    <row r="106" spans="2:178" ht="12.75">
      <c r="B106" s="121" t="s">
        <v>281</v>
      </c>
      <c r="C106" s="85" t="s">
        <v>14</v>
      </c>
      <c r="D106" s="101" t="s">
        <v>36</v>
      </c>
      <c r="E106" s="101" t="s">
        <v>39</v>
      </c>
      <c r="F106" s="101" t="s">
        <v>322</v>
      </c>
      <c r="G106" s="12" t="s">
        <v>279</v>
      </c>
      <c r="H106" s="104">
        <f>H107</f>
        <v>267.39999999999964</v>
      </c>
      <c r="I106" s="82"/>
      <c r="J106" s="7"/>
      <c r="K106" s="7"/>
      <c r="L106" s="83"/>
      <c r="M106" s="10"/>
      <c r="N106" s="11"/>
      <c r="O106" s="10"/>
      <c r="P106" s="11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</row>
    <row r="107" spans="2:178" ht="12.75">
      <c r="B107" s="121" t="s">
        <v>336</v>
      </c>
      <c r="C107" s="85" t="s">
        <v>14</v>
      </c>
      <c r="D107" s="101" t="s">
        <v>36</v>
      </c>
      <c r="E107" s="101" t="s">
        <v>39</v>
      </c>
      <c r="F107" s="101" t="s">
        <v>322</v>
      </c>
      <c r="G107" s="12" t="s">
        <v>323</v>
      </c>
      <c r="H107" s="104">
        <f>4536.4-4269</f>
        <v>267.39999999999964</v>
      </c>
      <c r="I107" s="82"/>
      <c r="J107" s="7"/>
      <c r="K107" s="7"/>
      <c r="L107" s="83"/>
      <c r="M107" s="10"/>
      <c r="N107" s="11"/>
      <c r="O107" s="10"/>
      <c r="P107" s="11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</row>
    <row r="108" spans="2:178" ht="25.5">
      <c r="B108" s="17" t="s">
        <v>144</v>
      </c>
      <c r="C108" s="85" t="s">
        <v>14</v>
      </c>
      <c r="D108" s="101" t="s">
        <v>36</v>
      </c>
      <c r="E108" s="101" t="s">
        <v>39</v>
      </c>
      <c r="F108" s="101" t="s">
        <v>322</v>
      </c>
      <c r="G108" s="12" t="s">
        <v>143</v>
      </c>
      <c r="H108" s="104">
        <f>H109</f>
        <v>1744.9</v>
      </c>
      <c r="I108" s="82"/>
      <c r="J108" s="7"/>
      <c r="K108" s="7"/>
      <c r="L108" s="83"/>
      <c r="M108" s="10"/>
      <c r="N108" s="11"/>
      <c r="O108" s="10"/>
      <c r="P108" s="11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</row>
    <row r="109" spans="2:178" ht="12.75">
      <c r="B109" s="13" t="s">
        <v>145</v>
      </c>
      <c r="C109" s="85" t="s">
        <v>14</v>
      </c>
      <c r="D109" s="101" t="s">
        <v>36</v>
      </c>
      <c r="E109" s="101" t="s">
        <v>39</v>
      </c>
      <c r="F109" s="101" t="s">
        <v>322</v>
      </c>
      <c r="G109" s="12" t="s">
        <v>90</v>
      </c>
      <c r="H109" s="104">
        <f>725.8+1019.1</f>
        <v>1744.9</v>
      </c>
      <c r="I109" s="82"/>
      <c r="J109" s="7"/>
      <c r="K109" s="7"/>
      <c r="L109" s="83"/>
      <c r="M109" s="10"/>
      <c r="N109" s="11"/>
      <c r="O109" s="10"/>
      <c r="P109" s="11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</row>
    <row r="110" spans="2:178" ht="12.75">
      <c r="B110" s="122" t="s">
        <v>33</v>
      </c>
      <c r="C110" s="85" t="s">
        <v>14</v>
      </c>
      <c r="D110" s="101" t="s">
        <v>36</v>
      </c>
      <c r="E110" s="101" t="s">
        <v>39</v>
      </c>
      <c r="F110" s="101" t="s">
        <v>322</v>
      </c>
      <c r="G110" s="12" t="s">
        <v>42</v>
      </c>
      <c r="H110" s="104">
        <f>H111</f>
        <v>0.8000000000000114</v>
      </c>
      <c r="I110" s="82"/>
      <c r="J110" s="7"/>
      <c r="K110" s="7"/>
      <c r="L110" s="83"/>
      <c r="M110" s="10"/>
      <c r="N110" s="11"/>
      <c r="O110" s="10"/>
      <c r="P110" s="11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</row>
    <row r="111" spans="2:178" ht="12.75">
      <c r="B111" s="122" t="s">
        <v>337</v>
      </c>
      <c r="C111" s="85" t="s">
        <v>14</v>
      </c>
      <c r="D111" s="101" t="s">
        <v>36</v>
      </c>
      <c r="E111" s="101" t="s">
        <v>39</v>
      </c>
      <c r="F111" s="101" t="s">
        <v>322</v>
      </c>
      <c r="G111" s="12" t="s">
        <v>34</v>
      </c>
      <c r="H111" s="104">
        <f>300-299.2</f>
        <v>0.8000000000000114</v>
      </c>
      <c r="I111" s="82"/>
      <c r="J111" s="7"/>
      <c r="K111" s="7"/>
      <c r="L111" s="83"/>
      <c r="M111" s="10"/>
      <c r="N111" s="11"/>
      <c r="O111" s="10"/>
      <c r="P111" s="11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</row>
    <row r="112" spans="2:178" ht="12.75">
      <c r="B112" s="19" t="s">
        <v>44</v>
      </c>
      <c r="C112" s="81" t="s">
        <v>14</v>
      </c>
      <c r="D112" s="20" t="s">
        <v>18</v>
      </c>
      <c r="E112" s="20"/>
      <c r="F112" s="20"/>
      <c r="G112" s="20"/>
      <c r="H112" s="105">
        <f>H113+H129+H118</f>
        <v>77875.59999999999</v>
      </c>
      <c r="I112" s="82"/>
      <c r="J112" s="7"/>
      <c r="K112" s="7"/>
      <c r="L112" s="83"/>
      <c r="M112" s="21" t="e">
        <f>#REF!+#REF!+#REF!</f>
        <v>#REF!</v>
      </c>
      <c r="N112" s="22" t="e">
        <f>#REF!+#REF!+#REF!</f>
        <v>#REF!</v>
      </c>
      <c r="O112" s="21" t="e">
        <f>#REF!+#REF!+#REF!</f>
        <v>#REF!</v>
      </c>
      <c r="P112" s="22" t="e">
        <f>#REF!+#REF!+#REF!</f>
        <v>#REF!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</row>
    <row r="113" spans="2:178" ht="12.75">
      <c r="B113" s="13" t="s">
        <v>45</v>
      </c>
      <c r="C113" s="85" t="s">
        <v>14</v>
      </c>
      <c r="D113" s="12" t="s">
        <v>18</v>
      </c>
      <c r="E113" s="12" t="s">
        <v>46</v>
      </c>
      <c r="F113" s="12"/>
      <c r="G113" s="12"/>
      <c r="H113" s="104">
        <f>H115</f>
        <v>4.299999999999997</v>
      </c>
      <c r="I113" s="82"/>
      <c r="J113" s="7"/>
      <c r="K113" s="7"/>
      <c r="L113" s="83"/>
      <c r="M113" s="23"/>
      <c r="N113" s="24"/>
      <c r="O113" s="23">
        <f>O114+O116</f>
        <v>595</v>
      </c>
      <c r="P113" s="24">
        <f>P114+P116</f>
        <v>595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</row>
    <row r="114" spans="2:178" ht="12.75">
      <c r="B114" s="13" t="s">
        <v>154</v>
      </c>
      <c r="C114" s="85" t="s">
        <v>14</v>
      </c>
      <c r="D114" s="12" t="s">
        <v>18</v>
      </c>
      <c r="E114" s="12" t="s">
        <v>46</v>
      </c>
      <c r="F114" s="12" t="s">
        <v>174</v>
      </c>
      <c r="G114" s="12"/>
      <c r="H114" s="104">
        <f>H115</f>
        <v>4.299999999999997</v>
      </c>
      <c r="I114" s="82"/>
      <c r="J114" s="7"/>
      <c r="K114" s="7"/>
      <c r="L114" s="83"/>
      <c r="M114" s="23"/>
      <c r="N114" s="24"/>
      <c r="O114" s="23">
        <v>395</v>
      </c>
      <c r="P114" s="24">
        <v>395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</row>
    <row r="115" spans="2:178" ht="30.75" customHeight="1">
      <c r="B115" s="13" t="s">
        <v>155</v>
      </c>
      <c r="C115" s="85" t="s">
        <v>14</v>
      </c>
      <c r="D115" s="12" t="s">
        <v>18</v>
      </c>
      <c r="E115" s="12" t="s">
        <v>46</v>
      </c>
      <c r="F115" s="12" t="s">
        <v>175</v>
      </c>
      <c r="G115" s="12"/>
      <c r="H115" s="104">
        <f>H117</f>
        <v>4.299999999999997</v>
      </c>
      <c r="I115" s="82" t="e">
        <f>#REF!+#REF!+#REF!+#REF!</f>
        <v>#REF!</v>
      </c>
      <c r="J115" s="7" t="e">
        <f>#REF!+#REF!+#REF!+#REF!</f>
        <v>#REF!</v>
      </c>
      <c r="K115" s="7" t="e">
        <f>#REF!+#REF!+#REF!+#REF!</f>
        <v>#REF!</v>
      </c>
      <c r="L115" s="83" t="e">
        <f>#REF!+#REF!+#REF!+#REF!</f>
        <v>#REF!</v>
      </c>
      <c r="M115" s="23">
        <v>200</v>
      </c>
      <c r="N115" s="24">
        <v>200</v>
      </c>
      <c r="O115" s="23">
        <v>200</v>
      </c>
      <c r="P115" s="24">
        <v>200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</row>
    <row r="116" spans="2:178" ht="12.75">
      <c r="B116" s="13" t="s">
        <v>33</v>
      </c>
      <c r="C116" s="85" t="s">
        <v>14</v>
      </c>
      <c r="D116" s="12" t="s">
        <v>18</v>
      </c>
      <c r="E116" s="12" t="s">
        <v>46</v>
      </c>
      <c r="F116" s="12" t="s">
        <v>175</v>
      </c>
      <c r="G116" s="12" t="s">
        <v>34</v>
      </c>
      <c r="H116" s="104">
        <f>H117</f>
        <v>4.299999999999997</v>
      </c>
      <c r="I116" s="82"/>
      <c r="J116" s="7"/>
      <c r="K116" s="7"/>
      <c r="L116" s="83"/>
      <c r="M116" s="23">
        <v>200</v>
      </c>
      <c r="N116" s="24">
        <v>200</v>
      </c>
      <c r="O116" s="23">
        <v>200</v>
      </c>
      <c r="P116" s="24">
        <v>200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</row>
    <row r="117" spans="2:178" ht="28.5" customHeight="1">
      <c r="B117" s="17" t="s">
        <v>116</v>
      </c>
      <c r="C117" s="85" t="s">
        <v>14</v>
      </c>
      <c r="D117" s="12" t="s">
        <v>18</v>
      </c>
      <c r="E117" s="12" t="s">
        <v>46</v>
      </c>
      <c r="F117" s="12" t="s">
        <v>175</v>
      </c>
      <c r="G117" s="12" t="s">
        <v>47</v>
      </c>
      <c r="H117" s="104">
        <f>50-45.7</f>
        <v>4.299999999999997</v>
      </c>
      <c r="I117" s="82"/>
      <c r="J117" s="7"/>
      <c r="K117" s="7"/>
      <c r="L117" s="83"/>
      <c r="M117" s="23" t="e">
        <f>#REF!</f>
        <v>#REF!</v>
      </c>
      <c r="N117" s="24" t="e">
        <f>#REF!</f>
        <v>#REF!</v>
      </c>
      <c r="O117" s="23" t="e">
        <f>#REF!</f>
        <v>#REF!</v>
      </c>
      <c r="P117" s="24" t="e">
        <f>#REF!</f>
        <v>#REF!</v>
      </c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</row>
    <row r="118" spans="2:178" ht="12.75">
      <c r="B118" s="17" t="s">
        <v>247</v>
      </c>
      <c r="C118" s="85" t="s">
        <v>14</v>
      </c>
      <c r="D118" s="12" t="s">
        <v>18</v>
      </c>
      <c r="E118" s="12" t="s">
        <v>39</v>
      </c>
      <c r="F118" s="12"/>
      <c r="G118" s="12"/>
      <c r="H118" s="104">
        <f>H119+H123+H126</f>
        <v>77783.59999999999</v>
      </c>
      <c r="I118" s="82"/>
      <c r="J118" s="7"/>
      <c r="K118" s="7"/>
      <c r="L118" s="83"/>
      <c r="M118" s="23"/>
      <c r="N118" s="24"/>
      <c r="O118" s="23"/>
      <c r="P118" s="24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</row>
    <row r="119" spans="2:178" ht="12.75">
      <c r="B119" s="13" t="s">
        <v>125</v>
      </c>
      <c r="C119" s="85" t="s">
        <v>14</v>
      </c>
      <c r="D119" s="12" t="s">
        <v>18</v>
      </c>
      <c r="E119" s="12" t="s">
        <v>39</v>
      </c>
      <c r="F119" s="12" t="s">
        <v>209</v>
      </c>
      <c r="G119" s="12"/>
      <c r="H119" s="99">
        <f>H120</f>
        <v>48617.299999999996</v>
      </c>
      <c r="I119" s="82"/>
      <c r="J119" s="7"/>
      <c r="K119" s="7"/>
      <c r="L119" s="83"/>
      <c r="M119" s="23"/>
      <c r="N119" s="24"/>
      <c r="O119" s="23"/>
      <c r="P119" s="24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</row>
    <row r="120" spans="2:178" ht="42.75" customHeight="1">
      <c r="B120" s="17" t="s">
        <v>210</v>
      </c>
      <c r="C120" s="85" t="s">
        <v>14</v>
      </c>
      <c r="D120" s="12" t="s">
        <v>18</v>
      </c>
      <c r="E120" s="12" t="s">
        <v>39</v>
      </c>
      <c r="F120" s="12" t="s">
        <v>176</v>
      </c>
      <c r="G120" s="12"/>
      <c r="H120" s="99">
        <f>H121</f>
        <v>48617.299999999996</v>
      </c>
      <c r="I120" s="82"/>
      <c r="J120" s="7"/>
      <c r="K120" s="7"/>
      <c r="L120" s="83"/>
      <c r="M120" s="23"/>
      <c r="N120" s="24"/>
      <c r="O120" s="23"/>
      <c r="P120" s="24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</row>
    <row r="121" spans="2:178" ht="18.75" customHeight="1">
      <c r="B121" s="17" t="s">
        <v>142</v>
      </c>
      <c r="C121" s="85" t="s">
        <v>14</v>
      </c>
      <c r="D121" s="12" t="s">
        <v>18</v>
      </c>
      <c r="E121" s="12" t="s">
        <v>39</v>
      </c>
      <c r="F121" s="12" t="s">
        <v>176</v>
      </c>
      <c r="G121" s="12" t="s">
        <v>141</v>
      </c>
      <c r="H121" s="99">
        <f>H122</f>
        <v>48617.299999999996</v>
      </c>
      <c r="I121" s="82"/>
      <c r="J121" s="7"/>
      <c r="K121" s="7"/>
      <c r="L121" s="83"/>
      <c r="M121" s="23"/>
      <c r="N121" s="24"/>
      <c r="O121" s="23"/>
      <c r="P121" s="24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</row>
    <row r="122" spans="2:178" ht="25.5">
      <c r="B122" s="17" t="s">
        <v>152</v>
      </c>
      <c r="C122" s="85" t="s">
        <v>14</v>
      </c>
      <c r="D122" s="12" t="s">
        <v>18</v>
      </c>
      <c r="E122" s="12" t="s">
        <v>39</v>
      </c>
      <c r="F122" s="12" t="s">
        <v>176</v>
      </c>
      <c r="G122" s="12" t="s">
        <v>21</v>
      </c>
      <c r="H122" s="99">
        <f>49280.6-663.3</f>
        <v>48617.299999999996</v>
      </c>
      <c r="I122" s="82"/>
      <c r="J122" s="7"/>
      <c r="K122" s="7"/>
      <c r="L122" s="83"/>
      <c r="M122" s="23"/>
      <c r="N122" s="24"/>
      <c r="O122" s="23"/>
      <c r="P122" s="24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</row>
    <row r="123" spans="2:178" ht="54.75" customHeight="1">
      <c r="B123" s="17" t="s">
        <v>257</v>
      </c>
      <c r="C123" s="85" t="s">
        <v>14</v>
      </c>
      <c r="D123" s="101" t="s">
        <v>18</v>
      </c>
      <c r="E123" s="101" t="s">
        <v>39</v>
      </c>
      <c r="F123" s="101" t="s">
        <v>258</v>
      </c>
      <c r="G123" s="101"/>
      <c r="H123" s="99">
        <f>H124</f>
        <v>15466.5</v>
      </c>
      <c r="I123" s="82"/>
      <c r="J123" s="7"/>
      <c r="K123" s="7"/>
      <c r="L123" s="83"/>
      <c r="M123" s="23"/>
      <c r="N123" s="24"/>
      <c r="O123" s="23"/>
      <c r="P123" s="24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</row>
    <row r="124" spans="2:178" ht="25.5">
      <c r="B124" s="17" t="s">
        <v>152</v>
      </c>
      <c r="C124" s="85" t="s">
        <v>14</v>
      </c>
      <c r="D124" s="101" t="s">
        <v>18</v>
      </c>
      <c r="E124" s="101" t="s">
        <v>39</v>
      </c>
      <c r="F124" s="101" t="s">
        <v>258</v>
      </c>
      <c r="G124" s="101" t="s">
        <v>141</v>
      </c>
      <c r="H124" s="99">
        <f>H125</f>
        <v>15466.5</v>
      </c>
      <c r="I124" s="82"/>
      <c r="J124" s="7"/>
      <c r="K124" s="7"/>
      <c r="L124" s="83"/>
      <c r="M124" s="23"/>
      <c r="N124" s="24"/>
      <c r="O124" s="23"/>
      <c r="P124" s="24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</row>
    <row r="125" spans="2:178" ht="25.5">
      <c r="B125" s="17" t="s">
        <v>152</v>
      </c>
      <c r="C125" s="85" t="s">
        <v>14</v>
      </c>
      <c r="D125" s="101" t="s">
        <v>18</v>
      </c>
      <c r="E125" s="101" t="s">
        <v>39</v>
      </c>
      <c r="F125" s="101" t="s">
        <v>258</v>
      </c>
      <c r="G125" s="101" t="s">
        <v>21</v>
      </c>
      <c r="H125" s="99">
        <f>13515.9+1950.6</f>
        <v>15466.5</v>
      </c>
      <c r="I125" s="82"/>
      <c r="J125" s="7"/>
      <c r="K125" s="7"/>
      <c r="L125" s="83"/>
      <c r="M125" s="23"/>
      <c r="N125" s="24"/>
      <c r="O125" s="23"/>
      <c r="P125" s="24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</row>
    <row r="126" spans="2:178" ht="25.5">
      <c r="B126" s="17" t="s">
        <v>329</v>
      </c>
      <c r="C126" s="85" t="s">
        <v>14</v>
      </c>
      <c r="D126" s="101" t="s">
        <v>18</v>
      </c>
      <c r="E126" s="101" t="s">
        <v>39</v>
      </c>
      <c r="F126" s="101" t="s">
        <v>328</v>
      </c>
      <c r="G126" s="101"/>
      <c r="H126" s="99">
        <f>H127</f>
        <v>13699.8</v>
      </c>
      <c r="I126" s="82"/>
      <c r="J126" s="7"/>
      <c r="K126" s="7"/>
      <c r="L126" s="83"/>
      <c r="M126" s="23"/>
      <c r="N126" s="24"/>
      <c r="O126" s="23"/>
      <c r="P126" s="24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</row>
    <row r="127" spans="2:178" ht="25.5">
      <c r="B127" s="17" t="s">
        <v>152</v>
      </c>
      <c r="C127" s="85" t="s">
        <v>14</v>
      </c>
      <c r="D127" s="101" t="s">
        <v>18</v>
      </c>
      <c r="E127" s="101" t="s">
        <v>39</v>
      </c>
      <c r="F127" s="101" t="s">
        <v>328</v>
      </c>
      <c r="G127" s="101" t="s">
        <v>141</v>
      </c>
      <c r="H127" s="99">
        <f>H128</f>
        <v>13699.8</v>
      </c>
      <c r="I127" s="82"/>
      <c r="J127" s="7"/>
      <c r="K127" s="7"/>
      <c r="L127" s="83"/>
      <c r="M127" s="23"/>
      <c r="N127" s="24"/>
      <c r="O127" s="23"/>
      <c r="P127" s="24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</row>
    <row r="128" spans="2:178" ht="25.5">
      <c r="B128" s="17" t="s">
        <v>152</v>
      </c>
      <c r="C128" s="85" t="s">
        <v>14</v>
      </c>
      <c r="D128" s="101" t="s">
        <v>18</v>
      </c>
      <c r="E128" s="101" t="s">
        <v>39</v>
      </c>
      <c r="F128" s="101" t="s">
        <v>328</v>
      </c>
      <c r="G128" s="101" t="s">
        <v>21</v>
      </c>
      <c r="H128" s="99">
        <f>1700+11336.5+663.3</f>
        <v>13699.8</v>
      </c>
      <c r="I128" s="82"/>
      <c r="J128" s="7"/>
      <c r="K128" s="7"/>
      <c r="L128" s="83"/>
      <c r="M128" s="23"/>
      <c r="N128" s="24"/>
      <c r="O128" s="23"/>
      <c r="P128" s="24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</row>
    <row r="129" spans="2:178" ht="12.75">
      <c r="B129" s="13" t="s">
        <v>49</v>
      </c>
      <c r="C129" s="85" t="s">
        <v>14</v>
      </c>
      <c r="D129" s="12" t="s">
        <v>18</v>
      </c>
      <c r="E129" s="12" t="s">
        <v>50</v>
      </c>
      <c r="F129" s="12"/>
      <c r="G129" s="12"/>
      <c r="H129" s="104">
        <f>H135+H138+H130</f>
        <v>87.7</v>
      </c>
      <c r="I129" s="82"/>
      <c r="J129" s="7"/>
      <c r="K129" s="7"/>
      <c r="L129" s="83"/>
      <c r="M129" s="23">
        <v>100</v>
      </c>
      <c r="N129" s="24">
        <v>100</v>
      </c>
      <c r="O129" s="23">
        <v>100</v>
      </c>
      <c r="P129" s="24">
        <v>100</v>
      </c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</row>
    <row r="130" spans="2:178" ht="12.75">
      <c r="B130" s="13" t="s">
        <v>49</v>
      </c>
      <c r="C130" s="85" t="s">
        <v>14</v>
      </c>
      <c r="D130" s="12" t="s">
        <v>18</v>
      </c>
      <c r="E130" s="12" t="s">
        <v>50</v>
      </c>
      <c r="F130" s="12" t="s">
        <v>311</v>
      </c>
      <c r="G130" s="12"/>
      <c r="H130" s="104">
        <f>H131</f>
        <v>63.2</v>
      </c>
      <c r="I130" s="45"/>
      <c r="J130" s="45"/>
      <c r="K130" s="45"/>
      <c r="L130" s="45"/>
      <c r="M130" s="117"/>
      <c r="N130" s="117"/>
      <c r="O130" s="117"/>
      <c r="P130" s="117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</row>
    <row r="131" spans="2:178" ht="25.5">
      <c r="B131" s="13" t="s">
        <v>152</v>
      </c>
      <c r="C131" s="85" t="s">
        <v>14</v>
      </c>
      <c r="D131" s="12" t="s">
        <v>18</v>
      </c>
      <c r="E131" s="12" t="s">
        <v>50</v>
      </c>
      <c r="F131" s="12" t="s">
        <v>311</v>
      </c>
      <c r="G131" s="12" t="s">
        <v>141</v>
      </c>
      <c r="H131" s="104">
        <f>H132</f>
        <v>63.2</v>
      </c>
      <c r="I131" s="45"/>
      <c r="J131" s="45"/>
      <c r="K131" s="45"/>
      <c r="L131" s="45"/>
      <c r="M131" s="117"/>
      <c r="N131" s="117"/>
      <c r="O131" s="117"/>
      <c r="P131" s="117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</row>
    <row r="132" spans="2:178" ht="25.5">
      <c r="B132" s="13" t="s">
        <v>152</v>
      </c>
      <c r="C132" s="85" t="s">
        <v>14</v>
      </c>
      <c r="D132" s="12" t="s">
        <v>18</v>
      </c>
      <c r="E132" s="12" t="s">
        <v>50</v>
      </c>
      <c r="F132" s="12" t="s">
        <v>311</v>
      </c>
      <c r="G132" s="12" t="s">
        <v>21</v>
      </c>
      <c r="H132" s="104">
        <f>85-36+14.2</f>
        <v>63.2</v>
      </c>
      <c r="I132" s="45"/>
      <c r="J132" s="45"/>
      <c r="K132" s="45"/>
      <c r="L132" s="45"/>
      <c r="M132" s="117"/>
      <c r="N132" s="117"/>
      <c r="O132" s="117"/>
      <c r="P132" s="117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</row>
    <row r="133" spans="2:178" s="25" customFormat="1" ht="49.5" customHeight="1">
      <c r="B133" s="13" t="s">
        <v>113</v>
      </c>
      <c r="C133" s="85" t="s">
        <v>14</v>
      </c>
      <c r="D133" s="12" t="s">
        <v>18</v>
      </c>
      <c r="E133" s="12" t="s">
        <v>50</v>
      </c>
      <c r="F133" s="12" t="s">
        <v>164</v>
      </c>
      <c r="G133" s="12"/>
      <c r="H133" s="7">
        <f>H135</f>
        <v>13.5</v>
      </c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5"/>
    </row>
    <row r="134" spans="2:178" s="25" customFormat="1" ht="40.5" customHeight="1">
      <c r="B134" s="17" t="s">
        <v>139</v>
      </c>
      <c r="C134" s="85" t="s">
        <v>14</v>
      </c>
      <c r="D134" s="12" t="s">
        <v>18</v>
      </c>
      <c r="E134" s="12" t="s">
        <v>50</v>
      </c>
      <c r="F134" s="12" t="s">
        <v>164</v>
      </c>
      <c r="G134" s="12" t="s">
        <v>138</v>
      </c>
      <c r="H134" s="7">
        <f>H135</f>
        <v>13.5</v>
      </c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  <c r="EQ134" s="65"/>
      <c r="ER134" s="65"/>
      <c r="ES134" s="65"/>
      <c r="ET134" s="65"/>
      <c r="EU134" s="65"/>
      <c r="EV134" s="65"/>
      <c r="EW134" s="65"/>
      <c r="EX134" s="65"/>
      <c r="EY134" s="65"/>
      <c r="EZ134" s="65"/>
      <c r="FA134" s="65"/>
      <c r="FB134" s="65"/>
      <c r="FC134" s="65"/>
      <c r="FD134" s="65"/>
      <c r="FE134" s="65"/>
      <c r="FF134" s="65"/>
      <c r="FG134" s="65"/>
      <c r="FH134" s="65"/>
      <c r="FI134" s="65"/>
      <c r="FJ134" s="65"/>
      <c r="FK134" s="65"/>
      <c r="FL134" s="65"/>
      <c r="FM134" s="65"/>
      <c r="FN134" s="65"/>
      <c r="FO134" s="65"/>
      <c r="FP134" s="65"/>
      <c r="FQ134" s="65"/>
      <c r="FR134" s="65"/>
      <c r="FS134" s="65"/>
      <c r="FT134" s="65"/>
      <c r="FU134" s="65"/>
      <c r="FV134" s="65"/>
    </row>
    <row r="135" spans="2:178" s="25" customFormat="1" ht="13.5" customHeight="1">
      <c r="B135" s="17" t="s">
        <v>140</v>
      </c>
      <c r="C135" s="85" t="s">
        <v>14</v>
      </c>
      <c r="D135" s="12" t="s">
        <v>18</v>
      </c>
      <c r="E135" s="12" t="s">
        <v>50</v>
      </c>
      <c r="F135" s="12" t="s">
        <v>164</v>
      </c>
      <c r="G135" s="12" t="s">
        <v>115</v>
      </c>
      <c r="H135" s="7">
        <v>13.5</v>
      </c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  <c r="EQ135" s="65"/>
      <c r="ER135" s="65"/>
      <c r="ES135" s="65"/>
      <c r="ET135" s="65"/>
      <c r="EU135" s="65"/>
      <c r="EV135" s="65"/>
      <c r="EW135" s="65"/>
      <c r="EX135" s="65"/>
      <c r="EY135" s="65"/>
      <c r="EZ135" s="65"/>
      <c r="FA135" s="65"/>
      <c r="FB135" s="65"/>
      <c r="FC135" s="65"/>
      <c r="FD135" s="65"/>
      <c r="FE135" s="65"/>
      <c r="FF135" s="65"/>
      <c r="FG135" s="65"/>
      <c r="FH135" s="65"/>
      <c r="FI135" s="65"/>
      <c r="FJ135" s="65"/>
      <c r="FK135" s="65"/>
      <c r="FL135" s="65"/>
      <c r="FM135" s="65"/>
      <c r="FN135" s="65"/>
      <c r="FO135" s="65"/>
      <c r="FP135" s="65"/>
      <c r="FQ135" s="65"/>
      <c r="FR135" s="65"/>
      <c r="FS135" s="65"/>
      <c r="FT135" s="65"/>
      <c r="FU135" s="65"/>
      <c r="FV135" s="65"/>
    </row>
    <row r="136" spans="2:178" s="25" customFormat="1" ht="55.5" customHeight="1">
      <c r="B136" s="17" t="s">
        <v>117</v>
      </c>
      <c r="C136" s="85" t="s">
        <v>14</v>
      </c>
      <c r="D136" s="12" t="s">
        <v>18</v>
      </c>
      <c r="E136" s="12" t="s">
        <v>50</v>
      </c>
      <c r="F136" s="12" t="s">
        <v>165</v>
      </c>
      <c r="G136" s="12"/>
      <c r="H136" s="104">
        <f>H138</f>
        <v>11</v>
      </c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</row>
    <row r="137" spans="2:178" s="25" customFormat="1" ht="41.25" customHeight="1">
      <c r="B137" s="17" t="s">
        <v>139</v>
      </c>
      <c r="C137" s="85" t="s">
        <v>14</v>
      </c>
      <c r="D137" s="12" t="s">
        <v>18</v>
      </c>
      <c r="E137" s="12" t="s">
        <v>50</v>
      </c>
      <c r="F137" s="12" t="s">
        <v>165</v>
      </c>
      <c r="G137" s="12" t="s">
        <v>138</v>
      </c>
      <c r="H137" s="104">
        <f>H138</f>
        <v>11</v>
      </c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  <c r="EQ137" s="65"/>
      <c r="ER137" s="65"/>
      <c r="ES137" s="65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  <c r="FE137" s="65"/>
      <c r="FF137" s="65"/>
      <c r="FG137" s="65"/>
      <c r="FH137" s="65"/>
      <c r="FI137" s="65"/>
      <c r="FJ137" s="65"/>
      <c r="FK137" s="65"/>
      <c r="FL137" s="65"/>
      <c r="FM137" s="65"/>
      <c r="FN137" s="65"/>
      <c r="FO137" s="65"/>
      <c r="FP137" s="65"/>
      <c r="FQ137" s="65"/>
      <c r="FR137" s="65"/>
      <c r="FS137" s="65"/>
      <c r="FT137" s="65"/>
      <c r="FU137" s="65"/>
      <c r="FV137" s="65"/>
    </row>
    <row r="138" spans="2:178" s="25" customFormat="1" ht="17.25" customHeight="1">
      <c r="B138" s="17" t="s">
        <v>140</v>
      </c>
      <c r="C138" s="85" t="s">
        <v>14</v>
      </c>
      <c r="D138" s="12" t="s">
        <v>18</v>
      </c>
      <c r="E138" s="12" t="s">
        <v>50</v>
      </c>
      <c r="F138" s="12" t="s">
        <v>165</v>
      </c>
      <c r="G138" s="12" t="s">
        <v>115</v>
      </c>
      <c r="H138" s="104">
        <v>11</v>
      </c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  <c r="EQ138" s="65"/>
      <c r="ER138" s="65"/>
      <c r="ES138" s="65"/>
      <c r="ET138" s="65"/>
      <c r="EU138" s="65"/>
      <c r="EV138" s="65"/>
      <c r="EW138" s="65"/>
      <c r="EX138" s="65"/>
      <c r="EY138" s="65"/>
      <c r="EZ138" s="65"/>
      <c r="FA138" s="65"/>
      <c r="FB138" s="65"/>
      <c r="FC138" s="65"/>
      <c r="FD138" s="65"/>
      <c r="FE138" s="65"/>
      <c r="FF138" s="65"/>
      <c r="FG138" s="65"/>
      <c r="FH138" s="65"/>
      <c r="FI138" s="65"/>
      <c r="FJ138" s="65"/>
      <c r="FK138" s="65"/>
      <c r="FL138" s="65"/>
      <c r="FM138" s="65"/>
      <c r="FN138" s="65"/>
      <c r="FO138" s="65"/>
      <c r="FP138" s="65"/>
      <c r="FQ138" s="65"/>
      <c r="FR138" s="65"/>
      <c r="FS138" s="65"/>
      <c r="FT138" s="65"/>
      <c r="FU138" s="65"/>
      <c r="FV138" s="65"/>
    </row>
    <row r="139" spans="2:178" s="25" customFormat="1" ht="12.75">
      <c r="B139" s="19" t="s">
        <v>72</v>
      </c>
      <c r="C139" s="81" t="s">
        <v>14</v>
      </c>
      <c r="D139" s="20" t="s">
        <v>46</v>
      </c>
      <c r="E139" s="20"/>
      <c r="F139" s="20"/>
      <c r="G139" s="20"/>
      <c r="H139" s="105">
        <f>H153+H143+H160+H140</f>
        <v>8063.5</v>
      </c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  <c r="EQ139" s="65"/>
      <c r="ER139" s="65"/>
      <c r="ES139" s="65"/>
      <c r="ET139" s="65"/>
      <c r="EU139" s="65"/>
      <c r="EV139" s="65"/>
      <c r="EW139" s="65"/>
      <c r="EX139" s="65"/>
      <c r="EY139" s="65"/>
      <c r="EZ139" s="65"/>
      <c r="FA139" s="65"/>
      <c r="FB139" s="65"/>
      <c r="FC139" s="65"/>
      <c r="FD139" s="65"/>
      <c r="FE139" s="65"/>
      <c r="FF139" s="65"/>
      <c r="FG139" s="65"/>
      <c r="FH139" s="65"/>
      <c r="FI139" s="65"/>
      <c r="FJ139" s="65"/>
      <c r="FK139" s="65"/>
      <c r="FL139" s="65"/>
      <c r="FM139" s="65"/>
      <c r="FN139" s="65"/>
      <c r="FO139" s="65"/>
      <c r="FP139" s="65"/>
      <c r="FQ139" s="65"/>
      <c r="FR139" s="65"/>
      <c r="FS139" s="65"/>
      <c r="FT139" s="65"/>
      <c r="FU139" s="65"/>
      <c r="FV139" s="65"/>
    </row>
    <row r="140" spans="2:178" s="25" customFormat="1" ht="12.75">
      <c r="B140" s="121" t="s">
        <v>338</v>
      </c>
      <c r="C140" s="85" t="s">
        <v>14</v>
      </c>
      <c r="D140" s="12" t="s">
        <v>46</v>
      </c>
      <c r="E140" s="12" t="s">
        <v>16</v>
      </c>
      <c r="F140" s="12"/>
      <c r="G140" s="12"/>
      <c r="H140" s="104">
        <f>H141</f>
        <v>3603.6</v>
      </c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5"/>
      <c r="FH140" s="65"/>
      <c r="FI140" s="65"/>
      <c r="FJ140" s="65"/>
      <c r="FK140" s="65"/>
      <c r="FL140" s="65"/>
      <c r="FM140" s="65"/>
      <c r="FN140" s="65"/>
      <c r="FO140" s="65"/>
      <c r="FP140" s="65"/>
      <c r="FQ140" s="65"/>
      <c r="FR140" s="65"/>
      <c r="FS140" s="65"/>
      <c r="FT140" s="65"/>
      <c r="FU140" s="65"/>
      <c r="FV140" s="65"/>
    </row>
    <row r="141" spans="2:178" s="25" customFormat="1" ht="12.75">
      <c r="B141" s="121" t="s">
        <v>281</v>
      </c>
      <c r="C141" s="85" t="s">
        <v>14</v>
      </c>
      <c r="D141" s="12" t="s">
        <v>46</v>
      </c>
      <c r="E141" s="12" t="s">
        <v>16</v>
      </c>
      <c r="F141" s="12" t="s">
        <v>331</v>
      </c>
      <c r="G141" s="12" t="s">
        <v>279</v>
      </c>
      <c r="H141" s="104">
        <f>H142</f>
        <v>3603.6</v>
      </c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  <c r="EQ141" s="65"/>
      <c r="ER141" s="65"/>
      <c r="ES141" s="6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  <c r="FE141" s="65"/>
      <c r="FF141" s="65"/>
      <c r="FG141" s="65"/>
      <c r="FH141" s="65"/>
      <c r="FI141" s="65"/>
      <c r="FJ141" s="65"/>
      <c r="FK141" s="65"/>
      <c r="FL141" s="65"/>
      <c r="FM141" s="65"/>
      <c r="FN141" s="65"/>
      <c r="FO141" s="65"/>
      <c r="FP141" s="65"/>
      <c r="FQ141" s="65"/>
      <c r="FR141" s="65"/>
      <c r="FS141" s="65"/>
      <c r="FT141" s="65"/>
      <c r="FU141" s="65"/>
      <c r="FV141" s="65"/>
    </row>
    <row r="142" spans="2:178" s="25" customFormat="1" ht="12.75">
      <c r="B142" s="121" t="s">
        <v>336</v>
      </c>
      <c r="C142" s="85" t="s">
        <v>14</v>
      </c>
      <c r="D142" s="12" t="s">
        <v>46</v>
      </c>
      <c r="E142" s="12" t="s">
        <v>16</v>
      </c>
      <c r="F142" s="12" t="s">
        <v>331</v>
      </c>
      <c r="G142" s="12" t="s">
        <v>323</v>
      </c>
      <c r="H142" s="104">
        <f>3600+3.6</f>
        <v>3603.6</v>
      </c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  <c r="EQ142" s="65"/>
      <c r="ER142" s="65"/>
      <c r="ES142" s="65"/>
      <c r="ET142" s="65"/>
      <c r="EU142" s="65"/>
      <c r="EV142" s="65"/>
      <c r="EW142" s="65"/>
      <c r="EX142" s="65"/>
      <c r="EY142" s="65"/>
      <c r="EZ142" s="65"/>
      <c r="FA142" s="65"/>
      <c r="FB142" s="65"/>
      <c r="FC142" s="65"/>
      <c r="FD142" s="65"/>
      <c r="FE142" s="65"/>
      <c r="FF142" s="65"/>
      <c r="FG142" s="65"/>
      <c r="FH142" s="65"/>
      <c r="FI142" s="65"/>
      <c r="FJ142" s="65"/>
      <c r="FK142" s="65"/>
      <c r="FL142" s="65"/>
      <c r="FM142" s="65"/>
      <c r="FN142" s="65"/>
      <c r="FO142" s="65"/>
      <c r="FP142" s="65"/>
      <c r="FQ142" s="65"/>
      <c r="FR142" s="65"/>
      <c r="FS142" s="65"/>
      <c r="FT142" s="65"/>
      <c r="FU142" s="65"/>
      <c r="FV142" s="65"/>
    </row>
    <row r="143" spans="2:178" s="25" customFormat="1" ht="12.75">
      <c r="B143" s="13" t="s">
        <v>259</v>
      </c>
      <c r="C143" s="85" t="s">
        <v>14</v>
      </c>
      <c r="D143" s="101" t="s">
        <v>46</v>
      </c>
      <c r="E143" s="101" t="s">
        <v>37</v>
      </c>
      <c r="F143" s="101"/>
      <c r="G143" s="101"/>
      <c r="H143" s="99">
        <f>H144+H147+H150</f>
        <v>3959.2999999999997</v>
      </c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65"/>
      <c r="FG143" s="65"/>
      <c r="FH143" s="65"/>
      <c r="FI143" s="65"/>
      <c r="FJ143" s="65"/>
      <c r="FK143" s="65"/>
      <c r="FL143" s="65"/>
      <c r="FM143" s="65"/>
      <c r="FN143" s="65"/>
      <c r="FO143" s="65"/>
      <c r="FP143" s="65"/>
      <c r="FQ143" s="65"/>
      <c r="FR143" s="65"/>
      <c r="FS143" s="65"/>
      <c r="FT143" s="65"/>
      <c r="FU143" s="65"/>
      <c r="FV143" s="65"/>
    </row>
    <row r="144" spans="2:178" s="25" customFormat="1" ht="31.5" customHeight="1">
      <c r="B144" s="17" t="s">
        <v>260</v>
      </c>
      <c r="C144" s="85" t="s">
        <v>14</v>
      </c>
      <c r="D144" s="101" t="s">
        <v>46</v>
      </c>
      <c r="E144" s="101" t="s">
        <v>37</v>
      </c>
      <c r="F144" s="101" t="s">
        <v>261</v>
      </c>
      <c r="G144" s="101"/>
      <c r="H144" s="99">
        <f>H145</f>
        <v>2807.2</v>
      </c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  <c r="EQ144" s="65"/>
      <c r="ER144" s="65"/>
      <c r="ES144" s="65"/>
      <c r="ET144" s="65"/>
      <c r="EU144" s="65"/>
      <c r="EV144" s="65"/>
      <c r="EW144" s="65"/>
      <c r="EX144" s="65"/>
      <c r="EY144" s="65"/>
      <c r="EZ144" s="65"/>
      <c r="FA144" s="65"/>
      <c r="FB144" s="65"/>
      <c r="FC144" s="65"/>
      <c r="FD144" s="65"/>
      <c r="FE144" s="65"/>
      <c r="FF144" s="65"/>
      <c r="FG144" s="65"/>
      <c r="FH144" s="65"/>
      <c r="FI144" s="65"/>
      <c r="FJ144" s="65"/>
      <c r="FK144" s="65"/>
      <c r="FL144" s="65"/>
      <c r="FM144" s="65"/>
      <c r="FN144" s="65"/>
      <c r="FO144" s="65"/>
      <c r="FP144" s="65"/>
      <c r="FQ144" s="65"/>
      <c r="FR144" s="65"/>
      <c r="FS144" s="65"/>
      <c r="FT144" s="65"/>
      <c r="FU144" s="65"/>
      <c r="FV144" s="65"/>
    </row>
    <row r="145" spans="2:178" s="25" customFormat="1" ht="18" customHeight="1">
      <c r="B145" s="17" t="s">
        <v>142</v>
      </c>
      <c r="C145" s="85" t="s">
        <v>14</v>
      </c>
      <c r="D145" s="101" t="s">
        <v>46</v>
      </c>
      <c r="E145" s="101" t="s">
        <v>37</v>
      </c>
      <c r="F145" s="101" t="s">
        <v>261</v>
      </c>
      <c r="G145" s="101" t="s">
        <v>141</v>
      </c>
      <c r="H145" s="99">
        <f>H146</f>
        <v>2807.2</v>
      </c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5"/>
      <c r="FL145" s="65"/>
      <c r="FM145" s="65"/>
      <c r="FN145" s="65"/>
      <c r="FO145" s="65"/>
      <c r="FP145" s="65"/>
      <c r="FQ145" s="65"/>
      <c r="FR145" s="65"/>
      <c r="FS145" s="65"/>
      <c r="FT145" s="65"/>
      <c r="FU145" s="65"/>
      <c r="FV145" s="65"/>
    </row>
    <row r="146" spans="2:178" s="25" customFormat="1" ht="25.5">
      <c r="B146" s="17" t="s">
        <v>152</v>
      </c>
      <c r="C146" s="85" t="s">
        <v>14</v>
      </c>
      <c r="D146" s="101" t="s">
        <v>46</v>
      </c>
      <c r="E146" s="101" t="s">
        <v>37</v>
      </c>
      <c r="F146" s="101" t="s">
        <v>261</v>
      </c>
      <c r="G146" s="101" t="s">
        <v>21</v>
      </c>
      <c r="H146" s="99">
        <v>2807.2</v>
      </c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5"/>
      <c r="EY146" s="65"/>
      <c r="EZ146" s="65"/>
      <c r="FA146" s="65"/>
      <c r="FB146" s="65"/>
      <c r="FC146" s="65"/>
      <c r="FD146" s="65"/>
      <c r="FE146" s="65"/>
      <c r="FF146" s="65"/>
      <c r="FG146" s="65"/>
      <c r="FH146" s="65"/>
      <c r="FI146" s="65"/>
      <c r="FJ146" s="65"/>
      <c r="FK146" s="65"/>
      <c r="FL146" s="65"/>
      <c r="FM146" s="65"/>
      <c r="FN146" s="65"/>
      <c r="FO146" s="65"/>
      <c r="FP146" s="65"/>
      <c r="FQ146" s="65"/>
      <c r="FR146" s="65"/>
      <c r="FS146" s="65"/>
      <c r="FT146" s="65"/>
      <c r="FU146" s="65"/>
      <c r="FV146" s="65"/>
    </row>
    <row r="147" spans="2:178" s="25" customFormat="1" ht="38.25">
      <c r="B147" s="17" t="s">
        <v>294</v>
      </c>
      <c r="C147" s="85" t="s">
        <v>14</v>
      </c>
      <c r="D147" s="101" t="s">
        <v>46</v>
      </c>
      <c r="E147" s="101" t="s">
        <v>37</v>
      </c>
      <c r="F147" s="101" t="s">
        <v>293</v>
      </c>
      <c r="G147" s="101"/>
      <c r="H147" s="99">
        <f>H148</f>
        <v>1102.1</v>
      </c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5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5"/>
      <c r="FL147" s="65"/>
      <c r="FM147" s="65"/>
      <c r="FN147" s="65"/>
      <c r="FO147" s="65"/>
      <c r="FP147" s="65"/>
      <c r="FQ147" s="65"/>
      <c r="FR147" s="65"/>
      <c r="FS147" s="65"/>
      <c r="FT147" s="65"/>
      <c r="FU147" s="65"/>
      <c r="FV147" s="65"/>
    </row>
    <row r="148" spans="2:178" s="25" customFormat="1" ht="12.75">
      <c r="B148" s="17" t="s">
        <v>142</v>
      </c>
      <c r="C148" s="85" t="s">
        <v>14</v>
      </c>
      <c r="D148" s="101" t="s">
        <v>46</v>
      </c>
      <c r="E148" s="101" t="s">
        <v>37</v>
      </c>
      <c r="F148" s="101" t="s">
        <v>293</v>
      </c>
      <c r="G148" s="101" t="s">
        <v>141</v>
      </c>
      <c r="H148" s="99">
        <f>H149</f>
        <v>1102.1</v>
      </c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65"/>
      <c r="FF148" s="65"/>
      <c r="FG148" s="65"/>
      <c r="FH148" s="65"/>
      <c r="FI148" s="65"/>
      <c r="FJ148" s="65"/>
      <c r="FK148" s="65"/>
      <c r="FL148" s="65"/>
      <c r="FM148" s="65"/>
      <c r="FN148" s="65"/>
      <c r="FO148" s="65"/>
      <c r="FP148" s="65"/>
      <c r="FQ148" s="65"/>
      <c r="FR148" s="65"/>
      <c r="FS148" s="65"/>
      <c r="FT148" s="65"/>
      <c r="FU148" s="65"/>
      <c r="FV148" s="65"/>
    </row>
    <row r="149" spans="2:178" s="25" customFormat="1" ht="25.5">
      <c r="B149" s="17" t="s">
        <v>152</v>
      </c>
      <c r="C149" s="85" t="s">
        <v>14</v>
      </c>
      <c r="D149" s="101" t="s">
        <v>46</v>
      </c>
      <c r="E149" s="101" t="s">
        <v>37</v>
      </c>
      <c r="F149" s="101" t="s">
        <v>293</v>
      </c>
      <c r="G149" s="101" t="s">
        <v>21</v>
      </c>
      <c r="H149" s="99">
        <v>1102.1</v>
      </c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</row>
    <row r="150" spans="2:178" s="25" customFormat="1" ht="12.75">
      <c r="B150" s="17" t="s">
        <v>312</v>
      </c>
      <c r="C150" s="85" t="s">
        <v>14</v>
      </c>
      <c r="D150" s="101" t="s">
        <v>46</v>
      </c>
      <c r="E150" s="101" t="s">
        <v>37</v>
      </c>
      <c r="F150" s="101" t="s">
        <v>313</v>
      </c>
      <c r="G150" s="101"/>
      <c r="H150" s="99">
        <v>50</v>
      </c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</row>
    <row r="151" spans="2:178" s="25" customFormat="1" ht="12.75">
      <c r="B151" s="17" t="s">
        <v>142</v>
      </c>
      <c r="C151" s="85" t="s">
        <v>14</v>
      </c>
      <c r="D151" s="101" t="s">
        <v>46</v>
      </c>
      <c r="E151" s="101" t="s">
        <v>37</v>
      </c>
      <c r="F151" s="101" t="s">
        <v>313</v>
      </c>
      <c r="G151" s="101" t="s">
        <v>141</v>
      </c>
      <c r="H151" s="99">
        <v>50</v>
      </c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  <c r="FV151" s="65"/>
    </row>
    <row r="152" spans="2:178" s="25" customFormat="1" ht="25.5">
      <c r="B152" s="17" t="s">
        <v>152</v>
      </c>
      <c r="C152" s="85" t="s">
        <v>14</v>
      </c>
      <c r="D152" s="101" t="s">
        <v>46</v>
      </c>
      <c r="E152" s="101" t="s">
        <v>37</v>
      </c>
      <c r="F152" s="101" t="s">
        <v>313</v>
      </c>
      <c r="G152" s="101" t="s">
        <v>21</v>
      </c>
      <c r="H152" s="99">
        <v>50</v>
      </c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</row>
    <row r="153" spans="2:178" s="25" customFormat="1" ht="12.75">
      <c r="B153" s="17" t="s">
        <v>157</v>
      </c>
      <c r="C153" s="85" t="s">
        <v>14</v>
      </c>
      <c r="D153" s="12" t="s">
        <v>46</v>
      </c>
      <c r="E153" s="12" t="s">
        <v>36</v>
      </c>
      <c r="F153" s="12"/>
      <c r="G153" s="12"/>
      <c r="H153" s="104">
        <f>H156+H159</f>
        <v>500.59999999999997</v>
      </c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  <c r="FV153" s="65"/>
    </row>
    <row r="154" spans="2:178" s="25" customFormat="1" ht="12.75">
      <c r="B154" s="17" t="s">
        <v>158</v>
      </c>
      <c r="C154" s="85" t="s">
        <v>14</v>
      </c>
      <c r="D154" s="12" t="s">
        <v>46</v>
      </c>
      <c r="E154" s="12" t="s">
        <v>36</v>
      </c>
      <c r="F154" s="12" t="s">
        <v>205</v>
      </c>
      <c r="G154" s="12"/>
      <c r="H154" s="104">
        <f>H156</f>
        <v>97.2</v>
      </c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  <c r="FV154" s="65"/>
    </row>
    <row r="155" spans="2:178" s="25" customFormat="1" ht="16.5" customHeight="1">
      <c r="B155" s="17" t="s">
        <v>142</v>
      </c>
      <c r="C155" s="85" t="s">
        <v>14</v>
      </c>
      <c r="D155" s="12" t="s">
        <v>46</v>
      </c>
      <c r="E155" s="12" t="s">
        <v>36</v>
      </c>
      <c r="F155" s="12" t="s">
        <v>205</v>
      </c>
      <c r="G155" s="12" t="s">
        <v>141</v>
      </c>
      <c r="H155" s="104">
        <f>H156</f>
        <v>97.2</v>
      </c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</row>
    <row r="156" spans="2:178" s="25" customFormat="1" ht="25.5">
      <c r="B156" s="17" t="s">
        <v>152</v>
      </c>
      <c r="C156" s="85" t="s">
        <v>14</v>
      </c>
      <c r="D156" s="12" t="s">
        <v>46</v>
      </c>
      <c r="E156" s="12" t="s">
        <v>36</v>
      </c>
      <c r="F156" s="12" t="s">
        <v>205</v>
      </c>
      <c r="G156" s="12" t="s">
        <v>21</v>
      </c>
      <c r="H156" s="104">
        <v>97.2</v>
      </c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  <c r="FV156" s="65"/>
    </row>
    <row r="157" spans="2:178" s="25" customFormat="1" ht="12.75">
      <c r="B157" s="17" t="s">
        <v>159</v>
      </c>
      <c r="C157" s="85" t="s">
        <v>14</v>
      </c>
      <c r="D157" s="12" t="s">
        <v>46</v>
      </c>
      <c r="E157" s="12" t="s">
        <v>36</v>
      </c>
      <c r="F157" s="12" t="s">
        <v>204</v>
      </c>
      <c r="G157" s="12"/>
      <c r="H157" s="104">
        <f>H159</f>
        <v>403.4</v>
      </c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5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5"/>
      <c r="FL157" s="65"/>
      <c r="FM157" s="65"/>
      <c r="FN157" s="65"/>
      <c r="FO157" s="65"/>
      <c r="FP157" s="65"/>
      <c r="FQ157" s="65"/>
      <c r="FR157" s="65"/>
      <c r="FS157" s="65"/>
      <c r="FT157" s="65"/>
      <c r="FU157" s="65"/>
      <c r="FV157" s="65"/>
    </row>
    <row r="158" spans="2:178" s="25" customFormat="1" ht="18" customHeight="1">
      <c r="B158" s="17" t="s">
        <v>142</v>
      </c>
      <c r="C158" s="85" t="s">
        <v>14</v>
      </c>
      <c r="D158" s="12" t="s">
        <v>46</v>
      </c>
      <c r="E158" s="12" t="s">
        <v>36</v>
      </c>
      <c r="F158" s="12" t="s">
        <v>204</v>
      </c>
      <c r="G158" s="12" t="s">
        <v>141</v>
      </c>
      <c r="H158" s="104">
        <f>H159</f>
        <v>403.4</v>
      </c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</row>
    <row r="159" spans="2:178" s="25" customFormat="1" ht="25.5">
      <c r="B159" s="17" t="s">
        <v>152</v>
      </c>
      <c r="C159" s="85" t="s">
        <v>14</v>
      </c>
      <c r="D159" s="12" t="s">
        <v>46</v>
      </c>
      <c r="E159" s="12" t="s">
        <v>36</v>
      </c>
      <c r="F159" s="12" t="s">
        <v>204</v>
      </c>
      <c r="G159" s="12" t="s">
        <v>21</v>
      </c>
      <c r="H159" s="104">
        <f>193.4+200+10</f>
        <v>403.4</v>
      </c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</row>
    <row r="160" spans="2:178" s="25" customFormat="1" ht="12.75">
      <c r="B160" s="17" t="s">
        <v>268</v>
      </c>
      <c r="C160" s="85" t="s">
        <v>14</v>
      </c>
      <c r="D160" s="12" t="s">
        <v>46</v>
      </c>
      <c r="E160" s="12" t="s">
        <v>46</v>
      </c>
      <c r="F160" s="12" t="s">
        <v>324</v>
      </c>
      <c r="G160" s="12"/>
      <c r="H160" s="104">
        <f>H161</f>
        <v>0</v>
      </c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</row>
    <row r="161" spans="2:178" s="25" customFormat="1" ht="25.5">
      <c r="B161" s="17" t="s">
        <v>144</v>
      </c>
      <c r="C161" s="85" t="s">
        <v>14</v>
      </c>
      <c r="D161" s="12" t="s">
        <v>46</v>
      </c>
      <c r="E161" s="12" t="s">
        <v>46</v>
      </c>
      <c r="F161" s="12" t="s">
        <v>324</v>
      </c>
      <c r="G161" s="12" t="s">
        <v>143</v>
      </c>
      <c r="H161" s="104">
        <f>H162</f>
        <v>0</v>
      </c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</row>
    <row r="162" spans="2:178" s="25" customFormat="1" ht="12.75">
      <c r="B162" s="17" t="s">
        <v>145</v>
      </c>
      <c r="C162" s="85" t="s">
        <v>14</v>
      </c>
      <c r="D162" s="12" t="s">
        <v>46</v>
      </c>
      <c r="E162" s="12" t="s">
        <v>46</v>
      </c>
      <c r="F162" s="12" t="s">
        <v>324</v>
      </c>
      <c r="G162" s="12" t="s">
        <v>90</v>
      </c>
      <c r="H162" s="104">
        <f>500-500</f>
        <v>0</v>
      </c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</row>
    <row r="163" spans="2:178" s="25" customFormat="1" ht="12">
      <c r="B163" s="86" t="s">
        <v>86</v>
      </c>
      <c r="C163" s="81" t="s">
        <v>14</v>
      </c>
      <c r="D163" s="20" t="s">
        <v>87</v>
      </c>
      <c r="E163" s="20"/>
      <c r="F163" s="20"/>
      <c r="G163" s="20"/>
      <c r="H163" s="105">
        <f>H164+H176+H169</f>
        <v>199657.40000000002</v>
      </c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</row>
    <row r="164" spans="2:178" s="25" customFormat="1" ht="12">
      <c r="B164" s="87" t="s">
        <v>126</v>
      </c>
      <c r="C164" s="85" t="s">
        <v>14</v>
      </c>
      <c r="D164" s="12" t="s">
        <v>87</v>
      </c>
      <c r="E164" s="12" t="s">
        <v>16</v>
      </c>
      <c r="F164" s="12" t="s">
        <v>197</v>
      </c>
      <c r="G164" s="12"/>
      <c r="H164" s="104">
        <f>H165+H167</f>
        <v>962</v>
      </c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</row>
    <row r="165" spans="2:178" s="25" customFormat="1" ht="24">
      <c r="B165" s="87" t="s">
        <v>144</v>
      </c>
      <c r="C165" s="85" t="s">
        <v>14</v>
      </c>
      <c r="D165" s="12" t="s">
        <v>87</v>
      </c>
      <c r="E165" s="12" t="s">
        <v>16</v>
      </c>
      <c r="F165" s="12" t="s">
        <v>197</v>
      </c>
      <c r="G165" s="12" t="s">
        <v>143</v>
      </c>
      <c r="H165" s="104">
        <f>H166</f>
        <v>787.8000000000001</v>
      </c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</row>
    <row r="166" spans="2:178" s="25" customFormat="1" ht="12">
      <c r="B166" s="87" t="s">
        <v>145</v>
      </c>
      <c r="C166" s="85" t="s">
        <v>14</v>
      </c>
      <c r="D166" s="12" t="s">
        <v>87</v>
      </c>
      <c r="E166" s="12" t="s">
        <v>16</v>
      </c>
      <c r="F166" s="12" t="s">
        <v>197</v>
      </c>
      <c r="G166" s="12" t="s">
        <v>90</v>
      </c>
      <c r="H166" s="104">
        <f>722.2+65.6</f>
        <v>787.8000000000001</v>
      </c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</row>
    <row r="167" spans="2:178" s="25" customFormat="1" ht="12">
      <c r="B167" s="87" t="s">
        <v>142</v>
      </c>
      <c r="C167" s="85" t="s">
        <v>14</v>
      </c>
      <c r="D167" s="12" t="s">
        <v>87</v>
      </c>
      <c r="E167" s="12" t="s">
        <v>16</v>
      </c>
      <c r="F167" s="12" t="s">
        <v>324</v>
      </c>
      <c r="G167" s="12" t="s">
        <v>141</v>
      </c>
      <c r="H167" s="104">
        <f>H168</f>
        <v>174.2</v>
      </c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</row>
    <row r="168" spans="2:178" s="25" customFormat="1" ht="24">
      <c r="B168" s="87" t="s">
        <v>152</v>
      </c>
      <c r="C168" s="85" t="s">
        <v>14</v>
      </c>
      <c r="D168" s="12" t="s">
        <v>87</v>
      </c>
      <c r="E168" s="12" t="s">
        <v>16</v>
      </c>
      <c r="F168" s="12" t="s">
        <v>324</v>
      </c>
      <c r="G168" s="12" t="s">
        <v>21</v>
      </c>
      <c r="H168" s="104">
        <f>174.2</f>
        <v>174.2</v>
      </c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</row>
    <row r="169" spans="2:178" s="25" customFormat="1" ht="12">
      <c r="B169" s="87" t="s">
        <v>88</v>
      </c>
      <c r="C169" s="85" t="s">
        <v>14</v>
      </c>
      <c r="D169" s="12" t="s">
        <v>87</v>
      </c>
      <c r="E169" s="12" t="s">
        <v>37</v>
      </c>
      <c r="F169" s="12"/>
      <c r="G169" s="12"/>
      <c r="H169" s="104">
        <f>H170+H172+H174</f>
        <v>197495.40000000002</v>
      </c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</row>
    <row r="170" spans="2:178" s="25" customFormat="1" ht="24">
      <c r="B170" s="87" t="s">
        <v>144</v>
      </c>
      <c r="C170" s="85" t="s">
        <v>14</v>
      </c>
      <c r="D170" s="12" t="s">
        <v>87</v>
      </c>
      <c r="E170" s="12" t="s">
        <v>37</v>
      </c>
      <c r="F170" s="12" t="s">
        <v>198</v>
      </c>
      <c r="G170" s="12" t="s">
        <v>143</v>
      </c>
      <c r="H170" s="104">
        <f>H171</f>
        <v>70.6</v>
      </c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</row>
    <row r="171" spans="2:178" s="25" customFormat="1" ht="12">
      <c r="B171" s="87" t="s">
        <v>145</v>
      </c>
      <c r="C171" s="85" t="s">
        <v>14</v>
      </c>
      <c r="D171" s="12" t="s">
        <v>87</v>
      </c>
      <c r="E171" s="12" t="s">
        <v>37</v>
      </c>
      <c r="F171" s="12" t="s">
        <v>198</v>
      </c>
      <c r="G171" s="12" t="s">
        <v>90</v>
      </c>
      <c r="H171" s="104">
        <v>70.6</v>
      </c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</row>
    <row r="172" spans="2:178" s="25" customFormat="1" ht="12">
      <c r="B172" s="87" t="s">
        <v>281</v>
      </c>
      <c r="C172" s="85" t="s">
        <v>14</v>
      </c>
      <c r="D172" s="12" t="s">
        <v>87</v>
      </c>
      <c r="E172" s="12" t="s">
        <v>37</v>
      </c>
      <c r="F172" s="12" t="s">
        <v>283</v>
      </c>
      <c r="G172" s="12" t="s">
        <v>279</v>
      </c>
      <c r="H172" s="104">
        <f>H173</f>
        <v>183807.30000000002</v>
      </c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</row>
    <row r="173" spans="2:178" s="25" customFormat="1" ht="24">
      <c r="B173" s="87" t="s">
        <v>282</v>
      </c>
      <c r="C173" s="85" t="s">
        <v>14</v>
      </c>
      <c r="D173" s="12" t="s">
        <v>87</v>
      </c>
      <c r="E173" s="12" t="s">
        <v>37</v>
      </c>
      <c r="F173" s="12" t="s">
        <v>283</v>
      </c>
      <c r="G173" s="12" t="s">
        <v>280</v>
      </c>
      <c r="H173" s="104">
        <f>181969.2+1792.4+45.7</f>
        <v>183807.30000000002</v>
      </c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</row>
    <row r="174" spans="2:178" s="25" customFormat="1" ht="12">
      <c r="B174" s="87" t="s">
        <v>281</v>
      </c>
      <c r="C174" s="85" t="s">
        <v>14</v>
      </c>
      <c r="D174" s="12" t="s">
        <v>87</v>
      </c>
      <c r="E174" s="12" t="s">
        <v>37</v>
      </c>
      <c r="F174" s="12" t="s">
        <v>333</v>
      </c>
      <c r="G174" s="12" t="s">
        <v>279</v>
      </c>
      <c r="H174" s="104">
        <f>H175</f>
        <v>13617.5</v>
      </c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  <c r="FV174" s="65"/>
    </row>
    <row r="175" spans="2:178" s="25" customFormat="1" ht="24">
      <c r="B175" s="87" t="s">
        <v>282</v>
      </c>
      <c r="C175" s="85" t="s">
        <v>14</v>
      </c>
      <c r="D175" s="12" t="s">
        <v>87</v>
      </c>
      <c r="E175" s="12" t="s">
        <v>37</v>
      </c>
      <c r="F175" s="12" t="s">
        <v>333</v>
      </c>
      <c r="G175" s="12" t="s">
        <v>280</v>
      </c>
      <c r="H175" s="104">
        <f>13200+417.5</f>
        <v>13617.5</v>
      </c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5"/>
      <c r="FG175" s="65"/>
      <c r="FH175" s="65"/>
      <c r="FI175" s="65"/>
      <c r="FJ175" s="65"/>
      <c r="FK175" s="65"/>
      <c r="FL175" s="65"/>
      <c r="FM175" s="65"/>
      <c r="FN175" s="65"/>
      <c r="FO175" s="65"/>
      <c r="FP175" s="65"/>
      <c r="FQ175" s="65"/>
      <c r="FR175" s="65"/>
      <c r="FS175" s="65"/>
      <c r="FT175" s="65"/>
      <c r="FU175" s="65"/>
      <c r="FV175" s="65"/>
    </row>
    <row r="176" spans="2:178" ht="12.75">
      <c r="B176" s="13" t="s">
        <v>96</v>
      </c>
      <c r="C176" s="85" t="s">
        <v>14</v>
      </c>
      <c r="D176" s="12" t="s">
        <v>87</v>
      </c>
      <c r="E176" s="12" t="s">
        <v>39</v>
      </c>
      <c r="F176" s="12"/>
      <c r="G176" s="12"/>
      <c r="H176" s="7">
        <f>H179</f>
        <v>1200</v>
      </c>
      <c r="I176" s="82"/>
      <c r="J176" s="7"/>
      <c r="K176" s="7"/>
      <c r="L176" s="83"/>
      <c r="M176" s="23"/>
      <c r="N176" s="24"/>
      <c r="O176" s="23"/>
      <c r="P176" s="24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</row>
    <row r="177" spans="2:178" ht="28.5" customHeight="1">
      <c r="B177" s="16" t="s">
        <v>98</v>
      </c>
      <c r="C177" s="85" t="s">
        <v>14</v>
      </c>
      <c r="D177" s="12" t="s">
        <v>87</v>
      </c>
      <c r="E177" s="12" t="s">
        <v>39</v>
      </c>
      <c r="F177" s="12" t="s">
        <v>166</v>
      </c>
      <c r="G177" s="12"/>
      <c r="H177" s="7">
        <f>H179</f>
        <v>1200</v>
      </c>
      <c r="I177" s="82"/>
      <c r="J177" s="7"/>
      <c r="K177" s="7"/>
      <c r="L177" s="83"/>
      <c r="M177" s="23"/>
      <c r="N177" s="24"/>
      <c r="O177" s="23"/>
      <c r="P177" s="24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</row>
    <row r="178" spans="2:178" ht="25.5">
      <c r="B178" s="17" t="s">
        <v>144</v>
      </c>
      <c r="C178" s="85" t="s">
        <v>14</v>
      </c>
      <c r="D178" s="12" t="s">
        <v>87</v>
      </c>
      <c r="E178" s="12" t="s">
        <v>39</v>
      </c>
      <c r="F178" s="12" t="s">
        <v>166</v>
      </c>
      <c r="G178" s="12" t="s">
        <v>143</v>
      </c>
      <c r="H178" s="7">
        <f>H179</f>
        <v>1200</v>
      </c>
      <c r="I178" s="82"/>
      <c r="J178" s="7"/>
      <c r="K178" s="7"/>
      <c r="L178" s="83"/>
      <c r="M178" s="23"/>
      <c r="N178" s="24"/>
      <c r="O178" s="23"/>
      <c r="P178" s="24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</row>
    <row r="179" spans="2:178" ht="12.75">
      <c r="B179" s="13" t="s">
        <v>145</v>
      </c>
      <c r="C179" s="85" t="s">
        <v>14</v>
      </c>
      <c r="D179" s="12" t="s">
        <v>87</v>
      </c>
      <c r="E179" s="12" t="s">
        <v>39</v>
      </c>
      <c r="F179" s="12" t="s">
        <v>166</v>
      </c>
      <c r="G179" s="12" t="s">
        <v>90</v>
      </c>
      <c r="H179" s="7">
        <f>600+600</f>
        <v>1200</v>
      </c>
      <c r="I179" s="82"/>
      <c r="J179" s="7"/>
      <c r="K179" s="7"/>
      <c r="L179" s="83"/>
      <c r="M179" s="23"/>
      <c r="N179" s="24"/>
      <c r="O179" s="23"/>
      <c r="P179" s="24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</row>
    <row r="180" spans="2:178" ht="12">
      <c r="B180" s="86" t="s">
        <v>52</v>
      </c>
      <c r="C180" s="85" t="s">
        <v>14</v>
      </c>
      <c r="D180" s="20" t="s">
        <v>48</v>
      </c>
      <c r="E180" s="12"/>
      <c r="F180" s="12"/>
      <c r="G180" s="12"/>
      <c r="H180" s="103">
        <f>H181+H186</f>
        <v>1374.8</v>
      </c>
      <c r="I180" s="82"/>
      <c r="J180" s="7"/>
      <c r="K180" s="7"/>
      <c r="L180" s="83"/>
      <c r="M180" s="23"/>
      <c r="N180" s="24"/>
      <c r="O180" s="23"/>
      <c r="P180" s="24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</row>
    <row r="181" spans="2:178" ht="12.75">
      <c r="B181" s="17" t="s">
        <v>53</v>
      </c>
      <c r="C181" s="85" t="s">
        <v>14</v>
      </c>
      <c r="D181" s="12" t="s">
        <v>48</v>
      </c>
      <c r="E181" s="12" t="s">
        <v>16</v>
      </c>
      <c r="F181" s="12"/>
      <c r="G181" s="12"/>
      <c r="H181" s="7">
        <f>H182</f>
        <v>34.1</v>
      </c>
      <c r="I181" s="82"/>
      <c r="J181" s="7"/>
      <c r="K181" s="7"/>
      <c r="L181" s="83"/>
      <c r="M181" s="23"/>
      <c r="N181" s="24"/>
      <c r="O181" s="23"/>
      <c r="P181" s="24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</row>
    <row r="182" spans="2:178" ht="12.75">
      <c r="B182" s="17" t="s">
        <v>67</v>
      </c>
      <c r="C182" s="85" t="s">
        <v>14</v>
      </c>
      <c r="D182" s="12" t="s">
        <v>48</v>
      </c>
      <c r="E182" s="12" t="s">
        <v>16</v>
      </c>
      <c r="F182" s="101" t="s">
        <v>270</v>
      </c>
      <c r="G182" s="101"/>
      <c r="H182" s="7">
        <f>H183</f>
        <v>34.1</v>
      </c>
      <c r="I182" s="82"/>
      <c r="J182" s="7"/>
      <c r="K182" s="7"/>
      <c r="L182" s="83"/>
      <c r="M182" s="23"/>
      <c r="N182" s="24"/>
      <c r="O182" s="23"/>
      <c r="P182" s="24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</row>
    <row r="183" spans="2:178" ht="12.75">
      <c r="B183" s="17" t="s">
        <v>68</v>
      </c>
      <c r="C183" s="85" t="s">
        <v>14</v>
      </c>
      <c r="D183" s="12" t="s">
        <v>48</v>
      </c>
      <c r="E183" s="12" t="s">
        <v>16</v>
      </c>
      <c r="F183" s="101" t="s">
        <v>271</v>
      </c>
      <c r="G183" s="101"/>
      <c r="H183" s="7">
        <f>H184</f>
        <v>34.1</v>
      </c>
      <c r="I183" s="82"/>
      <c r="J183" s="7"/>
      <c r="K183" s="7"/>
      <c r="L183" s="83"/>
      <c r="M183" s="23"/>
      <c r="N183" s="24"/>
      <c r="O183" s="23"/>
      <c r="P183" s="24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</row>
    <row r="184" spans="2:178" ht="12.75">
      <c r="B184" s="17" t="s">
        <v>142</v>
      </c>
      <c r="C184" s="85" t="s">
        <v>14</v>
      </c>
      <c r="D184" s="12" t="s">
        <v>48</v>
      </c>
      <c r="E184" s="12" t="s">
        <v>16</v>
      </c>
      <c r="F184" s="101" t="s">
        <v>271</v>
      </c>
      <c r="G184" s="101" t="s">
        <v>141</v>
      </c>
      <c r="H184" s="7">
        <f>H185</f>
        <v>34.1</v>
      </c>
      <c r="I184" s="82"/>
      <c r="J184" s="7"/>
      <c r="K184" s="7"/>
      <c r="L184" s="83"/>
      <c r="M184" s="23"/>
      <c r="N184" s="24"/>
      <c r="O184" s="23"/>
      <c r="P184" s="24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</row>
    <row r="185" spans="2:178" ht="25.5">
      <c r="B185" s="17" t="s">
        <v>152</v>
      </c>
      <c r="C185" s="85" t="s">
        <v>14</v>
      </c>
      <c r="D185" s="12" t="s">
        <v>48</v>
      </c>
      <c r="E185" s="12" t="s">
        <v>16</v>
      </c>
      <c r="F185" s="101" t="s">
        <v>271</v>
      </c>
      <c r="G185" s="101" t="s">
        <v>21</v>
      </c>
      <c r="H185" s="7">
        <v>34.1</v>
      </c>
      <c r="I185" s="82"/>
      <c r="J185" s="7"/>
      <c r="K185" s="7"/>
      <c r="L185" s="83"/>
      <c r="M185" s="23"/>
      <c r="N185" s="24"/>
      <c r="O185" s="23"/>
      <c r="P185" s="24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</row>
    <row r="186" spans="2:178" ht="12.75">
      <c r="B186" s="13" t="s">
        <v>268</v>
      </c>
      <c r="C186" s="85" t="s">
        <v>14</v>
      </c>
      <c r="D186" s="12" t="s">
        <v>48</v>
      </c>
      <c r="E186" s="12" t="s">
        <v>16</v>
      </c>
      <c r="F186" s="101"/>
      <c r="G186" s="101"/>
      <c r="H186" s="7">
        <f>H187</f>
        <v>1340.7</v>
      </c>
      <c r="I186" s="82"/>
      <c r="J186" s="7"/>
      <c r="K186" s="7"/>
      <c r="L186" s="83"/>
      <c r="M186" s="23"/>
      <c r="N186" s="24"/>
      <c r="O186" s="23"/>
      <c r="P186" s="24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</row>
    <row r="187" spans="2:178" ht="12.75">
      <c r="B187" s="17" t="s">
        <v>142</v>
      </c>
      <c r="C187" s="85" t="s">
        <v>14</v>
      </c>
      <c r="D187" s="12" t="s">
        <v>48</v>
      </c>
      <c r="E187" s="12" t="s">
        <v>16</v>
      </c>
      <c r="F187" s="101" t="s">
        <v>324</v>
      </c>
      <c r="G187" s="101" t="s">
        <v>141</v>
      </c>
      <c r="H187" s="7">
        <f>H188</f>
        <v>1340.7</v>
      </c>
      <c r="I187" s="82"/>
      <c r="J187" s="7"/>
      <c r="K187" s="7"/>
      <c r="L187" s="83"/>
      <c r="M187" s="23"/>
      <c r="N187" s="24"/>
      <c r="O187" s="23"/>
      <c r="P187" s="24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</row>
    <row r="188" spans="2:178" ht="25.5">
      <c r="B188" s="17" t="s">
        <v>152</v>
      </c>
      <c r="C188" s="85" t="s">
        <v>14</v>
      </c>
      <c r="D188" s="12" t="s">
        <v>48</v>
      </c>
      <c r="E188" s="12" t="s">
        <v>16</v>
      </c>
      <c r="F188" s="101" t="s">
        <v>324</v>
      </c>
      <c r="G188" s="101" t="s">
        <v>21</v>
      </c>
      <c r="H188" s="7">
        <f>1514.9-174.2</f>
        <v>1340.7</v>
      </c>
      <c r="I188" s="82"/>
      <c r="J188" s="7"/>
      <c r="K188" s="7"/>
      <c r="L188" s="83"/>
      <c r="M188" s="23"/>
      <c r="N188" s="24"/>
      <c r="O188" s="23"/>
      <c r="P188" s="24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</row>
    <row r="189" spans="2:178" ht="12.75">
      <c r="B189" s="19" t="s">
        <v>56</v>
      </c>
      <c r="C189" s="81" t="s">
        <v>14</v>
      </c>
      <c r="D189" s="20" t="s">
        <v>43</v>
      </c>
      <c r="E189" s="20"/>
      <c r="F189" s="20"/>
      <c r="G189" s="20"/>
      <c r="H189" s="105">
        <f>H190+H195+H210</f>
        <v>24072.1</v>
      </c>
      <c r="I189" s="82">
        <v>73355.8</v>
      </c>
      <c r="J189" s="7">
        <v>9506</v>
      </c>
      <c r="K189" s="7">
        <v>85973</v>
      </c>
      <c r="L189" s="83">
        <v>11141</v>
      </c>
      <c r="M189" s="23">
        <v>14820</v>
      </c>
      <c r="N189" s="24">
        <v>14820</v>
      </c>
      <c r="O189" s="23">
        <v>14820</v>
      </c>
      <c r="P189" s="24">
        <v>14820</v>
      </c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</row>
    <row r="190" spans="2:178" ht="12.75">
      <c r="B190" s="17" t="s">
        <v>57</v>
      </c>
      <c r="C190" s="85" t="s">
        <v>14</v>
      </c>
      <c r="D190" s="12" t="s">
        <v>43</v>
      </c>
      <c r="E190" s="12" t="s">
        <v>16</v>
      </c>
      <c r="F190" s="12"/>
      <c r="G190" s="12"/>
      <c r="H190" s="7">
        <f>H194</f>
        <v>2502.3</v>
      </c>
      <c r="I190" s="82"/>
      <c r="J190" s="7"/>
      <c r="K190" s="7"/>
      <c r="L190" s="83"/>
      <c r="M190" s="23">
        <f aca="true" t="shared" si="0" ref="M190:P191">M191</f>
        <v>14820</v>
      </c>
      <c r="N190" s="24">
        <f t="shared" si="0"/>
        <v>14820</v>
      </c>
      <c r="O190" s="23">
        <f t="shared" si="0"/>
        <v>14820</v>
      </c>
      <c r="P190" s="24">
        <f t="shared" si="0"/>
        <v>14820</v>
      </c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</row>
    <row r="191" spans="2:178" ht="12.75">
      <c r="B191" s="17" t="s">
        <v>58</v>
      </c>
      <c r="C191" s="85" t="s">
        <v>14</v>
      </c>
      <c r="D191" s="12" t="s">
        <v>43</v>
      </c>
      <c r="E191" s="12" t="s">
        <v>16</v>
      </c>
      <c r="F191" s="12" t="s">
        <v>177</v>
      </c>
      <c r="G191" s="12"/>
      <c r="H191" s="7">
        <f>H194</f>
        <v>2502.3</v>
      </c>
      <c r="I191" s="82"/>
      <c r="J191" s="7"/>
      <c r="K191" s="7"/>
      <c r="L191" s="83"/>
      <c r="M191" s="23">
        <f t="shared" si="0"/>
        <v>14820</v>
      </c>
      <c r="N191" s="24">
        <f t="shared" si="0"/>
        <v>14820</v>
      </c>
      <c r="O191" s="23">
        <f t="shared" si="0"/>
        <v>14820</v>
      </c>
      <c r="P191" s="24">
        <f t="shared" si="0"/>
        <v>14820</v>
      </c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</row>
    <row r="192" spans="2:178" ht="12.75">
      <c r="B192" s="17" t="s">
        <v>118</v>
      </c>
      <c r="C192" s="85" t="s">
        <v>14</v>
      </c>
      <c r="D192" s="12" t="s">
        <v>43</v>
      </c>
      <c r="E192" s="12" t="s">
        <v>16</v>
      </c>
      <c r="F192" s="12" t="s">
        <v>178</v>
      </c>
      <c r="G192" s="12"/>
      <c r="H192" s="7">
        <f>H194</f>
        <v>2502.3</v>
      </c>
      <c r="I192" s="82"/>
      <c r="J192" s="7"/>
      <c r="K192" s="7"/>
      <c r="L192" s="83"/>
      <c r="M192" s="23">
        <v>14820</v>
      </c>
      <c r="N192" s="24">
        <v>14820</v>
      </c>
      <c r="O192" s="23">
        <v>14820</v>
      </c>
      <c r="P192" s="24">
        <v>14820</v>
      </c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</row>
    <row r="193" spans="2:178" ht="12.75">
      <c r="B193" s="17" t="s">
        <v>136</v>
      </c>
      <c r="C193" s="85" t="s">
        <v>14</v>
      </c>
      <c r="D193" s="12" t="s">
        <v>43</v>
      </c>
      <c r="E193" s="12" t="s">
        <v>16</v>
      </c>
      <c r="F193" s="12" t="s">
        <v>178</v>
      </c>
      <c r="G193" s="12" t="s">
        <v>132</v>
      </c>
      <c r="H193" s="7">
        <f>H194</f>
        <v>2502.3</v>
      </c>
      <c r="I193" s="82"/>
      <c r="J193" s="7"/>
      <c r="K193" s="7"/>
      <c r="L193" s="83"/>
      <c r="M193" s="23" t="e">
        <f>M202+#REF!</f>
        <v>#REF!</v>
      </c>
      <c r="N193" s="24" t="e">
        <f>N202+#REF!</f>
        <v>#REF!</v>
      </c>
      <c r="O193" s="23" t="e">
        <f>O202+#REF!</f>
        <v>#REF!</v>
      </c>
      <c r="P193" s="24" t="e">
        <f>P202+#REF!</f>
        <v>#REF!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</row>
    <row r="194" spans="2:178" ht="18.75" customHeight="1">
      <c r="B194" s="17" t="s">
        <v>59</v>
      </c>
      <c r="C194" s="85" t="s">
        <v>14</v>
      </c>
      <c r="D194" s="12" t="s">
        <v>43</v>
      </c>
      <c r="E194" s="12" t="s">
        <v>16</v>
      </c>
      <c r="F194" s="12" t="s">
        <v>178</v>
      </c>
      <c r="G194" s="12" t="s">
        <v>60</v>
      </c>
      <c r="H194" s="7">
        <f>975+325+1202.3</f>
        <v>2502.3</v>
      </c>
      <c r="I194" s="82"/>
      <c r="J194" s="7"/>
      <c r="K194" s="7"/>
      <c r="L194" s="83"/>
      <c r="M194" s="23" t="e">
        <f>#REF!</f>
        <v>#REF!</v>
      </c>
      <c r="N194" s="24" t="e">
        <f>#REF!</f>
        <v>#REF!</v>
      </c>
      <c r="O194" s="23" t="e">
        <f>#REF!</f>
        <v>#REF!</v>
      </c>
      <c r="P194" s="24" t="e">
        <f>#REF!</f>
        <v>#REF!</v>
      </c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</row>
    <row r="195" spans="2:178" ht="12.75">
      <c r="B195" s="17" t="s">
        <v>61</v>
      </c>
      <c r="C195" s="85" t="s">
        <v>14</v>
      </c>
      <c r="D195" s="85" t="s">
        <v>43</v>
      </c>
      <c r="E195" s="85" t="s">
        <v>36</v>
      </c>
      <c r="F195" s="12"/>
      <c r="G195" s="12"/>
      <c r="H195" s="7">
        <f>H202+H199+H206+H196</f>
        <v>21420.399999999998</v>
      </c>
      <c r="I195" s="82"/>
      <c r="J195" s="7"/>
      <c r="K195" s="7"/>
      <c r="L195" s="83"/>
      <c r="M195" s="23"/>
      <c r="N195" s="24"/>
      <c r="O195" s="23"/>
      <c r="P195" s="24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</row>
    <row r="196" spans="2:178" ht="12.75">
      <c r="B196" s="17" t="s">
        <v>41</v>
      </c>
      <c r="C196" s="85" t="s">
        <v>14</v>
      </c>
      <c r="D196" s="85" t="s">
        <v>43</v>
      </c>
      <c r="E196" s="85" t="s">
        <v>36</v>
      </c>
      <c r="F196" s="12" t="s">
        <v>271</v>
      </c>
      <c r="G196" s="12"/>
      <c r="H196" s="7">
        <f>H197</f>
        <v>20</v>
      </c>
      <c r="I196" s="82"/>
      <c r="J196" s="7"/>
      <c r="K196" s="7"/>
      <c r="L196" s="83"/>
      <c r="M196" s="23"/>
      <c r="N196" s="24"/>
      <c r="O196" s="23"/>
      <c r="P196" s="24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</row>
    <row r="197" spans="2:178" ht="12.75">
      <c r="B197" s="17" t="s">
        <v>136</v>
      </c>
      <c r="C197" s="85" t="s">
        <v>14</v>
      </c>
      <c r="D197" s="85" t="s">
        <v>43</v>
      </c>
      <c r="E197" s="85" t="s">
        <v>36</v>
      </c>
      <c r="F197" s="12" t="s">
        <v>271</v>
      </c>
      <c r="G197" s="12" t="s">
        <v>132</v>
      </c>
      <c r="H197" s="7">
        <f>H198</f>
        <v>20</v>
      </c>
      <c r="I197" s="82"/>
      <c r="J197" s="7"/>
      <c r="K197" s="7"/>
      <c r="L197" s="83"/>
      <c r="M197" s="23"/>
      <c r="N197" s="24"/>
      <c r="O197" s="23"/>
      <c r="P197" s="24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</row>
    <row r="198" spans="2:178" ht="12.75">
      <c r="B198" s="17" t="s">
        <v>59</v>
      </c>
      <c r="C198" s="85" t="s">
        <v>14</v>
      </c>
      <c r="D198" s="85" t="s">
        <v>43</v>
      </c>
      <c r="E198" s="85" t="s">
        <v>36</v>
      </c>
      <c r="F198" s="12" t="s">
        <v>271</v>
      </c>
      <c r="G198" s="12" t="s">
        <v>60</v>
      </c>
      <c r="H198" s="7">
        <v>20</v>
      </c>
      <c r="I198" s="82"/>
      <c r="J198" s="7"/>
      <c r="K198" s="7"/>
      <c r="L198" s="83"/>
      <c r="M198" s="23"/>
      <c r="N198" s="24"/>
      <c r="O198" s="23"/>
      <c r="P198" s="24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</row>
    <row r="199" spans="2:178" ht="52.5" customHeight="1">
      <c r="B199" s="13" t="s">
        <v>249</v>
      </c>
      <c r="C199" s="85" t="s">
        <v>14</v>
      </c>
      <c r="D199" s="101" t="s">
        <v>43</v>
      </c>
      <c r="E199" s="101" t="s">
        <v>36</v>
      </c>
      <c r="F199" s="101" t="s">
        <v>163</v>
      </c>
      <c r="G199" s="101"/>
      <c r="H199" s="100">
        <f>H200</f>
        <v>18976.6</v>
      </c>
      <c r="I199" s="82"/>
      <c r="J199" s="7"/>
      <c r="K199" s="7"/>
      <c r="L199" s="83"/>
      <c r="M199" s="23"/>
      <c r="N199" s="24"/>
      <c r="O199" s="23"/>
      <c r="P199" s="24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</row>
    <row r="200" spans="2:178" ht="12.75">
      <c r="B200" s="13" t="s">
        <v>33</v>
      </c>
      <c r="C200" s="85" t="s">
        <v>14</v>
      </c>
      <c r="D200" s="101" t="s">
        <v>43</v>
      </c>
      <c r="E200" s="101" t="s">
        <v>36</v>
      </c>
      <c r="F200" s="101" t="s">
        <v>163</v>
      </c>
      <c r="G200" s="101" t="s">
        <v>34</v>
      </c>
      <c r="H200" s="100">
        <f>H201</f>
        <v>18976.6</v>
      </c>
      <c r="I200" s="82"/>
      <c r="J200" s="7"/>
      <c r="K200" s="7"/>
      <c r="L200" s="83"/>
      <c r="M200" s="23"/>
      <c r="N200" s="24"/>
      <c r="O200" s="23"/>
      <c r="P200" s="24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</row>
    <row r="201" spans="2:178" ht="30.75" customHeight="1">
      <c r="B201" s="17" t="s">
        <v>116</v>
      </c>
      <c r="C201" s="85" t="s">
        <v>14</v>
      </c>
      <c r="D201" s="101" t="s">
        <v>43</v>
      </c>
      <c r="E201" s="101" t="s">
        <v>36</v>
      </c>
      <c r="F201" s="101" t="s">
        <v>163</v>
      </c>
      <c r="G201" s="101" t="s">
        <v>47</v>
      </c>
      <c r="H201" s="100">
        <f>22976.6-4000</f>
        <v>18976.6</v>
      </c>
      <c r="I201" s="82"/>
      <c r="J201" s="7"/>
      <c r="K201" s="7"/>
      <c r="L201" s="83"/>
      <c r="M201" s="23"/>
      <c r="N201" s="24"/>
      <c r="O201" s="23"/>
      <c r="P201" s="24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</row>
    <row r="202" spans="2:178" ht="12.75">
      <c r="B202" s="13" t="s">
        <v>154</v>
      </c>
      <c r="C202" s="85" t="s">
        <v>14</v>
      </c>
      <c r="D202" s="85" t="s">
        <v>43</v>
      </c>
      <c r="E202" s="85" t="s">
        <v>36</v>
      </c>
      <c r="F202" s="12" t="s">
        <v>286</v>
      </c>
      <c r="G202" s="85"/>
      <c r="H202" s="7">
        <f>H203</f>
        <v>156.3</v>
      </c>
      <c r="I202" s="82"/>
      <c r="J202" s="7"/>
      <c r="K202" s="7"/>
      <c r="L202" s="83"/>
      <c r="M202" s="23">
        <v>1100</v>
      </c>
      <c r="N202" s="24">
        <v>1100</v>
      </c>
      <c r="O202" s="23">
        <v>1100</v>
      </c>
      <c r="P202" s="24">
        <v>1100</v>
      </c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</row>
    <row r="203" spans="2:178" ht="15.75" customHeight="1">
      <c r="B203" s="13" t="s">
        <v>156</v>
      </c>
      <c r="C203" s="85" t="s">
        <v>14</v>
      </c>
      <c r="D203" s="12" t="s">
        <v>43</v>
      </c>
      <c r="E203" s="12" t="s">
        <v>36</v>
      </c>
      <c r="F203" s="12" t="s">
        <v>286</v>
      </c>
      <c r="G203" s="12"/>
      <c r="H203" s="7">
        <f>H204</f>
        <v>156.3</v>
      </c>
      <c r="I203" s="82"/>
      <c r="J203" s="7"/>
      <c r="K203" s="7"/>
      <c r="L203" s="83"/>
      <c r="M203" s="23"/>
      <c r="N203" s="24"/>
      <c r="O203" s="23"/>
      <c r="P203" s="24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</row>
    <row r="204" spans="2:178" ht="12.75">
      <c r="B204" s="17" t="s">
        <v>136</v>
      </c>
      <c r="C204" s="85" t="s">
        <v>14</v>
      </c>
      <c r="D204" s="12" t="s">
        <v>43</v>
      </c>
      <c r="E204" s="12" t="s">
        <v>36</v>
      </c>
      <c r="F204" s="12" t="s">
        <v>286</v>
      </c>
      <c r="G204" s="12" t="s">
        <v>132</v>
      </c>
      <c r="H204" s="7">
        <f>H205</f>
        <v>156.3</v>
      </c>
      <c r="I204" s="82"/>
      <c r="J204" s="7"/>
      <c r="K204" s="7"/>
      <c r="L204" s="83"/>
      <c r="M204" s="23"/>
      <c r="N204" s="24"/>
      <c r="O204" s="23"/>
      <c r="P204" s="24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</row>
    <row r="205" spans="2:178" ht="17.25" customHeight="1">
      <c r="B205" s="17" t="s">
        <v>59</v>
      </c>
      <c r="C205" s="85" t="s">
        <v>14</v>
      </c>
      <c r="D205" s="12" t="s">
        <v>43</v>
      </c>
      <c r="E205" s="12" t="s">
        <v>36</v>
      </c>
      <c r="F205" s="12" t="s">
        <v>286</v>
      </c>
      <c r="G205" s="12" t="s">
        <v>60</v>
      </c>
      <c r="H205" s="7">
        <v>156.3</v>
      </c>
      <c r="I205" s="82"/>
      <c r="J205" s="7"/>
      <c r="K205" s="7"/>
      <c r="L205" s="83"/>
      <c r="M205" s="23"/>
      <c r="N205" s="24"/>
      <c r="O205" s="23"/>
      <c r="P205" s="24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</row>
    <row r="206" spans="2:178" ht="25.5" customHeight="1">
      <c r="B206" s="17" t="s">
        <v>287</v>
      </c>
      <c r="C206" s="85" t="s">
        <v>14</v>
      </c>
      <c r="D206" s="12" t="s">
        <v>43</v>
      </c>
      <c r="E206" s="12" t="s">
        <v>36</v>
      </c>
      <c r="F206" s="12" t="s">
        <v>286</v>
      </c>
      <c r="G206" s="12"/>
      <c r="H206" s="7">
        <v>2267.5</v>
      </c>
      <c r="I206" s="82"/>
      <c r="J206" s="7"/>
      <c r="K206" s="7"/>
      <c r="L206" s="83"/>
      <c r="M206" s="23"/>
      <c r="N206" s="24"/>
      <c r="O206" s="23"/>
      <c r="P206" s="24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</row>
    <row r="207" spans="2:178" ht="17.25" customHeight="1">
      <c r="B207" s="17" t="s">
        <v>136</v>
      </c>
      <c r="C207" s="85" t="s">
        <v>14</v>
      </c>
      <c r="D207" s="12" t="s">
        <v>43</v>
      </c>
      <c r="E207" s="12" t="s">
        <v>36</v>
      </c>
      <c r="F207" s="12" t="s">
        <v>286</v>
      </c>
      <c r="G207" s="12" t="s">
        <v>132</v>
      </c>
      <c r="H207" s="7">
        <v>2267.5</v>
      </c>
      <c r="I207" s="82"/>
      <c r="J207" s="7"/>
      <c r="K207" s="7"/>
      <c r="L207" s="83"/>
      <c r="M207" s="23"/>
      <c r="N207" s="24"/>
      <c r="O207" s="23"/>
      <c r="P207" s="24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</row>
    <row r="208" spans="2:178" ht="17.25" customHeight="1">
      <c r="B208" s="17" t="s">
        <v>59</v>
      </c>
      <c r="C208" s="85" t="s">
        <v>14</v>
      </c>
      <c r="D208" s="12" t="s">
        <v>43</v>
      </c>
      <c r="E208" s="12" t="s">
        <v>36</v>
      </c>
      <c r="F208" s="12" t="s">
        <v>286</v>
      </c>
      <c r="G208" s="12" t="s">
        <v>60</v>
      </c>
      <c r="H208" s="7">
        <v>2267.5</v>
      </c>
      <c r="I208" s="82"/>
      <c r="J208" s="7"/>
      <c r="K208" s="7"/>
      <c r="L208" s="83"/>
      <c r="M208" s="23"/>
      <c r="N208" s="24"/>
      <c r="O208" s="23"/>
      <c r="P208" s="24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</row>
    <row r="209" spans="2:178" ht="18.75" customHeight="1">
      <c r="B209" s="17" t="s">
        <v>222</v>
      </c>
      <c r="C209" s="85" t="s">
        <v>14</v>
      </c>
      <c r="D209" s="12" t="s">
        <v>43</v>
      </c>
      <c r="E209" s="12" t="s">
        <v>51</v>
      </c>
      <c r="F209" s="12"/>
      <c r="G209" s="12"/>
      <c r="H209" s="7">
        <v>149.4</v>
      </c>
      <c r="I209" s="82"/>
      <c r="J209" s="7"/>
      <c r="K209" s="7"/>
      <c r="L209" s="83"/>
      <c r="M209" s="23"/>
      <c r="N209" s="24"/>
      <c r="O209" s="23"/>
      <c r="P209" s="24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</row>
    <row r="210" spans="2:178" ht="18.75" customHeight="1">
      <c r="B210" s="17" t="s">
        <v>289</v>
      </c>
      <c r="C210" s="85" t="s">
        <v>14</v>
      </c>
      <c r="D210" s="12" t="s">
        <v>43</v>
      </c>
      <c r="E210" s="12" t="s">
        <v>51</v>
      </c>
      <c r="F210" s="12" t="s">
        <v>288</v>
      </c>
      <c r="G210" s="12"/>
      <c r="H210" s="7">
        <f>H211</f>
        <v>149.4</v>
      </c>
      <c r="I210" s="82"/>
      <c r="J210" s="7"/>
      <c r="K210" s="7"/>
      <c r="L210" s="83"/>
      <c r="M210" s="23"/>
      <c r="N210" s="24"/>
      <c r="O210" s="23"/>
      <c r="P210" s="24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</row>
    <row r="211" spans="2:178" ht="18.75" customHeight="1">
      <c r="B211" s="17" t="s">
        <v>142</v>
      </c>
      <c r="C211" s="85" t="s">
        <v>14</v>
      </c>
      <c r="D211" s="12" t="s">
        <v>43</v>
      </c>
      <c r="E211" s="12" t="s">
        <v>51</v>
      </c>
      <c r="F211" s="12" t="s">
        <v>288</v>
      </c>
      <c r="G211" s="12" t="s">
        <v>141</v>
      </c>
      <c r="H211" s="7">
        <v>149.4</v>
      </c>
      <c r="I211" s="82"/>
      <c r="J211" s="7"/>
      <c r="K211" s="7"/>
      <c r="L211" s="83"/>
      <c r="M211" s="23"/>
      <c r="N211" s="24"/>
      <c r="O211" s="23"/>
      <c r="P211" s="24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</row>
    <row r="212" spans="2:178" ht="18.75" customHeight="1">
      <c r="B212" s="17" t="s">
        <v>152</v>
      </c>
      <c r="C212" s="85" t="s">
        <v>14</v>
      </c>
      <c r="D212" s="12" t="s">
        <v>43</v>
      </c>
      <c r="E212" s="12" t="s">
        <v>51</v>
      </c>
      <c r="F212" s="12" t="s">
        <v>288</v>
      </c>
      <c r="G212" s="12" t="s">
        <v>21</v>
      </c>
      <c r="H212" s="7">
        <v>149.4</v>
      </c>
      <c r="I212" s="82"/>
      <c r="J212" s="7"/>
      <c r="K212" s="7"/>
      <c r="L212" s="83"/>
      <c r="M212" s="23"/>
      <c r="N212" s="24"/>
      <c r="O212" s="23"/>
      <c r="P212" s="24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</row>
    <row r="213" spans="2:178" ht="12.75">
      <c r="B213" s="26" t="s">
        <v>62</v>
      </c>
      <c r="C213" s="81" t="s">
        <v>14</v>
      </c>
      <c r="D213" s="20" t="s">
        <v>63</v>
      </c>
      <c r="E213" s="12"/>
      <c r="F213" s="12"/>
      <c r="G213" s="12"/>
      <c r="H213" s="7">
        <f>H214+H217</f>
        <v>2852.7000000000003</v>
      </c>
      <c r="I213" s="82"/>
      <c r="J213" s="7"/>
      <c r="K213" s="7"/>
      <c r="L213" s="83"/>
      <c r="M213" s="23"/>
      <c r="N213" s="24"/>
      <c r="O213" s="23"/>
      <c r="P213" s="24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</row>
    <row r="214" spans="2:178" ht="12.75">
      <c r="B214" s="16" t="s">
        <v>268</v>
      </c>
      <c r="C214" s="85" t="s">
        <v>14</v>
      </c>
      <c r="D214" s="12" t="s">
        <v>63</v>
      </c>
      <c r="E214" s="12" t="s">
        <v>37</v>
      </c>
      <c r="F214" s="12" t="s">
        <v>324</v>
      </c>
      <c r="G214" s="12"/>
      <c r="H214" s="7">
        <f>H215</f>
        <v>3.3000000000000114</v>
      </c>
      <c r="I214" s="82"/>
      <c r="J214" s="7"/>
      <c r="K214" s="7"/>
      <c r="L214" s="83"/>
      <c r="M214" s="23"/>
      <c r="N214" s="24"/>
      <c r="O214" s="23"/>
      <c r="P214" s="24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</row>
    <row r="215" spans="2:178" ht="12.75">
      <c r="B215" s="16" t="s">
        <v>142</v>
      </c>
      <c r="C215" s="85" t="s">
        <v>14</v>
      </c>
      <c r="D215" s="12" t="s">
        <v>63</v>
      </c>
      <c r="E215" s="12" t="s">
        <v>37</v>
      </c>
      <c r="F215" s="12" t="s">
        <v>324</v>
      </c>
      <c r="G215" s="12" t="s">
        <v>141</v>
      </c>
      <c r="H215" s="7">
        <f>H216</f>
        <v>3.3000000000000114</v>
      </c>
      <c r="I215" s="82"/>
      <c r="J215" s="7"/>
      <c r="K215" s="7"/>
      <c r="L215" s="83"/>
      <c r="M215" s="23"/>
      <c r="N215" s="24"/>
      <c r="O215" s="23"/>
      <c r="P215" s="24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</row>
    <row r="216" spans="2:178" ht="25.5">
      <c r="B216" s="16" t="s">
        <v>152</v>
      </c>
      <c r="C216" s="85" t="s">
        <v>14</v>
      </c>
      <c r="D216" s="12" t="s">
        <v>63</v>
      </c>
      <c r="E216" s="12" t="s">
        <v>37</v>
      </c>
      <c r="F216" s="12" t="s">
        <v>324</v>
      </c>
      <c r="G216" s="12" t="s">
        <v>21</v>
      </c>
      <c r="H216" s="7">
        <f>126.9-123.6</f>
        <v>3.3000000000000114</v>
      </c>
      <c r="I216" s="82"/>
      <c r="J216" s="7"/>
      <c r="K216" s="7"/>
      <c r="L216" s="83"/>
      <c r="M216" s="23"/>
      <c r="N216" s="24"/>
      <c r="O216" s="23"/>
      <c r="P216" s="24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</row>
    <row r="217" spans="2:178" ht="17.25" customHeight="1">
      <c r="B217" s="13" t="s">
        <v>268</v>
      </c>
      <c r="C217" s="85" t="s">
        <v>14</v>
      </c>
      <c r="D217" s="12" t="s">
        <v>63</v>
      </c>
      <c r="E217" s="12" t="s">
        <v>37</v>
      </c>
      <c r="F217" s="12" t="s">
        <v>266</v>
      </c>
      <c r="G217" s="12"/>
      <c r="H217" s="7">
        <f>H218</f>
        <v>2849.4</v>
      </c>
      <c r="I217" s="82"/>
      <c r="J217" s="7"/>
      <c r="K217" s="7"/>
      <c r="L217" s="83"/>
      <c r="M217" s="23"/>
      <c r="N217" s="24"/>
      <c r="O217" s="23"/>
      <c r="P217" s="24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</row>
    <row r="218" spans="2:178" ht="19.5" customHeight="1">
      <c r="B218" s="17" t="s">
        <v>142</v>
      </c>
      <c r="C218" s="85" t="s">
        <v>14</v>
      </c>
      <c r="D218" s="12" t="s">
        <v>63</v>
      </c>
      <c r="E218" s="12" t="s">
        <v>37</v>
      </c>
      <c r="F218" s="12" t="s">
        <v>266</v>
      </c>
      <c r="G218" s="12" t="s">
        <v>141</v>
      </c>
      <c r="H218" s="7">
        <f>H219</f>
        <v>2849.4</v>
      </c>
      <c r="I218" s="82"/>
      <c r="J218" s="7"/>
      <c r="K218" s="7"/>
      <c r="L218" s="83"/>
      <c r="M218" s="23"/>
      <c r="N218" s="24"/>
      <c r="O218" s="23"/>
      <c r="P218" s="24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</row>
    <row r="219" spans="2:178" ht="25.5">
      <c r="B219" s="17" t="s">
        <v>152</v>
      </c>
      <c r="C219" s="85" t="s">
        <v>14</v>
      </c>
      <c r="D219" s="12" t="s">
        <v>63</v>
      </c>
      <c r="E219" s="12" t="s">
        <v>37</v>
      </c>
      <c r="F219" s="12" t="s">
        <v>266</v>
      </c>
      <c r="G219" s="12" t="s">
        <v>21</v>
      </c>
      <c r="H219" s="7">
        <v>2849.4</v>
      </c>
      <c r="I219" s="82"/>
      <c r="J219" s="7"/>
      <c r="K219" s="7"/>
      <c r="L219" s="83"/>
      <c r="M219" s="23"/>
      <c r="N219" s="24"/>
      <c r="O219" s="23"/>
      <c r="P219" s="24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</row>
    <row r="220" spans="2:178" ht="12.75">
      <c r="B220" s="114" t="s">
        <v>290</v>
      </c>
      <c r="C220" s="81" t="s">
        <v>14</v>
      </c>
      <c r="D220" s="20" t="s">
        <v>50</v>
      </c>
      <c r="E220" s="20"/>
      <c r="F220" s="20"/>
      <c r="G220" s="20"/>
      <c r="H220" s="103">
        <f>H222</f>
        <v>110.5</v>
      </c>
      <c r="I220" s="82"/>
      <c r="J220" s="7"/>
      <c r="K220" s="7"/>
      <c r="L220" s="83"/>
      <c r="M220" s="23"/>
      <c r="N220" s="24"/>
      <c r="O220" s="23"/>
      <c r="P220" s="24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</row>
    <row r="221" spans="2:178" ht="12.75">
      <c r="B221" s="17" t="s">
        <v>291</v>
      </c>
      <c r="C221" s="85" t="s">
        <v>14</v>
      </c>
      <c r="D221" s="12" t="s">
        <v>50</v>
      </c>
      <c r="E221" s="12" t="s">
        <v>37</v>
      </c>
      <c r="F221" s="12"/>
      <c r="G221" s="12"/>
      <c r="H221" s="7">
        <f>H222</f>
        <v>110.5</v>
      </c>
      <c r="I221" s="82"/>
      <c r="J221" s="7"/>
      <c r="K221" s="7"/>
      <c r="L221" s="83"/>
      <c r="M221" s="23"/>
      <c r="N221" s="24"/>
      <c r="O221" s="23"/>
      <c r="P221" s="24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</row>
    <row r="222" spans="2:178" ht="25.5">
      <c r="B222" s="17" t="s">
        <v>292</v>
      </c>
      <c r="C222" s="85" t="s">
        <v>14</v>
      </c>
      <c r="D222" s="12" t="s">
        <v>50</v>
      </c>
      <c r="E222" s="12" t="s">
        <v>37</v>
      </c>
      <c r="F222" s="12"/>
      <c r="G222" s="12"/>
      <c r="H222" s="7">
        <f>H223</f>
        <v>110.5</v>
      </c>
      <c r="I222" s="82"/>
      <c r="J222" s="7"/>
      <c r="K222" s="7"/>
      <c r="L222" s="83"/>
      <c r="M222" s="23"/>
      <c r="N222" s="24"/>
      <c r="O222" s="23"/>
      <c r="P222" s="24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</row>
    <row r="223" spans="2:178" ht="12.75">
      <c r="B223" s="17" t="s">
        <v>55</v>
      </c>
      <c r="C223" s="85" t="s">
        <v>14</v>
      </c>
      <c r="D223" s="12" t="s">
        <v>50</v>
      </c>
      <c r="E223" s="12" t="s">
        <v>37</v>
      </c>
      <c r="F223" s="12" t="s">
        <v>324</v>
      </c>
      <c r="G223" s="12"/>
      <c r="H223" s="7">
        <f>H224</f>
        <v>110.5</v>
      </c>
      <c r="I223" s="82"/>
      <c r="J223" s="7"/>
      <c r="K223" s="7"/>
      <c r="L223" s="83"/>
      <c r="M223" s="23"/>
      <c r="N223" s="24"/>
      <c r="O223" s="23"/>
      <c r="P223" s="24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</row>
    <row r="224" spans="2:178" ht="25.5">
      <c r="B224" s="17" t="s">
        <v>144</v>
      </c>
      <c r="C224" s="85" t="s">
        <v>14</v>
      </c>
      <c r="D224" s="12" t="s">
        <v>50</v>
      </c>
      <c r="E224" s="12" t="s">
        <v>37</v>
      </c>
      <c r="F224" s="12" t="s">
        <v>324</v>
      </c>
      <c r="G224" s="12" t="s">
        <v>143</v>
      </c>
      <c r="H224" s="7">
        <f>H225</f>
        <v>110.5</v>
      </c>
      <c r="I224" s="82"/>
      <c r="J224" s="7"/>
      <c r="K224" s="7"/>
      <c r="L224" s="83"/>
      <c r="M224" s="23"/>
      <c r="N224" s="24"/>
      <c r="O224" s="23"/>
      <c r="P224" s="24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</row>
    <row r="225" spans="2:178" ht="12.75">
      <c r="B225" s="17" t="s">
        <v>145</v>
      </c>
      <c r="C225" s="85" t="s">
        <v>14</v>
      </c>
      <c r="D225" s="12" t="s">
        <v>50</v>
      </c>
      <c r="E225" s="12" t="s">
        <v>37</v>
      </c>
      <c r="F225" s="12" t="s">
        <v>324</v>
      </c>
      <c r="G225" s="12" t="s">
        <v>90</v>
      </c>
      <c r="H225" s="7">
        <f>150-39.5</f>
        <v>110.5</v>
      </c>
      <c r="I225" s="82"/>
      <c r="J225" s="7"/>
      <c r="K225" s="7"/>
      <c r="L225" s="83"/>
      <c r="M225" s="23"/>
      <c r="N225" s="24"/>
      <c r="O225" s="23"/>
      <c r="P225" s="24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</row>
    <row r="226" spans="2:178" ht="31.5">
      <c r="B226" s="80" t="s">
        <v>105</v>
      </c>
      <c r="C226" s="20" t="s">
        <v>65</v>
      </c>
      <c r="D226" s="81"/>
      <c r="E226" s="81"/>
      <c r="F226" s="81"/>
      <c r="G226" s="81"/>
      <c r="H226" s="103">
        <f>H227+H266+H271+H284+H307+H313+H277+H294+H303</f>
        <v>139483.999</v>
      </c>
      <c r="I226" s="82"/>
      <c r="J226" s="7"/>
      <c r="K226" s="7"/>
      <c r="L226" s="83"/>
      <c r="M226" s="27" t="e">
        <f>#REF!+#REF!+#REF!+#REF!+#REF!</f>
        <v>#REF!</v>
      </c>
      <c r="N226" s="28" t="e">
        <f>#REF!+#REF!+#REF!+#REF!+#REF!</f>
        <v>#REF!</v>
      </c>
      <c r="O226" s="27" t="e">
        <f>#REF!+#REF!+#REF!+#REF!+#REF!</f>
        <v>#REF!</v>
      </c>
      <c r="P226" s="28" t="e">
        <f>#REF!+#REF!+#REF!+#REF!+#REF!</f>
        <v>#REF!</v>
      </c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</row>
    <row r="227" spans="2:178" ht="12">
      <c r="B227" s="84" t="s">
        <v>15</v>
      </c>
      <c r="C227" s="20" t="s">
        <v>65</v>
      </c>
      <c r="D227" s="81" t="s">
        <v>16</v>
      </c>
      <c r="E227" s="85"/>
      <c r="F227" s="85"/>
      <c r="G227" s="85"/>
      <c r="H227" s="103">
        <f>H232+H229+H255+H250</f>
        <v>10586.9</v>
      </c>
      <c r="I227" s="82"/>
      <c r="J227" s="7"/>
      <c r="K227" s="7"/>
      <c r="L227" s="83"/>
      <c r="M227" s="27"/>
      <c r="N227" s="28"/>
      <c r="O227" s="27"/>
      <c r="P227" s="2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</row>
    <row r="228" spans="2:178" ht="19.5" customHeight="1">
      <c r="B228" s="13" t="s">
        <v>17</v>
      </c>
      <c r="C228" s="12" t="s">
        <v>65</v>
      </c>
      <c r="D228" s="12" t="s">
        <v>16</v>
      </c>
      <c r="E228" s="12" t="s">
        <v>18</v>
      </c>
      <c r="F228" s="12"/>
      <c r="G228" s="12"/>
      <c r="H228" s="7">
        <f>H231</f>
        <v>8.9</v>
      </c>
      <c r="I228" s="82"/>
      <c r="J228" s="7"/>
      <c r="K228" s="7"/>
      <c r="L228" s="83"/>
      <c r="M228" s="27"/>
      <c r="N228" s="28"/>
      <c r="O228" s="27"/>
      <c r="P228" s="2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</row>
    <row r="229" spans="2:178" ht="25.5">
      <c r="B229" s="17" t="s">
        <v>29</v>
      </c>
      <c r="C229" s="12" t="s">
        <v>65</v>
      </c>
      <c r="D229" s="12" t="s">
        <v>16</v>
      </c>
      <c r="E229" s="12" t="s">
        <v>18</v>
      </c>
      <c r="F229" s="12" t="s">
        <v>162</v>
      </c>
      <c r="G229" s="12"/>
      <c r="H229" s="7">
        <f>H231</f>
        <v>8.9</v>
      </c>
      <c r="I229" s="82"/>
      <c r="J229" s="7"/>
      <c r="K229" s="7"/>
      <c r="L229" s="83"/>
      <c r="M229" s="27"/>
      <c r="N229" s="28"/>
      <c r="O229" s="27"/>
      <c r="P229" s="2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</row>
    <row r="230" spans="2:178" ht="12.75">
      <c r="B230" s="13" t="s">
        <v>25</v>
      </c>
      <c r="C230" s="12" t="s">
        <v>65</v>
      </c>
      <c r="D230" s="85" t="s">
        <v>16</v>
      </c>
      <c r="E230" s="85" t="s">
        <v>18</v>
      </c>
      <c r="F230" s="12" t="s">
        <v>162</v>
      </c>
      <c r="G230" s="12" t="s">
        <v>26</v>
      </c>
      <c r="H230" s="7">
        <f>H231</f>
        <v>8.9</v>
      </c>
      <c r="I230" s="82"/>
      <c r="J230" s="7"/>
      <c r="K230" s="7"/>
      <c r="L230" s="83"/>
      <c r="M230" s="27"/>
      <c r="N230" s="28"/>
      <c r="O230" s="27"/>
      <c r="P230" s="2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</row>
    <row r="231" spans="2:178" ht="12.75">
      <c r="B231" s="13" t="s">
        <v>27</v>
      </c>
      <c r="C231" s="12" t="s">
        <v>65</v>
      </c>
      <c r="D231" s="85" t="s">
        <v>16</v>
      </c>
      <c r="E231" s="85" t="s">
        <v>18</v>
      </c>
      <c r="F231" s="12" t="s">
        <v>162</v>
      </c>
      <c r="G231" s="12" t="s">
        <v>28</v>
      </c>
      <c r="H231" s="7">
        <v>8.9</v>
      </c>
      <c r="I231" s="82"/>
      <c r="J231" s="7"/>
      <c r="K231" s="7"/>
      <c r="L231" s="83"/>
      <c r="M231" s="27"/>
      <c r="N231" s="28"/>
      <c r="O231" s="27"/>
      <c r="P231" s="2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</row>
    <row r="232" spans="2:178" ht="25.5">
      <c r="B232" s="13" t="s">
        <v>66</v>
      </c>
      <c r="C232" s="12" t="s">
        <v>65</v>
      </c>
      <c r="D232" s="12" t="s">
        <v>16</v>
      </c>
      <c r="E232" s="12" t="s">
        <v>51</v>
      </c>
      <c r="F232" s="12"/>
      <c r="G232" s="12"/>
      <c r="H232" s="104">
        <f>H233+H249+H241+H244</f>
        <v>8967.800000000001</v>
      </c>
      <c r="I232" s="82"/>
      <c r="J232" s="7"/>
      <c r="K232" s="7"/>
      <c r="L232" s="83"/>
      <c r="M232" s="29" t="e">
        <f aca="true" t="shared" si="1" ref="M232:P233">M233</f>
        <v>#REF!</v>
      </c>
      <c r="N232" s="30" t="e">
        <f t="shared" si="1"/>
        <v>#REF!</v>
      </c>
      <c r="O232" s="29" t="e">
        <f t="shared" si="1"/>
        <v>#REF!</v>
      </c>
      <c r="P232" s="30" t="e">
        <f t="shared" si="1"/>
        <v>#REF!</v>
      </c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</row>
    <row r="233" spans="2:178" ht="25.5">
      <c r="B233" s="16" t="s">
        <v>19</v>
      </c>
      <c r="C233" s="12" t="s">
        <v>65</v>
      </c>
      <c r="D233" s="12" t="s">
        <v>16</v>
      </c>
      <c r="E233" s="12" t="s">
        <v>51</v>
      </c>
      <c r="F233" s="12" t="s">
        <v>146</v>
      </c>
      <c r="G233" s="12"/>
      <c r="H233" s="104">
        <f>H234</f>
        <v>8142.000000000001</v>
      </c>
      <c r="I233" s="82"/>
      <c r="J233" s="7"/>
      <c r="K233" s="7"/>
      <c r="L233" s="83"/>
      <c r="M233" s="23" t="e">
        <f t="shared" si="1"/>
        <v>#REF!</v>
      </c>
      <c r="N233" s="24" t="e">
        <f t="shared" si="1"/>
        <v>#REF!</v>
      </c>
      <c r="O233" s="23" t="e">
        <f t="shared" si="1"/>
        <v>#REF!</v>
      </c>
      <c r="P233" s="24" t="e">
        <f t="shared" si="1"/>
        <v>#REF!</v>
      </c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</row>
    <row r="234" spans="2:178" ht="12.75">
      <c r="B234" s="16" t="s">
        <v>20</v>
      </c>
      <c r="C234" s="12" t="s">
        <v>65</v>
      </c>
      <c r="D234" s="12" t="s">
        <v>16</v>
      </c>
      <c r="E234" s="12" t="s">
        <v>51</v>
      </c>
      <c r="F234" s="12" t="s">
        <v>148</v>
      </c>
      <c r="G234" s="12"/>
      <c r="H234" s="104">
        <f>H235+H237+H239</f>
        <v>8142.000000000001</v>
      </c>
      <c r="I234" s="82"/>
      <c r="J234" s="7"/>
      <c r="K234" s="7"/>
      <c r="L234" s="83"/>
      <c r="M234" s="23" t="e">
        <f>#REF!</f>
        <v>#REF!</v>
      </c>
      <c r="N234" s="24" t="e">
        <f>#REF!</f>
        <v>#REF!</v>
      </c>
      <c r="O234" s="23" t="e">
        <f>#REF!</f>
        <v>#REF!</v>
      </c>
      <c r="P234" s="24" t="e">
        <f>#REF!</f>
        <v>#REF!</v>
      </c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</row>
    <row r="235" spans="2:178" ht="36.75" customHeight="1">
      <c r="B235" s="17" t="s">
        <v>139</v>
      </c>
      <c r="C235" s="12" t="s">
        <v>65</v>
      </c>
      <c r="D235" s="12" t="s">
        <v>16</v>
      </c>
      <c r="E235" s="12" t="s">
        <v>51</v>
      </c>
      <c r="F235" s="12" t="s">
        <v>148</v>
      </c>
      <c r="G235" s="12" t="s">
        <v>138</v>
      </c>
      <c r="H235" s="104">
        <f>H236</f>
        <v>7485.3</v>
      </c>
      <c r="I235" s="82"/>
      <c r="J235" s="7"/>
      <c r="K235" s="7"/>
      <c r="L235" s="83"/>
      <c r="M235" s="23"/>
      <c r="N235" s="24"/>
      <c r="O235" s="23"/>
      <c r="P235" s="24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</row>
    <row r="236" spans="2:178" ht="19.5" customHeight="1">
      <c r="B236" s="17" t="s">
        <v>140</v>
      </c>
      <c r="C236" s="12" t="s">
        <v>65</v>
      </c>
      <c r="D236" s="12" t="s">
        <v>16</v>
      </c>
      <c r="E236" s="12" t="s">
        <v>51</v>
      </c>
      <c r="F236" s="12" t="s">
        <v>148</v>
      </c>
      <c r="G236" s="12" t="s">
        <v>115</v>
      </c>
      <c r="H236" s="7">
        <f>6721.3+754.6+9.4</f>
        <v>7485.3</v>
      </c>
      <c r="I236" s="82"/>
      <c r="J236" s="7"/>
      <c r="K236" s="7"/>
      <c r="L236" s="83"/>
      <c r="M236" s="23"/>
      <c r="N236" s="24"/>
      <c r="O236" s="23"/>
      <c r="P236" s="24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</row>
    <row r="237" spans="2:178" ht="19.5" customHeight="1">
      <c r="B237" s="17" t="s">
        <v>142</v>
      </c>
      <c r="C237" s="12" t="s">
        <v>65</v>
      </c>
      <c r="D237" s="12" t="s">
        <v>16</v>
      </c>
      <c r="E237" s="12" t="s">
        <v>51</v>
      </c>
      <c r="F237" s="12" t="s">
        <v>148</v>
      </c>
      <c r="G237" s="12" t="s">
        <v>141</v>
      </c>
      <c r="H237" s="7">
        <f>H238</f>
        <v>626.1</v>
      </c>
      <c r="I237" s="82"/>
      <c r="J237" s="7"/>
      <c r="K237" s="7"/>
      <c r="L237" s="83"/>
      <c r="M237" s="23"/>
      <c r="N237" s="24"/>
      <c r="O237" s="23"/>
      <c r="P237" s="24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</row>
    <row r="238" spans="2:178" ht="25.5">
      <c r="B238" s="17" t="s">
        <v>152</v>
      </c>
      <c r="C238" s="12" t="s">
        <v>65</v>
      </c>
      <c r="D238" s="12" t="s">
        <v>16</v>
      </c>
      <c r="E238" s="12" t="s">
        <v>51</v>
      </c>
      <c r="F238" s="12" t="s">
        <v>148</v>
      </c>
      <c r="G238" s="12" t="s">
        <v>21</v>
      </c>
      <c r="H238" s="7">
        <f>300+314.1+12</f>
        <v>626.1</v>
      </c>
      <c r="I238" s="82"/>
      <c r="J238" s="7"/>
      <c r="K238" s="7"/>
      <c r="L238" s="83"/>
      <c r="M238" s="23"/>
      <c r="N238" s="24"/>
      <c r="O238" s="23"/>
      <c r="P238" s="24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</row>
    <row r="239" spans="2:178" ht="12.75">
      <c r="B239" s="17" t="s">
        <v>33</v>
      </c>
      <c r="C239" s="12" t="s">
        <v>65</v>
      </c>
      <c r="D239" s="12" t="s">
        <v>16</v>
      </c>
      <c r="E239" s="12" t="s">
        <v>51</v>
      </c>
      <c r="F239" s="12" t="s">
        <v>148</v>
      </c>
      <c r="G239" s="12" t="s">
        <v>34</v>
      </c>
      <c r="H239" s="7">
        <f>H240</f>
        <v>30.6</v>
      </c>
      <c r="I239" s="82"/>
      <c r="J239" s="7"/>
      <c r="K239" s="7"/>
      <c r="L239" s="83"/>
      <c r="M239" s="23"/>
      <c r="N239" s="24"/>
      <c r="O239" s="23"/>
      <c r="P239" s="24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</row>
    <row r="240" spans="2:178" ht="12.75">
      <c r="B240" s="17" t="s">
        <v>240</v>
      </c>
      <c r="C240" s="12" t="s">
        <v>65</v>
      </c>
      <c r="D240" s="12" t="s">
        <v>16</v>
      </c>
      <c r="E240" s="12" t="s">
        <v>51</v>
      </c>
      <c r="F240" s="12" t="s">
        <v>148</v>
      </c>
      <c r="G240" s="12" t="s">
        <v>230</v>
      </c>
      <c r="H240" s="7">
        <v>30.6</v>
      </c>
      <c r="I240" s="82"/>
      <c r="J240" s="7"/>
      <c r="K240" s="7"/>
      <c r="L240" s="83"/>
      <c r="M240" s="23"/>
      <c r="N240" s="24"/>
      <c r="O240" s="23"/>
      <c r="P240" s="24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</row>
    <row r="241" spans="2:178" ht="25.5">
      <c r="B241" s="17" t="s">
        <v>250</v>
      </c>
      <c r="C241" s="12" t="s">
        <v>65</v>
      </c>
      <c r="D241" s="12" t="s">
        <v>16</v>
      </c>
      <c r="E241" s="12" t="s">
        <v>51</v>
      </c>
      <c r="F241" s="12" t="s">
        <v>251</v>
      </c>
      <c r="G241" s="12"/>
      <c r="H241" s="7">
        <f>H242</f>
        <v>419.1</v>
      </c>
      <c r="I241" s="82"/>
      <c r="J241" s="7"/>
      <c r="K241" s="7"/>
      <c r="L241" s="83"/>
      <c r="M241" s="23"/>
      <c r="N241" s="24"/>
      <c r="O241" s="23"/>
      <c r="P241" s="24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</row>
    <row r="242" spans="2:178" ht="41.25" customHeight="1">
      <c r="B242" s="17" t="s">
        <v>139</v>
      </c>
      <c r="C242" s="12" t="s">
        <v>65</v>
      </c>
      <c r="D242" s="12" t="s">
        <v>16</v>
      </c>
      <c r="E242" s="12" t="s">
        <v>51</v>
      </c>
      <c r="F242" s="12" t="s">
        <v>251</v>
      </c>
      <c r="G242" s="12" t="s">
        <v>138</v>
      </c>
      <c r="H242" s="7">
        <f>H243</f>
        <v>419.1</v>
      </c>
      <c r="I242" s="82"/>
      <c r="J242" s="7"/>
      <c r="K242" s="7"/>
      <c r="L242" s="83"/>
      <c r="M242" s="23"/>
      <c r="N242" s="24"/>
      <c r="O242" s="23"/>
      <c r="P242" s="24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</row>
    <row r="243" spans="2:178" ht="18.75" customHeight="1">
      <c r="B243" s="17" t="s">
        <v>140</v>
      </c>
      <c r="C243" s="12" t="s">
        <v>65</v>
      </c>
      <c r="D243" s="12" t="s">
        <v>16</v>
      </c>
      <c r="E243" s="12" t="s">
        <v>51</v>
      </c>
      <c r="F243" s="12" t="s">
        <v>251</v>
      </c>
      <c r="G243" s="12" t="s">
        <v>115</v>
      </c>
      <c r="H243" s="7">
        <v>419.1</v>
      </c>
      <c r="I243" s="82"/>
      <c r="J243" s="7"/>
      <c r="K243" s="7"/>
      <c r="L243" s="83"/>
      <c r="M243" s="23"/>
      <c r="N243" s="24"/>
      <c r="O243" s="23"/>
      <c r="P243" s="24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</row>
    <row r="244" spans="2:178" ht="25.5">
      <c r="B244" s="17" t="s">
        <v>252</v>
      </c>
      <c r="C244" s="12" t="s">
        <v>65</v>
      </c>
      <c r="D244" s="12" t="s">
        <v>16</v>
      </c>
      <c r="E244" s="12" t="s">
        <v>51</v>
      </c>
      <c r="F244" s="12" t="s">
        <v>253</v>
      </c>
      <c r="G244" s="12"/>
      <c r="H244" s="7">
        <f>H245</f>
        <v>4.2</v>
      </c>
      <c r="I244" s="82"/>
      <c r="J244" s="7"/>
      <c r="K244" s="7"/>
      <c r="L244" s="83"/>
      <c r="M244" s="23"/>
      <c r="N244" s="24"/>
      <c r="O244" s="23"/>
      <c r="P244" s="24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</row>
    <row r="245" spans="2:178" ht="38.25">
      <c r="B245" s="17" t="s">
        <v>139</v>
      </c>
      <c r="C245" s="12" t="s">
        <v>65</v>
      </c>
      <c r="D245" s="12" t="s">
        <v>16</v>
      </c>
      <c r="E245" s="12" t="s">
        <v>51</v>
      </c>
      <c r="F245" s="12" t="s">
        <v>253</v>
      </c>
      <c r="G245" s="12" t="s">
        <v>138</v>
      </c>
      <c r="H245" s="7">
        <f>H246</f>
        <v>4.2</v>
      </c>
      <c r="I245" s="82"/>
      <c r="J245" s="7"/>
      <c r="K245" s="7"/>
      <c r="L245" s="83"/>
      <c r="M245" s="23"/>
      <c r="N245" s="24"/>
      <c r="O245" s="23"/>
      <c r="P245" s="24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</row>
    <row r="246" spans="2:178" ht="12.75">
      <c r="B246" s="17" t="s">
        <v>140</v>
      </c>
      <c r="C246" s="12" t="s">
        <v>65</v>
      </c>
      <c r="D246" s="12" t="s">
        <v>16</v>
      </c>
      <c r="E246" s="12" t="s">
        <v>51</v>
      </c>
      <c r="F246" s="12" t="s">
        <v>253</v>
      </c>
      <c r="G246" s="12" t="s">
        <v>115</v>
      </c>
      <c r="H246" s="7">
        <v>4.2</v>
      </c>
      <c r="I246" s="82"/>
      <c r="J246" s="7"/>
      <c r="K246" s="7"/>
      <c r="L246" s="83"/>
      <c r="M246" s="23"/>
      <c r="N246" s="24"/>
      <c r="O246" s="23"/>
      <c r="P246" s="24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</row>
    <row r="247" spans="2:178" ht="25.5">
      <c r="B247" s="17" t="s">
        <v>119</v>
      </c>
      <c r="C247" s="12" t="s">
        <v>65</v>
      </c>
      <c r="D247" s="12" t="s">
        <v>16</v>
      </c>
      <c r="E247" s="12" t="s">
        <v>51</v>
      </c>
      <c r="F247" s="12" t="s">
        <v>295</v>
      </c>
      <c r="G247" s="12"/>
      <c r="H247" s="104">
        <f>H249</f>
        <v>402.5</v>
      </c>
      <c r="I247" s="82" t="e">
        <f>#REF!</f>
        <v>#REF!</v>
      </c>
      <c r="J247" s="7" t="e">
        <f>#REF!</f>
        <v>#REF!</v>
      </c>
      <c r="K247" s="7" t="e">
        <f>#REF!</f>
        <v>#REF!</v>
      </c>
      <c r="L247" s="83" t="e">
        <f>#REF!</f>
        <v>#REF!</v>
      </c>
      <c r="M247" s="23">
        <v>5199</v>
      </c>
      <c r="N247" s="24">
        <v>5199</v>
      </c>
      <c r="O247" s="23">
        <v>5199</v>
      </c>
      <c r="P247" s="24">
        <v>5199</v>
      </c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</row>
    <row r="248" spans="2:178" ht="43.5" customHeight="1">
      <c r="B248" s="17" t="s">
        <v>139</v>
      </c>
      <c r="C248" s="12" t="s">
        <v>65</v>
      </c>
      <c r="D248" s="12" t="s">
        <v>16</v>
      </c>
      <c r="E248" s="12" t="s">
        <v>51</v>
      </c>
      <c r="F248" s="12" t="s">
        <v>295</v>
      </c>
      <c r="G248" s="12" t="s">
        <v>138</v>
      </c>
      <c r="H248" s="7">
        <f>H249</f>
        <v>402.5</v>
      </c>
      <c r="I248" s="82"/>
      <c r="J248" s="7"/>
      <c r="K248" s="7"/>
      <c r="L248" s="83"/>
      <c r="M248" s="23" t="e">
        <f>#REF!</f>
        <v>#REF!</v>
      </c>
      <c r="N248" s="24" t="e">
        <f>#REF!</f>
        <v>#REF!</v>
      </c>
      <c r="O248" s="23" t="e">
        <f>#REF!</f>
        <v>#REF!</v>
      </c>
      <c r="P248" s="24" t="e">
        <f>#REF!</f>
        <v>#REF!</v>
      </c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</row>
    <row r="249" spans="2:178" ht="18" customHeight="1">
      <c r="B249" s="17" t="s">
        <v>140</v>
      </c>
      <c r="C249" s="12" t="s">
        <v>65</v>
      </c>
      <c r="D249" s="12" t="s">
        <v>16</v>
      </c>
      <c r="E249" s="12" t="s">
        <v>51</v>
      </c>
      <c r="F249" s="12" t="s">
        <v>295</v>
      </c>
      <c r="G249" s="12" t="s">
        <v>115</v>
      </c>
      <c r="H249" s="7">
        <v>402.5</v>
      </c>
      <c r="I249" s="82"/>
      <c r="J249" s="7"/>
      <c r="K249" s="7"/>
      <c r="L249" s="83"/>
      <c r="M249" s="23"/>
      <c r="N249" s="24"/>
      <c r="O249" s="23"/>
      <c r="P249" s="24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</row>
    <row r="250" spans="2:178" ht="12.75">
      <c r="B250" s="13" t="s">
        <v>67</v>
      </c>
      <c r="C250" s="12" t="s">
        <v>65</v>
      </c>
      <c r="D250" s="12" t="s">
        <v>16</v>
      </c>
      <c r="E250" s="12" t="s">
        <v>63</v>
      </c>
      <c r="F250" s="12"/>
      <c r="G250" s="12"/>
      <c r="H250" s="104">
        <f>H254</f>
        <v>0</v>
      </c>
      <c r="I250" s="82"/>
      <c r="J250" s="7"/>
      <c r="K250" s="7"/>
      <c r="L250" s="83"/>
      <c r="M250" s="23"/>
      <c r="N250" s="24"/>
      <c r="O250" s="23"/>
      <c r="P250" s="24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</row>
    <row r="251" spans="2:178" ht="12.75">
      <c r="B251" s="13" t="s">
        <v>67</v>
      </c>
      <c r="C251" s="12" t="s">
        <v>65</v>
      </c>
      <c r="D251" s="12" t="s">
        <v>16</v>
      </c>
      <c r="E251" s="12" t="s">
        <v>63</v>
      </c>
      <c r="F251" s="12" t="s">
        <v>179</v>
      </c>
      <c r="G251" s="12"/>
      <c r="H251" s="104">
        <f>H254</f>
        <v>0</v>
      </c>
      <c r="I251" s="82"/>
      <c r="J251" s="7"/>
      <c r="K251" s="7"/>
      <c r="L251" s="83"/>
      <c r="M251" s="23"/>
      <c r="N251" s="24"/>
      <c r="O251" s="23"/>
      <c r="P251" s="24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</row>
    <row r="252" spans="2:178" ht="12.75">
      <c r="B252" s="13" t="s">
        <v>68</v>
      </c>
      <c r="C252" s="12" t="s">
        <v>65</v>
      </c>
      <c r="D252" s="12" t="s">
        <v>16</v>
      </c>
      <c r="E252" s="12" t="s">
        <v>63</v>
      </c>
      <c r="F252" s="12" t="s">
        <v>180</v>
      </c>
      <c r="G252" s="12"/>
      <c r="H252" s="104">
        <f>H254</f>
        <v>0</v>
      </c>
      <c r="I252" s="82"/>
      <c r="J252" s="7"/>
      <c r="K252" s="7"/>
      <c r="L252" s="83"/>
      <c r="M252" s="23"/>
      <c r="N252" s="24"/>
      <c r="O252" s="23"/>
      <c r="P252" s="24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</row>
    <row r="253" spans="2:178" ht="12.75">
      <c r="B253" s="13" t="s">
        <v>33</v>
      </c>
      <c r="C253" s="12" t="s">
        <v>65</v>
      </c>
      <c r="D253" s="12" t="s">
        <v>16</v>
      </c>
      <c r="E253" s="12" t="s">
        <v>63</v>
      </c>
      <c r="F253" s="12" t="s">
        <v>180</v>
      </c>
      <c r="G253" s="12" t="s">
        <v>34</v>
      </c>
      <c r="H253" s="7">
        <f>H254</f>
        <v>0</v>
      </c>
      <c r="I253" s="82"/>
      <c r="J253" s="7"/>
      <c r="K253" s="7"/>
      <c r="L253" s="83"/>
      <c r="M253" s="23">
        <f>M254</f>
        <v>401.1</v>
      </c>
      <c r="N253" s="24">
        <f>N254</f>
        <v>401.1</v>
      </c>
      <c r="O253" s="23">
        <f>O254</f>
        <v>401.1</v>
      </c>
      <c r="P253" s="24">
        <f>P254</f>
        <v>401.1</v>
      </c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</row>
    <row r="254" spans="2:178" ht="12.75">
      <c r="B254" s="43" t="s">
        <v>41</v>
      </c>
      <c r="C254" s="12" t="s">
        <v>65</v>
      </c>
      <c r="D254" s="12" t="s">
        <v>16</v>
      </c>
      <c r="E254" s="12" t="s">
        <v>63</v>
      </c>
      <c r="F254" s="12" t="s">
        <v>180</v>
      </c>
      <c r="G254" s="12" t="s">
        <v>42</v>
      </c>
      <c r="H254" s="7">
        <f>10.9-10.9</f>
        <v>0</v>
      </c>
      <c r="I254" s="82"/>
      <c r="J254" s="7"/>
      <c r="K254" s="7"/>
      <c r="L254" s="83"/>
      <c r="M254" s="23">
        <v>401.1</v>
      </c>
      <c r="N254" s="24">
        <v>401.1</v>
      </c>
      <c r="O254" s="23">
        <v>401.1</v>
      </c>
      <c r="P254" s="24">
        <v>401.1</v>
      </c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</row>
    <row r="255" spans="2:178" ht="12.75">
      <c r="B255" s="13" t="s">
        <v>30</v>
      </c>
      <c r="C255" s="12" t="s">
        <v>65</v>
      </c>
      <c r="D255" s="12" t="s">
        <v>16</v>
      </c>
      <c r="E255" s="12" t="s">
        <v>31</v>
      </c>
      <c r="F255" s="12"/>
      <c r="G255" s="12"/>
      <c r="H255" s="7">
        <f>H256+H260+H263</f>
        <v>1610.1999999999994</v>
      </c>
      <c r="I255" s="82"/>
      <c r="J255" s="7"/>
      <c r="K255" s="7"/>
      <c r="L255" s="83"/>
      <c r="M255" s="23"/>
      <c r="N255" s="24"/>
      <c r="O255" s="23"/>
      <c r="P255" s="24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</row>
    <row r="256" spans="2:178" ht="12.75">
      <c r="B256" s="13" t="s">
        <v>30</v>
      </c>
      <c r="C256" s="12" t="s">
        <v>65</v>
      </c>
      <c r="D256" s="12" t="s">
        <v>16</v>
      </c>
      <c r="E256" s="12" t="s">
        <v>31</v>
      </c>
      <c r="F256" s="12" t="s">
        <v>172</v>
      </c>
      <c r="G256" s="12"/>
      <c r="H256" s="7">
        <f>H257</f>
        <v>1610.1999999999994</v>
      </c>
      <c r="I256" s="82"/>
      <c r="J256" s="7"/>
      <c r="K256" s="7"/>
      <c r="L256" s="83"/>
      <c r="M256" s="23"/>
      <c r="N256" s="24"/>
      <c r="O256" s="23"/>
      <c r="P256" s="24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</row>
    <row r="257" spans="2:178" ht="12.75">
      <c r="B257" s="13" t="s">
        <v>130</v>
      </c>
      <c r="C257" s="12" t="s">
        <v>65</v>
      </c>
      <c r="D257" s="12" t="s">
        <v>16</v>
      </c>
      <c r="E257" s="12" t="s">
        <v>31</v>
      </c>
      <c r="F257" s="12" t="s">
        <v>172</v>
      </c>
      <c r="G257" s="12"/>
      <c r="H257" s="7">
        <f>H258</f>
        <v>1610.1999999999994</v>
      </c>
      <c r="I257" s="82"/>
      <c r="J257" s="7"/>
      <c r="K257" s="7"/>
      <c r="L257" s="83"/>
      <c r="M257" s="23"/>
      <c r="N257" s="24"/>
      <c r="O257" s="23"/>
      <c r="P257" s="24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</row>
    <row r="258" spans="2:178" ht="12.75">
      <c r="B258" s="17" t="s">
        <v>33</v>
      </c>
      <c r="C258" s="85" t="s">
        <v>65</v>
      </c>
      <c r="D258" s="12" t="s">
        <v>16</v>
      </c>
      <c r="E258" s="12" t="s">
        <v>31</v>
      </c>
      <c r="F258" s="12" t="s">
        <v>172</v>
      </c>
      <c r="G258" s="12" t="s">
        <v>34</v>
      </c>
      <c r="H258" s="7">
        <f>H259</f>
        <v>1610.1999999999994</v>
      </c>
      <c r="I258" s="82"/>
      <c r="J258" s="7"/>
      <c r="K258" s="7"/>
      <c r="L258" s="83"/>
      <c r="M258" s="23"/>
      <c r="N258" s="24"/>
      <c r="O258" s="23"/>
      <c r="P258" s="24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</row>
    <row r="259" spans="2:178" ht="12.75">
      <c r="B259" s="17" t="s">
        <v>239</v>
      </c>
      <c r="C259" s="85" t="s">
        <v>65</v>
      </c>
      <c r="D259" s="12" t="s">
        <v>16</v>
      </c>
      <c r="E259" s="12" t="s">
        <v>31</v>
      </c>
      <c r="F259" s="12" t="s">
        <v>172</v>
      </c>
      <c r="G259" s="12" t="s">
        <v>237</v>
      </c>
      <c r="H259" s="7">
        <f>3623.5+525.2-540.8-1202.3-795.4</f>
        <v>1610.1999999999994</v>
      </c>
      <c r="I259" s="82"/>
      <c r="J259" s="7"/>
      <c r="K259" s="7"/>
      <c r="L259" s="83"/>
      <c r="M259" s="23"/>
      <c r="N259" s="24"/>
      <c r="O259" s="23"/>
      <c r="P259" s="24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</row>
    <row r="260" spans="2:178" ht="22.5" customHeight="1">
      <c r="B260" s="17" t="s">
        <v>314</v>
      </c>
      <c r="C260" s="85" t="s">
        <v>65</v>
      </c>
      <c r="D260" s="12" t="s">
        <v>16</v>
      </c>
      <c r="E260" s="12" t="s">
        <v>31</v>
      </c>
      <c r="F260" s="12" t="s">
        <v>315</v>
      </c>
      <c r="G260" s="12"/>
      <c r="H260" s="7">
        <f>H261</f>
        <v>0</v>
      </c>
      <c r="I260" s="82"/>
      <c r="J260" s="7"/>
      <c r="K260" s="7"/>
      <c r="L260" s="83"/>
      <c r="M260" s="23"/>
      <c r="N260" s="24"/>
      <c r="O260" s="23"/>
      <c r="P260" s="24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</row>
    <row r="261" spans="2:178" ht="12.75">
      <c r="B261" s="17" t="s">
        <v>142</v>
      </c>
      <c r="C261" s="85" t="s">
        <v>65</v>
      </c>
      <c r="D261" s="12" t="s">
        <v>16</v>
      </c>
      <c r="E261" s="12" t="s">
        <v>31</v>
      </c>
      <c r="F261" s="12" t="s">
        <v>315</v>
      </c>
      <c r="G261" s="12" t="s">
        <v>141</v>
      </c>
      <c r="H261" s="7">
        <f>H262</f>
        <v>0</v>
      </c>
      <c r="I261" s="82"/>
      <c r="J261" s="7"/>
      <c r="K261" s="7"/>
      <c r="L261" s="83"/>
      <c r="M261" s="23"/>
      <c r="N261" s="24"/>
      <c r="O261" s="23"/>
      <c r="P261" s="24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</row>
    <row r="262" spans="2:178" ht="25.5">
      <c r="B262" s="17" t="s">
        <v>152</v>
      </c>
      <c r="C262" s="85" t="s">
        <v>65</v>
      </c>
      <c r="D262" s="12" t="s">
        <v>16</v>
      </c>
      <c r="E262" s="12" t="s">
        <v>31</v>
      </c>
      <c r="F262" s="12" t="s">
        <v>315</v>
      </c>
      <c r="G262" s="12" t="s">
        <v>21</v>
      </c>
      <c r="H262" s="7">
        <f>697.3-520.8-176.5</f>
        <v>0</v>
      </c>
      <c r="I262" s="82"/>
      <c r="J262" s="7"/>
      <c r="K262" s="7"/>
      <c r="L262" s="83"/>
      <c r="M262" s="23"/>
      <c r="N262" s="24"/>
      <c r="O262" s="23"/>
      <c r="P262" s="24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</row>
    <row r="263" spans="2:178" ht="25.5">
      <c r="B263" s="17" t="s">
        <v>250</v>
      </c>
      <c r="C263" s="85" t="s">
        <v>65</v>
      </c>
      <c r="D263" s="12" t="s">
        <v>16</v>
      </c>
      <c r="E263" s="12" t="s">
        <v>31</v>
      </c>
      <c r="F263" s="12" t="s">
        <v>332</v>
      </c>
      <c r="G263" s="12"/>
      <c r="H263" s="7">
        <f>H264</f>
        <v>0</v>
      </c>
      <c r="I263" s="82"/>
      <c r="J263" s="7"/>
      <c r="K263" s="7"/>
      <c r="L263" s="83"/>
      <c r="M263" s="23"/>
      <c r="N263" s="24"/>
      <c r="O263" s="23"/>
      <c r="P263" s="24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</row>
    <row r="264" spans="2:178" ht="12.75">
      <c r="B264" s="17" t="s">
        <v>142</v>
      </c>
      <c r="C264" s="85" t="s">
        <v>65</v>
      </c>
      <c r="D264" s="12" t="s">
        <v>16</v>
      </c>
      <c r="E264" s="12" t="s">
        <v>31</v>
      </c>
      <c r="F264" s="12" t="s">
        <v>332</v>
      </c>
      <c r="G264" s="12" t="s">
        <v>141</v>
      </c>
      <c r="H264" s="7">
        <f>H265</f>
        <v>0</v>
      </c>
      <c r="I264" s="82"/>
      <c r="J264" s="7"/>
      <c r="K264" s="7"/>
      <c r="L264" s="83"/>
      <c r="M264" s="23"/>
      <c r="N264" s="24"/>
      <c r="O264" s="23"/>
      <c r="P264" s="24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</row>
    <row r="265" spans="2:178" ht="25.5">
      <c r="B265" s="17" t="s">
        <v>152</v>
      </c>
      <c r="C265" s="85" t="s">
        <v>65</v>
      </c>
      <c r="D265" s="12" t="s">
        <v>16</v>
      </c>
      <c r="E265" s="12" t="s">
        <v>31</v>
      </c>
      <c r="F265" s="12" t="s">
        <v>332</v>
      </c>
      <c r="G265" s="12" t="s">
        <v>21</v>
      </c>
      <c r="H265" s="7">
        <f>55763-55763</f>
        <v>0</v>
      </c>
      <c r="I265" s="82"/>
      <c r="J265" s="7"/>
      <c r="K265" s="7"/>
      <c r="L265" s="83"/>
      <c r="M265" s="23"/>
      <c r="N265" s="24"/>
      <c r="O265" s="23"/>
      <c r="P265" s="24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</row>
    <row r="266" spans="2:178" ht="12.75">
      <c r="B266" s="26" t="s">
        <v>69</v>
      </c>
      <c r="C266" s="20" t="s">
        <v>65</v>
      </c>
      <c r="D266" s="81" t="s">
        <v>37</v>
      </c>
      <c r="E266" s="85"/>
      <c r="F266" s="85"/>
      <c r="G266" s="85"/>
      <c r="H266" s="105">
        <f>H270</f>
        <v>4532.3</v>
      </c>
      <c r="I266" s="82"/>
      <c r="J266" s="7"/>
      <c r="K266" s="7"/>
      <c r="L266" s="83"/>
      <c r="M266" s="23"/>
      <c r="N266" s="24"/>
      <c r="O266" s="23"/>
      <c r="P266" s="24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</row>
    <row r="267" spans="2:178" ht="12.75">
      <c r="B267" s="16" t="s">
        <v>70</v>
      </c>
      <c r="C267" s="12" t="s">
        <v>65</v>
      </c>
      <c r="D267" s="85" t="s">
        <v>37</v>
      </c>
      <c r="E267" s="85" t="s">
        <v>36</v>
      </c>
      <c r="F267" s="85"/>
      <c r="G267" s="85"/>
      <c r="H267" s="104">
        <f>H270</f>
        <v>4532.3</v>
      </c>
      <c r="I267" s="82"/>
      <c r="J267" s="7"/>
      <c r="K267" s="7"/>
      <c r="L267" s="83"/>
      <c r="M267" s="23"/>
      <c r="N267" s="24"/>
      <c r="O267" s="23"/>
      <c r="P267" s="24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</row>
    <row r="268" spans="2:178" ht="25.5">
      <c r="B268" s="17" t="s">
        <v>71</v>
      </c>
      <c r="C268" s="12" t="s">
        <v>65</v>
      </c>
      <c r="D268" s="85" t="s">
        <v>37</v>
      </c>
      <c r="E268" s="85" t="s">
        <v>36</v>
      </c>
      <c r="F268" s="85" t="s">
        <v>181</v>
      </c>
      <c r="G268" s="85"/>
      <c r="H268" s="104">
        <f>H270</f>
        <v>4532.3</v>
      </c>
      <c r="I268" s="82"/>
      <c r="J268" s="7"/>
      <c r="K268" s="7"/>
      <c r="L268" s="83"/>
      <c r="M268" s="23"/>
      <c r="N268" s="24"/>
      <c r="O268" s="23"/>
      <c r="P268" s="24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</row>
    <row r="269" spans="2:178" ht="12.75">
      <c r="B269" s="17" t="s">
        <v>25</v>
      </c>
      <c r="C269" s="12" t="s">
        <v>65</v>
      </c>
      <c r="D269" s="85" t="s">
        <v>37</v>
      </c>
      <c r="E269" s="85" t="s">
        <v>36</v>
      </c>
      <c r="F269" s="85" t="s">
        <v>181</v>
      </c>
      <c r="G269" s="85" t="s">
        <v>26</v>
      </c>
      <c r="H269" s="7">
        <f>H270</f>
        <v>4532.3</v>
      </c>
      <c r="I269" s="82"/>
      <c r="J269" s="7"/>
      <c r="K269" s="7"/>
      <c r="L269" s="83"/>
      <c r="M269" s="23"/>
      <c r="N269" s="24"/>
      <c r="O269" s="23"/>
      <c r="P269" s="24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</row>
    <row r="270" spans="2:178" ht="12.75" customHeight="1">
      <c r="B270" s="17" t="s">
        <v>27</v>
      </c>
      <c r="C270" s="12" t="s">
        <v>65</v>
      </c>
      <c r="D270" s="85" t="s">
        <v>37</v>
      </c>
      <c r="E270" s="85" t="s">
        <v>36</v>
      </c>
      <c r="F270" s="85" t="s">
        <v>181</v>
      </c>
      <c r="G270" s="85" t="s">
        <v>28</v>
      </c>
      <c r="H270" s="7">
        <f>3765.2+767.1</f>
        <v>4532.3</v>
      </c>
      <c r="I270" s="82"/>
      <c r="J270" s="7"/>
      <c r="K270" s="7"/>
      <c r="L270" s="83"/>
      <c r="M270" s="23"/>
      <c r="N270" s="24"/>
      <c r="O270" s="23"/>
      <c r="P270" s="24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</row>
    <row r="271" spans="2:178" ht="12.75" customHeight="1">
      <c r="B271" s="19" t="s">
        <v>35</v>
      </c>
      <c r="C271" s="81" t="s">
        <v>65</v>
      </c>
      <c r="D271" s="20" t="s">
        <v>36</v>
      </c>
      <c r="E271" s="20"/>
      <c r="F271" s="20"/>
      <c r="G271" s="85"/>
      <c r="H271" s="7">
        <f>H272</f>
        <v>201</v>
      </c>
      <c r="I271" s="82"/>
      <c r="J271" s="7"/>
      <c r="K271" s="7"/>
      <c r="L271" s="83"/>
      <c r="M271" s="23"/>
      <c r="N271" s="24"/>
      <c r="O271" s="23"/>
      <c r="P271" s="24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</row>
    <row r="272" spans="2:178" ht="12.75" customHeight="1">
      <c r="B272" s="13" t="s">
        <v>38</v>
      </c>
      <c r="C272" s="12" t="s">
        <v>65</v>
      </c>
      <c r="D272" s="101" t="s">
        <v>36</v>
      </c>
      <c r="E272" s="101" t="s">
        <v>39</v>
      </c>
      <c r="F272" s="101"/>
      <c r="G272" s="85"/>
      <c r="H272" s="7">
        <f>H273</f>
        <v>201</v>
      </c>
      <c r="I272" s="82"/>
      <c r="J272" s="7"/>
      <c r="K272" s="7"/>
      <c r="L272" s="83"/>
      <c r="M272" s="23"/>
      <c r="N272" s="24"/>
      <c r="O272" s="23"/>
      <c r="P272" s="24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</row>
    <row r="273" spans="2:178" ht="29.25" customHeight="1">
      <c r="B273" s="13" t="s">
        <v>40</v>
      </c>
      <c r="C273" s="12" t="s">
        <v>65</v>
      </c>
      <c r="D273" s="101" t="s">
        <v>36</v>
      </c>
      <c r="E273" s="101" t="s">
        <v>39</v>
      </c>
      <c r="F273" s="101" t="s">
        <v>214</v>
      </c>
      <c r="G273" s="85"/>
      <c r="H273" s="7">
        <f>H274</f>
        <v>201</v>
      </c>
      <c r="I273" s="82"/>
      <c r="J273" s="7"/>
      <c r="K273" s="7"/>
      <c r="L273" s="83"/>
      <c r="M273" s="23"/>
      <c r="N273" s="24"/>
      <c r="O273" s="23"/>
      <c r="P273" s="24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</row>
    <row r="274" spans="2:178" ht="28.5" customHeight="1">
      <c r="B274" s="13" t="s">
        <v>215</v>
      </c>
      <c r="C274" s="12" t="s">
        <v>65</v>
      </c>
      <c r="D274" s="101" t="s">
        <v>36</v>
      </c>
      <c r="E274" s="101" t="s">
        <v>39</v>
      </c>
      <c r="F274" s="101" t="s">
        <v>214</v>
      </c>
      <c r="G274" s="85"/>
      <c r="H274" s="7">
        <f>H275</f>
        <v>201</v>
      </c>
      <c r="I274" s="82"/>
      <c r="J274" s="7"/>
      <c r="K274" s="7"/>
      <c r="L274" s="83"/>
      <c r="M274" s="23"/>
      <c r="N274" s="24"/>
      <c r="O274" s="23"/>
      <c r="P274" s="24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</row>
    <row r="275" spans="2:178" ht="12.75">
      <c r="B275" s="17" t="s">
        <v>23</v>
      </c>
      <c r="C275" s="12" t="s">
        <v>65</v>
      </c>
      <c r="D275" s="101" t="s">
        <v>36</v>
      </c>
      <c r="E275" s="101" t="s">
        <v>39</v>
      </c>
      <c r="F275" s="101" t="s">
        <v>214</v>
      </c>
      <c r="G275" s="85" t="s">
        <v>26</v>
      </c>
      <c r="H275" s="7">
        <f>H276</f>
        <v>201</v>
      </c>
      <c r="I275" s="82"/>
      <c r="J275" s="7"/>
      <c r="K275" s="7"/>
      <c r="L275" s="83"/>
      <c r="M275" s="23"/>
      <c r="N275" s="24"/>
      <c r="O275" s="23"/>
      <c r="P275" s="24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</row>
    <row r="276" spans="2:178" ht="12.75">
      <c r="B276" s="17" t="s">
        <v>269</v>
      </c>
      <c r="C276" s="12" t="s">
        <v>65</v>
      </c>
      <c r="D276" s="101" t="s">
        <v>36</v>
      </c>
      <c r="E276" s="101" t="s">
        <v>39</v>
      </c>
      <c r="F276" s="101" t="s">
        <v>214</v>
      </c>
      <c r="G276" s="85" t="s">
        <v>246</v>
      </c>
      <c r="H276" s="7">
        <f>295-94</f>
        <v>201</v>
      </c>
      <c r="I276" s="82"/>
      <c r="J276" s="7"/>
      <c r="K276" s="7"/>
      <c r="L276" s="83"/>
      <c r="M276" s="23"/>
      <c r="N276" s="24"/>
      <c r="O276" s="23"/>
      <c r="P276" s="24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</row>
    <row r="277" spans="2:178" ht="12.75">
      <c r="B277" s="114" t="s">
        <v>125</v>
      </c>
      <c r="C277" s="20" t="s">
        <v>65</v>
      </c>
      <c r="D277" s="113" t="s">
        <v>18</v>
      </c>
      <c r="E277" s="113"/>
      <c r="F277" s="113"/>
      <c r="G277" s="81"/>
      <c r="H277" s="103">
        <f>H278+H281</f>
        <v>1770.3</v>
      </c>
      <c r="I277" s="82"/>
      <c r="J277" s="7"/>
      <c r="K277" s="7"/>
      <c r="L277" s="83"/>
      <c r="M277" s="23"/>
      <c r="N277" s="24"/>
      <c r="O277" s="23"/>
      <c r="P277" s="24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</row>
    <row r="278" spans="2:178" ht="38.25">
      <c r="B278" s="17" t="s">
        <v>210</v>
      </c>
      <c r="C278" s="12" t="s">
        <v>65</v>
      </c>
      <c r="D278" s="101" t="s">
        <v>18</v>
      </c>
      <c r="E278" s="101" t="s">
        <v>39</v>
      </c>
      <c r="F278" s="101"/>
      <c r="G278" s="85"/>
      <c r="H278" s="7">
        <f>H279</f>
        <v>770.3</v>
      </c>
      <c r="I278" s="82"/>
      <c r="J278" s="7"/>
      <c r="K278" s="7"/>
      <c r="L278" s="83"/>
      <c r="M278" s="23"/>
      <c r="N278" s="24"/>
      <c r="O278" s="23"/>
      <c r="P278" s="24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</row>
    <row r="279" spans="2:178" ht="12.75">
      <c r="B279" s="17" t="s">
        <v>25</v>
      </c>
      <c r="C279" s="12" t="s">
        <v>65</v>
      </c>
      <c r="D279" s="101" t="s">
        <v>18</v>
      </c>
      <c r="E279" s="101" t="s">
        <v>39</v>
      </c>
      <c r="F279" s="101" t="s">
        <v>176</v>
      </c>
      <c r="G279" s="85" t="s">
        <v>26</v>
      </c>
      <c r="H279" s="7">
        <v>770.3</v>
      </c>
      <c r="I279" s="82"/>
      <c r="J279" s="7"/>
      <c r="K279" s="7"/>
      <c r="L279" s="83"/>
      <c r="M279" s="23"/>
      <c r="N279" s="24"/>
      <c r="O279" s="23"/>
      <c r="P279" s="24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</row>
    <row r="280" spans="2:178" ht="12.75">
      <c r="B280" s="17" t="s">
        <v>263</v>
      </c>
      <c r="C280" s="12" t="s">
        <v>65</v>
      </c>
      <c r="D280" s="101" t="s">
        <v>18</v>
      </c>
      <c r="E280" s="101" t="s">
        <v>39</v>
      </c>
      <c r="F280" s="101" t="s">
        <v>176</v>
      </c>
      <c r="G280" s="85" t="s">
        <v>265</v>
      </c>
      <c r="H280" s="7">
        <v>770.3</v>
      </c>
      <c r="I280" s="82"/>
      <c r="J280" s="7"/>
      <c r="K280" s="7"/>
      <c r="L280" s="83"/>
      <c r="M280" s="23"/>
      <c r="N280" s="24"/>
      <c r="O280" s="23"/>
      <c r="P280" s="24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</row>
    <row r="281" spans="2:178" ht="25.5">
      <c r="B281" s="17" t="s">
        <v>329</v>
      </c>
      <c r="C281" s="12" t="s">
        <v>65</v>
      </c>
      <c r="D281" s="101" t="s">
        <v>18</v>
      </c>
      <c r="E281" s="101" t="s">
        <v>39</v>
      </c>
      <c r="F281" s="101" t="s">
        <v>328</v>
      </c>
      <c r="G281" s="85"/>
      <c r="H281" s="7">
        <f>H282</f>
        <v>1000</v>
      </c>
      <c r="I281" s="82"/>
      <c r="J281" s="7"/>
      <c r="K281" s="7"/>
      <c r="L281" s="83"/>
      <c r="M281" s="23"/>
      <c r="N281" s="24"/>
      <c r="O281" s="23"/>
      <c r="P281" s="24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</row>
    <row r="282" spans="2:178" ht="12.75">
      <c r="B282" s="17" t="s">
        <v>25</v>
      </c>
      <c r="C282" s="12" t="s">
        <v>65</v>
      </c>
      <c r="D282" s="101" t="s">
        <v>18</v>
      </c>
      <c r="E282" s="101" t="s">
        <v>39</v>
      </c>
      <c r="F282" s="101" t="s">
        <v>328</v>
      </c>
      <c r="G282" s="85" t="s">
        <v>26</v>
      </c>
      <c r="H282" s="7">
        <f>H283</f>
        <v>1000</v>
      </c>
      <c r="I282" s="82"/>
      <c r="J282" s="7"/>
      <c r="K282" s="7"/>
      <c r="L282" s="83"/>
      <c r="M282" s="23"/>
      <c r="N282" s="24"/>
      <c r="O282" s="23"/>
      <c r="P282" s="24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</row>
    <row r="283" spans="2:178" ht="12.75">
      <c r="B283" s="17" t="s">
        <v>263</v>
      </c>
      <c r="C283" s="12" t="s">
        <v>65</v>
      </c>
      <c r="D283" s="101" t="s">
        <v>18</v>
      </c>
      <c r="E283" s="101" t="s">
        <v>39</v>
      </c>
      <c r="F283" s="101" t="s">
        <v>328</v>
      </c>
      <c r="G283" s="85" t="s">
        <v>265</v>
      </c>
      <c r="H283" s="7">
        <v>1000</v>
      </c>
      <c r="I283" s="82"/>
      <c r="J283" s="7"/>
      <c r="K283" s="7"/>
      <c r="L283" s="83"/>
      <c r="M283" s="23"/>
      <c r="N283" s="24"/>
      <c r="O283" s="23"/>
      <c r="P283" s="24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</row>
    <row r="284" spans="2:178" ht="12.75">
      <c r="B284" s="19" t="s">
        <v>72</v>
      </c>
      <c r="C284" s="20" t="s">
        <v>65</v>
      </c>
      <c r="D284" s="113" t="s">
        <v>46</v>
      </c>
      <c r="E284" s="113"/>
      <c r="F284" s="113"/>
      <c r="G284" s="85"/>
      <c r="H284" s="103">
        <f>H285+H288+H291</f>
        <v>21502.4</v>
      </c>
      <c r="I284" s="82"/>
      <c r="J284" s="7"/>
      <c r="K284" s="7"/>
      <c r="L284" s="83"/>
      <c r="M284" s="23"/>
      <c r="N284" s="24"/>
      <c r="O284" s="23"/>
      <c r="P284" s="24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</row>
    <row r="285" spans="2:178" ht="12.75">
      <c r="B285" s="13" t="s">
        <v>259</v>
      </c>
      <c r="C285" s="12" t="s">
        <v>65</v>
      </c>
      <c r="D285" s="101" t="s">
        <v>46</v>
      </c>
      <c r="E285" s="101" t="s">
        <v>37</v>
      </c>
      <c r="F285" s="101"/>
      <c r="G285" s="85"/>
      <c r="H285" s="7">
        <f>H286</f>
        <v>8288</v>
      </c>
      <c r="I285" s="82"/>
      <c r="J285" s="7"/>
      <c r="K285" s="7"/>
      <c r="L285" s="83"/>
      <c r="M285" s="23"/>
      <c r="N285" s="24"/>
      <c r="O285" s="23"/>
      <c r="P285" s="24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</row>
    <row r="286" spans="2:178" ht="12.75">
      <c r="B286" s="17" t="s">
        <v>25</v>
      </c>
      <c r="C286" s="12" t="s">
        <v>65</v>
      </c>
      <c r="D286" s="101" t="s">
        <v>46</v>
      </c>
      <c r="E286" s="101" t="s">
        <v>37</v>
      </c>
      <c r="F286" s="101" t="s">
        <v>261</v>
      </c>
      <c r="G286" s="101" t="s">
        <v>26</v>
      </c>
      <c r="H286" s="99">
        <v>8288</v>
      </c>
      <c r="I286" s="82"/>
      <c r="J286" s="7"/>
      <c r="K286" s="7"/>
      <c r="L286" s="83"/>
      <c r="M286" s="23"/>
      <c r="N286" s="24"/>
      <c r="O286" s="23"/>
      <c r="P286" s="24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</row>
    <row r="287" spans="2:178" ht="12.75">
      <c r="B287" s="17" t="s">
        <v>263</v>
      </c>
      <c r="C287" s="12" t="s">
        <v>65</v>
      </c>
      <c r="D287" s="101" t="s">
        <v>46</v>
      </c>
      <c r="E287" s="101" t="s">
        <v>37</v>
      </c>
      <c r="F287" s="101" t="s">
        <v>261</v>
      </c>
      <c r="G287" s="101" t="s">
        <v>265</v>
      </c>
      <c r="H287" s="99">
        <v>8288</v>
      </c>
      <c r="I287" s="82"/>
      <c r="J287" s="7"/>
      <c r="K287" s="7"/>
      <c r="L287" s="83"/>
      <c r="M287" s="23"/>
      <c r="N287" s="24"/>
      <c r="O287" s="23"/>
      <c r="P287" s="24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</row>
    <row r="288" spans="2:178" ht="25.5">
      <c r="B288" s="17" t="s">
        <v>296</v>
      </c>
      <c r="C288" s="12" t="s">
        <v>65</v>
      </c>
      <c r="D288" s="12" t="s">
        <v>46</v>
      </c>
      <c r="E288" s="12" t="s">
        <v>36</v>
      </c>
      <c r="F288" s="12" t="s">
        <v>297</v>
      </c>
      <c r="G288" s="12"/>
      <c r="H288" s="104">
        <f>H289</f>
        <v>4783.9</v>
      </c>
      <c r="I288" s="82"/>
      <c r="J288" s="7"/>
      <c r="K288" s="7"/>
      <c r="L288" s="83"/>
      <c r="M288" s="23"/>
      <c r="N288" s="24"/>
      <c r="O288" s="23"/>
      <c r="P288" s="24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</row>
    <row r="289" spans="2:178" ht="12.75">
      <c r="B289" s="17" t="s">
        <v>25</v>
      </c>
      <c r="C289" s="12" t="s">
        <v>65</v>
      </c>
      <c r="D289" s="12" t="s">
        <v>46</v>
      </c>
      <c r="E289" s="12" t="s">
        <v>36</v>
      </c>
      <c r="F289" s="12" t="s">
        <v>297</v>
      </c>
      <c r="G289" s="12" t="s">
        <v>26</v>
      </c>
      <c r="H289" s="104">
        <f>H290</f>
        <v>4783.9</v>
      </c>
      <c r="I289" s="82"/>
      <c r="J289" s="7"/>
      <c r="K289" s="7"/>
      <c r="L289" s="83"/>
      <c r="M289" s="23"/>
      <c r="N289" s="24"/>
      <c r="O289" s="23"/>
      <c r="P289" s="24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</row>
    <row r="290" spans="2:178" ht="12.75">
      <c r="B290" s="17" t="s">
        <v>263</v>
      </c>
      <c r="C290" s="12" t="s">
        <v>65</v>
      </c>
      <c r="D290" s="12" t="s">
        <v>46</v>
      </c>
      <c r="E290" s="12" t="s">
        <v>36</v>
      </c>
      <c r="F290" s="12" t="s">
        <v>297</v>
      </c>
      <c r="G290" s="12" t="s">
        <v>265</v>
      </c>
      <c r="H290" s="104">
        <f>4503+280.9</f>
        <v>4783.9</v>
      </c>
      <c r="I290" s="82"/>
      <c r="J290" s="7"/>
      <c r="K290" s="7"/>
      <c r="L290" s="83"/>
      <c r="M290" s="23"/>
      <c r="N290" s="24"/>
      <c r="O290" s="23"/>
      <c r="P290" s="24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</row>
    <row r="291" spans="2:178" ht="25.5">
      <c r="B291" s="17" t="s">
        <v>320</v>
      </c>
      <c r="C291" s="12" t="s">
        <v>65</v>
      </c>
      <c r="D291" s="12" t="s">
        <v>46</v>
      </c>
      <c r="E291" s="12" t="s">
        <v>46</v>
      </c>
      <c r="F291" s="12" t="s">
        <v>298</v>
      </c>
      <c r="G291" s="12"/>
      <c r="H291" s="104">
        <f>H292</f>
        <v>8430.5</v>
      </c>
      <c r="I291" s="82"/>
      <c r="J291" s="7"/>
      <c r="K291" s="7"/>
      <c r="L291" s="83"/>
      <c r="M291" s="23"/>
      <c r="N291" s="24"/>
      <c r="O291" s="23"/>
      <c r="P291" s="24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</row>
    <row r="292" spans="2:178" ht="12.75">
      <c r="B292" s="17" t="s">
        <v>25</v>
      </c>
      <c r="C292" s="12" t="s">
        <v>65</v>
      </c>
      <c r="D292" s="12" t="s">
        <v>46</v>
      </c>
      <c r="E292" s="12" t="s">
        <v>46</v>
      </c>
      <c r="F292" s="12" t="s">
        <v>298</v>
      </c>
      <c r="G292" s="12" t="s">
        <v>26</v>
      </c>
      <c r="H292" s="104">
        <v>8430.5</v>
      </c>
      <c r="I292" s="82"/>
      <c r="J292" s="7"/>
      <c r="K292" s="7"/>
      <c r="L292" s="83"/>
      <c r="M292" s="23"/>
      <c r="N292" s="24"/>
      <c r="O292" s="23"/>
      <c r="P292" s="24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</row>
    <row r="293" spans="2:178" ht="12.75">
      <c r="B293" s="17" t="s">
        <v>263</v>
      </c>
      <c r="C293" s="12" t="s">
        <v>65</v>
      </c>
      <c r="D293" s="12" t="s">
        <v>46</v>
      </c>
      <c r="E293" s="12" t="s">
        <v>46</v>
      </c>
      <c r="F293" s="12" t="s">
        <v>298</v>
      </c>
      <c r="G293" s="12" t="s">
        <v>265</v>
      </c>
      <c r="H293" s="104">
        <v>8430.5</v>
      </c>
      <c r="I293" s="82"/>
      <c r="J293" s="7"/>
      <c r="K293" s="7"/>
      <c r="L293" s="83"/>
      <c r="M293" s="23"/>
      <c r="N293" s="24"/>
      <c r="O293" s="23"/>
      <c r="P293" s="24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</row>
    <row r="294" spans="2:178" ht="12.75">
      <c r="B294" s="114" t="s">
        <v>316</v>
      </c>
      <c r="C294" s="20" t="s">
        <v>65</v>
      </c>
      <c r="D294" s="20" t="s">
        <v>48</v>
      </c>
      <c r="E294" s="20"/>
      <c r="F294" s="20"/>
      <c r="G294" s="20"/>
      <c r="H294" s="105">
        <f>H295+H298</f>
        <v>3064.9990000000003</v>
      </c>
      <c r="I294" s="82"/>
      <c r="J294" s="7"/>
      <c r="K294" s="7"/>
      <c r="L294" s="83"/>
      <c r="M294" s="23"/>
      <c r="N294" s="24"/>
      <c r="O294" s="23"/>
      <c r="P294" s="24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</row>
    <row r="295" spans="2:178" ht="25.5">
      <c r="B295" s="17" t="s">
        <v>317</v>
      </c>
      <c r="C295" s="12" t="s">
        <v>65</v>
      </c>
      <c r="D295" s="12" t="s">
        <v>48</v>
      </c>
      <c r="E295" s="12" t="s">
        <v>16</v>
      </c>
      <c r="F295" s="12" t="s">
        <v>300</v>
      </c>
      <c r="G295" s="12"/>
      <c r="H295" s="104">
        <f>H296</f>
        <v>399.59900000000005</v>
      </c>
      <c r="I295" s="82"/>
      <c r="J295" s="7"/>
      <c r="K295" s="7"/>
      <c r="L295" s="83"/>
      <c r="M295" s="23"/>
      <c r="N295" s="24"/>
      <c r="O295" s="23"/>
      <c r="P295" s="24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</row>
    <row r="296" spans="2:178" ht="12.75">
      <c r="B296" s="17" t="s">
        <v>25</v>
      </c>
      <c r="C296" s="12" t="s">
        <v>65</v>
      </c>
      <c r="D296" s="12" t="s">
        <v>48</v>
      </c>
      <c r="E296" s="12" t="s">
        <v>16</v>
      </c>
      <c r="F296" s="12" t="s">
        <v>300</v>
      </c>
      <c r="G296" s="12" t="s">
        <v>26</v>
      </c>
      <c r="H296" s="104">
        <f>H297</f>
        <v>399.59900000000005</v>
      </c>
      <c r="I296" s="82"/>
      <c r="J296" s="7"/>
      <c r="K296" s="7"/>
      <c r="L296" s="83"/>
      <c r="M296" s="23"/>
      <c r="N296" s="24"/>
      <c r="O296" s="23"/>
      <c r="P296" s="24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</row>
    <row r="297" spans="2:178" ht="12.75">
      <c r="B297" s="17" t="s">
        <v>263</v>
      </c>
      <c r="C297" s="12" t="s">
        <v>65</v>
      </c>
      <c r="D297" s="12" t="s">
        <v>48</v>
      </c>
      <c r="E297" s="12" t="s">
        <v>16</v>
      </c>
      <c r="F297" s="12" t="s">
        <v>300</v>
      </c>
      <c r="G297" s="12" t="s">
        <v>265</v>
      </c>
      <c r="H297" s="104">
        <f>395.6+3.999</f>
        <v>399.59900000000005</v>
      </c>
      <c r="I297" s="82"/>
      <c r="J297" s="7"/>
      <c r="K297" s="7"/>
      <c r="L297" s="83"/>
      <c r="M297" s="23"/>
      <c r="N297" s="24"/>
      <c r="O297" s="23"/>
      <c r="P297" s="24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</row>
    <row r="298" spans="2:178" ht="25.5">
      <c r="B298" s="17" t="s">
        <v>285</v>
      </c>
      <c r="C298" s="12" t="s">
        <v>65</v>
      </c>
      <c r="D298" s="12" t="s">
        <v>48</v>
      </c>
      <c r="E298" s="12" t="s">
        <v>16</v>
      </c>
      <c r="F298" s="12" t="s">
        <v>284</v>
      </c>
      <c r="G298" s="12"/>
      <c r="H298" s="104">
        <f>H299+H301</f>
        <v>2665.4</v>
      </c>
      <c r="I298" s="82"/>
      <c r="J298" s="7"/>
      <c r="K298" s="7"/>
      <c r="L298" s="83"/>
      <c r="M298" s="23"/>
      <c r="N298" s="24"/>
      <c r="O298" s="23"/>
      <c r="P298" s="24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</row>
    <row r="299" spans="2:178" ht="12.75">
      <c r="B299" s="17" t="s">
        <v>25</v>
      </c>
      <c r="C299" s="12" t="s">
        <v>65</v>
      </c>
      <c r="D299" s="12" t="s">
        <v>48</v>
      </c>
      <c r="E299" s="12" t="s">
        <v>16</v>
      </c>
      <c r="F299" s="12" t="s">
        <v>284</v>
      </c>
      <c r="G299" s="12" t="s">
        <v>26</v>
      </c>
      <c r="H299" s="104">
        <v>106.4</v>
      </c>
      <c r="I299" s="82"/>
      <c r="J299" s="7"/>
      <c r="K299" s="7"/>
      <c r="L299" s="83"/>
      <c r="M299" s="23"/>
      <c r="N299" s="24"/>
      <c r="O299" s="23"/>
      <c r="P299" s="24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</row>
    <row r="300" spans="2:178" ht="12.75">
      <c r="B300" s="17" t="s">
        <v>263</v>
      </c>
      <c r="C300" s="12" t="s">
        <v>65</v>
      </c>
      <c r="D300" s="12" t="s">
        <v>48</v>
      </c>
      <c r="E300" s="12" t="s">
        <v>16</v>
      </c>
      <c r="F300" s="12" t="s">
        <v>284</v>
      </c>
      <c r="G300" s="12" t="s">
        <v>265</v>
      </c>
      <c r="H300" s="104">
        <v>106.4</v>
      </c>
      <c r="I300" s="82"/>
      <c r="J300" s="7"/>
      <c r="K300" s="7"/>
      <c r="L300" s="83"/>
      <c r="M300" s="23"/>
      <c r="N300" s="24"/>
      <c r="O300" s="23"/>
      <c r="P300" s="24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</row>
    <row r="301" spans="2:178" ht="12.75">
      <c r="B301" s="17" t="s">
        <v>25</v>
      </c>
      <c r="C301" s="12" t="s">
        <v>65</v>
      </c>
      <c r="D301" s="12" t="s">
        <v>48</v>
      </c>
      <c r="E301" s="12" t="s">
        <v>16</v>
      </c>
      <c r="F301" s="12" t="s">
        <v>284</v>
      </c>
      <c r="G301" s="12" t="s">
        <v>26</v>
      </c>
      <c r="H301" s="104">
        <f>H302</f>
        <v>2559</v>
      </c>
      <c r="I301" s="82"/>
      <c r="J301" s="7"/>
      <c r="K301" s="7"/>
      <c r="L301" s="83"/>
      <c r="M301" s="23"/>
      <c r="N301" s="24"/>
      <c r="O301" s="23"/>
      <c r="P301" s="24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</row>
    <row r="302" spans="2:178" ht="12.75">
      <c r="B302" s="17" t="s">
        <v>263</v>
      </c>
      <c r="C302" s="12" t="s">
        <v>65</v>
      </c>
      <c r="D302" s="12" t="s">
        <v>48</v>
      </c>
      <c r="E302" s="12" t="s">
        <v>16</v>
      </c>
      <c r="F302" s="12" t="s">
        <v>284</v>
      </c>
      <c r="G302" s="12" t="s">
        <v>265</v>
      </c>
      <c r="H302" s="104">
        <f>2303.1+255.9</f>
        <v>2559</v>
      </c>
      <c r="I302" s="82"/>
      <c r="J302" s="7"/>
      <c r="K302" s="7"/>
      <c r="L302" s="83"/>
      <c r="M302" s="23"/>
      <c r="N302" s="24"/>
      <c r="O302" s="23"/>
      <c r="P302" s="24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</row>
    <row r="303" spans="2:178" ht="12.75">
      <c r="B303" s="114" t="s">
        <v>62</v>
      </c>
      <c r="C303" s="81" t="s">
        <v>65</v>
      </c>
      <c r="D303" s="113" t="s">
        <v>63</v>
      </c>
      <c r="E303" s="113"/>
      <c r="F303" s="113"/>
      <c r="G303" s="113"/>
      <c r="H303" s="115">
        <f>H304</f>
        <v>3119.7</v>
      </c>
      <c r="I303" s="82"/>
      <c r="J303" s="7"/>
      <c r="K303" s="7"/>
      <c r="L303" s="83"/>
      <c r="M303" s="23"/>
      <c r="N303" s="24"/>
      <c r="O303" s="23"/>
      <c r="P303" s="24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</row>
    <row r="304" spans="2:178" ht="12.75">
      <c r="B304" s="17" t="s">
        <v>318</v>
      </c>
      <c r="C304" s="85" t="s">
        <v>65</v>
      </c>
      <c r="D304" s="101" t="s">
        <v>63</v>
      </c>
      <c r="E304" s="101" t="s">
        <v>16</v>
      </c>
      <c r="F304" s="101" t="s">
        <v>319</v>
      </c>
      <c r="G304" s="101"/>
      <c r="H304" s="100">
        <v>3119.7</v>
      </c>
      <c r="I304" s="82"/>
      <c r="J304" s="7"/>
      <c r="K304" s="7"/>
      <c r="L304" s="83"/>
      <c r="M304" s="23"/>
      <c r="N304" s="24"/>
      <c r="O304" s="23"/>
      <c r="P304" s="24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</row>
    <row r="305" spans="2:178" ht="12.75">
      <c r="B305" s="17" t="s">
        <v>25</v>
      </c>
      <c r="C305" s="85" t="s">
        <v>65</v>
      </c>
      <c r="D305" s="101" t="s">
        <v>63</v>
      </c>
      <c r="E305" s="101" t="s">
        <v>16</v>
      </c>
      <c r="F305" s="101" t="s">
        <v>319</v>
      </c>
      <c r="G305" s="101" t="s">
        <v>26</v>
      </c>
      <c r="H305" s="100">
        <v>3119.7</v>
      </c>
      <c r="I305" s="82"/>
      <c r="J305" s="7"/>
      <c r="K305" s="7"/>
      <c r="L305" s="83"/>
      <c r="M305" s="23"/>
      <c r="N305" s="24"/>
      <c r="O305" s="23"/>
      <c r="P305" s="24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</row>
    <row r="306" spans="2:178" ht="12.75">
      <c r="B306" s="17" t="s">
        <v>263</v>
      </c>
      <c r="C306" s="85" t="s">
        <v>65</v>
      </c>
      <c r="D306" s="101" t="s">
        <v>63</v>
      </c>
      <c r="E306" s="101" t="s">
        <v>16</v>
      </c>
      <c r="F306" s="101" t="s">
        <v>319</v>
      </c>
      <c r="G306" s="101" t="s">
        <v>265</v>
      </c>
      <c r="H306" s="100">
        <v>3119.7</v>
      </c>
      <c r="I306" s="82"/>
      <c r="J306" s="7"/>
      <c r="K306" s="7"/>
      <c r="L306" s="83"/>
      <c r="M306" s="23"/>
      <c r="N306" s="24"/>
      <c r="O306" s="23"/>
      <c r="P306" s="24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</row>
    <row r="307" spans="2:178" ht="12.75">
      <c r="B307" s="26" t="s">
        <v>73</v>
      </c>
      <c r="C307" s="20" t="s">
        <v>65</v>
      </c>
      <c r="D307" s="20" t="s">
        <v>31</v>
      </c>
      <c r="E307" s="12"/>
      <c r="F307" s="12"/>
      <c r="G307" s="12"/>
      <c r="H307" s="103">
        <f>H312</f>
        <v>13</v>
      </c>
      <c r="I307" s="82"/>
      <c r="J307" s="7"/>
      <c r="K307" s="7"/>
      <c r="L307" s="83"/>
      <c r="M307" s="23"/>
      <c r="N307" s="24"/>
      <c r="O307" s="23"/>
      <c r="P307" s="24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</row>
    <row r="308" spans="2:178" ht="16.5" customHeight="1">
      <c r="B308" s="16" t="s">
        <v>74</v>
      </c>
      <c r="C308" s="12" t="s">
        <v>65</v>
      </c>
      <c r="D308" s="12" t="s">
        <v>31</v>
      </c>
      <c r="E308" s="12" t="s">
        <v>16</v>
      </c>
      <c r="F308" s="12"/>
      <c r="G308" s="12"/>
      <c r="H308" s="7">
        <f>H312</f>
        <v>13</v>
      </c>
      <c r="I308" s="82"/>
      <c r="J308" s="7"/>
      <c r="K308" s="7"/>
      <c r="L308" s="83"/>
      <c r="M308" s="23"/>
      <c r="N308" s="24"/>
      <c r="O308" s="23"/>
      <c r="P308" s="24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</row>
    <row r="309" spans="2:178" ht="12.75">
      <c r="B309" s="16" t="s">
        <v>75</v>
      </c>
      <c r="C309" s="12" t="s">
        <v>65</v>
      </c>
      <c r="D309" s="12" t="s">
        <v>31</v>
      </c>
      <c r="E309" s="12" t="s">
        <v>16</v>
      </c>
      <c r="F309" s="12" t="s">
        <v>182</v>
      </c>
      <c r="G309" s="12"/>
      <c r="H309" s="7">
        <f>H312</f>
        <v>13</v>
      </c>
      <c r="I309" s="82"/>
      <c r="J309" s="7"/>
      <c r="K309" s="7"/>
      <c r="L309" s="83"/>
      <c r="M309" s="23"/>
      <c r="N309" s="24"/>
      <c r="O309" s="23"/>
      <c r="P309" s="24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</row>
    <row r="310" spans="2:178" ht="12.75">
      <c r="B310" s="16" t="s">
        <v>131</v>
      </c>
      <c r="C310" s="12" t="s">
        <v>65</v>
      </c>
      <c r="D310" s="12" t="s">
        <v>31</v>
      </c>
      <c r="E310" s="12" t="s">
        <v>16</v>
      </c>
      <c r="F310" s="12" t="s">
        <v>183</v>
      </c>
      <c r="G310" s="12"/>
      <c r="H310" s="7">
        <f>H312</f>
        <v>13</v>
      </c>
      <c r="I310" s="82"/>
      <c r="J310" s="7"/>
      <c r="K310" s="7"/>
      <c r="L310" s="83"/>
      <c r="M310" s="23"/>
      <c r="N310" s="24"/>
      <c r="O310" s="23"/>
      <c r="P310" s="24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</row>
    <row r="311" spans="2:178" ht="12.75">
      <c r="B311" s="16" t="s">
        <v>120</v>
      </c>
      <c r="C311" s="12" t="s">
        <v>65</v>
      </c>
      <c r="D311" s="12" t="s">
        <v>31</v>
      </c>
      <c r="E311" s="12" t="s">
        <v>16</v>
      </c>
      <c r="F311" s="12" t="s">
        <v>183</v>
      </c>
      <c r="G311" s="12" t="s">
        <v>77</v>
      </c>
      <c r="H311" s="106">
        <f>H310</f>
        <v>13</v>
      </c>
      <c r="I311" s="82"/>
      <c r="J311" s="7"/>
      <c r="K311" s="7"/>
      <c r="L311" s="83"/>
      <c r="M311" s="23"/>
      <c r="N311" s="24"/>
      <c r="O311" s="23"/>
      <c r="P311" s="24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</row>
    <row r="312" spans="2:178" ht="12.75">
      <c r="B312" s="16" t="s">
        <v>76</v>
      </c>
      <c r="C312" s="12" t="s">
        <v>65</v>
      </c>
      <c r="D312" s="12" t="s">
        <v>31</v>
      </c>
      <c r="E312" s="12" t="s">
        <v>16</v>
      </c>
      <c r="F312" s="12" t="s">
        <v>183</v>
      </c>
      <c r="G312" s="12" t="s">
        <v>133</v>
      </c>
      <c r="H312" s="106">
        <f>11.2+1.8</f>
        <v>13</v>
      </c>
      <c r="I312" s="82"/>
      <c r="J312" s="7"/>
      <c r="K312" s="7"/>
      <c r="L312" s="83"/>
      <c r="M312" s="23"/>
      <c r="N312" s="24"/>
      <c r="O312" s="23"/>
      <c r="P312" s="24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</row>
    <row r="313" spans="2:178" ht="25.5">
      <c r="B313" s="19" t="s">
        <v>78</v>
      </c>
      <c r="C313" s="20" t="s">
        <v>65</v>
      </c>
      <c r="D313" s="20" t="s">
        <v>79</v>
      </c>
      <c r="E313" s="20"/>
      <c r="F313" s="20"/>
      <c r="G313" s="20"/>
      <c r="H313" s="105">
        <f>H314+H323+H327</f>
        <v>94693.4</v>
      </c>
      <c r="I313" s="82"/>
      <c r="J313" s="7"/>
      <c r="K313" s="7"/>
      <c r="L313" s="83"/>
      <c r="M313" s="23"/>
      <c r="N313" s="24"/>
      <c r="O313" s="23"/>
      <c r="P313" s="24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</row>
    <row r="314" spans="2:178" ht="25.5">
      <c r="B314" s="17" t="s">
        <v>80</v>
      </c>
      <c r="C314" s="12" t="s">
        <v>65</v>
      </c>
      <c r="D314" s="12" t="s">
        <v>79</v>
      </c>
      <c r="E314" s="12" t="s">
        <v>16</v>
      </c>
      <c r="F314" s="12"/>
      <c r="G314" s="12"/>
      <c r="H314" s="7">
        <f>H319+H322</f>
        <v>25507</v>
      </c>
      <c r="I314" s="82"/>
      <c r="J314" s="7"/>
      <c r="K314" s="7"/>
      <c r="L314" s="83"/>
      <c r="M314" s="23"/>
      <c r="N314" s="24"/>
      <c r="O314" s="23"/>
      <c r="P314" s="24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</row>
    <row r="315" spans="2:178" ht="12.75">
      <c r="B315" s="17" t="s">
        <v>81</v>
      </c>
      <c r="C315" s="12" t="s">
        <v>65</v>
      </c>
      <c r="D315" s="12" t="s">
        <v>79</v>
      </c>
      <c r="E315" s="12" t="s">
        <v>16</v>
      </c>
      <c r="F315" s="12" t="s">
        <v>184</v>
      </c>
      <c r="G315" s="12"/>
      <c r="H315" s="7">
        <f>H314</f>
        <v>25507</v>
      </c>
      <c r="I315" s="82"/>
      <c r="J315" s="7"/>
      <c r="K315" s="7"/>
      <c r="L315" s="83"/>
      <c r="M315" s="23"/>
      <c r="N315" s="24"/>
      <c r="O315" s="23"/>
      <c r="P315" s="24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</row>
    <row r="316" spans="2:178" ht="12.75">
      <c r="B316" s="17" t="s">
        <v>81</v>
      </c>
      <c r="C316" s="12" t="s">
        <v>65</v>
      </c>
      <c r="D316" s="12" t="s">
        <v>79</v>
      </c>
      <c r="E316" s="12" t="s">
        <v>16</v>
      </c>
      <c r="F316" s="12" t="s">
        <v>185</v>
      </c>
      <c r="G316" s="12"/>
      <c r="H316" s="7">
        <f>H319+H322</f>
        <v>25507</v>
      </c>
      <c r="I316" s="82"/>
      <c r="J316" s="7"/>
      <c r="K316" s="7"/>
      <c r="L316" s="83"/>
      <c r="M316" s="23"/>
      <c r="N316" s="24"/>
      <c r="O316" s="23"/>
      <c r="P316" s="24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</row>
    <row r="317" spans="2:178" ht="25.5">
      <c r="B317" s="17" t="s">
        <v>82</v>
      </c>
      <c r="C317" s="12" t="s">
        <v>65</v>
      </c>
      <c r="D317" s="12" t="s">
        <v>79</v>
      </c>
      <c r="E317" s="12" t="s">
        <v>16</v>
      </c>
      <c r="F317" s="12" t="s">
        <v>186</v>
      </c>
      <c r="G317" s="12"/>
      <c r="H317" s="7">
        <f>H319</f>
        <v>15877</v>
      </c>
      <c r="I317" s="82"/>
      <c r="J317" s="7"/>
      <c r="K317" s="7"/>
      <c r="L317" s="83"/>
      <c r="M317" s="23"/>
      <c r="N317" s="24"/>
      <c r="O317" s="23"/>
      <c r="P317" s="24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</row>
    <row r="318" spans="2:178" ht="12.75">
      <c r="B318" s="17" t="s">
        <v>23</v>
      </c>
      <c r="C318" s="12" t="s">
        <v>65</v>
      </c>
      <c r="D318" s="12" t="s">
        <v>79</v>
      </c>
      <c r="E318" s="12" t="s">
        <v>16</v>
      </c>
      <c r="F318" s="12" t="s">
        <v>186</v>
      </c>
      <c r="G318" s="12" t="s">
        <v>26</v>
      </c>
      <c r="H318" s="7">
        <f>H319</f>
        <v>15877</v>
      </c>
      <c r="I318" s="82"/>
      <c r="J318" s="7"/>
      <c r="K318" s="7"/>
      <c r="L318" s="83"/>
      <c r="M318" s="23"/>
      <c r="N318" s="24"/>
      <c r="O318" s="23"/>
      <c r="P318" s="24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</row>
    <row r="319" spans="2:178" ht="12.75">
      <c r="B319" s="17" t="s">
        <v>83</v>
      </c>
      <c r="C319" s="12" t="s">
        <v>65</v>
      </c>
      <c r="D319" s="12" t="s">
        <v>79</v>
      </c>
      <c r="E319" s="12" t="s">
        <v>16</v>
      </c>
      <c r="F319" s="12" t="s">
        <v>186</v>
      </c>
      <c r="G319" s="12" t="s">
        <v>84</v>
      </c>
      <c r="H319" s="7">
        <v>15877</v>
      </c>
      <c r="I319" s="82"/>
      <c r="J319" s="7"/>
      <c r="K319" s="7"/>
      <c r="L319" s="83"/>
      <c r="M319" s="23"/>
      <c r="N319" s="24"/>
      <c r="O319" s="23"/>
      <c r="P319" s="24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</row>
    <row r="320" spans="2:178" ht="52.5" customHeight="1">
      <c r="B320" s="17" t="s">
        <v>109</v>
      </c>
      <c r="C320" s="12" t="s">
        <v>65</v>
      </c>
      <c r="D320" s="12" t="s">
        <v>79</v>
      </c>
      <c r="E320" s="12" t="s">
        <v>16</v>
      </c>
      <c r="F320" s="12" t="s">
        <v>207</v>
      </c>
      <c r="G320" s="12"/>
      <c r="H320" s="7">
        <f>H322</f>
        <v>9630</v>
      </c>
      <c r="I320" s="82"/>
      <c r="J320" s="7"/>
      <c r="K320" s="7"/>
      <c r="L320" s="83"/>
      <c r="M320" s="23"/>
      <c r="N320" s="24"/>
      <c r="O320" s="23"/>
      <c r="P320" s="24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</row>
    <row r="321" spans="2:178" ht="12.75">
      <c r="B321" s="17" t="s">
        <v>23</v>
      </c>
      <c r="C321" s="12" t="s">
        <v>65</v>
      </c>
      <c r="D321" s="12" t="s">
        <v>79</v>
      </c>
      <c r="E321" s="12" t="s">
        <v>16</v>
      </c>
      <c r="F321" s="12" t="s">
        <v>207</v>
      </c>
      <c r="G321" s="12" t="s">
        <v>26</v>
      </c>
      <c r="H321" s="7">
        <f>H322</f>
        <v>9630</v>
      </c>
      <c r="I321" s="82"/>
      <c r="J321" s="7"/>
      <c r="K321" s="7"/>
      <c r="L321" s="83"/>
      <c r="M321" s="23"/>
      <c r="N321" s="24"/>
      <c r="O321" s="23"/>
      <c r="P321" s="24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</row>
    <row r="322" spans="2:178" ht="12.75">
      <c r="B322" s="17" t="s">
        <v>83</v>
      </c>
      <c r="C322" s="12" t="s">
        <v>65</v>
      </c>
      <c r="D322" s="12" t="s">
        <v>79</v>
      </c>
      <c r="E322" s="12" t="s">
        <v>16</v>
      </c>
      <c r="F322" s="12" t="s">
        <v>207</v>
      </c>
      <c r="G322" s="12" t="s">
        <v>84</v>
      </c>
      <c r="H322" s="7">
        <v>9630</v>
      </c>
      <c r="I322" s="82"/>
      <c r="J322" s="7"/>
      <c r="K322" s="7"/>
      <c r="L322" s="83"/>
      <c r="M322" s="23"/>
      <c r="N322" s="24"/>
      <c r="O322" s="23"/>
      <c r="P322" s="24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</row>
    <row r="323" spans="2:178" ht="12.75">
      <c r="B323" s="17" t="s">
        <v>85</v>
      </c>
      <c r="C323" s="12" t="s">
        <v>65</v>
      </c>
      <c r="D323" s="12" t="s">
        <v>79</v>
      </c>
      <c r="E323" s="12" t="s">
        <v>37</v>
      </c>
      <c r="F323" s="12"/>
      <c r="G323" s="12"/>
      <c r="H323" s="7">
        <f>H324</f>
        <v>26594.499999999996</v>
      </c>
      <c r="I323" s="82"/>
      <c r="J323" s="7"/>
      <c r="K323" s="7"/>
      <c r="L323" s="83"/>
      <c r="M323" s="23"/>
      <c r="N323" s="24"/>
      <c r="O323" s="23"/>
      <c r="P323" s="24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</row>
    <row r="324" spans="2:178" ht="17.25" customHeight="1">
      <c r="B324" s="17" t="s">
        <v>267</v>
      </c>
      <c r="C324" s="12" t="s">
        <v>65</v>
      </c>
      <c r="D324" s="12" t="s">
        <v>79</v>
      </c>
      <c r="E324" s="12" t="s">
        <v>37</v>
      </c>
      <c r="F324" s="12" t="s">
        <v>187</v>
      </c>
      <c r="G324" s="12"/>
      <c r="H324" s="7">
        <f>H325</f>
        <v>26594.499999999996</v>
      </c>
      <c r="I324" s="82"/>
      <c r="J324" s="7"/>
      <c r="K324" s="7"/>
      <c r="L324" s="83"/>
      <c r="M324" s="23"/>
      <c r="N324" s="24"/>
      <c r="O324" s="23"/>
      <c r="P324" s="24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</row>
    <row r="325" spans="2:178" ht="12.75">
      <c r="B325" s="17" t="s">
        <v>23</v>
      </c>
      <c r="C325" s="12" t="s">
        <v>65</v>
      </c>
      <c r="D325" s="12" t="s">
        <v>79</v>
      </c>
      <c r="E325" s="12" t="s">
        <v>37</v>
      </c>
      <c r="F325" s="12" t="s">
        <v>188</v>
      </c>
      <c r="G325" s="12" t="s">
        <v>26</v>
      </c>
      <c r="H325" s="7">
        <f>H326</f>
        <v>26594.499999999996</v>
      </c>
      <c r="I325" s="82"/>
      <c r="J325" s="7"/>
      <c r="K325" s="7"/>
      <c r="L325" s="83"/>
      <c r="M325" s="23"/>
      <c r="N325" s="24"/>
      <c r="O325" s="23"/>
      <c r="P325" s="24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</row>
    <row r="326" spans="2:178" ht="12.75">
      <c r="B326" s="17" t="s">
        <v>83</v>
      </c>
      <c r="C326" s="12" t="s">
        <v>65</v>
      </c>
      <c r="D326" s="12" t="s">
        <v>79</v>
      </c>
      <c r="E326" s="12" t="s">
        <v>37</v>
      </c>
      <c r="F326" s="12" t="s">
        <v>188</v>
      </c>
      <c r="G326" s="12" t="s">
        <v>84</v>
      </c>
      <c r="H326" s="7">
        <f>22865.3+2772.3+571.8+385.1</f>
        <v>26594.499999999996</v>
      </c>
      <c r="I326" s="82"/>
      <c r="J326" s="7"/>
      <c r="K326" s="7"/>
      <c r="L326" s="83"/>
      <c r="M326" s="23"/>
      <c r="N326" s="24"/>
      <c r="O326" s="23"/>
      <c r="P326" s="24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</row>
    <row r="327" spans="2:178" s="31" customFormat="1" ht="12.75">
      <c r="B327" s="17" t="s">
        <v>241</v>
      </c>
      <c r="C327" s="12" t="s">
        <v>65</v>
      </c>
      <c r="D327" s="12" t="s">
        <v>79</v>
      </c>
      <c r="E327" s="12" t="s">
        <v>36</v>
      </c>
      <c r="F327" s="12"/>
      <c r="G327" s="12"/>
      <c r="H327" s="7">
        <f>H328+H333+H337+H339+H344+H342+H335+H331</f>
        <v>42591.9</v>
      </c>
      <c r="I327" s="82"/>
      <c r="J327" s="7"/>
      <c r="K327" s="7"/>
      <c r="L327" s="83"/>
      <c r="M327" s="18"/>
      <c r="N327" s="32"/>
      <c r="O327" s="18"/>
      <c r="P327" s="32"/>
      <c r="Q327" s="63"/>
      <c r="R327" s="63"/>
      <c r="S327" s="63"/>
      <c r="T327" s="63"/>
      <c r="U327" s="63"/>
      <c r="V327" s="63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</row>
    <row r="328" spans="2:178" s="31" customFormat="1" ht="12.75">
      <c r="B328" s="13" t="s">
        <v>242</v>
      </c>
      <c r="C328" s="12" t="s">
        <v>65</v>
      </c>
      <c r="D328" s="101" t="s">
        <v>79</v>
      </c>
      <c r="E328" s="101" t="s">
        <v>36</v>
      </c>
      <c r="F328" s="101" t="s">
        <v>244</v>
      </c>
      <c r="G328" s="101"/>
      <c r="H328" s="7">
        <f>H329</f>
        <v>9.4</v>
      </c>
      <c r="I328" s="82"/>
      <c r="J328" s="7"/>
      <c r="K328" s="7"/>
      <c r="L328" s="83"/>
      <c r="M328" s="18"/>
      <c r="N328" s="32"/>
      <c r="O328" s="18"/>
      <c r="P328" s="32"/>
      <c r="Q328" s="63"/>
      <c r="R328" s="63"/>
      <c r="S328" s="63"/>
      <c r="T328" s="63"/>
      <c r="U328" s="63"/>
      <c r="V328" s="63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</row>
    <row r="329" spans="2:178" s="31" customFormat="1" ht="37.5" customHeight="1">
      <c r="B329" s="13" t="s">
        <v>243</v>
      </c>
      <c r="C329" s="12" t="s">
        <v>65</v>
      </c>
      <c r="D329" s="101" t="s">
        <v>79</v>
      </c>
      <c r="E329" s="101" t="s">
        <v>36</v>
      </c>
      <c r="F329" s="101" t="s">
        <v>245</v>
      </c>
      <c r="G329" s="101" t="s">
        <v>26</v>
      </c>
      <c r="H329" s="7">
        <f>H330</f>
        <v>9.4</v>
      </c>
      <c r="I329" s="82"/>
      <c r="J329" s="7"/>
      <c r="K329" s="7"/>
      <c r="L329" s="83"/>
      <c r="M329" s="18"/>
      <c r="N329" s="32"/>
      <c r="O329" s="18"/>
      <c r="P329" s="32"/>
      <c r="Q329" s="63"/>
      <c r="R329" s="63"/>
      <c r="S329" s="63"/>
      <c r="T329" s="63"/>
      <c r="U329" s="63"/>
      <c r="V329" s="63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</row>
    <row r="330" spans="2:178" s="31" customFormat="1" ht="12.75">
      <c r="B330" s="17" t="s">
        <v>23</v>
      </c>
      <c r="C330" s="12" t="s">
        <v>65</v>
      </c>
      <c r="D330" s="101" t="s">
        <v>79</v>
      </c>
      <c r="E330" s="101" t="s">
        <v>36</v>
      </c>
      <c r="F330" s="101" t="s">
        <v>245</v>
      </c>
      <c r="G330" s="101" t="s">
        <v>246</v>
      </c>
      <c r="H330" s="7">
        <v>9.4</v>
      </c>
      <c r="I330" s="82"/>
      <c r="J330" s="7"/>
      <c r="K330" s="7"/>
      <c r="L330" s="83"/>
      <c r="M330" s="18"/>
      <c r="N330" s="32"/>
      <c r="O330" s="18"/>
      <c r="P330" s="32"/>
      <c r="Q330" s="63"/>
      <c r="R330" s="63"/>
      <c r="S330" s="63"/>
      <c r="T330" s="63"/>
      <c r="U330" s="63"/>
      <c r="V330" s="63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</row>
    <row r="331" spans="2:178" s="31" customFormat="1" ht="24" customHeight="1">
      <c r="B331" s="17" t="s">
        <v>339</v>
      </c>
      <c r="C331" s="12" t="s">
        <v>65</v>
      </c>
      <c r="D331" s="101" t="s">
        <v>79</v>
      </c>
      <c r="E331" s="101" t="s">
        <v>36</v>
      </c>
      <c r="F331" s="101" t="s">
        <v>332</v>
      </c>
      <c r="G331" s="101" t="s">
        <v>26</v>
      </c>
      <c r="H331" s="7">
        <f>H332</f>
        <v>6605.6</v>
      </c>
      <c r="I331" s="82"/>
      <c r="J331" s="7"/>
      <c r="K331" s="7"/>
      <c r="L331" s="83"/>
      <c r="M331" s="18"/>
      <c r="N331" s="32"/>
      <c r="O331" s="18"/>
      <c r="P331" s="32"/>
      <c r="Q331" s="63"/>
      <c r="R331" s="63"/>
      <c r="S331" s="63"/>
      <c r="T331" s="63"/>
      <c r="U331" s="63"/>
      <c r="V331" s="63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</row>
    <row r="332" spans="2:178" s="31" customFormat="1" ht="12.75">
      <c r="B332" s="17" t="s">
        <v>23</v>
      </c>
      <c r="C332" s="12" t="s">
        <v>65</v>
      </c>
      <c r="D332" s="101" t="s">
        <v>79</v>
      </c>
      <c r="E332" s="101" t="s">
        <v>36</v>
      </c>
      <c r="F332" s="101" t="s">
        <v>332</v>
      </c>
      <c r="G332" s="101" t="s">
        <v>246</v>
      </c>
      <c r="H332" s="7">
        <v>6605.6</v>
      </c>
      <c r="I332" s="82"/>
      <c r="J332" s="7"/>
      <c r="K332" s="7"/>
      <c r="L332" s="83"/>
      <c r="M332" s="18"/>
      <c r="N332" s="32"/>
      <c r="O332" s="18"/>
      <c r="P332" s="32"/>
      <c r="Q332" s="63"/>
      <c r="R332" s="63"/>
      <c r="S332" s="63"/>
      <c r="T332" s="63"/>
      <c r="U332" s="63"/>
      <c r="V332" s="63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</row>
    <row r="333" spans="2:178" s="31" customFormat="1" ht="25.5">
      <c r="B333" s="17" t="s">
        <v>262</v>
      </c>
      <c r="C333" s="12" t="s">
        <v>65</v>
      </c>
      <c r="D333" s="101" t="s">
        <v>79</v>
      </c>
      <c r="E333" s="101" t="s">
        <v>36</v>
      </c>
      <c r="F333" s="101" t="s">
        <v>251</v>
      </c>
      <c r="G333" s="101" t="s">
        <v>26</v>
      </c>
      <c r="H333" s="7">
        <f>H334</f>
        <v>25566.9</v>
      </c>
      <c r="I333" s="82"/>
      <c r="J333" s="7"/>
      <c r="K333" s="7"/>
      <c r="L333" s="83"/>
      <c r="M333" s="18"/>
      <c r="N333" s="32"/>
      <c r="O333" s="18"/>
      <c r="P333" s="32"/>
      <c r="Q333" s="63"/>
      <c r="R333" s="63"/>
      <c r="S333" s="63"/>
      <c r="T333" s="63"/>
      <c r="U333" s="63"/>
      <c r="V333" s="63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</row>
    <row r="334" spans="2:178" s="31" customFormat="1" ht="12.75">
      <c r="B334" s="17" t="s">
        <v>263</v>
      </c>
      <c r="C334" s="12" t="s">
        <v>65</v>
      </c>
      <c r="D334" s="101" t="s">
        <v>79</v>
      </c>
      <c r="E334" s="101" t="s">
        <v>36</v>
      </c>
      <c r="F334" s="101" t="s">
        <v>251</v>
      </c>
      <c r="G334" s="101" t="s">
        <v>265</v>
      </c>
      <c r="H334" s="7">
        <f>33162.4-7595.5</f>
        <v>25566.9</v>
      </c>
      <c r="I334" s="82"/>
      <c r="J334" s="7"/>
      <c r="K334" s="7"/>
      <c r="L334" s="83"/>
      <c r="M334" s="18"/>
      <c r="N334" s="32"/>
      <c r="O334" s="18"/>
      <c r="P334" s="32"/>
      <c r="Q334" s="63"/>
      <c r="R334" s="63"/>
      <c r="S334" s="63"/>
      <c r="T334" s="63"/>
      <c r="U334" s="63"/>
      <c r="V334" s="63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</row>
    <row r="335" spans="2:178" s="31" customFormat="1" ht="25.5">
      <c r="B335" s="17" t="s">
        <v>262</v>
      </c>
      <c r="C335" s="12" t="s">
        <v>65</v>
      </c>
      <c r="D335" s="101" t="s">
        <v>79</v>
      </c>
      <c r="E335" s="101" t="s">
        <v>36</v>
      </c>
      <c r="F335" s="101" t="s">
        <v>253</v>
      </c>
      <c r="G335" s="101" t="s">
        <v>26</v>
      </c>
      <c r="H335" s="7">
        <f>H336</f>
        <v>226.2</v>
      </c>
      <c r="I335" s="82"/>
      <c r="J335" s="7"/>
      <c r="K335" s="7"/>
      <c r="L335" s="83"/>
      <c r="M335" s="18"/>
      <c r="N335" s="32"/>
      <c r="O335" s="18"/>
      <c r="P335" s="32"/>
      <c r="Q335" s="63"/>
      <c r="R335" s="63"/>
      <c r="S335" s="63"/>
      <c r="T335" s="63"/>
      <c r="U335" s="63"/>
      <c r="V335" s="63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</row>
    <row r="336" spans="2:178" s="31" customFormat="1" ht="12.75">
      <c r="B336" s="17" t="s">
        <v>263</v>
      </c>
      <c r="C336" s="12" t="s">
        <v>65</v>
      </c>
      <c r="D336" s="101" t="s">
        <v>79</v>
      </c>
      <c r="E336" s="101" t="s">
        <v>36</v>
      </c>
      <c r="F336" s="101" t="s">
        <v>253</v>
      </c>
      <c r="G336" s="101" t="s">
        <v>265</v>
      </c>
      <c r="H336" s="7">
        <v>226.2</v>
      </c>
      <c r="I336" s="82"/>
      <c r="J336" s="7"/>
      <c r="K336" s="7"/>
      <c r="L336" s="83"/>
      <c r="M336" s="18"/>
      <c r="N336" s="32"/>
      <c r="O336" s="18"/>
      <c r="P336" s="32"/>
      <c r="Q336" s="63"/>
      <c r="R336" s="63"/>
      <c r="S336" s="63"/>
      <c r="T336" s="63"/>
      <c r="U336" s="63"/>
      <c r="V336" s="63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</row>
    <row r="337" spans="2:178" s="31" customFormat="1" ht="25.5">
      <c r="B337" s="17" t="s">
        <v>264</v>
      </c>
      <c r="C337" s="12" t="s">
        <v>65</v>
      </c>
      <c r="D337" s="101" t="s">
        <v>79</v>
      </c>
      <c r="E337" s="101" t="s">
        <v>36</v>
      </c>
      <c r="F337" s="101" t="s">
        <v>266</v>
      </c>
      <c r="G337" s="101" t="s">
        <v>26</v>
      </c>
      <c r="H337" s="7">
        <v>1256.1</v>
      </c>
      <c r="I337" s="82"/>
      <c r="J337" s="7"/>
      <c r="K337" s="7"/>
      <c r="L337" s="83"/>
      <c r="M337" s="18"/>
      <c r="N337" s="32"/>
      <c r="O337" s="18"/>
      <c r="P337" s="32"/>
      <c r="Q337" s="63"/>
      <c r="R337" s="63"/>
      <c r="S337" s="63"/>
      <c r="T337" s="63"/>
      <c r="U337" s="63"/>
      <c r="V337" s="63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</row>
    <row r="338" spans="2:178" s="31" customFormat="1" ht="12.75">
      <c r="B338" s="17" t="s">
        <v>263</v>
      </c>
      <c r="C338" s="12" t="s">
        <v>65</v>
      </c>
      <c r="D338" s="101" t="s">
        <v>79</v>
      </c>
      <c r="E338" s="101" t="s">
        <v>36</v>
      </c>
      <c r="F338" s="101" t="s">
        <v>266</v>
      </c>
      <c r="G338" s="101" t="s">
        <v>265</v>
      </c>
      <c r="H338" s="7">
        <v>1256.1</v>
      </c>
      <c r="I338" s="82"/>
      <c r="J338" s="7"/>
      <c r="K338" s="7"/>
      <c r="L338" s="83"/>
      <c r="M338" s="18"/>
      <c r="N338" s="32"/>
      <c r="O338" s="18"/>
      <c r="P338" s="32"/>
      <c r="Q338" s="63"/>
      <c r="R338" s="63"/>
      <c r="S338" s="63"/>
      <c r="T338" s="63"/>
      <c r="U338" s="63"/>
      <c r="V338" s="63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</row>
    <row r="339" spans="2:178" s="31" customFormat="1" ht="12.75">
      <c r="B339" s="17" t="s">
        <v>241</v>
      </c>
      <c r="C339" s="12" t="s">
        <v>65</v>
      </c>
      <c r="D339" s="101" t="s">
        <v>79</v>
      </c>
      <c r="E339" s="101" t="s">
        <v>36</v>
      </c>
      <c r="F339" s="101" t="s">
        <v>277</v>
      </c>
      <c r="G339" s="101"/>
      <c r="H339" s="7">
        <f>H340</f>
        <v>2735.3999999999996</v>
      </c>
      <c r="I339" s="82"/>
      <c r="J339" s="7"/>
      <c r="K339" s="7"/>
      <c r="L339" s="83"/>
      <c r="M339" s="18"/>
      <c r="N339" s="32"/>
      <c r="O339" s="18"/>
      <c r="P339" s="32"/>
      <c r="Q339" s="63"/>
      <c r="R339" s="63"/>
      <c r="S339" s="63"/>
      <c r="T339" s="63"/>
      <c r="U339" s="63"/>
      <c r="V339" s="63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</row>
    <row r="340" spans="2:178" s="31" customFormat="1" ht="25.5">
      <c r="B340" s="17" t="s">
        <v>299</v>
      </c>
      <c r="C340" s="12" t="s">
        <v>65</v>
      </c>
      <c r="D340" s="101" t="s">
        <v>79</v>
      </c>
      <c r="E340" s="101" t="s">
        <v>36</v>
      </c>
      <c r="F340" s="101" t="s">
        <v>277</v>
      </c>
      <c r="G340" s="101" t="s">
        <v>26</v>
      </c>
      <c r="H340" s="7">
        <f>H341</f>
        <v>2735.3999999999996</v>
      </c>
      <c r="I340" s="82"/>
      <c r="J340" s="7"/>
      <c r="K340" s="7"/>
      <c r="L340" s="83"/>
      <c r="M340" s="18"/>
      <c r="N340" s="32"/>
      <c r="O340" s="18"/>
      <c r="P340" s="32"/>
      <c r="Q340" s="63"/>
      <c r="R340" s="63"/>
      <c r="S340" s="63"/>
      <c r="T340" s="63"/>
      <c r="U340" s="63"/>
      <c r="V340" s="63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</row>
    <row r="341" spans="2:178" s="31" customFormat="1" ht="12.75">
      <c r="B341" s="17" t="s">
        <v>263</v>
      </c>
      <c r="C341" s="12" t="s">
        <v>65</v>
      </c>
      <c r="D341" s="101" t="s">
        <v>79</v>
      </c>
      <c r="E341" s="101" t="s">
        <v>36</v>
      </c>
      <c r="F341" s="101" t="s">
        <v>277</v>
      </c>
      <c r="G341" s="101" t="s">
        <v>265</v>
      </c>
      <c r="H341" s="7">
        <f>5466.4-2731</f>
        <v>2735.3999999999996</v>
      </c>
      <c r="I341" s="82"/>
      <c r="J341" s="7"/>
      <c r="K341" s="7"/>
      <c r="L341" s="83"/>
      <c r="M341" s="18"/>
      <c r="N341" s="32"/>
      <c r="O341" s="18"/>
      <c r="P341" s="32"/>
      <c r="Q341" s="63"/>
      <c r="R341" s="63"/>
      <c r="S341" s="63"/>
      <c r="T341" s="63"/>
      <c r="U341" s="63"/>
      <c r="V341" s="63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</row>
    <row r="342" spans="2:178" s="31" customFormat="1" ht="38.25">
      <c r="B342" s="17" t="s">
        <v>243</v>
      </c>
      <c r="C342" s="12" t="s">
        <v>65</v>
      </c>
      <c r="D342" s="101" t="s">
        <v>79</v>
      </c>
      <c r="E342" s="101" t="s">
        <v>36</v>
      </c>
      <c r="F342" s="101" t="s">
        <v>321</v>
      </c>
      <c r="G342" s="101" t="s">
        <v>26</v>
      </c>
      <c r="H342" s="7">
        <f>H343</f>
        <v>2731</v>
      </c>
      <c r="I342" s="82"/>
      <c r="J342" s="7"/>
      <c r="K342" s="7"/>
      <c r="L342" s="83"/>
      <c r="M342" s="18"/>
      <c r="N342" s="32"/>
      <c r="O342" s="18"/>
      <c r="P342" s="32"/>
      <c r="Q342" s="63"/>
      <c r="R342" s="63"/>
      <c r="S342" s="63"/>
      <c r="T342" s="63"/>
      <c r="U342" s="63"/>
      <c r="V342" s="63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</row>
    <row r="343" spans="2:178" s="31" customFormat="1" ht="12.75">
      <c r="B343" s="17" t="s">
        <v>23</v>
      </c>
      <c r="C343" s="12" t="s">
        <v>65</v>
      </c>
      <c r="D343" s="101" t="s">
        <v>79</v>
      </c>
      <c r="E343" s="101" t="s">
        <v>36</v>
      </c>
      <c r="F343" s="101" t="s">
        <v>321</v>
      </c>
      <c r="G343" s="101" t="s">
        <v>265</v>
      </c>
      <c r="H343" s="7">
        <v>2731</v>
      </c>
      <c r="I343" s="82"/>
      <c r="J343" s="7"/>
      <c r="K343" s="7"/>
      <c r="L343" s="83"/>
      <c r="M343" s="18"/>
      <c r="N343" s="32"/>
      <c r="O343" s="18"/>
      <c r="P343" s="32"/>
      <c r="Q343" s="63"/>
      <c r="R343" s="63"/>
      <c r="S343" s="63"/>
      <c r="T343" s="63"/>
      <c r="U343" s="63"/>
      <c r="V343" s="63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</row>
    <row r="344" spans="2:178" s="31" customFormat="1" ht="12.75">
      <c r="B344" s="17" t="s">
        <v>314</v>
      </c>
      <c r="C344" s="12" t="s">
        <v>65</v>
      </c>
      <c r="D344" s="101" t="s">
        <v>79</v>
      </c>
      <c r="E344" s="101" t="s">
        <v>36</v>
      </c>
      <c r="F344" s="101" t="s">
        <v>315</v>
      </c>
      <c r="G344" s="101" t="s">
        <v>26</v>
      </c>
      <c r="H344" s="7">
        <v>3461.3</v>
      </c>
      <c r="I344" s="82"/>
      <c r="J344" s="7"/>
      <c r="K344" s="7"/>
      <c r="L344" s="83"/>
      <c r="M344" s="18"/>
      <c r="N344" s="32"/>
      <c r="O344" s="18"/>
      <c r="P344" s="32"/>
      <c r="Q344" s="63"/>
      <c r="R344" s="63"/>
      <c r="S344" s="63"/>
      <c r="T344" s="63"/>
      <c r="U344" s="63"/>
      <c r="V344" s="63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</row>
    <row r="345" spans="2:178" s="31" customFormat="1" ht="12.75">
      <c r="B345" s="17" t="s">
        <v>23</v>
      </c>
      <c r="C345" s="12" t="s">
        <v>65</v>
      </c>
      <c r="D345" s="101" t="s">
        <v>79</v>
      </c>
      <c r="E345" s="101" t="s">
        <v>36</v>
      </c>
      <c r="F345" s="101" t="s">
        <v>315</v>
      </c>
      <c r="G345" s="101" t="s">
        <v>265</v>
      </c>
      <c r="H345" s="7">
        <v>3461.3</v>
      </c>
      <c r="I345" s="82"/>
      <c r="J345" s="7"/>
      <c r="K345" s="7"/>
      <c r="L345" s="83"/>
      <c r="M345" s="18"/>
      <c r="N345" s="32"/>
      <c r="O345" s="18"/>
      <c r="P345" s="32"/>
      <c r="Q345" s="63"/>
      <c r="R345" s="63"/>
      <c r="S345" s="63"/>
      <c r="T345" s="63"/>
      <c r="U345" s="63"/>
      <c r="V345" s="63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</row>
    <row r="346" spans="2:178" s="31" customFormat="1" ht="15.75">
      <c r="B346" s="80" t="s">
        <v>124</v>
      </c>
      <c r="C346" s="20" t="s">
        <v>123</v>
      </c>
      <c r="D346" s="12"/>
      <c r="E346" s="12"/>
      <c r="F346" s="12"/>
      <c r="G346" s="12"/>
      <c r="H346" s="103">
        <f>H347</f>
        <v>4013.7000000000007</v>
      </c>
      <c r="I346" s="82"/>
      <c r="J346" s="7"/>
      <c r="K346" s="7"/>
      <c r="L346" s="83"/>
      <c r="M346" s="18"/>
      <c r="N346" s="32"/>
      <c r="O346" s="18"/>
      <c r="P346" s="32"/>
      <c r="Q346" s="63"/>
      <c r="R346" s="63"/>
      <c r="S346" s="63"/>
      <c r="T346" s="63"/>
      <c r="U346" s="63"/>
      <c r="V346" s="63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</row>
    <row r="347" spans="2:178" s="31" customFormat="1" ht="12">
      <c r="B347" s="84" t="s">
        <v>15</v>
      </c>
      <c r="C347" s="20" t="s">
        <v>123</v>
      </c>
      <c r="D347" s="81" t="s">
        <v>16</v>
      </c>
      <c r="E347" s="85"/>
      <c r="F347" s="85"/>
      <c r="G347" s="85"/>
      <c r="H347" s="103">
        <f>H359+H368+H348</f>
        <v>4013.7000000000007</v>
      </c>
      <c r="I347" s="82"/>
      <c r="J347" s="7"/>
      <c r="K347" s="7"/>
      <c r="L347" s="83"/>
      <c r="M347" s="18"/>
      <c r="N347" s="32"/>
      <c r="O347" s="18"/>
      <c r="P347" s="32"/>
      <c r="Q347" s="63"/>
      <c r="R347" s="63"/>
      <c r="S347" s="63"/>
      <c r="T347" s="63"/>
      <c r="U347" s="63"/>
      <c r="V347" s="63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</row>
    <row r="348" spans="2:178" s="31" customFormat="1" ht="25.5">
      <c r="B348" s="13" t="s">
        <v>127</v>
      </c>
      <c r="C348" s="12" t="s">
        <v>123</v>
      </c>
      <c r="D348" s="12" t="s">
        <v>16</v>
      </c>
      <c r="E348" s="12" t="s">
        <v>37</v>
      </c>
      <c r="F348" s="20"/>
      <c r="G348" s="20"/>
      <c r="H348" s="104">
        <f>H352+H353+H356</f>
        <v>1234.1000000000001</v>
      </c>
      <c r="I348" s="82"/>
      <c r="J348" s="7"/>
      <c r="K348" s="7"/>
      <c r="L348" s="83"/>
      <c r="M348" s="18"/>
      <c r="N348" s="32"/>
      <c r="O348" s="18"/>
      <c r="P348" s="32"/>
      <c r="Q348" s="63"/>
      <c r="R348" s="63"/>
      <c r="S348" s="63"/>
      <c r="T348" s="63"/>
      <c r="U348" s="63"/>
      <c r="V348" s="63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</row>
    <row r="349" spans="2:178" s="31" customFormat="1" ht="25.5">
      <c r="B349" s="13" t="s">
        <v>19</v>
      </c>
      <c r="C349" s="12" t="s">
        <v>123</v>
      </c>
      <c r="D349" s="12" t="s">
        <v>16</v>
      </c>
      <c r="E349" s="12" t="s">
        <v>37</v>
      </c>
      <c r="F349" s="12" t="s">
        <v>146</v>
      </c>
      <c r="G349" s="20"/>
      <c r="H349" s="104">
        <f>H352</f>
        <v>1092.7</v>
      </c>
      <c r="I349" s="82"/>
      <c r="J349" s="7"/>
      <c r="K349" s="7"/>
      <c r="L349" s="83"/>
      <c r="M349" s="18"/>
      <c r="N349" s="32"/>
      <c r="O349" s="18"/>
      <c r="P349" s="32"/>
      <c r="Q349" s="63"/>
      <c r="R349" s="63"/>
      <c r="S349" s="63"/>
      <c r="T349" s="63"/>
      <c r="U349" s="63"/>
      <c r="V349" s="63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</row>
    <row r="350" spans="2:178" s="31" customFormat="1" ht="12.75">
      <c r="B350" s="13" t="s">
        <v>128</v>
      </c>
      <c r="C350" s="12" t="s">
        <v>123</v>
      </c>
      <c r="D350" s="12" t="s">
        <v>16</v>
      </c>
      <c r="E350" s="12" t="s">
        <v>37</v>
      </c>
      <c r="F350" s="12" t="s">
        <v>147</v>
      </c>
      <c r="G350" s="20"/>
      <c r="H350" s="104">
        <f>H352</f>
        <v>1092.7</v>
      </c>
      <c r="I350" s="82"/>
      <c r="J350" s="7"/>
      <c r="K350" s="7"/>
      <c r="L350" s="83"/>
      <c r="M350" s="18"/>
      <c r="N350" s="32"/>
      <c r="O350" s="18"/>
      <c r="P350" s="32"/>
      <c r="Q350" s="63"/>
      <c r="R350" s="63"/>
      <c r="S350" s="63"/>
      <c r="T350" s="63"/>
      <c r="U350" s="63"/>
      <c r="V350" s="63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</row>
    <row r="351" spans="2:178" s="31" customFormat="1" ht="37.5" customHeight="1">
      <c r="B351" s="17" t="s">
        <v>139</v>
      </c>
      <c r="C351" s="12" t="s">
        <v>123</v>
      </c>
      <c r="D351" s="12" t="s">
        <v>16</v>
      </c>
      <c r="E351" s="12" t="s">
        <v>37</v>
      </c>
      <c r="F351" s="12" t="s">
        <v>147</v>
      </c>
      <c r="G351" s="12" t="s">
        <v>138</v>
      </c>
      <c r="H351" s="104">
        <f>H352</f>
        <v>1092.7</v>
      </c>
      <c r="I351" s="82"/>
      <c r="J351" s="7"/>
      <c r="K351" s="7"/>
      <c r="L351" s="83"/>
      <c r="M351" s="18"/>
      <c r="N351" s="32"/>
      <c r="O351" s="18"/>
      <c r="P351" s="32"/>
      <c r="Q351" s="63"/>
      <c r="R351" s="63"/>
      <c r="S351" s="63"/>
      <c r="T351" s="63"/>
      <c r="U351" s="63"/>
      <c r="V351" s="63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</row>
    <row r="352" spans="2:178" s="31" customFormat="1" ht="19.5" customHeight="1">
      <c r="B352" s="17" t="s">
        <v>140</v>
      </c>
      <c r="C352" s="12" t="s">
        <v>123</v>
      </c>
      <c r="D352" s="12" t="s">
        <v>16</v>
      </c>
      <c r="E352" s="12" t="s">
        <v>37</v>
      </c>
      <c r="F352" s="12" t="s">
        <v>147</v>
      </c>
      <c r="G352" s="12" t="s">
        <v>115</v>
      </c>
      <c r="H352" s="104">
        <f>1163-69.5-0.8</f>
        <v>1092.7</v>
      </c>
      <c r="I352" s="82"/>
      <c r="J352" s="7"/>
      <c r="K352" s="7"/>
      <c r="L352" s="83"/>
      <c r="M352" s="18"/>
      <c r="N352" s="32"/>
      <c r="O352" s="18"/>
      <c r="P352" s="32"/>
      <c r="Q352" s="63"/>
      <c r="R352" s="63"/>
      <c r="S352" s="63"/>
      <c r="T352" s="63"/>
      <c r="U352" s="63"/>
      <c r="V352" s="63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</row>
    <row r="353" spans="2:178" s="31" customFormat="1" ht="25.5">
      <c r="B353" s="17" t="s">
        <v>250</v>
      </c>
      <c r="C353" s="12" t="s">
        <v>123</v>
      </c>
      <c r="D353" s="12" t="s">
        <v>16</v>
      </c>
      <c r="E353" s="12" t="s">
        <v>37</v>
      </c>
      <c r="F353" s="12" t="s">
        <v>251</v>
      </c>
      <c r="G353" s="12"/>
      <c r="H353" s="104">
        <f>H354</f>
        <v>141.4</v>
      </c>
      <c r="I353" s="82"/>
      <c r="J353" s="7"/>
      <c r="K353" s="7"/>
      <c r="L353" s="83"/>
      <c r="M353" s="18"/>
      <c r="N353" s="32"/>
      <c r="O353" s="18"/>
      <c r="P353" s="32"/>
      <c r="Q353" s="63"/>
      <c r="R353" s="63"/>
      <c r="S353" s="63"/>
      <c r="T353" s="63"/>
      <c r="U353" s="63"/>
      <c r="V353" s="63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</row>
    <row r="354" spans="2:178" s="31" customFormat="1" ht="37.5" customHeight="1">
      <c r="B354" s="17" t="s">
        <v>139</v>
      </c>
      <c r="C354" s="12" t="s">
        <v>123</v>
      </c>
      <c r="D354" s="12" t="s">
        <v>16</v>
      </c>
      <c r="E354" s="12" t="s">
        <v>37</v>
      </c>
      <c r="F354" s="12" t="s">
        <v>251</v>
      </c>
      <c r="G354" s="12" t="s">
        <v>138</v>
      </c>
      <c r="H354" s="104">
        <f>H355</f>
        <v>141.4</v>
      </c>
      <c r="I354" s="82"/>
      <c r="J354" s="7"/>
      <c r="K354" s="7"/>
      <c r="L354" s="83"/>
      <c r="M354" s="18"/>
      <c r="N354" s="32"/>
      <c r="O354" s="18"/>
      <c r="P354" s="32"/>
      <c r="Q354" s="63"/>
      <c r="R354" s="63"/>
      <c r="S354" s="63"/>
      <c r="T354" s="63"/>
      <c r="U354" s="63"/>
      <c r="V354" s="63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</row>
    <row r="355" spans="2:178" s="31" customFormat="1" ht="19.5" customHeight="1">
      <c r="B355" s="17" t="s">
        <v>140</v>
      </c>
      <c r="C355" s="12" t="s">
        <v>123</v>
      </c>
      <c r="D355" s="12" t="s">
        <v>16</v>
      </c>
      <c r="E355" s="12" t="s">
        <v>37</v>
      </c>
      <c r="F355" s="12" t="s">
        <v>251</v>
      </c>
      <c r="G355" s="12" t="s">
        <v>115</v>
      </c>
      <c r="H355" s="104">
        <f>170.5-29.1</f>
        <v>141.4</v>
      </c>
      <c r="I355" s="82"/>
      <c r="J355" s="7"/>
      <c r="K355" s="7"/>
      <c r="L355" s="83"/>
      <c r="M355" s="18"/>
      <c r="N355" s="32"/>
      <c r="O355" s="18"/>
      <c r="P355" s="32"/>
      <c r="Q355" s="63"/>
      <c r="R355" s="63"/>
      <c r="S355" s="63"/>
      <c r="T355" s="63"/>
      <c r="U355" s="63"/>
      <c r="V355" s="63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</row>
    <row r="356" spans="2:178" s="31" customFormat="1" ht="25.5">
      <c r="B356" s="17" t="s">
        <v>252</v>
      </c>
      <c r="C356" s="12" t="s">
        <v>123</v>
      </c>
      <c r="D356" s="12" t="s">
        <v>16</v>
      </c>
      <c r="E356" s="12" t="s">
        <v>37</v>
      </c>
      <c r="F356" s="12" t="s">
        <v>253</v>
      </c>
      <c r="G356" s="12"/>
      <c r="H356" s="104">
        <f>H357</f>
        <v>0</v>
      </c>
      <c r="I356" s="82"/>
      <c r="J356" s="7"/>
      <c r="K356" s="7"/>
      <c r="L356" s="83"/>
      <c r="M356" s="18"/>
      <c r="N356" s="32"/>
      <c r="O356" s="18"/>
      <c r="P356" s="32"/>
      <c r="Q356" s="63"/>
      <c r="R356" s="63"/>
      <c r="S356" s="63"/>
      <c r="T356" s="63"/>
      <c r="U356" s="63"/>
      <c r="V356" s="63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</row>
    <row r="357" spans="2:178" s="31" customFormat="1" ht="40.5" customHeight="1">
      <c r="B357" s="17" t="s">
        <v>139</v>
      </c>
      <c r="C357" s="12" t="s">
        <v>123</v>
      </c>
      <c r="D357" s="12" t="s">
        <v>16</v>
      </c>
      <c r="E357" s="12" t="s">
        <v>37</v>
      </c>
      <c r="F357" s="12" t="s">
        <v>253</v>
      </c>
      <c r="G357" s="12" t="s">
        <v>138</v>
      </c>
      <c r="H357" s="104">
        <f>H358</f>
        <v>0</v>
      </c>
      <c r="I357" s="82"/>
      <c r="J357" s="7"/>
      <c r="K357" s="7"/>
      <c r="L357" s="83"/>
      <c r="M357" s="18"/>
      <c r="N357" s="32"/>
      <c r="O357" s="18"/>
      <c r="P357" s="32"/>
      <c r="Q357" s="63"/>
      <c r="R357" s="63"/>
      <c r="S357" s="63"/>
      <c r="T357" s="63"/>
      <c r="U357" s="63"/>
      <c r="V357" s="63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</row>
    <row r="358" spans="2:178" s="31" customFormat="1" ht="20.25" customHeight="1">
      <c r="B358" s="17" t="s">
        <v>140</v>
      </c>
      <c r="C358" s="12" t="s">
        <v>123</v>
      </c>
      <c r="D358" s="12" t="s">
        <v>16</v>
      </c>
      <c r="E358" s="12" t="s">
        <v>37</v>
      </c>
      <c r="F358" s="12" t="s">
        <v>253</v>
      </c>
      <c r="G358" s="12" t="s">
        <v>115</v>
      </c>
      <c r="H358" s="104">
        <f>2.3-2.3</f>
        <v>0</v>
      </c>
      <c r="I358" s="82"/>
      <c r="J358" s="7"/>
      <c r="K358" s="7"/>
      <c r="L358" s="83"/>
      <c r="M358" s="18"/>
      <c r="N358" s="32"/>
      <c r="O358" s="18"/>
      <c r="P358" s="32"/>
      <c r="Q358" s="63"/>
      <c r="R358" s="63"/>
      <c r="S358" s="63"/>
      <c r="T358" s="63"/>
      <c r="U358" s="63"/>
      <c r="V358" s="63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</row>
    <row r="359" spans="2:178" s="31" customFormat="1" ht="27.75" customHeight="1">
      <c r="B359" s="13" t="s">
        <v>114</v>
      </c>
      <c r="C359" s="12" t="s">
        <v>123</v>
      </c>
      <c r="D359" s="12" t="s">
        <v>16</v>
      </c>
      <c r="E359" s="12" t="s">
        <v>36</v>
      </c>
      <c r="F359" s="12"/>
      <c r="G359" s="12"/>
      <c r="H359" s="104">
        <f>H360</f>
        <v>1266</v>
      </c>
      <c r="I359" s="82"/>
      <c r="J359" s="7"/>
      <c r="K359" s="7"/>
      <c r="L359" s="83"/>
      <c r="M359" s="18"/>
      <c r="N359" s="32"/>
      <c r="O359" s="18"/>
      <c r="P359" s="32"/>
      <c r="Q359" s="63"/>
      <c r="R359" s="63"/>
      <c r="S359" s="63"/>
      <c r="T359" s="63"/>
      <c r="U359" s="63"/>
      <c r="V359" s="63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</row>
    <row r="360" spans="2:178" s="31" customFormat="1" ht="25.5">
      <c r="B360" s="13" t="s">
        <v>19</v>
      </c>
      <c r="C360" s="12" t="s">
        <v>123</v>
      </c>
      <c r="D360" s="12" t="s">
        <v>16</v>
      </c>
      <c r="E360" s="12" t="s">
        <v>36</v>
      </c>
      <c r="F360" s="12" t="s">
        <v>146</v>
      </c>
      <c r="G360" s="12"/>
      <c r="H360" s="104">
        <f>H361</f>
        <v>1266</v>
      </c>
      <c r="I360" s="82"/>
      <c r="J360" s="7"/>
      <c r="K360" s="7"/>
      <c r="L360" s="83"/>
      <c r="M360" s="18"/>
      <c r="N360" s="32"/>
      <c r="O360" s="18"/>
      <c r="P360" s="32"/>
      <c r="Q360" s="63"/>
      <c r="R360" s="63"/>
      <c r="S360" s="63"/>
      <c r="T360" s="63"/>
      <c r="U360" s="63"/>
      <c r="V360" s="63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</row>
    <row r="361" spans="2:178" s="31" customFormat="1" ht="12.75">
      <c r="B361" s="13" t="s">
        <v>20</v>
      </c>
      <c r="C361" s="12" t="s">
        <v>123</v>
      </c>
      <c r="D361" s="12" t="s">
        <v>16</v>
      </c>
      <c r="E361" s="12" t="s">
        <v>36</v>
      </c>
      <c r="F361" s="12" t="s">
        <v>148</v>
      </c>
      <c r="G361" s="12"/>
      <c r="H361" s="104">
        <f>H362+H364+H366</f>
        <v>1266</v>
      </c>
      <c r="I361" s="82"/>
      <c r="J361" s="7"/>
      <c r="K361" s="7"/>
      <c r="L361" s="83"/>
      <c r="M361" s="18"/>
      <c r="N361" s="32"/>
      <c r="O361" s="18"/>
      <c r="P361" s="32"/>
      <c r="Q361" s="63"/>
      <c r="R361" s="63"/>
      <c r="S361" s="63"/>
      <c r="T361" s="63"/>
      <c r="U361" s="63"/>
      <c r="V361" s="63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</row>
    <row r="362" spans="2:178" s="31" customFormat="1" ht="42.75" customHeight="1">
      <c r="B362" s="17" t="s">
        <v>139</v>
      </c>
      <c r="C362" s="12" t="s">
        <v>123</v>
      </c>
      <c r="D362" s="12" t="s">
        <v>16</v>
      </c>
      <c r="E362" s="12" t="s">
        <v>36</v>
      </c>
      <c r="F362" s="12" t="s">
        <v>148</v>
      </c>
      <c r="G362" s="12" t="s">
        <v>138</v>
      </c>
      <c r="H362" s="104">
        <f>H363</f>
        <v>1063.2</v>
      </c>
      <c r="I362" s="82"/>
      <c r="J362" s="7"/>
      <c r="K362" s="7"/>
      <c r="L362" s="83"/>
      <c r="M362" s="18"/>
      <c r="N362" s="32"/>
      <c r="O362" s="18"/>
      <c r="P362" s="32"/>
      <c r="Q362" s="63"/>
      <c r="R362" s="63"/>
      <c r="S362" s="63"/>
      <c r="T362" s="63"/>
      <c r="U362" s="63"/>
      <c r="V362" s="63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</row>
    <row r="363" spans="2:178" s="31" customFormat="1" ht="15.75" customHeight="1">
      <c r="B363" s="17" t="s">
        <v>140</v>
      </c>
      <c r="C363" s="12" t="s">
        <v>123</v>
      </c>
      <c r="D363" s="12" t="s">
        <v>16</v>
      </c>
      <c r="E363" s="12" t="s">
        <v>36</v>
      </c>
      <c r="F363" s="12" t="s">
        <v>148</v>
      </c>
      <c r="G363" s="12" t="s">
        <v>115</v>
      </c>
      <c r="H363" s="104">
        <f>891.7+57.5+0.8+113.2</f>
        <v>1063.2</v>
      </c>
      <c r="I363" s="82"/>
      <c r="J363" s="7"/>
      <c r="K363" s="7"/>
      <c r="L363" s="83"/>
      <c r="M363" s="18"/>
      <c r="N363" s="32"/>
      <c r="O363" s="18"/>
      <c r="P363" s="32"/>
      <c r="Q363" s="63"/>
      <c r="R363" s="63"/>
      <c r="S363" s="63"/>
      <c r="T363" s="63"/>
      <c r="U363" s="63"/>
      <c r="V363" s="63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</row>
    <row r="364" spans="2:178" s="31" customFormat="1" ht="18.75" customHeight="1">
      <c r="B364" s="17" t="s">
        <v>142</v>
      </c>
      <c r="C364" s="12" t="s">
        <v>123</v>
      </c>
      <c r="D364" s="12" t="s">
        <v>16</v>
      </c>
      <c r="E364" s="12" t="s">
        <v>36</v>
      </c>
      <c r="F364" s="12" t="s">
        <v>148</v>
      </c>
      <c r="G364" s="12" t="s">
        <v>141</v>
      </c>
      <c r="H364" s="104">
        <f>H365</f>
        <v>172.3</v>
      </c>
      <c r="I364" s="82"/>
      <c r="J364" s="7"/>
      <c r="K364" s="7"/>
      <c r="L364" s="83"/>
      <c r="M364" s="18"/>
      <c r="N364" s="32"/>
      <c r="O364" s="18"/>
      <c r="P364" s="32"/>
      <c r="Q364" s="63"/>
      <c r="R364" s="63"/>
      <c r="S364" s="63"/>
      <c r="T364" s="63"/>
      <c r="U364" s="63"/>
      <c r="V364" s="63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</row>
    <row r="365" spans="2:178" s="31" customFormat="1" ht="25.5">
      <c r="B365" s="17" t="s">
        <v>152</v>
      </c>
      <c r="C365" s="12" t="s">
        <v>123</v>
      </c>
      <c r="D365" s="12" t="s">
        <v>16</v>
      </c>
      <c r="E365" s="12" t="s">
        <v>36</v>
      </c>
      <c r="F365" s="12" t="s">
        <v>148</v>
      </c>
      <c r="G365" s="12" t="s">
        <v>21</v>
      </c>
      <c r="H365" s="104">
        <f>169.3+3</f>
        <v>172.3</v>
      </c>
      <c r="I365" s="82"/>
      <c r="J365" s="7"/>
      <c r="K365" s="7"/>
      <c r="L365" s="83"/>
      <c r="M365" s="18"/>
      <c r="N365" s="32"/>
      <c r="O365" s="18"/>
      <c r="P365" s="32"/>
      <c r="Q365" s="63"/>
      <c r="R365" s="63"/>
      <c r="S365" s="63"/>
      <c r="T365" s="63"/>
      <c r="U365" s="63"/>
      <c r="V365" s="63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</row>
    <row r="366" spans="2:178" s="31" customFormat="1" ht="12.75">
      <c r="B366" s="17" t="s">
        <v>33</v>
      </c>
      <c r="C366" s="12" t="s">
        <v>123</v>
      </c>
      <c r="D366" s="12" t="s">
        <v>16</v>
      </c>
      <c r="E366" s="12" t="s">
        <v>36</v>
      </c>
      <c r="F366" s="12" t="s">
        <v>148</v>
      </c>
      <c r="G366" s="12" t="s">
        <v>34</v>
      </c>
      <c r="H366" s="104">
        <f>H367</f>
        <v>30.5</v>
      </c>
      <c r="I366" s="82"/>
      <c r="J366" s="7"/>
      <c r="K366" s="7"/>
      <c r="L366" s="83"/>
      <c r="M366" s="18"/>
      <c r="N366" s="32"/>
      <c r="O366" s="18"/>
      <c r="P366" s="32"/>
      <c r="Q366" s="63"/>
      <c r="R366" s="63"/>
      <c r="S366" s="63"/>
      <c r="T366" s="63"/>
      <c r="U366" s="63"/>
      <c r="V366" s="63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</row>
    <row r="367" spans="2:178" s="31" customFormat="1" ht="12.75">
      <c r="B367" s="17" t="s">
        <v>240</v>
      </c>
      <c r="C367" s="12" t="s">
        <v>123</v>
      </c>
      <c r="D367" s="12" t="s">
        <v>16</v>
      </c>
      <c r="E367" s="12" t="s">
        <v>36</v>
      </c>
      <c r="F367" s="12" t="s">
        <v>148</v>
      </c>
      <c r="G367" s="12" t="s">
        <v>230</v>
      </c>
      <c r="H367" s="104">
        <f>21.5+9</f>
        <v>30.5</v>
      </c>
      <c r="I367" s="82"/>
      <c r="J367" s="7"/>
      <c r="K367" s="7"/>
      <c r="L367" s="83"/>
      <c r="M367" s="18"/>
      <c r="N367" s="32"/>
      <c r="O367" s="18"/>
      <c r="P367" s="32"/>
      <c r="Q367" s="63"/>
      <c r="R367" s="63"/>
      <c r="S367" s="63"/>
      <c r="T367" s="63"/>
      <c r="U367" s="63"/>
      <c r="V367" s="63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</row>
    <row r="368" spans="2:178" s="31" customFormat="1" ht="25.5">
      <c r="B368" s="13" t="s">
        <v>66</v>
      </c>
      <c r="C368" s="12" t="s">
        <v>123</v>
      </c>
      <c r="D368" s="12" t="s">
        <v>16</v>
      </c>
      <c r="E368" s="12" t="s">
        <v>51</v>
      </c>
      <c r="F368" s="12"/>
      <c r="G368" s="12"/>
      <c r="H368" s="104">
        <f>H376+H370+H379</f>
        <v>1513.6000000000001</v>
      </c>
      <c r="I368" s="82"/>
      <c r="J368" s="7"/>
      <c r="K368" s="7"/>
      <c r="L368" s="83"/>
      <c r="M368" s="18"/>
      <c r="N368" s="32"/>
      <c r="O368" s="18"/>
      <c r="P368" s="32"/>
      <c r="Q368" s="63"/>
      <c r="R368" s="63"/>
      <c r="S368" s="63"/>
      <c r="T368" s="63"/>
      <c r="U368" s="63"/>
      <c r="V368" s="63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</row>
    <row r="369" spans="2:178" s="31" customFormat="1" ht="25.5">
      <c r="B369" s="13" t="s">
        <v>19</v>
      </c>
      <c r="C369" s="12" t="s">
        <v>123</v>
      </c>
      <c r="D369" s="12" t="s">
        <v>16</v>
      </c>
      <c r="E369" s="12" t="s">
        <v>51</v>
      </c>
      <c r="F369" s="12" t="s">
        <v>146</v>
      </c>
      <c r="G369" s="12"/>
      <c r="H369" s="104">
        <f>H370+H376</f>
        <v>1509.2</v>
      </c>
      <c r="I369" s="82"/>
      <c r="J369" s="7"/>
      <c r="K369" s="7"/>
      <c r="L369" s="83"/>
      <c r="M369" s="18"/>
      <c r="N369" s="32"/>
      <c r="O369" s="18"/>
      <c r="P369" s="32"/>
      <c r="Q369" s="63"/>
      <c r="R369" s="63"/>
      <c r="S369" s="63"/>
      <c r="T369" s="63"/>
      <c r="U369" s="63"/>
      <c r="V369" s="63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  <c r="EO369" s="66"/>
      <c r="EP369" s="66"/>
      <c r="EQ369" s="66"/>
      <c r="ER369" s="66"/>
      <c r="ES369" s="66"/>
      <c r="ET369" s="66"/>
      <c r="EU369" s="66"/>
      <c r="EV369" s="66"/>
      <c r="EW369" s="66"/>
      <c r="EX369" s="66"/>
      <c r="EY369" s="66"/>
      <c r="EZ369" s="66"/>
      <c r="FA369" s="66"/>
      <c r="FB369" s="66"/>
      <c r="FC369" s="66"/>
      <c r="FD369" s="66"/>
      <c r="FE369" s="66"/>
      <c r="FF369" s="66"/>
      <c r="FG369" s="66"/>
      <c r="FH369" s="66"/>
      <c r="FI369" s="66"/>
      <c r="FJ369" s="66"/>
      <c r="FK369" s="66"/>
      <c r="FL369" s="66"/>
      <c r="FM369" s="66"/>
      <c r="FN369" s="66"/>
      <c r="FO369" s="66"/>
      <c r="FP369" s="66"/>
      <c r="FQ369" s="66"/>
      <c r="FR369" s="66"/>
      <c r="FS369" s="66"/>
      <c r="FT369" s="66"/>
      <c r="FU369" s="66"/>
      <c r="FV369" s="66"/>
    </row>
    <row r="370" spans="2:178" s="31" customFormat="1" ht="12.75">
      <c r="B370" s="13" t="s">
        <v>20</v>
      </c>
      <c r="C370" s="12" t="s">
        <v>123</v>
      </c>
      <c r="D370" s="12" t="s">
        <v>16</v>
      </c>
      <c r="E370" s="12" t="s">
        <v>51</v>
      </c>
      <c r="F370" s="12" t="s">
        <v>148</v>
      </c>
      <c r="G370" s="12"/>
      <c r="H370" s="7">
        <f>H372+H374</f>
        <v>648.9</v>
      </c>
      <c r="I370" s="82"/>
      <c r="J370" s="7"/>
      <c r="K370" s="7"/>
      <c r="L370" s="83"/>
      <c r="M370" s="18"/>
      <c r="N370" s="32"/>
      <c r="O370" s="18"/>
      <c r="P370" s="32"/>
      <c r="Q370" s="63"/>
      <c r="R370" s="63"/>
      <c r="S370" s="63"/>
      <c r="T370" s="63"/>
      <c r="U370" s="63"/>
      <c r="V370" s="63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</row>
    <row r="371" spans="2:178" s="31" customFormat="1" ht="43.5" customHeight="1">
      <c r="B371" s="17" t="s">
        <v>139</v>
      </c>
      <c r="C371" s="12" t="s">
        <v>123</v>
      </c>
      <c r="D371" s="12" t="s">
        <v>16</v>
      </c>
      <c r="E371" s="12" t="s">
        <v>51</v>
      </c>
      <c r="F371" s="12" t="s">
        <v>148</v>
      </c>
      <c r="G371" s="12" t="s">
        <v>138</v>
      </c>
      <c r="H371" s="7">
        <f>H372</f>
        <v>628.4</v>
      </c>
      <c r="I371" s="82"/>
      <c r="J371" s="7"/>
      <c r="K371" s="7"/>
      <c r="L371" s="83"/>
      <c r="M371" s="18"/>
      <c r="N371" s="32"/>
      <c r="O371" s="18"/>
      <c r="P371" s="32"/>
      <c r="Q371" s="63"/>
      <c r="R371" s="63"/>
      <c r="S371" s="63"/>
      <c r="T371" s="63"/>
      <c r="U371" s="63"/>
      <c r="V371" s="63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  <c r="EO371" s="66"/>
      <c r="EP371" s="66"/>
      <c r="EQ371" s="66"/>
      <c r="ER371" s="66"/>
      <c r="ES371" s="66"/>
      <c r="ET371" s="66"/>
      <c r="EU371" s="66"/>
      <c r="EV371" s="66"/>
      <c r="EW371" s="66"/>
      <c r="EX371" s="66"/>
      <c r="EY371" s="66"/>
      <c r="EZ371" s="66"/>
      <c r="FA371" s="66"/>
      <c r="FB371" s="66"/>
      <c r="FC371" s="66"/>
      <c r="FD371" s="66"/>
      <c r="FE371" s="66"/>
      <c r="FF371" s="66"/>
      <c r="FG371" s="66"/>
      <c r="FH371" s="66"/>
      <c r="FI371" s="66"/>
      <c r="FJ371" s="66"/>
      <c r="FK371" s="66"/>
      <c r="FL371" s="66"/>
      <c r="FM371" s="66"/>
      <c r="FN371" s="66"/>
      <c r="FO371" s="66"/>
      <c r="FP371" s="66"/>
      <c r="FQ371" s="66"/>
      <c r="FR371" s="66"/>
      <c r="FS371" s="66"/>
      <c r="FT371" s="66"/>
      <c r="FU371" s="66"/>
      <c r="FV371" s="66"/>
    </row>
    <row r="372" spans="2:178" s="31" customFormat="1" ht="18.75" customHeight="1">
      <c r="B372" s="17" t="s">
        <v>140</v>
      </c>
      <c r="C372" s="12" t="s">
        <v>123</v>
      </c>
      <c r="D372" s="12" t="s">
        <v>16</v>
      </c>
      <c r="E372" s="12" t="s">
        <v>51</v>
      </c>
      <c r="F372" s="12" t="s">
        <v>148</v>
      </c>
      <c r="G372" s="12" t="s">
        <v>115</v>
      </c>
      <c r="H372" s="7">
        <f>592.7+20.9+14.8</f>
        <v>628.4</v>
      </c>
      <c r="I372" s="82"/>
      <c r="J372" s="7"/>
      <c r="K372" s="7"/>
      <c r="L372" s="83"/>
      <c r="M372" s="18"/>
      <c r="N372" s="32"/>
      <c r="O372" s="18"/>
      <c r="P372" s="32"/>
      <c r="Q372" s="63"/>
      <c r="R372" s="63"/>
      <c r="S372" s="63"/>
      <c r="T372" s="63"/>
      <c r="U372" s="63"/>
      <c r="V372" s="63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</row>
    <row r="373" spans="2:178" s="31" customFormat="1" ht="18.75" customHeight="1">
      <c r="B373" s="13" t="s">
        <v>19</v>
      </c>
      <c r="C373" s="12" t="s">
        <v>123</v>
      </c>
      <c r="D373" s="12" t="s">
        <v>16</v>
      </c>
      <c r="E373" s="12" t="s">
        <v>51</v>
      </c>
      <c r="F373" s="12" t="s">
        <v>148</v>
      </c>
      <c r="G373" s="12"/>
      <c r="H373" s="7">
        <f>H374</f>
        <v>20.5</v>
      </c>
      <c r="I373" s="82"/>
      <c r="J373" s="7"/>
      <c r="K373" s="7"/>
      <c r="L373" s="83"/>
      <c r="M373" s="18"/>
      <c r="N373" s="32"/>
      <c r="O373" s="18"/>
      <c r="P373" s="32"/>
      <c r="Q373" s="63"/>
      <c r="R373" s="63"/>
      <c r="S373" s="63"/>
      <c r="T373" s="63"/>
      <c r="U373" s="63"/>
      <c r="V373" s="63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  <c r="EM373" s="66"/>
      <c r="EN373" s="66"/>
      <c r="EO373" s="66"/>
      <c r="EP373" s="66"/>
      <c r="EQ373" s="66"/>
      <c r="ER373" s="66"/>
      <c r="ES373" s="66"/>
      <c r="ET373" s="66"/>
      <c r="EU373" s="66"/>
      <c r="EV373" s="66"/>
      <c r="EW373" s="66"/>
      <c r="EX373" s="66"/>
      <c r="EY373" s="66"/>
      <c r="EZ373" s="66"/>
      <c r="FA373" s="66"/>
      <c r="FB373" s="66"/>
      <c r="FC373" s="66"/>
      <c r="FD373" s="66"/>
      <c r="FE373" s="66"/>
      <c r="FF373" s="66"/>
      <c r="FG373" s="66"/>
      <c r="FH373" s="66"/>
      <c r="FI373" s="66"/>
      <c r="FJ373" s="66"/>
      <c r="FK373" s="66"/>
      <c r="FL373" s="66"/>
      <c r="FM373" s="66"/>
      <c r="FN373" s="66"/>
      <c r="FO373" s="66"/>
      <c r="FP373" s="66"/>
      <c r="FQ373" s="66"/>
      <c r="FR373" s="66"/>
      <c r="FS373" s="66"/>
      <c r="FT373" s="66"/>
      <c r="FU373" s="66"/>
      <c r="FV373" s="66"/>
    </row>
    <row r="374" spans="2:178" s="31" customFormat="1" ht="18.75" customHeight="1">
      <c r="B374" s="17" t="s">
        <v>33</v>
      </c>
      <c r="C374" s="12" t="s">
        <v>123</v>
      </c>
      <c r="D374" s="12" t="s">
        <v>16</v>
      </c>
      <c r="E374" s="12" t="s">
        <v>51</v>
      </c>
      <c r="F374" s="12" t="s">
        <v>148</v>
      </c>
      <c r="G374" s="12" t="s">
        <v>34</v>
      </c>
      <c r="H374" s="7">
        <f>H375</f>
        <v>20.5</v>
      </c>
      <c r="I374" s="82"/>
      <c r="J374" s="7"/>
      <c r="K374" s="7"/>
      <c r="L374" s="83"/>
      <c r="M374" s="18"/>
      <c r="N374" s="32"/>
      <c r="O374" s="18"/>
      <c r="P374" s="32"/>
      <c r="Q374" s="63"/>
      <c r="R374" s="63"/>
      <c r="S374" s="63"/>
      <c r="T374" s="63"/>
      <c r="U374" s="63"/>
      <c r="V374" s="63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  <c r="EF374" s="66"/>
      <c r="EG374" s="66"/>
      <c r="EH374" s="66"/>
      <c r="EI374" s="66"/>
      <c r="EJ374" s="66"/>
      <c r="EK374" s="66"/>
      <c r="EL374" s="66"/>
      <c r="EM374" s="66"/>
      <c r="EN374" s="66"/>
      <c r="EO374" s="66"/>
      <c r="EP374" s="66"/>
      <c r="EQ374" s="66"/>
      <c r="ER374" s="66"/>
      <c r="ES374" s="66"/>
      <c r="ET374" s="66"/>
      <c r="EU374" s="66"/>
      <c r="EV374" s="66"/>
      <c r="EW374" s="66"/>
      <c r="EX374" s="66"/>
      <c r="EY374" s="66"/>
      <c r="EZ374" s="66"/>
      <c r="FA374" s="66"/>
      <c r="FB374" s="66"/>
      <c r="FC374" s="66"/>
      <c r="FD374" s="66"/>
      <c r="FE374" s="66"/>
      <c r="FF374" s="66"/>
      <c r="FG374" s="66"/>
      <c r="FH374" s="66"/>
      <c r="FI374" s="66"/>
      <c r="FJ374" s="66"/>
      <c r="FK374" s="66"/>
      <c r="FL374" s="66"/>
      <c r="FM374" s="66"/>
      <c r="FN374" s="66"/>
      <c r="FO374" s="66"/>
      <c r="FP374" s="66"/>
      <c r="FQ374" s="66"/>
      <c r="FR374" s="66"/>
      <c r="FS374" s="66"/>
      <c r="FT374" s="66"/>
      <c r="FU374" s="66"/>
      <c r="FV374" s="66"/>
    </row>
    <row r="375" spans="2:178" s="31" customFormat="1" ht="18.75" customHeight="1">
      <c r="B375" s="17" t="s">
        <v>240</v>
      </c>
      <c r="C375" s="12" t="s">
        <v>123</v>
      </c>
      <c r="D375" s="12" t="s">
        <v>16</v>
      </c>
      <c r="E375" s="12" t="s">
        <v>51</v>
      </c>
      <c r="F375" s="12" t="s">
        <v>148</v>
      </c>
      <c r="G375" s="12" t="s">
        <v>230</v>
      </c>
      <c r="H375" s="7">
        <f>16.2+4.3</f>
        <v>20.5</v>
      </c>
      <c r="I375" s="82"/>
      <c r="J375" s="7"/>
      <c r="K375" s="7"/>
      <c r="L375" s="83"/>
      <c r="M375" s="18"/>
      <c r="N375" s="32"/>
      <c r="O375" s="18"/>
      <c r="P375" s="32"/>
      <c r="Q375" s="63"/>
      <c r="R375" s="63"/>
      <c r="S375" s="63"/>
      <c r="T375" s="63"/>
      <c r="U375" s="63"/>
      <c r="V375" s="63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  <c r="EF375" s="66"/>
      <c r="EG375" s="66"/>
      <c r="EH375" s="66"/>
      <c r="EI375" s="66"/>
      <c r="EJ375" s="66"/>
      <c r="EK375" s="66"/>
      <c r="EL375" s="66"/>
      <c r="EM375" s="66"/>
      <c r="EN375" s="66"/>
      <c r="EO375" s="66"/>
      <c r="EP375" s="66"/>
      <c r="EQ375" s="66"/>
      <c r="ER375" s="66"/>
      <c r="ES375" s="66"/>
      <c r="ET375" s="66"/>
      <c r="EU375" s="66"/>
      <c r="EV375" s="66"/>
      <c r="EW375" s="66"/>
      <c r="EX375" s="66"/>
      <c r="EY375" s="66"/>
      <c r="EZ375" s="66"/>
      <c r="FA375" s="66"/>
      <c r="FB375" s="66"/>
      <c r="FC375" s="66"/>
      <c r="FD375" s="66"/>
      <c r="FE375" s="66"/>
      <c r="FF375" s="66"/>
      <c r="FG375" s="66"/>
      <c r="FH375" s="66"/>
      <c r="FI375" s="66"/>
      <c r="FJ375" s="66"/>
      <c r="FK375" s="66"/>
      <c r="FL375" s="66"/>
      <c r="FM375" s="66"/>
      <c r="FN375" s="66"/>
      <c r="FO375" s="66"/>
      <c r="FP375" s="66"/>
      <c r="FQ375" s="66"/>
      <c r="FR375" s="66"/>
      <c r="FS375" s="66"/>
      <c r="FT375" s="66"/>
      <c r="FU375" s="66"/>
      <c r="FV375" s="66"/>
    </row>
    <row r="376" spans="2:178" s="31" customFormat="1" ht="18" customHeight="1">
      <c r="B376" s="13" t="s">
        <v>0</v>
      </c>
      <c r="C376" s="12" t="s">
        <v>123</v>
      </c>
      <c r="D376" s="12" t="s">
        <v>16</v>
      </c>
      <c r="E376" s="12" t="s">
        <v>51</v>
      </c>
      <c r="F376" s="12" t="s">
        <v>151</v>
      </c>
      <c r="G376" s="12"/>
      <c r="H376" s="7">
        <f>H378</f>
        <v>860.3000000000001</v>
      </c>
      <c r="I376" s="82"/>
      <c r="J376" s="7"/>
      <c r="K376" s="7"/>
      <c r="L376" s="83"/>
      <c r="M376" s="18"/>
      <c r="N376" s="32"/>
      <c r="O376" s="18"/>
      <c r="P376" s="32"/>
      <c r="Q376" s="63"/>
      <c r="R376" s="63"/>
      <c r="S376" s="63"/>
      <c r="T376" s="63"/>
      <c r="U376" s="63"/>
      <c r="V376" s="63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  <c r="EF376" s="66"/>
      <c r="EG376" s="66"/>
      <c r="EH376" s="66"/>
      <c r="EI376" s="66"/>
      <c r="EJ376" s="66"/>
      <c r="EK376" s="66"/>
      <c r="EL376" s="66"/>
      <c r="EM376" s="66"/>
      <c r="EN376" s="66"/>
      <c r="EO376" s="66"/>
      <c r="EP376" s="66"/>
      <c r="EQ376" s="66"/>
      <c r="ER376" s="66"/>
      <c r="ES376" s="66"/>
      <c r="ET376" s="66"/>
      <c r="EU376" s="66"/>
      <c r="EV376" s="66"/>
      <c r="EW376" s="66"/>
      <c r="EX376" s="66"/>
      <c r="EY376" s="66"/>
      <c r="EZ376" s="66"/>
      <c r="FA376" s="66"/>
      <c r="FB376" s="66"/>
      <c r="FC376" s="66"/>
      <c r="FD376" s="66"/>
      <c r="FE376" s="66"/>
      <c r="FF376" s="66"/>
      <c r="FG376" s="66"/>
      <c r="FH376" s="66"/>
      <c r="FI376" s="66"/>
      <c r="FJ376" s="66"/>
      <c r="FK376" s="66"/>
      <c r="FL376" s="66"/>
      <c r="FM376" s="66"/>
      <c r="FN376" s="66"/>
      <c r="FO376" s="66"/>
      <c r="FP376" s="66"/>
      <c r="FQ376" s="66"/>
      <c r="FR376" s="66"/>
      <c r="FS376" s="66"/>
      <c r="FT376" s="66"/>
      <c r="FU376" s="66"/>
      <c r="FV376" s="66"/>
    </row>
    <row r="377" spans="2:178" s="31" customFormat="1" ht="38.25" customHeight="1">
      <c r="B377" s="17" t="s">
        <v>139</v>
      </c>
      <c r="C377" s="12" t="s">
        <v>123</v>
      </c>
      <c r="D377" s="12" t="s">
        <v>16</v>
      </c>
      <c r="E377" s="12" t="s">
        <v>51</v>
      </c>
      <c r="F377" s="12" t="s">
        <v>151</v>
      </c>
      <c r="G377" s="12" t="s">
        <v>138</v>
      </c>
      <c r="H377" s="7">
        <f>H378</f>
        <v>860.3000000000001</v>
      </c>
      <c r="I377" s="82"/>
      <c r="J377" s="7"/>
      <c r="K377" s="7"/>
      <c r="L377" s="83"/>
      <c r="M377" s="18"/>
      <c r="N377" s="32"/>
      <c r="O377" s="18"/>
      <c r="P377" s="32"/>
      <c r="Q377" s="63"/>
      <c r="R377" s="63"/>
      <c r="S377" s="63"/>
      <c r="T377" s="63"/>
      <c r="U377" s="63"/>
      <c r="V377" s="63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  <c r="EM377" s="66"/>
      <c r="EN377" s="66"/>
      <c r="EO377" s="66"/>
      <c r="EP377" s="66"/>
      <c r="EQ377" s="66"/>
      <c r="ER377" s="66"/>
      <c r="ES377" s="66"/>
      <c r="ET377" s="66"/>
      <c r="EU377" s="66"/>
      <c r="EV377" s="66"/>
      <c r="EW377" s="66"/>
      <c r="EX377" s="66"/>
      <c r="EY377" s="66"/>
      <c r="EZ377" s="66"/>
      <c r="FA377" s="66"/>
      <c r="FB377" s="66"/>
      <c r="FC377" s="66"/>
      <c r="FD377" s="66"/>
      <c r="FE377" s="66"/>
      <c r="FF377" s="66"/>
      <c r="FG377" s="66"/>
      <c r="FH377" s="66"/>
      <c r="FI377" s="66"/>
      <c r="FJ377" s="66"/>
      <c r="FK377" s="66"/>
      <c r="FL377" s="66"/>
      <c r="FM377" s="66"/>
      <c r="FN377" s="66"/>
      <c r="FO377" s="66"/>
      <c r="FP377" s="66"/>
      <c r="FQ377" s="66"/>
      <c r="FR377" s="66"/>
      <c r="FS377" s="66"/>
      <c r="FT377" s="66"/>
      <c r="FU377" s="66"/>
      <c r="FV377" s="66"/>
    </row>
    <row r="378" spans="2:178" s="31" customFormat="1" ht="21" customHeight="1">
      <c r="B378" s="17" t="s">
        <v>140</v>
      </c>
      <c r="C378" s="12" t="s">
        <v>123</v>
      </c>
      <c r="D378" s="12" t="s">
        <v>16</v>
      </c>
      <c r="E378" s="12" t="s">
        <v>51</v>
      </c>
      <c r="F378" s="12" t="s">
        <v>151</v>
      </c>
      <c r="G378" s="12" t="s">
        <v>115</v>
      </c>
      <c r="H378" s="7">
        <f>837.7+22.6</f>
        <v>860.3000000000001</v>
      </c>
      <c r="I378" s="82"/>
      <c r="J378" s="7"/>
      <c r="K378" s="7"/>
      <c r="L378" s="83"/>
      <c r="M378" s="18"/>
      <c r="N378" s="32"/>
      <c r="O378" s="18"/>
      <c r="P378" s="32"/>
      <c r="Q378" s="63"/>
      <c r="R378" s="63"/>
      <c r="S378" s="63"/>
      <c r="T378" s="63"/>
      <c r="U378" s="63"/>
      <c r="V378" s="63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  <c r="EF378" s="66"/>
      <c r="EG378" s="66"/>
      <c r="EH378" s="66"/>
      <c r="EI378" s="66"/>
      <c r="EJ378" s="66"/>
      <c r="EK378" s="66"/>
      <c r="EL378" s="66"/>
      <c r="EM378" s="66"/>
      <c r="EN378" s="66"/>
      <c r="EO378" s="66"/>
      <c r="EP378" s="66"/>
      <c r="EQ378" s="66"/>
      <c r="ER378" s="66"/>
      <c r="ES378" s="66"/>
      <c r="ET378" s="66"/>
      <c r="EU378" s="66"/>
      <c r="EV378" s="66"/>
      <c r="EW378" s="66"/>
      <c r="EX378" s="66"/>
      <c r="EY378" s="66"/>
      <c r="EZ378" s="66"/>
      <c r="FA378" s="66"/>
      <c r="FB378" s="66"/>
      <c r="FC378" s="66"/>
      <c r="FD378" s="66"/>
      <c r="FE378" s="66"/>
      <c r="FF378" s="66"/>
      <c r="FG378" s="66"/>
      <c r="FH378" s="66"/>
      <c r="FI378" s="66"/>
      <c r="FJ378" s="66"/>
      <c r="FK378" s="66"/>
      <c r="FL378" s="66"/>
      <c r="FM378" s="66"/>
      <c r="FN378" s="66"/>
      <c r="FO378" s="66"/>
      <c r="FP378" s="66"/>
      <c r="FQ378" s="66"/>
      <c r="FR378" s="66"/>
      <c r="FS378" s="66"/>
      <c r="FT378" s="66"/>
      <c r="FU378" s="66"/>
      <c r="FV378" s="66"/>
    </row>
    <row r="379" spans="2:178" s="31" customFormat="1" ht="25.5">
      <c r="B379" s="17" t="s">
        <v>252</v>
      </c>
      <c r="C379" s="12" t="s">
        <v>123</v>
      </c>
      <c r="D379" s="12" t="s">
        <v>16</v>
      </c>
      <c r="E379" s="12" t="s">
        <v>51</v>
      </c>
      <c r="F379" s="12" t="s">
        <v>253</v>
      </c>
      <c r="G379" s="12"/>
      <c r="H379" s="7">
        <f>H380</f>
        <v>4.4</v>
      </c>
      <c r="I379" s="82"/>
      <c r="J379" s="7"/>
      <c r="K379" s="7"/>
      <c r="L379" s="83"/>
      <c r="M379" s="18"/>
      <c r="N379" s="32"/>
      <c r="O379" s="18"/>
      <c r="P379" s="32"/>
      <c r="Q379" s="63"/>
      <c r="R379" s="63"/>
      <c r="S379" s="63"/>
      <c r="T379" s="63"/>
      <c r="U379" s="63"/>
      <c r="V379" s="63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  <c r="EM379" s="66"/>
      <c r="EN379" s="66"/>
      <c r="EO379" s="66"/>
      <c r="EP379" s="66"/>
      <c r="EQ379" s="66"/>
      <c r="ER379" s="66"/>
      <c r="ES379" s="66"/>
      <c r="ET379" s="66"/>
      <c r="EU379" s="66"/>
      <c r="EV379" s="66"/>
      <c r="EW379" s="66"/>
      <c r="EX379" s="66"/>
      <c r="EY379" s="66"/>
      <c r="EZ379" s="66"/>
      <c r="FA379" s="66"/>
      <c r="FB379" s="66"/>
      <c r="FC379" s="66"/>
      <c r="FD379" s="66"/>
      <c r="FE379" s="66"/>
      <c r="FF379" s="66"/>
      <c r="FG379" s="66"/>
      <c r="FH379" s="66"/>
      <c r="FI379" s="66"/>
      <c r="FJ379" s="66"/>
      <c r="FK379" s="66"/>
      <c r="FL379" s="66"/>
      <c r="FM379" s="66"/>
      <c r="FN379" s="66"/>
      <c r="FO379" s="66"/>
      <c r="FP379" s="66"/>
      <c r="FQ379" s="66"/>
      <c r="FR379" s="66"/>
      <c r="FS379" s="66"/>
      <c r="FT379" s="66"/>
      <c r="FU379" s="66"/>
      <c r="FV379" s="66"/>
    </row>
    <row r="380" spans="2:178" s="31" customFormat="1" ht="44.25" customHeight="1">
      <c r="B380" s="17" t="s">
        <v>139</v>
      </c>
      <c r="C380" s="12" t="s">
        <v>123</v>
      </c>
      <c r="D380" s="12" t="s">
        <v>16</v>
      </c>
      <c r="E380" s="12" t="s">
        <v>51</v>
      </c>
      <c r="F380" s="12" t="s">
        <v>253</v>
      </c>
      <c r="G380" s="12" t="s">
        <v>138</v>
      </c>
      <c r="H380" s="7">
        <f>H381</f>
        <v>4.4</v>
      </c>
      <c r="I380" s="82"/>
      <c r="J380" s="7"/>
      <c r="K380" s="7"/>
      <c r="L380" s="83"/>
      <c r="M380" s="18"/>
      <c r="N380" s="32"/>
      <c r="O380" s="18"/>
      <c r="P380" s="32"/>
      <c r="Q380" s="63"/>
      <c r="R380" s="63"/>
      <c r="S380" s="63"/>
      <c r="T380" s="63"/>
      <c r="U380" s="63"/>
      <c r="V380" s="63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  <c r="EF380" s="66"/>
      <c r="EG380" s="66"/>
      <c r="EH380" s="66"/>
      <c r="EI380" s="66"/>
      <c r="EJ380" s="66"/>
      <c r="EK380" s="66"/>
      <c r="EL380" s="66"/>
      <c r="EM380" s="66"/>
      <c r="EN380" s="66"/>
      <c r="EO380" s="66"/>
      <c r="EP380" s="66"/>
      <c r="EQ380" s="66"/>
      <c r="ER380" s="66"/>
      <c r="ES380" s="66"/>
      <c r="ET380" s="66"/>
      <c r="EU380" s="66"/>
      <c r="EV380" s="66"/>
      <c r="EW380" s="66"/>
      <c r="EX380" s="66"/>
      <c r="EY380" s="66"/>
      <c r="EZ380" s="66"/>
      <c r="FA380" s="66"/>
      <c r="FB380" s="66"/>
      <c r="FC380" s="66"/>
      <c r="FD380" s="66"/>
      <c r="FE380" s="66"/>
      <c r="FF380" s="66"/>
      <c r="FG380" s="66"/>
      <c r="FH380" s="66"/>
      <c r="FI380" s="66"/>
      <c r="FJ380" s="66"/>
      <c r="FK380" s="66"/>
      <c r="FL380" s="66"/>
      <c r="FM380" s="66"/>
      <c r="FN380" s="66"/>
      <c r="FO380" s="66"/>
      <c r="FP380" s="66"/>
      <c r="FQ380" s="66"/>
      <c r="FR380" s="66"/>
      <c r="FS380" s="66"/>
      <c r="FT380" s="66"/>
      <c r="FU380" s="66"/>
      <c r="FV380" s="66"/>
    </row>
    <row r="381" spans="2:178" s="31" customFormat="1" ht="18.75" customHeight="1">
      <c r="B381" s="17" t="s">
        <v>140</v>
      </c>
      <c r="C381" s="12" t="s">
        <v>123</v>
      </c>
      <c r="D381" s="12" t="s">
        <v>16</v>
      </c>
      <c r="E381" s="12" t="s">
        <v>51</v>
      </c>
      <c r="F381" s="12" t="s">
        <v>253</v>
      </c>
      <c r="G381" s="12" t="s">
        <v>115</v>
      </c>
      <c r="H381" s="7">
        <f>2.1+2.3</f>
        <v>4.4</v>
      </c>
      <c r="I381" s="82"/>
      <c r="J381" s="7"/>
      <c r="K381" s="7"/>
      <c r="L381" s="83"/>
      <c r="M381" s="18"/>
      <c r="N381" s="32"/>
      <c r="O381" s="18"/>
      <c r="P381" s="32"/>
      <c r="Q381" s="63"/>
      <c r="R381" s="63"/>
      <c r="S381" s="63"/>
      <c r="T381" s="63"/>
      <c r="U381" s="63"/>
      <c r="V381" s="63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  <c r="EF381" s="66"/>
      <c r="EG381" s="66"/>
      <c r="EH381" s="66"/>
      <c r="EI381" s="66"/>
      <c r="EJ381" s="66"/>
      <c r="EK381" s="66"/>
      <c r="EL381" s="66"/>
      <c r="EM381" s="66"/>
      <c r="EN381" s="66"/>
      <c r="EO381" s="66"/>
      <c r="EP381" s="66"/>
      <c r="EQ381" s="66"/>
      <c r="ER381" s="66"/>
      <c r="ES381" s="66"/>
      <c r="ET381" s="66"/>
      <c r="EU381" s="66"/>
      <c r="EV381" s="66"/>
      <c r="EW381" s="66"/>
      <c r="EX381" s="66"/>
      <c r="EY381" s="66"/>
      <c r="EZ381" s="66"/>
      <c r="FA381" s="66"/>
      <c r="FB381" s="66"/>
      <c r="FC381" s="66"/>
      <c r="FD381" s="66"/>
      <c r="FE381" s="66"/>
      <c r="FF381" s="66"/>
      <c r="FG381" s="66"/>
      <c r="FH381" s="66"/>
      <c r="FI381" s="66"/>
      <c r="FJ381" s="66"/>
      <c r="FK381" s="66"/>
      <c r="FL381" s="66"/>
      <c r="FM381" s="66"/>
      <c r="FN381" s="66"/>
      <c r="FO381" s="66"/>
      <c r="FP381" s="66"/>
      <c r="FQ381" s="66"/>
      <c r="FR381" s="66"/>
      <c r="FS381" s="66"/>
      <c r="FT381" s="66"/>
      <c r="FU381" s="66"/>
      <c r="FV381" s="66"/>
    </row>
    <row r="382" spans="2:178" s="31" customFormat="1" ht="31.5">
      <c r="B382" s="80" t="s">
        <v>111</v>
      </c>
      <c r="C382" s="20" t="s">
        <v>110</v>
      </c>
      <c r="D382" s="12"/>
      <c r="E382" s="12"/>
      <c r="F382" s="12"/>
      <c r="G382" s="12"/>
      <c r="H382" s="103">
        <f>H383+H410+H458+H464</f>
        <v>69100.6</v>
      </c>
      <c r="I382" s="82"/>
      <c r="J382" s="7"/>
      <c r="K382" s="7"/>
      <c r="L382" s="83"/>
      <c r="M382" s="18"/>
      <c r="N382" s="32"/>
      <c r="O382" s="18"/>
      <c r="P382" s="32"/>
      <c r="Q382" s="63"/>
      <c r="R382" s="63"/>
      <c r="S382" s="63"/>
      <c r="T382" s="63"/>
      <c r="U382" s="63"/>
      <c r="V382" s="63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  <c r="EF382" s="66"/>
      <c r="EG382" s="66"/>
      <c r="EH382" s="66"/>
      <c r="EI382" s="66"/>
      <c r="EJ382" s="66"/>
      <c r="EK382" s="66"/>
      <c r="EL382" s="66"/>
      <c r="EM382" s="66"/>
      <c r="EN382" s="66"/>
      <c r="EO382" s="66"/>
      <c r="EP382" s="66"/>
      <c r="EQ382" s="66"/>
      <c r="ER382" s="66"/>
      <c r="ES382" s="66"/>
      <c r="ET382" s="66"/>
      <c r="EU382" s="66"/>
      <c r="EV382" s="66"/>
      <c r="EW382" s="66"/>
      <c r="EX382" s="66"/>
      <c r="EY382" s="66"/>
      <c r="EZ382" s="66"/>
      <c r="FA382" s="66"/>
      <c r="FB382" s="66"/>
      <c r="FC382" s="66"/>
      <c r="FD382" s="66"/>
      <c r="FE382" s="66"/>
      <c r="FF382" s="66"/>
      <c r="FG382" s="66"/>
      <c r="FH382" s="66"/>
      <c r="FI382" s="66"/>
      <c r="FJ382" s="66"/>
      <c r="FK382" s="66"/>
      <c r="FL382" s="66"/>
      <c r="FM382" s="66"/>
      <c r="FN382" s="66"/>
      <c r="FO382" s="66"/>
      <c r="FP382" s="66"/>
      <c r="FQ382" s="66"/>
      <c r="FR382" s="66"/>
      <c r="FS382" s="66"/>
      <c r="FT382" s="66"/>
      <c r="FU382" s="66"/>
      <c r="FV382" s="66"/>
    </row>
    <row r="383" spans="2:178" s="31" customFormat="1" ht="12">
      <c r="B383" s="86" t="s">
        <v>86</v>
      </c>
      <c r="C383" s="20" t="s">
        <v>110</v>
      </c>
      <c r="D383" s="20" t="s">
        <v>87</v>
      </c>
      <c r="E383" s="12"/>
      <c r="F383" s="12"/>
      <c r="G383" s="12"/>
      <c r="H383" s="103">
        <f>H384</f>
        <v>26426.399999999998</v>
      </c>
      <c r="I383" s="82"/>
      <c r="J383" s="7"/>
      <c r="K383" s="7"/>
      <c r="L383" s="83"/>
      <c r="M383" s="18"/>
      <c r="N383" s="32"/>
      <c r="O383" s="18"/>
      <c r="P383" s="32"/>
      <c r="Q383" s="63"/>
      <c r="R383" s="63"/>
      <c r="S383" s="63"/>
      <c r="T383" s="63"/>
      <c r="U383" s="63"/>
      <c r="V383" s="63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  <c r="EF383" s="66"/>
      <c r="EG383" s="66"/>
      <c r="EH383" s="66"/>
      <c r="EI383" s="66"/>
      <c r="EJ383" s="66"/>
      <c r="EK383" s="66"/>
      <c r="EL383" s="66"/>
      <c r="EM383" s="66"/>
      <c r="EN383" s="66"/>
      <c r="EO383" s="66"/>
      <c r="EP383" s="66"/>
      <c r="EQ383" s="66"/>
      <c r="ER383" s="66"/>
      <c r="ES383" s="66"/>
      <c r="ET383" s="66"/>
      <c r="EU383" s="66"/>
      <c r="EV383" s="66"/>
      <c r="EW383" s="66"/>
      <c r="EX383" s="66"/>
      <c r="EY383" s="66"/>
      <c r="EZ383" s="66"/>
      <c r="FA383" s="66"/>
      <c r="FB383" s="66"/>
      <c r="FC383" s="66"/>
      <c r="FD383" s="66"/>
      <c r="FE383" s="66"/>
      <c r="FF383" s="66"/>
      <c r="FG383" s="66"/>
      <c r="FH383" s="66"/>
      <c r="FI383" s="66"/>
      <c r="FJ383" s="66"/>
      <c r="FK383" s="66"/>
      <c r="FL383" s="66"/>
      <c r="FM383" s="66"/>
      <c r="FN383" s="66"/>
      <c r="FO383" s="66"/>
      <c r="FP383" s="66"/>
      <c r="FQ383" s="66"/>
      <c r="FR383" s="66"/>
      <c r="FS383" s="66"/>
      <c r="FT383" s="66"/>
      <c r="FU383" s="66"/>
      <c r="FV383" s="66"/>
    </row>
    <row r="384" spans="2:178" s="31" customFormat="1" ht="12">
      <c r="B384" s="87" t="s">
        <v>211</v>
      </c>
      <c r="C384" s="12" t="s">
        <v>110</v>
      </c>
      <c r="D384" s="12" t="s">
        <v>87</v>
      </c>
      <c r="E384" s="12" t="s">
        <v>36</v>
      </c>
      <c r="F384" s="12"/>
      <c r="G384" s="12"/>
      <c r="H384" s="103">
        <f>H385+H389+H395+H398+H401+H407+H392+H404</f>
        <v>26426.399999999998</v>
      </c>
      <c r="I384" s="82"/>
      <c r="J384" s="7"/>
      <c r="K384" s="7"/>
      <c r="L384" s="83"/>
      <c r="M384" s="18"/>
      <c r="N384" s="32"/>
      <c r="O384" s="18"/>
      <c r="P384" s="32"/>
      <c r="Q384" s="63"/>
      <c r="R384" s="63"/>
      <c r="S384" s="63"/>
      <c r="T384" s="63"/>
      <c r="U384" s="63"/>
      <c r="V384" s="63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  <c r="EF384" s="66"/>
      <c r="EG384" s="66"/>
      <c r="EH384" s="66"/>
      <c r="EI384" s="66"/>
      <c r="EJ384" s="66"/>
      <c r="EK384" s="66"/>
      <c r="EL384" s="66"/>
      <c r="EM384" s="66"/>
      <c r="EN384" s="66"/>
      <c r="EO384" s="66"/>
      <c r="EP384" s="66"/>
      <c r="EQ384" s="66"/>
      <c r="ER384" s="66"/>
      <c r="ES384" s="66"/>
      <c r="ET384" s="66"/>
      <c r="EU384" s="66"/>
      <c r="EV384" s="66"/>
      <c r="EW384" s="66"/>
      <c r="EX384" s="66"/>
      <c r="EY384" s="66"/>
      <c r="EZ384" s="66"/>
      <c r="FA384" s="66"/>
      <c r="FB384" s="66"/>
      <c r="FC384" s="66"/>
      <c r="FD384" s="66"/>
      <c r="FE384" s="66"/>
      <c r="FF384" s="66"/>
      <c r="FG384" s="66"/>
      <c r="FH384" s="66"/>
      <c r="FI384" s="66"/>
      <c r="FJ384" s="66"/>
      <c r="FK384" s="66"/>
      <c r="FL384" s="66"/>
      <c r="FM384" s="66"/>
      <c r="FN384" s="66"/>
      <c r="FO384" s="66"/>
      <c r="FP384" s="66"/>
      <c r="FQ384" s="66"/>
      <c r="FR384" s="66"/>
      <c r="FS384" s="66"/>
      <c r="FT384" s="66"/>
      <c r="FU384" s="66"/>
      <c r="FV384" s="66"/>
    </row>
    <row r="385" spans="2:178" s="31" customFormat="1" ht="12.75">
      <c r="B385" s="13" t="s">
        <v>89</v>
      </c>
      <c r="C385" s="12" t="s">
        <v>110</v>
      </c>
      <c r="D385" s="12" t="s">
        <v>87</v>
      </c>
      <c r="E385" s="12" t="s">
        <v>36</v>
      </c>
      <c r="F385" s="12" t="s">
        <v>189</v>
      </c>
      <c r="G385" s="12"/>
      <c r="H385" s="7">
        <f>H386</f>
        <v>16908.1</v>
      </c>
      <c r="I385" s="82"/>
      <c r="J385" s="7"/>
      <c r="K385" s="7"/>
      <c r="L385" s="83"/>
      <c r="M385" s="18"/>
      <c r="N385" s="32"/>
      <c r="O385" s="18"/>
      <c r="P385" s="32"/>
      <c r="Q385" s="63"/>
      <c r="R385" s="63"/>
      <c r="S385" s="63"/>
      <c r="T385" s="63"/>
      <c r="U385" s="63"/>
      <c r="V385" s="63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  <c r="EM385" s="66"/>
      <c r="EN385" s="66"/>
      <c r="EO385" s="66"/>
      <c r="EP385" s="66"/>
      <c r="EQ385" s="66"/>
      <c r="ER385" s="66"/>
      <c r="ES385" s="66"/>
      <c r="ET385" s="66"/>
      <c r="EU385" s="66"/>
      <c r="EV385" s="66"/>
      <c r="EW385" s="66"/>
      <c r="EX385" s="66"/>
      <c r="EY385" s="66"/>
      <c r="EZ385" s="66"/>
      <c r="FA385" s="66"/>
      <c r="FB385" s="66"/>
      <c r="FC385" s="66"/>
      <c r="FD385" s="66"/>
      <c r="FE385" s="66"/>
      <c r="FF385" s="66"/>
      <c r="FG385" s="66"/>
      <c r="FH385" s="66"/>
      <c r="FI385" s="66"/>
      <c r="FJ385" s="66"/>
      <c r="FK385" s="66"/>
      <c r="FL385" s="66"/>
      <c r="FM385" s="66"/>
      <c r="FN385" s="66"/>
      <c r="FO385" s="66"/>
      <c r="FP385" s="66"/>
      <c r="FQ385" s="66"/>
      <c r="FR385" s="66"/>
      <c r="FS385" s="66"/>
      <c r="FT385" s="66"/>
      <c r="FU385" s="66"/>
      <c r="FV385" s="66"/>
    </row>
    <row r="386" spans="2:178" s="31" customFormat="1" ht="12.75">
      <c r="B386" s="13" t="s">
        <v>55</v>
      </c>
      <c r="C386" s="12" t="s">
        <v>110</v>
      </c>
      <c r="D386" s="12" t="s">
        <v>87</v>
      </c>
      <c r="E386" s="12" t="s">
        <v>36</v>
      </c>
      <c r="F386" s="12" t="s">
        <v>190</v>
      </c>
      <c r="G386" s="12"/>
      <c r="H386" s="7">
        <f>H387</f>
        <v>16908.1</v>
      </c>
      <c r="I386" s="82"/>
      <c r="J386" s="7"/>
      <c r="K386" s="7"/>
      <c r="L386" s="83"/>
      <c r="M386" s="18"/>
      <c r="N386" s="32"/>
      <c r="O386" s="18"/>
      <c r="P386" s="32"/>
      <c r="Q386" s="63"/>
      <c r="R386" s="63"/>
      <c r="S386" s="63"/>
      <c r="T386" s="63"/>
      <c r="U386" s="63"/>
      <c r="V386" s="63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  <c r="EF386" s="66"/>
      <c r="EG386" s="66"/>
      <c r="EH386" s="66"/>
      <c r="EI386" s="66"/>
      <c r="EJ386" s="66"/>
      <c r="EK386" s="66"/>
      <c r="EL386" s="66"/>
      <c r="EM386" s="66"/>
      <c r="EN386" s="66"/>
      <c r="EO386" s="66"/>
      <c r="EP386" s="66"/>
      <c r="EQ386" s="66"/>
      <c r="ER386" s="66"/>
      <c r="ES386" s="66"/>
      <c r="ET386" s="66"/>
      <c r="EU386" s="66"/>
      <c r="EV386" s="66"/>
      <c r="EW386" s="66"/>
      <c r="EX386" s="66"/>
      <c r="EY386" s="66"/>
      <c r="EZ386" s="66"/>
      <c r="FA386" s="66"/>
      <c r="FB386" s="66"/>
      <c r="FC386" s="66"/>
      <c r="FD386" s="66"/>
      <c r="FE386" s="66"/>
      <c r="FF386" s="66"/>
      <c r="FG386" s="66"/>
      <c r="FH386" s="66"/>
      <c r="FI386" s="66"/>
      <c r="FJ386" s="66"/>
      <c r="FK386" s="66"/>
      <c r="FL386" s="66"/>
      <c r="FM386" s="66"/>
      <c r="FN386" s="66"/>
      <c r="FO386" s="66"/>
      <c r="FP386" s="66"/>
      <c r="FQ386" s="66"/>
      <c r="FR386" s="66"/>
      <c r="FS386" s="66"/>
      <c r="FT386" s="66"/>
      <c r="FU386" s="66"/>
      <c r="FV386" s="66"/>
    </row>
    <row r="387" spans="2:178" s="31" customFormat="1" ht="25.5">
      <c r="B387" s="17" t="s">
        <v>144</v>
      </c>
      <c r="C387" s="12" t="s">
        <v>110</v>
      </c>
      <c r="D387" s="12" t="s">
        <v>87</v>
      </c>
      <c r="E387" s="12" t="s">
        <v>36</v>
      </c>
      <c r="F387" s="12" t="s">
        <v>190</v>
      </c>
      <c r="G387" s="12" t="s">
        <v>143</v>
      </c>
      <c r="H387" s="7">
        <f>H388</f>
        <v>16908.1</v>
      </c>
      <c r="I387" s="82"/>
      <c r="J387" s="7"/>
      <c r="K387" s="7"/>
      <c r="L387" s="83"/>
      <c r="M387" s="18"/>
      <c r="N387" s="32"/>
      <c r="O387" s="18"/>
      <c r="P387" s="32"/>
      <c r="Q387" s="63"/>
      <c r="R387" s="63"/>
      <c r="S387" s="63"/>
      <c r="T387" s="63"/>
      <c r="U387" s="63"/>
      <c r="V387" s="63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  <c r="EF387" s="66"/>
      <c r="EG387" s="66"/>
      <c r="EH387" s="66"/>
      <c r="EI387" s="66"/>
      <c r="EJ387" s="66"/>
      <c r="EK387" s="66"/>
      <c r="EL387" s="66"/>
      <c r="EM387" s="66"/>
      <c r="EN387" s="66"/>
      <c r="EO387" s="66"/>
      <c r="EP387" s="66"/>
      <c r="EQ387" s="66"/>
      <c r="ER387" s="66"/>
      <c r="ES387" s="66"/>
      <c r="ET387" s="66"/>
      <c r="EU387" s="66"/>
      <c r="EV387" s="66"/>
      <c r="EW387" s="66"/>
      <c r="EX387" s="66"/>
      <c r="EY387" s="66"/>
      <c r="EZ387" s="66"/>
      <c r="FA387" s="66"/>
      <c r="FB387" s="66"/>
      <c r="FC387" s="66"/>
      <c r="FD387" s="66"/>
      <c r="FE387" s="66"/>
      <c r="FF387" s="66"/>
      <c r="FG387" s="66"/>
      <c r="FH387" s="66"/>
      <c r="FI387" s="66"/>
      <c r="FJ387" s="66"/>
      <c r="FK387" s="66"/>
      <c r="FL387" s="66"/>
      <c r="FM387" s="66"/>
      <c r="FN387" s="66"/>
      <c r="FO387" s="66"/>
      <c r="FP387" s="66"/>
      <c r="FQ387" s="66"/>
      <c r="FR387" s="66"/>
      <c r="FS387" s="66"/>
      <c r="FT387" s="66"/>
      <c r="FU387" s="66"/>
      <c r="FV387" s="66"/>
    </row>
    <row r="388" spans="2:178" s="31" customFormat="1" ht="12.75">
      <c r="B388" s="13" t="s">
        <v>145</v>
      </c>
      <c r="C388" s="12" t="s">
        <v>110</v>
      </c>
      <c r="D388" s="12" t="s">
        <v>87</v>
      </c>
      <c r="E388" s="12" t="s">
        <v>36</v>
      </c>
      <c r="F388" s="12" t="s">
        <v>190</v>
      </c>
      <c r="G388" s="12" t="s">
        <v>90</v>
      </c>
      <c r="H388" s="7">
        <f>15584+1324.1</f>
        <v>16908.1</v>
      </c>
      <c r="I388" s="82"/>
      <c r="J388" s="7"/>
      <c r="K388" s="7"/>
      <c r="L388" s="83"/>
      <c r="M388" s="18"/>
      <c r="N388" s="32"/>
      <c r="O388" s="18"/>
      <c r="P388" s="32"/>
      <c r="Q388" s="63"/>
      <c r="R388" s="63"/>
      <c r="S388" s="63"/>
      <c r="T388" s="63"/>
      <c r="U388" s="63"/>
      <c r="V388" s="63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  <c r="EF388" s="66"/>
      <c r="EG388" s="66"/>
      <c r="EH388" s="66"/>
      <c r="EI388" s="66"/>
      <c r="EJ388" s="66"/>
      <c r="EK388" s="66"/>
      <c r="EL388" s="66"/>
      <c r="EM388" s="66"/>
      <c r="EN388" s="66"/>
      <c r="EO388" s="66"/>
      <c r="EP388" s="66"/>
      <c r="EQ388" s="66"/>
      <c r="ER388" s="66"/>
      <c r="ES388" s="66"/>
      <c r="ET388" s="66"/>
      <c r="EU388" s="66"/>
      <c r="EV388" s="66"/>
      <c r="EW388" s="66"/>
      <c r="EX388" s="66"/>
      <c r="EY388" s="66"/>
      <c r="EZ388" s="66"/>
      <c r="FA388" s="66"/>
      <c r="FB388" s="66"/>
      <c r="FC388" s="66"/>
      <c r="FD388" s="66"/>
      <c r="FE388" s="66"/>
      <c r="FF388" s="66"/>
      <c r="FG388" s="66"/>
      <c r="FH388" s="66"/>
      <c r="FI388" s="66"/>
      <c r="FJ388" s="66"/>
      <c r="FK388" s="66"/>
      <c r="FL388" s="66"/>
      <c r="FM388" s="66"/>
      <c r="FN388" s="66"/>
      <c r="FO388" s="66"/>
      <c r="FP388" s="66"/>
      <c r="FQ388" s="66"/>
      <c r="FR388" s="66"/>
      <c r="FS388" s="66"/>
      <c r="FT388" s="66"/>
      <c r="FU388" s="66"/>
      <c r="FV388" s="66"/>
    </row>
    <row r="389" spans="2:178" s="31" customFormat="1" ht="55.5" customHeight="1">
      <c r="B389" s="13" t="s">
        <v>122</v>
      </c>
      <c r="C389" s="85" t="s">
        <v>110</v>
      </c>
      <c r="D389" s="12" t="s">
        <v>87</v>
      </c>
      <c r="E389" s="12" t="s">
        <v>36</v>
      </c>
      <c r="F389" s="12" t="s">
        <v>167</v>
      </c>
      <c r="G389" s="12"/>
      <c r="H389" s="104">
        <f>H390</f>
        <v>621.7999999999998</v>
      </c>
      <c r="I389" s="82"/>
      <c r="J389" s="7"/>
      <c r="K389" s="7"/>
      <c r="L389" s="83"/>
      <c r="M389" s="18"/>
      <c r="N389" s="32"/>
      <c r="O389" s="18"/>
      <c r="P389" s="32"/>
      <c r="Q389" s="63"/>
      <c r="R389" s="63"/>
      <c r="S389" s="63"/>
      <c r="T389" s="63"/>
      <c r="U389" s="63"/>
      <c r="V389" s="63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  <c r="EF389" s="66"/>
      <c r="EG389" s="66"/>
      <c r="EH389" s="66"/>
      <c r="EI389" s="66"/>
      <c r="EJ389" s="66"/>
      <c r="EK389" s="66"/>
      <c r="EL389" s="66"/>
      <c r="EM389" s="66"/>
      <c r="EN389" s="66"/>
      <c r="EO389" s="66"/>
      <c r="EP389" s="66"/>
      <c r="EQ389" s="66"/>
      <c r="ER389" s="66"/>
      <c r="ES389" s="66"/>
      <c r="ET389" s="66"/>
      <c r="EU389" s="66"/>
      <c r="EV389" s="66"/>
      <c r="EW389" s="66"/>
      <c r="EX389" s="66"/>
      <c r="EY389" s="66"/>
      <c r="EZ389" s="66"/>
      <c r="FA389" s="66"/>
      <c r="FB389" s="66"/>
      <c r="FC389" s="66"/>
      <c r="FD389" s="66"/>
      <c r="FE389" s="66"/>
      <c r="FF389" s="66"/>
      <c r="FG389" s="66"/>
      <c r="FH389" s="66"/>
      <c r="FI389" s="66"/>
      <c r="FJ389" s="66"/>
      <c r="FK389" s="66"/>
      <c r="FL389" s="66"/>
      <c r="FM389" s="66"/>
      <c r="FN389" s="66"/>
      <c r="FO389" s="66"/>
      <c r="FP389" s="66"/>
      <c r="FQ389" s="66"/>
      <c r="FR389" s="66"/>
      <c r="FS389" s="66"/>
      <c r="FT389" s="66"/>
      <c r="FU389" s="66"/>
      <c r="FV389" s="66"/>
    </row>
    <row r="390" spans="2:178" s="31" customFormat="1" ht="25.5">
      <c r="B390" s="17" t="s">
        <v>144</v>
      </c>
      <c r="C390" s="85" t="s">
        <v>110</v>
      </c>
      <c r="D390" s="12" t="s">
        <v>87</v>
      </c>
      <c r="E390" s="12" t="s">
        <v>36</v>
      </c>
      <c r="F390" s="12" t="s">
        <v>167</v>
      </c>
      <c r="G390" s="12" t="s">
        <v>143</v>
      </c>
      <c r="H390" s="104">
        <f>H391</f>
        <v>621.7999999999998</v>
      </c>
      <c r="I390" s="82"/>
      <c r="J390" s="7"/>
      <c r="K390" s="7"/>
      <c r="L390" s="83"/>
      <c r="M390" s="18"/>
      <c r="N390" s="32"/>
      <c r="O390" s="18"/>
      <c r="P390" s="32"/>
      <c r="Q390" s="63"/>
      <c r="R390" s="63"/>
      <c r="S390" s="63"/>
      <c r="T390" s="63"/>
      <c r="U390" s="63"/>
      <c r="V390" s="63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  <c r="EF390" s="66"/>
      <c r="EG390" s="66"/>
      <c r="EH390" s="66"/>
      <c r="EI390" s="66"/>
      <c r="EJ390" s="66"/>
      <c r="EK390" s="66"/>
      <c r="EL390" s="66"/>
      <c r="EM390" s="66"/>
      <c r="EN390" s="66"/>
      <c r="EO390" s="66"/>
      <c r="EP390" s="66"/>
      <c r="EQ390" s="66"/>
      <c r="ER390" s="66"/>
      <c r="ES390" s="66"/>
      <c r="ET390" s="66"/>
      <c r="EU390" s="66"/>
      <c r="EV390" s="66"/>
      <c r="EW390" s="66"/>
      <c r="EX390" s="66"/>
      <c r="EY390" s="66"/>
      <c r="EZ390" s="66"/>
      <c r="FA390" s="66"/>
      <c r="FB390" s="66"/>
      <c r="FC390" s="66"/>
      <c r="FD390" s="66"/>
      <c r="FE390" s="66"/>
      <c r="FF390" s="66"/>
      <c r="FG390" s="66"/>
      <c r="FH390" s="66"/>
      <c r="FI390" s="66"/>
      <c r="FJ390" s="66"/>
      <c r="FK390" s="66"/>
      <c r="FL390" s="66"/>
      <c r="FM390" s="66"/>
      <c r="FN390" s="66"/>
      <c r="FO390" s="66"/>
      <c r="FP390" s="66"/>
      <c r="FQ390" s="66"/>
      <c r="FR390" s="66"/>
      <c r="FS390" s="66"/>
      <c r="FT390" s="66"/>
      <c r="FU390" s="66"/>
      <c r="FV390" s="66"/>
    </row>
    <row r="391" spans="2:178" s="31" customFormat="1" ht="12.75">
      <c r="B391" s="13" t="s">
        <v>145</v>
      </c>
      <c r="C391" s="85" t="s">
        <v>110</v>
      </c>
      <c r="D391" s="12" t="s">
        <v>87</v>
      </c>
      <c r="E391" s="12" t="s">
        <v>36</v>
      </c>
      <c r="F391" s="12" t="s">
        <v>167</v>
      </c>
      <c r="G391" s="12" t="s">
        <v>90</v>
      </c>
      <c r="H391" s="104">
        <f>1090.3+46.8-515.2-0.1</f>
        <v>621.7999999999998</v>
      </c>
      <c r="I391" s="82"/>
      <c r="J391" s="7"/>
      <c r="K391" s="7"/>
      <c r="L391" s="83"/>
      <c r="M391" s="18"/>
      <c r="N391" s="32"/>
      <c r="O391" s="18"/>
      <c r="P391" s="32"/>
      <c r="Q391" s="63"/>
      <c r="R391" s="63"/>
      <c r="S391" s="63"/>
      <c r="T391" s="63"/>
      <c r="U391" s="63"/>
      <c r="V391" s="63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  <c r="EF391" s="66"/>
      <c r="EG391" s="66"/>
      <c r="EH391" s="66"/>
      <c r="EI391" s="66"/>
      <c r="EJ391" s="66"/>
      <c r="EK391" s="66"/>
      <c r="EL391" s="66"/>
      <c r="EM391" s="66"/>
      <c r="EN391" s="66"/>
      <c r="EO391" s="66"/>
      <c r="EP391" s="66"/>
      <c r="EQ391" s="66"/>
      <c r="ER391" s="66"/>
      <c r="ES391" s="66"/>
      <c r="ET391" s="66"/>
      <c r="EU391" s="66"/>
      <c r="EV391" s="66"/>
      <c r="EW391" s="66"/>
      <c r="EX391" s="66"/>
      <c r="EY391" s="66"/>
      <c r="EZ391" s="66"/>
      <c r="FA391" s="66"/>
      <c r="FB391" s="66"/>
      <c r="FC391" s="66"/>
      <c r="FD391" s="66"/>
      <c r="FE391" s="66"/>
      <c r="FF391" s="66"/>
      <c r="FG391" s="66"/>
      <c r="FH391" s="66"/>
      <c r="FI391" s="66"/>
      <c r="FJ391" s="66"/>
      <c r="FK391" s="66"/>
      <c r="FL391" s="66"/>
      <c r="FM391" s="66"/>
      <c r="FN391" s="66"/>
      <c r="FO391" s="66"/>
      <c r="FP391" s="66"/>
      <c r="FQ391" s="66"/>
      <c r="FR391" s="66"/>
      <c r="FS391" s="66"/>
      <c r="FT391" s="66"/>
      <c r="FU391" s="66"/>
      <c r="FV391" s="66"/>
    </row>
    <row r="392" spans="2:178" s="31" customFormat="1" ht="51">
      <c r="B392" s="13" t="s">
        <v>122</v>
      </c>
      <c r="C392" s="85" t="s">
        <v>110</v>
      </c>
      <c r="D392" s="12" t="s">
        <v>87</v>
      </c>
      <c r="E392" s="12" t="s">
        <v>36</v>
      </c>
      <c r="F392" s="12" t="s">
        <v>325</v>
      </c>
      <c r="G392" s="12"/>
      <c r="H392" s="104">
        <f>H393</f>
        <v>400.2</v>
      </c>
      <c r="I392" s="82"/>
      <c r="J392" s="7"/>
      <c r="K392" s="7"/>
      <c r="L392" s="83"/>
      <c r="M392" s="18"/>
      <c r="N392" s="32"/>
      <c r="O392" s="18"/>
      <c r="P392" s="32"/>
      <c r="Q392" s="63"/>
      <c r="R392" s="63"/>
      <c r="S392" s="63"/>
      <c r="T392" s="63"/>
      <c r="U392" s="63"/>
      <c r="V392" s="63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  <c r="EF392" s="66"/>
      <c r="EG392" s="66"/>
      <c r="EH392" s="66"/>
      <c r="EI392" s="66"/>
      <c r="EJ392" s="66"/>
      <c r="EK392" s="66"/>
      <c r="EL392" s="66"/>
      <c r="EM392" s="66"/>
      <c r="EN392" s="66"/>
      <c r="EO392" s="66"/>
      <c r="EP392" s="66"/>
      <c r="EQ392" s="66"/>
      <c r="ER392" s="66"/>
      <c r="ES392" s="66"/>
      <c r="ET392" s="66"/>
      <c r="EU392" s="66"/>
      <c r="EV392" s="66"/>
      <c r="EW392" s="66"/>
      <c r="EX392" s="66"/>
      <c r="EY392" s="66"/>
      <c r="EZ392" s="66"/>
      <c r="FA392" s="66"/>
      <c r="FB392" s="66"/>
      <c r="FC392" s="66"/>
      <c r="FD392" s="66"/>
      <c r="FE392" s="66"/>
      <c r="FF392" s="66"/>
      <c r="FG392" s="66"/>
      <c r="FH392" s="66"/>
      <c r="FI392" s="66"/>
      <c r="FJ392" s="66"/>
      <c r="FK392" s="66"/>
      <c r="FL392" s="66"/>
      <c r="FM392" s="66"/>
      <c r="FN392" s="66"/>
      <c r="FO392" s="66"/>
      <c r="FP392" s="66"/>
      <c r="FQ392" s="66"/>
      <c r="FR392" s="66"/>
      <c r="FS392" s="66"/>
      <c r="FT392" s="66"/>
      <c r="FU392" s="66"/>
      <c r="FV392" s="66"/>
    </row>
    <row r="393" spans="2:178" s="31" customFormat="1" ht="25.5">
      <c r="B393" s="13" t="s">
        <v>144</v>
      </c>
      <c r="C393" s="85" t="s">
        <v>110</v>
      </c>
      <c r="D393" s="12" t="s">
        <v>87</v>
      </c>
      <c r="E393" s="12" t="s">
        <v>36</v>
      </c>
      <c r="F393" s="12" t="s">
        <v>325</v>
      </c>
      <c r="G393" s="12" t="s">
        <v>143</v>
      </c>
      <c r="H393" s="104">
        <f>H394</f>
        <v>400.2</v>
      </c>
      <c r="I393" s="82"/>
      <c r="J393" s="7"/>
      <c r="K393" s="7"/>
      <c r="L393" s="83"/>
      <c r="M393" s="18"/>
      <c r="N393" s="32"/>
      <c r="O393" s="18"/>
      <c r="P393" s="32"/>
      <c r="Q393" s="63"/>
      <c r="R393" s="63"/>
      <c r="S393" s="63"/>
      <c r="T393" s="63"/>
      <c r="U393" s="63"/>
      <c r="V393" s="63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  <c r="EF393" s="66"/>
      <c r="EG393" s="66"/>
      <c r="EH393" s="66"/>
      <c r="EI393" s="66"/>
      <c r="EJ393" s="66"/>
      <c r="EK393" s="66"/>
      <c r="EL393" s="66"/>
      <c r="EM393" s="66"/>
      <c r="EN393" s="66"/>
      <c r="EO393" s="66"/>
      <c r="EP393" s="66"/>
      <c r="EQ393" s="66"/>
      <c r="ER393" s="66"/>
      <c r="ES393" s="66"/>
      <c r="ET393" s="66"/>
      <c r="EU393" s="66"/>
      <c r="EV393" s="66"/>
      <c r="EW393" s="66"/>
      <c r="EX393" s="66"/>
      <c r="EY393" s="66"/>
      <c r="EZ393" s="66"/>
      <c r="FA393" s="66"/>
      <c r="FB393" s="66"/>
      <c r="FC393" s="66"/>
      <c r="FD393" s="66"/>
      <c r="FE393" s="66"/>
      <c r="FF393" s="66"/>
      <c r="FG393" s="66"/>
      <c r="FH393" s="66"/>
      <c r="FI393" s="66"/>
      <c r="FJ393" s="66"/>
      <c r="FK393" s="66"/>
      <c r="FL393" s="66"/>
      <c r="FM393" s="66"/>
      <c r="FN393" s="66"/>
      <c r="FO393" s="66"/>
      <c r="FP393" s="66"/>
      <c r="FQ393" s="66"/>
      <c r="FR393" s="66"/>
      <c r="FS393" s="66"/>
      <c r="FT393" s="66"/>
      <c r="FU393" s="66"/>
      <c r="FV393" s="66"/>
    </row>
    <row r="394" spans="2:178" s="31" customFormat="1" ht="12.75">
      <c r="B394" s="13" t="s">
        <v>145</v>
      </c>
      <c r="C394" s="85" t="s">
        <v>110</v>
      </c>
      <c r="D394" s="12" t="s">
        <v>87</v>
      </c>
      <c r="E394" s="12" t="s">
        <v>36</v>
      </c>
      <c r="F394" s="12" t="s">
        <v>325</v>
      </c>
      <c r="G394" s="12" t="s">
        <v>90</v>
      </c>
      <c r="H394" s="104">
        <f>515.4-115.2</f>
        <v>400.2</v>
      </c>
      <c r="I394" s="82"/>
      <c r="J394" s="7"/>
      <c r="K394" s="7"/>
      <c r="L394" s="83"/>
      <c r="M394" s="18"/>
      <c r="N394" s="32"/>
      <c r="O394" s="18"/>
      <c r="P394" s="32"/>
      <c r="Q394" s="63"/>
      <c r="R394" s="63"/>
      <c r="S394" s="63"/>
      <c r="T394" s="63"/>
      <c r="U394" s="63"/>
      <c r="V394" s="63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  <c r="EF394" s="66"/>
      <c r="EG394" s="66"/>
      <c r="EH394" s="66"/>
      <c r="EI394" s="66"/>
      <c r="EJ394" s="66"/>
      <c r="EK394" s="66"/>
      <c r="EL394" s="66"/>
      <c r="EM394" s="66"/>
      <c r="EN394" s="66"/>
      <c r="EO394" s="66"/>
      <c r="EP394" s="66"/>
      <c r="EQ394" s="66"/>
      <c r="ER394" s="66"/>
      <c r="ES394" s="66"/>
      <c r="ET394" s="66"/>
      <c r="EU394" s="66"/>
      <c r="EV394" s="66"/>
      <c r="EW394" s="66"/>
      <c r="EX394" s="66"/>
      <c r="EY394" s="66"/>
      <c r="EZ394" s="66"/>
      <c r="FA394" s="66"/>
      <c r="FB394" s="66"/>
      <c r="FC394" s="66"/>
      <c r="FD394" s="66"/>
      <c r="FE394" s="66"/>
      <c r="FF394" s="66"/>
      <c r="FG394" s="66"/>
      <c r="FH394" s="66"/>
      <c r="FI394" s="66"/>
      <c r="FJ394" s="66"/>
      <c r="FK394" s="66"/>
      <c r="FL394" s="66"/>
      <c r="FM394" s="66"/>
      <c r="FN394" s="66"/>
      <c r="FO394" s="66"/>
      <c r="FP394" s="66"/>
      <c r="FQ394" s="66"/>
      <c r="FR394" s="66"/>
      <c r="FS394" s="66"/>
      <c r="FT394" s="66"/>
      <c r="FU394" s="66"/>
      <c r="FV394" s="66"/>
    </row>
    <row r="395" spans="2:178" s="31" customFormat="1" ht="25.5">
      <c r="B395" s="17" t="s">
        <v>250</v>
      </c>
      <c r="C395" s="85" t="s">
        <v>110</v>
      </c>
      <c r="D395" s="12" t="s">
        <v>87</v>
      </c>
      <c r="E395" s="12" t="s">
        <v>36</v>
      </c>
      <c r="F395" s="12" t="s">
        <v>251</v>
      </c>
      <c r="G395" s="101"/>
      <c r="H395" s="104">
        <f>H396</f>
        <v>5024.5</v>
      </c>
      <c r="I395" s="82"/>
      <c r="J395" s="7"/>
      <c r="K395" s="7"/>
      <c r="L395" s="83"/>
      <c r="M395" s="18"/>
      <c r="N395" s="32"/>
      <c r="O395" s="18"/>
      <c r="P395" s="32"/>
      <c r="Q395" s="63"/>
      <c r="R395" s="63"/>
      <c r="S395" s="63"/>
      <c r="T395" s="63"/>
      <c r="U395" s="63"/>
      <c r="V395" s="63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  <c r="EF395" s="66"/>
      <c r="EG395" s="66"/>
      <c r="EH395" s="66"/>
      <c r="EI395" s="66"/>
      <c r="EJ395" s="66"/>
      <c r="EK395" s="66"/>
      <c r="EL395" s="66"/>
      <c r="EM395" s="66"/>
      <c r="EN395" s="66"/>
      <c r="EO395" s="66"/>
      <c r="EP395" s="66"/>
      <c r="EQ395" s="66"/>
      <c r="ER395" s="66"/>
      <c r="ES395" s="66"/>
      <c r="ET395" s="66"/>
      <c r="EU395" s="66"/>
      <c r="EV395" s="66"/>
      <c r="EW395" s="66"/>
      <c r="EX395" s="66"/>
      <c r="EY395" s="66"/>
      <c r="EZ395" s="66"/>
      <c r="FA395" s="66"/>
      <c r="FB395" s="66"/>
      <c r="FC395" s="66"/>
      <c r="FD395" s="66"/>
      <c r="FE395" s="66"/>
      <c r="FF395" s="66"/>
      <c r="FG395" s="66"/>
      <c r="FH395" s="66"/>
      <c r="FI395" s="66"/>
      <c r="FJ395" s="66"/>
      <c r="FK395" s="66"/>
      <c r="FL395" s="66"/>
      <c r="FM395" s="66"/>
      <c r="FN395" s="66"/>
      <c r="FO395" s="66"/>
      <c r="FP395" s="66"/>
      <c r="FQ395" s="66"/>
      <c r="FR395" s="66"/>
      <c r="FS395" s="66"/>
      <c r="FT395" s="66"/>
      <c r="FU395" s="66"/>
      <c r="FV395" s="66"/>
    </row>
    <row r="396" spans="2:178" s="31" customFormat="1" ht="25.5">
      <c r="B396" s="17" t="s">
        <v>144</v>
      </c>
      <c r="C396" s="85" t="s">
        <v>110</v>
      </c>
      <c r="D396" s="12" t="s">
        <v>87</v>
      </c>
      <c r="E396" s="12" t="s">
        <v>36</v>
      </c>
      <c r="F396" s="12" t="s">
        <v>251</v>
      </c>
      <c r="G396" s="12" t="s">
        <v>143</v>
      </c>
      <c r="H396" s="104">
        <f>H397</f>
        <v>5024.5</v>
      </c>
      <c r="I396" s="82"/>
      <c r="J396" s="7"/>
      <c r="K396" s="7"/>
      <c r="L396" s="83"/>
      <c r="M396" s="18"/>
      <c r="N396" s="32"/>
      <c r="O396" s="18"/>
      <c r="P396" s="32"/>
      <c r="Q396" s="63"/>
      <c r="R396" s="63"/>
      <c r="S396" s="63"/>
      <c r="T396" s="63"/>
      <c r="U396" s="63"/>
      <c r="V396" s="63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  <c r="EF396" s="66"/>
      <c r="EG396" s="66"/>
      <c r="EH396" s="66"/>
      <c r="EI396" s="66"/>
      <c r="EJ396" s="66"/>
      <c r="EK396" s="66"/>
      <c r="EL396" s="66"/>
      <c r="EM396" s="66"/>
      <c r="EN396" s="66"/>
      <c r="EO396" s="66"/>
      <c r="EP396" s="66"/>
      <c r="EQ396" s="66"/>
      <c r="ER396" s="66"/>
      <c r="ES396" s="66"/>
      <c r="ET396" s="66"/>
      <c r="EU396" s="66"/>
      <c r="EV396" s="66"/>
      <c r="EW396" s="66"/>
      <c r="EX396" s="66"/>
      <c r="EY396" s="66"/>
      <c r="EZ396" s="66"/>
      <c r="FA396" s="66"/>
      <c r="FB396" s="66"/>
      <c r="FC396" s="66"/>
      <c r="FD396" s="66"/>
      <c r="FE396" s="66"/>
      <c r="FF396" s="66"/>
      <c r="FG396" s="66"/>
      <c r="FH396" s="66"/>
      <c r="FI396" s="66"/>
      <c r="FJ396" s="66"/>
      <c r="FK396" s="66"/>
      <c r="FL396" s="66"/>
      <c r="FM396" s="66"/>
      <c r="FN396" s="66"/>
      <c r="FO396" s="66"/>
      <c r="FP396" s="66"/>
      <c r="FQ396" s="66"/>
      <c r="FR396" s="66"/>
      <c r="FS396" s="66"/>
      <c r="FT396" s="66"/>
      <c r="FU396" s="66"/>
      <c r="FV396" s="66"/>
    </row>
    <row r="397" spans="2:178" s="31" customFormat="1" ht="12.75">
      <c r="B397" s="13" t="s">
        <v>145</v>
      </c>
      <c r="C397" s="85" t="s">
        <v>110</v>
      </c>
      <c r="D397" s="12" t="s">
        <v>87</v>
      </c>
      <c r="E397" s="12" t="s">
        <v>36</v>
      </c>
      <c r="F397" s="12" t="s">
        <v>251</v>
      </c>
      <c r="G397" s="12" t="s">
        <v>90</v>
      </c>
      <c r="H397" s="104">
        <v>5024.5</v>
      </c>
      <c r="I397" s="82"/>
      <c r="J397" s="7"/>
      <c r="K397" s="7"/>
      <c r="L397" s="83"/>
      <c r="M397" s="18"/>
      <c r="N397" s="32"/>
      <c r="O397" s="18"/>
      <c r="P397" s="32"/>
      <c r="Q397" s="63"/>
      <c r="R397" s="63"/>
      <c r="S397" s="63"/>
      <c r="T397" s="63"/>
      <c r="U397" s="63"/>
      <c r="V397" s="63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  <c r="EF397" s="66"/>
      <c r="EG397" s="66"/>
      <c r="EH397" s="66"/>
      <c r="EI397" s="66"/>
      <c r="EJ397" s="66"/>
      <c r="EK397" s="66"/>
      <c r="EL397" s="66"/>
      <c r="EM397" s="66"/>
      <c r="EN397" s="66"/>
      <c r="EO397" s="66"/>
      <c r="EP397" s="66"/>
      <c r="EQ397" s="66"/>
      <c r="ER397" s="66"/>
      <c r="ES397" s="66"/>
      <c r="ET397" s="66"/>
      <c r="EU397" s="66"/>
      <c r="EV397" s="66"/>
      <c r="EW397" s="66"/>
      <c r="EX397" s="66"/>
      <c r="EY397" s="66"/>
      <c r="EZ397" s="66"/>
      <c r="FA397" s="66"/>
      <c r="FB397" s="66"/>
      <c r="FC397" s="66"/>
      <c r="FD397" s="66"/>
      <c r="FE397" s="66"/>
      <c r="FF397" s="66"/>
      <c r="FG397" s="66"/>
      <c r="FH397" s="66"/>
      <c r="FI397" s="66"/>
      <c r="FJ397" s="66"/>
      <c r="FK397" s="66"/>
      <c r="FL397" s="66"/>
      <c r="FM397" s="66"/>
      <c r="FN397" s="66"/>
      <c r="FO397" s="66"/>
      <c r="FP397" s="66"/>
      <c r="FQ397" s="66"/>
      <c r="FR397" s="66"/>
      <c r="FS397" s="66"/>
      <c r="FT397" s="66"/>
      <c r="FU397" s="66"/>
      <c r="FV397" s="66"/>
    </row>
    <row r="398" spans="2:178" s="31" customFormat="1" ht="25.5">
      <c r="B398" s="17" t="s">
        <v>252</v>
      </c>
      <c r="C398" s="85" t="s">
        <v>110</v>
      </c>
      <c r="D398" s="12" t="s">
        <v>87</v>
      </c>
      <c r="E398" s="12" t="s">
        <v>36</v>
      </c>
      <c r="F398" s="12" t="s">
        <v>253</v>
      </c>
      <c r="G398" s="12"/>
      <c r="H398" s="104">
        <v>50.2</v>
      </c>
      <c r="I398" s="82"/>
      <c r="J398" s="7"/>
      <c r="K398" s="7"/>
      <c r="L398" s="83"/>
      <c r="M398" s="18"/>
      <c r="N398" s="32"/>
      <c r="O398" s="18"/>
      <c r="P398" s="32"/>
      <c r="Q398" s="63"/>
      <c r="R398" s="63"/>
      <c r="S398" s="63"/>
      <c r="T398" s="63"/>
      <c r="U398" s="63"/>
      <c r="V398" s="63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  <c r="EF398" s="66"/>
      <c r="EG398" s="66"/>
      <c r="EH398" s="66"/>
      <c r="EI398" s="66"/>
      <c r="EJ398" s="66"/>
      <c r="EK398" s="66"/>
      <c r="EL398" s="66"/>
      <c r="EM398" s="66"/>
      <c r="EN398" s="66"/>
      <c r="EO398" s="66"/>
      <c r="EP398" s="66"/>
      <c r="EQ398" s="66"/>
      <c r="ER398" s="66"/>
      <c r="ES398" s="66"/>
      <c r="ET398" s="66"/>
      <c r="EU398" s="66"/>
      <c r="EV398" s="66"/>
      <c r="EW398" s="66"/>
      <c r="EX398" s="66"/>
      <c r="EY398" s="66"/>
      <c r="EZ398" s="66"/>
      <c r="FA398" s="66"/>
      <c r="FB398" s="66"/>
      <c r="FC398" s="66"/>
      <c r="FD398" s="66"/>
      <c r="FE398" s="66"/>
      <c r="FF398" s="66"/>
      <c r="FG398" s="66"/>
      <c r="FH398" s="66"/>
      <c r="FI398" s="66"/>
      <c r="FJ398" s="66"/>
      <c r="FK398" s="66"/>
      <c r="FL398" s="66"/>
      <c r="FM398" s="66"/>
      <c r="FN398" s="66"/>
      <c r="FO398" s="66"/>
      <c r="FP398" s="66"/>
      <c r="FQ398" s="66"/>
      <c r="FR398" s="66"/>
      <c r="FS398" s="66"/>
      <c r="FT398" s="66"/>
      <c r="FU398" s="66"/>
      <c r="FV398" s="66"/>
    </row>
    <row r="399" spans="2:178" s="31" customFormat="1" ht="25.5">
      <c r="B399" s="17" t="s">
        <v>144</v>
      </c>
      <c r="C399" s="85" t="s">
        <v>110</v>
      </c>
      <c r="D399" s="12" t="s">
        <v>87</v>
      </c>
      <c r="E399" s="12" t="s">
        <v>36</v>
      </c>
      <c r="F399" s="12" t="s">
        <v>253</v>
      </c>
      <c r="G399" s="12" t="s">
        <v>143</v>
      </c>
      <c r="H399" s="104">
        <v>50.2</v>
      </c>
      <c r="I399" s="82"/>
      <c r="J399" s="7"/>
      <c r="K399" s="7"/>
      <c r="L399" s="83"/>
      <c r="M399" s="18"/>
      <c r="N399" s="32"/>
      <c r="O399" s="18"/>
      <c r="P399" s="32"/>
      <c r="Q399" s="63"/>
      <c r="R399" s="63"/>
      <c r="S399" s="63"/>
      <c r="T399" s="63"/>
      <c r="U399" s="63"/>
      <c r="V399" s="63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  <c r="EF399" s="66"/>
      <c r="EG399" s="66"/>
      <c r="EH399" s="66"/>
      <c r="EI399" s="66"/>
      <c r="EJ399" s="66"/>
      <c r="EK399" s="66"/>
      <c r="EL399" s="66"/>
      <c r="EM399" s="66"/>
      <c r="EN399" s="66"/>
      <c r="EO399" s="66"/>
      <c r="EP399" s="66"/>
      <c r="EQ399" s="66"/>
      <c r="ER399" s="66"/>
      <c r="ES399" s="66"/>
      <c r="ET399" s="66"/>
      <c r="EU399" s="66"/>
      <c r="EV399" s="66"/>
      <c r="EW399" s="66"/>
      <c r="EX399" s="66"/>
      <c r="EY399" s="66"/>
      <c r="EZ399" s="66"/>
      <c r="FA399" s="66"/>
      <c r="FB399" s="66"/>
      <c r="FC399" s="66"/>
      <c r="FD399" s="66"/>
      <c r="FE399" s="66"/>
      <c r="FF399" s="66"/>
      <c r="FG399" s="66"/>
      <c r="FH399" s="66"/>
      <c r="FI399" s="66"/>
      <c r="FJ399" s="66"/>
      <c r="FK399" s="66"/>
      <c r="FL399" s="66"/>
      <c r="FM399" s="66"/>
      <c r="FN399" s="66"/>
      <c r="FO399" s="66"/>
      <c r="FP399" s="66"/>
      <c r="FQ399" s="66"/>
      <c r="FR399" s="66"/>
      <c r="FS399" s="66"/>
      <c r="FT399" s="66"/>
      <c r="FU399" s="66"/>
      <c r="FV399" s="66"/>
    </row>
    <row r="400" spans="2:178" s="31" customFormat="1" ht="12.75">
      <c r="B400" s="13" t="s">
        <v>145</v>
      </c>
      <c r="C400" s="85" t="s">
        <v>110</v>
      </c>
      <c r="D400" s="12" t="s">
        <v>87</v>
      </c>
      <c r="E400" s="12" t="s">
        <v>36</v>
      </c>
      <c r="F400" s="12" t="s">
        <v>253</v>
      </c>
      <c r="G400" s="12" t="s">
        <v>90</v>
      </c>
      <c r="H400" s="104">
        <v>50.2</v>
      </c>
      <c r="I400" s="82"/>
      <c r="J400" s="7"/>
      <c r="K400" s="7"/>
      <c r="L400" s="83"/>
      <c r="M400" s="18"/>
      <c r="N400" s="32"/>
      <c r="O400" s="18"/>
      <c r="P400" s="32"/>
      <c r="Q400" s="63"/>
      <c r="R400" s="63"/>
      <c r="S400" s="63"/>
      <c r="T400" s="63"/>
      <c r="U400" s="63"/>
      <c r="V400" s="63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  <c r="EM400" s="66"/>
      <c r="EN400" s="66"/>
      <c r="EO400" s="66"/>
      <c r="EP400" s="66"/>
      <c r="EQ400" s="66"/>
      <c r="ER400" s="66"/>
      <c r="ES400" s="66"/>
      <c r="ET400" s="66"/>
      <c r="EU400" s="66"/>
      <c r="EV400" s="66"/>
      <c r="EW400" s="66"/>
      <c r="EX400" s="66"/>
      <c r="EY400" s="66"/>
      <c r="EZ400" s="66"/>
      <c r="FA400" s="66"/>
      <c r="FB400" s="66"/>
      <c r="FC400" s="66"/>
      <c r="FD400" s="66"/>
      <c r="FE400" s="66"/>
      <c r="FF400" s="66"/>
      <c r="FG400" s="66"/>
      <c r="FH400" s="66"/>
      <c r="FI400" s="66"/>
      <c r="FJ400" s="66"/>
      <c r="FK400" s="66"/>
      <c r="FL400" s="66"/>
      <c r="FM400" s="66"/>
      <c r="FN400" s="66"/>
      <c r="FO400" s="66"/>
      <c r="FP400" s="66"/>
      <c r="FQ400" s="66"/>
      <c r="FR400" s="66"/>
      <c r="FS400" s="66"/>
      <c r="FT400" s="66"/>
      <c r="FU400" s="66"/>
      <c r="FV400" s="66"/>
    </row>
    <row r="401" spans="2:178" s="31" customFormat="1" ht="25.5">
      <c r="B401" s="13" t="s">
        <v>278</v>
      </c>
      <c r="C401" s="85" t="s">
        <v>110</v>
      </c>
      <c r="D401" s="12" t="s">
        <v>87</v>
      </c>
      <c r="E401" s="12" t="s">
        <v>36</v>
      </c>
      <c r="F401" s="12" t="s">
        <v>277</v>
      </c>
      <c r="G401" s="12"/>
      <c r="H401" s="104">
        <f>H402</f>
        <v>1469.6</v>
      </c>
      <c r="I401" s="82"/>
      <c r="J401" s="7"/>
      <c r="K401" s="7"/>
      <c r="L401" s="83"/>
      <c r="M401" s="18"/>
      <c r="N401" s="32"/>
      <c r="O401" s="18"/>
      <c r="P401" s="32"/>
      <c r="Q401" s="63"/>
      <c r="R401" s="63"/>
      <c r="S401" s="63"/>
      <c r="T401" s="63"/>
      <c r="U401" s="63"/>
      <c r="V401" s="63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  <c r="EM401" s="66"/>
      <c r="EN401" s="66"/>
      <c r="EO401" s="66"/>
      <c r="EP401" s="66"/>
      <c r="EQ401" s="66"/>
      <c r="ER401" s="66"/>
      <c r="ES401" s="66"/>
      <c r="ET401" s="66"/>
      <c r="EU401" s="66"/>
      <c r="EV401" s="66"/>
      <c r="EW401" s="66"/>
      <c r="EX401" s="66"/>
      <c r="EY401" s="66"/>
      <c r="EZ401" s="66"/>
      <c r="FA401" s="66"/>
      <c r="FB401" s="66"/>
      <c r="FC401" s="66"/>
      <c r="FD401" s="66"/>
      <c r="FE401" s="66"/>
      <c r="FF401" s="66"/>
      <c r="FG401" s="66"/>
      <c r="FH401" s="66"/>
      <c r="FI401" s="66"/>
      <c r="FJ401" s="66"/>
      <c r="FK401" s="66"/>
      <c r="FL401" s="66"/>
      <c r="FM401" s="66"/>
      <c r="FN401" s="66"/>
      <c r="FO401" s="66"/>
      <c r="FP401" s="66"/>
      <c r="FQ401" s="66"/>
      <c r="FR401" s="66"/>
      <c r="FS401" s="66"/>
      <c r="FT401" s="66"/>
      <c r="FU401" s="66"/>
      <c r="FV401" s="66"/>
    </row>
    <row r="402" spans="2:178" s="31" customFormat="1" ht="25.5">
      <c r="B402" s="17" t="s">
        <v>144</v>
      </c>
      <c r="C402" s="85" t="s">
        <v>110</v>
      </c>
      <c r="D402" s="12" t="s">
        <v>87</v>
      </c>
      <c r="E402" s="12" t="s">
        <v>36</v>
      </c>
      <c r="F402" s="12" t="s">
        <v>277</v>
      </c>
      <c r="G402" s="12" t="s">
        <v>143</v>
      </c>
      <c r="H402" s="104">
        <f>H403</f>
        <v>1469.6</v>
      </c>
      <c r="I402" s="82"/>
      <c r="J402" s="7"/>
      <c r="K402" s="7"/>
      <c r="L402" s="83"/>
      <c r="M402" s="18"/>
      <c r="N402" s="32"/>
      <c r="O402" s="18"/>
      <c r="P402" s="32"/>
      <c r="Q402" s="63"/>
      <c r="R402" s="63"/>
      <c r="S402" s="63"/>
      <c r="T402" s="63"/>
      <c r="U402" s="63"/>
      <c r="V402" s="63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  <c r="EF402" s="66"/>
      <c r="EG402" s="66"/>
      <c r="EH402" s="66"/>
      <c r="EI402" s="66"/>
      <c r="EJ402" s="66"/>
      <c r="EK402" s="66"/>
      <c r="EL402" s="66"/>
      <c r="EM402" s="66"/>
      <c r="EN402" s="66"/>
      <c r="EO402" s="66"/>
      <c r="EP402" s="66"/>
      <c r="EQ402" s="66"/>
      <c r="ER402" s="66"/>
      <c r="ES402" s="66"/>
      <c r="ET402" s="66"/>
      <c r="EU402" s="66"/>
      <c r="EV402" s="66"/>
      <c r="EW402" s="66"/>
      <c r="EX402" s="66"/>
      <c r="EY402" s="66"/>
      <c r="EZ402" s="66"/>
      <c r="FA402" s="66"/>
      <c r="FB402" s="66"/>
      <c r="FC402" s="66"/>
      <c r="FD402" s="66"/>
      <c r="FE402" s="66"/>
      <c r="FF402" s="66"/>
      <c r="FG402" s="66"/>
      <c r="FH402" s="66"/>
      <c r="FI402" s="66"/>
      <c r="FJ402" s="66"/>
      <c r="FK402" s="66"/>
      <c r="FL402" s="66"/>
      <c r="FM402" s="66"/>
      <c r="FN402" s="66"/>
      <c r="FO402" s="66"/>
      <c r="FP402" s="66"/>
      <c r="FQ402" s="66"/>
      <c r="FR402" s="66"/>
      <c r="FS402" s="66"/>
      <c r="FT402" s="66"/>
      <c r="FU402" s="66"/>
      <c r="FV402" s="66"/>
    </row>
    <row r="403" spans="2:178" s="31" customFormat="1" ht="12.75">
      <c r="B403" s="13" t="s">
        <v>145</v>
      </c>
      <c r="C403" s="85" t="s">
        <v>110</v>
      </c>
      <c r="D403" s="12" t="s">
        <v>87</v>
      </c>
      <c r="E403" s="12" t="s">
        <v>36</v>
      </c>
      <c r="F403" s="12" t="s">
        <v>277</v>
      </c>
      <c r="G403" s="12" t="s">
        <v>90</v>
      </c>
      <c r="H403" s="104">
        <f>1649.3-179.7</f>
        <v>1469.6</v>
      </c>
      <c r="I403" s="82"/>
      <c r="J403" s="7"/>
      <c r="K403" s="7"/>
      <c r="L403" s="83"/>
      <c r="M403" s="18"/>
      <c r="N403" s="32"/>
      <c r="O403" s="18"/>
      <c r="P403" s="32"/>
      <c r="Q403" s="63"/>
      <c r="R403" s="63"/>
      <c r="S403" s="63"/>
      <c r="T403" s="63"/>
      <c r="U403" s="63"/>
      <c r="V403" s="63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  <c r="EF403" s="66"/>
      <c r="EG403" s="66"/>
      <c r="EH403" s="66"/>
      <c r="EI403" s="66"/>
      <c r="EJ403" s="66"/>
      <c r="EK403" s="66"/>
      <c r="EL403" s="66"/>
      <c r="EM403" s="66"/>
      <c r="EN403" s="66"/>
      <c r="EO403" s="66"/>
      <c r="EP403" s="66"/>
      <c r="EQ403" s="66"/>
      <c r="ER403" s="66"/>
      <c r="ES403" s="66"/>
      <c r="ET403" s="66"/>
      <c r="EU403" s="66"/>
      <c r="EV403" s="66"/>
      <c r="EW403" s="66"/>
      <c r="EX403" s="66"/>
      <c r="EY403" s="66"/>
      <c r="EZ403" s="66"/>
      <c r="FA403" s="66"/>
      <c r="FB403" s="66"/>
      <c r="FC403" s="66"/>
      <c r="FD403" s="66"/>
      <c r="FE403" s="66"/>
      <c r="FF403" s="66"/>
      <c r="FG403" s="66"/>
      <c r="FH403" s="66"/>
      <c r="FI403" s="66"/>
      <c r="FJ403" s="66"/>
      <c r="FK403" s="66"/>
      <c r="FL403" s="66"/>
      <c r="FM403" s="66"/>
      <c r="FN403" s="66"/>
      <c r="FO403" s="66"/>
      <c r="FP403" s="66"/>
      <c r="FQ403" s="66"/>
      <c r="FR403" s="66"/>
      <c r="FS403" s="66"/>
      <c r="FT403" s="66"/>
      <c r="FU403" s="66"/>
      <c r="FV403" s="66"/>
    </row>
    <row r="404" spans="2:178" s="31" customFormat="1" ht="25.5">
      <c r="B404" s="13" t="s">
        <v>278</v>
      </c>
      <c r="C404" s="85" t="s">
        <v>110</v>
      </c>
      <c r="D404" s="12" t="s">
        <v>87</v>
      </c>
      <c r="E404" s="12" t="s">
        <v>36</v>
      </c>
      <c r="F404" s="12" t="s">
        <v>321</v>
      </c>
      <c r="G404" s="12"/>
      <c r="H404" s="104">
        <f>H405</f>
        <v>1101.9</v>
      </c>
      <c r="I404" s="82"/>
      <c r="J404" s="7"/>
      <c r="K404" s="7"/>
      <c r="L404" s="83"/>
      <c r="M404" s="18"/>
      <c r="N404" s="32"/>
      <c r="O404" s="18"/>
      <c r="P404" s="32"/>
      <c r="Q404" s="63"/>
      <c r="R404" s="63"/>
      <c r="S404" s="63"/>
      <c r="T404" s="63"/>
      <c r="U404" s="63"/>
      <c r="V404" s="63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  <c r="ED404" s="66"/>
      <c r="EE404" s="66"/>
      <c r="EF404" s="66"/>
      <c r="EG404" s="66"/>
      <c r="EH404" s="66"/>
      <c r="EI404" s="66"/>
      <c r="EJ404" s="66"/>
      <c r="EK404" s="66"/>
      <c r="EL404" s="66"/>
      <c r="EM404" s="66"/>
      <c r="EN404" s="66"/>
      <c r="EO404" s="66"/>
      <c r="EP404" s="66"/>
      <c r="EQ404" s="66"/>
      <c r="ER404" s="66"/>
      <c r="ES404" s="66"/>
      <c r="ET404" s="66"/>
      <c r="EU404" s="66"/>
      <c r="EV404" s="66"/>
      <c r="EW404" s="66"/>
      <c r="EX404" s="66"/>
      <c r="EY404" s="66"/>
      <c r="EZ404" s="66"/>
      <c r="FA404" s="66"/>
      <c r="FB404" s="66"/>
      <c r="FC404" s="66"/>
      <c r="FD404" s="66"/>
      <c r="FE404" s="66"/>
      <c r="FF404" s="66"/>
      <c r="FG404" s="66"/>
      <c r="FH404" s="66"/>
      <c r="FI404" s="66"/>
      <c r="FJ404" s="66"/>
      <c r="FK404" s="66"/>
      <c r="FL404" s="66"/>
      <c r="FM404" s="66"/>
      <c r="FN404" s="66"/>
      <c r="FO404" s="66"/>
      <c r="FP404" s="66"/>
      <c r="FQ404" s="66"/>
      <c r="FR404" s="66"/>
      <c r="FS404" s="66"/>
      <c r="FT404" s="66"/>
      <c r="FU404" s="66"/>
      <c r="FV404" s="66"/>
    </row>
    <row r="405" spans="2:178" s="31" customFormat="1" ht="25.5">
      <c r="B405" s="13" t="s">
        <v>144</v>
      </c>
      <c r="C405" s="85" t="s">
        <v>110</v>
      </c>
      <c r="D405" s="12" t="s">
        <v>87</v>
      </c>
      <c r="E405" s="12" t="s">
        <v>36</v>
      </c>
      <c r="F405" s="12" t="s">
        <v>321</v>
      </c>
      <c r="G405" s="12" t="s">
        <v>143</v>
      </c>
      <c r="H405" s="104">
        <f>H406</f>
        <v>1101.9</v>
      </c>
      <c r="I405" s="82"/>
      <c r="J405" s="7"/>
      <c r="K405" s="7"/>
      <c r="L405" s="83"/>
      <c r="M405" s="18"/>
      <c r="N405" s="32"/>
      <c r="O405" s="18"/>
      <c r="P405" s="32"/>
      <c r="Q405" s="63"/>
      <c r="R405" s="63"/>
      <c r="S405" s="63"/>
      <c r="T405" s="63"/>
      <c r="U405" s="63"/>
      <c r="V405" s="63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  <c r="ED405" s="66"/>
      <c r="EE405" s="66"/>
      <c r="EF405" s="66"/>
      <c r="EG405" s="66"/>
      <c r="EH405" s="66"/>
      <c r="EI405" s="66"/>
      <c r="EJ405" s="66"/>
      <c r="EK405" s="66"/>
      <c r="EL405" s="66"/>
      <c r="EM405" s="66"/>
      <c r="EN405" s="66"/>
      <c r="EO405" s="66"/>
      <c r="EP405" s="66"/>
      <c r="EQ405" s="66"/>
      <c r="ER405" s="66"/>
      <c r="ES405" s="66"/>
      <c r="ET405" s="66"/>
      <c r="EU405" s="66"/>
      <c r="EV405" s="66"/>
      <c r="EW405" s="66"/>
      <c r="EX405" s="66"/>
      <c r="EY405" s="66"/>
      <c r="EZ405" s="66"/>
      <c r="FA405" s="66"/>
      <c r="FB405" s="66"/>
      <c r="FC405" s="66"/>
      <c r="FD405" s="66"/>
      <c r="FE405" s="66"/>
      <c r="FF405" s="66"/>
      <c r="FG405" s="66"/>
      <c r="FH405" s="66"/>
      <c r="FI405" s="66"/>
      <c r="FJ405" s="66"/>
      <c r="FK405" s="66"/>
      <c r="FL405" s="66"/>
      <c r="FM405" s="66"/>
      <c r="FN405" s="66"/>
      <c r="FO405" s="66"/>
      <c r="FP405" s="66"/>
      <c r="FQ405" s="66"/>
      <c r="FR405" s="66"/>
      <c r="FS405" s="66"/>
      <c r="FT405" s="66"/>
      <c r="FU405" s="66"/>
      <c r="FV405" s="66"/>
    </row>
    <row r="406" spans="2:178" s="31" customFormat="1" ht="12.75">
      <c r="B406" s="13" t="s">
        <v>145</v>
      </c>
      <c r="C406" s="85" t="s">
        <v>110</v>
      </c>
      <c r="D406" s="12" t="s">
        <v>87</v>
      </c>
      <c r="E406" s="12" t="s">
        <v>36</v>
      </c>
      <c r="F406" s="12" t="s">
        <v>321</v>
      </c>
      <c r="G406" s="12" t="s">
        <v>90</v>
      </c>
      <c r="H406" s="104">
        <f>1289.9-144.4-43.6</f>
        <v>1101.9</v>
      </c>
      <c r="I406" s="82"/>
      <c r="J406" s="7"/>
      <c r="K406" s="7"/>
      <c r="L406" s="83"/>
      <c r="M406" s="18"/>
      <c r="N406" s="32"/>
      <c r="O406" s="18"/>
      <c r="P406" s="32"/>
      <c r="Q406" s="63"/>
      <c r="R406" s="63"/>
      <c r="S406" s="63"/>
      <c r="T406" s="63"/>
      <c r="U406" s="63"/>
      <c r="V406" s="63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  <c r="ED406" s="66"/>
      <c r="EE406" s="66"/>
      <c r="EF406" s="66"/>
      <c r="EG406" s="66"/>
      <c r="EH406" s="66"/>
      <c r="EI406" s="66"/>
      <c r="EJ406" s="66"/>
      <c r="EK406" s="66"/>
      <c r="EL406" s="66"/>
      <c r="EM406" s="66"/>
      <c r="EN406" s="66"/>
      <c r="EO406" s="66"/>
      <c r="EP406" s="66"/>
      <c r="EQ406" s="66"/>
      <c r="ER406" s="66"/>
      <c r="ES406" s="66"/>
      <c r="ET406" s="66"/>
      <c r="EU406" s="66"/>
      <c r="EV406" s="66"/>
      <c r="EW406" s="66"/>
      <c r="EX406" s="66"/>
      <c r="EY406" s="66"/>
      <c r="EZ406" s="66"/>
      <c r="FA406" s="66"/>
      <c r="FB406" s="66"/>
      <c r="FC406" s="66"/>
      <c r="FD406" s="66"/>
      <c r="FE406" s="66"/>
      <c r="FF406" s="66"/>
      <c r="FG406" s="66"/>
      <c r="FH406" s="66"/>
      <c r="FI406" s="66"/>
      <c r="FJ406" s="66"/>
      <c r="FK406" s="66"/>
      <c r="FL406" s="66"/>
      <c r="FM406" s="66"/>
      <c r="FN406" s="66"/>
      <c r="FO406" s="66"/>
      <c r="FP406" s="66"/>
      <c r="FQ406" s="66"/>
      <c r="FR406" s="66"/>
      <c r="FS406" s="66"/>
      <c r="FT406" s="66"/>
      <c r="FU406" s="66"/>
      <c r="FV406" s="66"/>
    </row>
    <row r="407" spans="2:178" s="31" customFormat="1" ht="12.75">
      <c r="B407" s="13" t="s">
        <v>314</v>
      </c>
      <c r="C407" s="85" t="s">
        <v>110</v>
      </c>
      <c r="D407" s="12" t="s">
        <v>87</v>
      </c>
      <c r="E407" s="12" t="s">
        <v>36</v>
      </c>
      <c r="F407" s="12" t="s">
        <v>315</v>
      </c>
      <c r="G407" s="12"/>
      <c r="H407" s="104">
        <f>H408</f>
        <v>850.1</v>
      </c>
      <c r="I407" s="82"/>
      <c r="J407" s="7"/>
      <c r="K407" s="7"/>
      <c r="L407" s="83"/>
      <c r="M407" s="18"/>
      <c r="N407" s="32"/>
      <c r="O407" s="18"/>
      <c r="P407" s="32"/>
      <c r="Q407" s="63"/>
      <c r="R407" s="63"/>
      <c r="S407" s="63"/>
      <c r="T407" s="63"/>
      <c r="U407" s="63"/>
      <c r="V407" s="63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  <c r="EF407" s="66"/>
      <c r="EG407" s="66"/>
      <c r="EH407" s="66"/>
      <c r="EI407" s="66"/>
      <c r="EJ407" s="66"/>
      <c r="EK407" s="66"/>
      <c r="EL407" s="66"/>
      <c r="EM407" s="66"/>
      <c r="EN407" s="66"/>
      <c r="EO407" s="66"/>
      <c r="EP407" s="66"/>
      <c r="EQ407" s="66"/>
      <c r="ER407" s="66"/>
      <c r="ES407" s="66"/>
      <c r="ET407" s="66"/>
      <c r="EU407" s="66"/>
      <c r="EV407" s="66"/>
      <c r="EW407" s="66"/>
      <c r="EX407" s="66"/>
      <c r="EY407" s="66"/>
      <c r="EZ407" s="66"/>
      <c r="FA407" s="66"/>
      <c r="FB407" s="66"/>
      <c r="FC407" s="66"/>
      <c r="FD407" s="66"/>
      <c r="FE407" s="66"/>
      <c r="FF407" s="66"/>
      <c r="FG407" s="66"/>
      <c r="FH407" s="66"/>
      <c r="FI407" s="66"/>
      <c r="FJ407" s="66"/>
      <c r="FK407" s="66"/>
      <c r="FL407" s="66"/>
      <c r="FM407" s="66"/>
      <c r="FN407" s="66"/>
      <c r="FO407" s="66"/>
      <c r="FP407" s="66"/>
      <c r="FQ407" s="66"/>
      <c r="FR407" s="66"/>
      <c r="FS407" s="66"/>
      <c r="FT407" s="66"/>
      <c r="FU407" s="66"/>
      <c r="FV407" s="66"/>
    </row>
    <row r="408" spans="2:178" s="31" customFormat="1" ht="25.5">
      <c r="B408" s="13" t="s">
        <v>144</v>
      </c>
      <c r="C408" s="85" t="s">
        <v>110</v>
      </c>
      <c r="D408" s="12" t="s">
        <v>87</v>
      </c>
      <c r="E408" s="12" t="s">
        <v>36</v>
      </c>
      <c r="F408" s="12" t="s">
        <v>315</v>
      </c>
      <c r="G408" s="12" t="s">
        <v>143</v>
      </c>
      <c r="H408" s="104">
        <f>H409</f>
        <v>850.1</v>
      </c>
      <c r="I408" s="82"/>
      <c r="J408" s="7"/>
      <c r="K408" s="7"/>
      <c r="L408" s="83"/>
      <c r="M408" s="18"/>
      <c r="N408" s="32"/>
      <c r="O408" s="18"/>
      <c r="P408" s="32"/>
      <c r="Q408" s="63"/>
      <c r="R408" s="63"/>
      <c r="S408" s="63"/>
      <c r="T408" s="63"/>
      <c r="U408" s="63"/>
      <c r="V408" s="63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  <c r="ED408" s="66"/>
      <c r="EE408" s="66"/>
      <c r="EF408" s="66"/>
      <c r="EG408" s="66"/>
      <c r="EH408" s="66"/>
      <c r="EI408" s="66"/>
      <c r="EJ408" s="66"/>
      <c r="EK408" s="66"/>
      <c r="EL408" s="66"/>
      <c r="EM408" s="66"/>
      <c r="EN408" s="66"/>
      <c r="EO408" s="66"/>
      <c r="EP408" s="66"/>
      <c r="EQ408" s="66"/>
      <c r="ER408" s="66"/>
      <c r="ES408" s="66"/>
      <c r="ET408" s="66"/>
      <c r="EU408" s="66"/>
      <c r="EV408" s="66"/>
      <c r="EW408" s="66"/>
      <c r="EX408" s="66"/>
      <c r="EY408" s="66"/>
      <c r="EZ408" s="66"/>
      <c r="FA408" s="66"/>
      <c r="FB408" s="66"/>
      <c r="FC408" s="66"/>
      <c r="FD408" s="66"/>
      <c r="FE408" s="66"/>
      <c r="FF408" s="66"/>
      <c r="FG408" s="66"/>
      <c r="FH408" s="66"/>
      <c r="FI408" s="66"/>
      <c r="FJ408" s="66"/>
      <c r="FK408" s="66"/>
      <c r="FL408" s="66"/>
      <c r="FM408" s="66"/>
      <c r="FN408" s="66"/>
      <c r="FO408" s="66"/>
      <c r="FP408" s="66"/>
      <c r="FQ408" s="66"/>
      <c r="FR408" s="66"/>
      <c r="FS408" s="66"/>
      <c r="FT408" s="66"/>
      <c r="FU408" s="66"/>
      <c r="FV408" s="66"/>
    </row>
    <row r="409" spans="2:178" s="31" customFormat="1" ht="12.75">
      <c r="B409" s="13" t="s">
        <v>145</v>
      </c>
      <c r="C409" s="85" t="s">
        <v>110</v>
      </c>
      <c r="D409" s="12" t="s">
        <v>87</v>
      </c>
      <c r="E409" s="12" t="s">
        <v>36</v>
      </c>
      <c r="F409" s="12" t="s">
        <v>315</v>
      </c>
      <c r="G409" s="12" t="s">
        <v>90</v>
      </c>
      <c r="H409" s="104">
        <f>574.7+195.3+80.1</f>
        <v>850.1</v>
      </c>
      <c r="I409" s="82"/>
      <c r="J409" s="7"/>
      <c r="K409" s="7"/>
      <c r="L409" s="83"/>
      <c r="M409" s="18"/>
      <c r="N409" s="32"/>
      <c r="O409" s="18"/>
      <c r="P409" s="32"/>
      <c r="Q409" s="63"/>
      <c r="R409" s="63"/>
      <c r="S409" s="63"/>
      <c r="T409" s="63"/>
      <c r="U409" s="63"/>
      <c r="V409" s="63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  <c r="ED409" s="66"/>
      <c r="EE409" s="66"/>
      <c r="EF409" s="66"/>
      <c r="EG409" s="66"/>
      <c r="EH409" s="66"/>
      <c r="EI409" s="66"/>
      <c r="EJ409" s="66"/>
      <c r="EK409" s="66"/>
      <c r="EL409" s="66"/>
      <c r="EM409" s="66"/>
      <c r="EN409" s="66"/>
      <c r="EO409" s="66"/>
      <c r="EP409" s="66"/>
      <c r="EQ409" s="66"/>
      <c r="ER409" s="66"/>
      <c r="ES409" s="66"/>
      <c r="ET409" s="66"/>
      <c r="EU409" s="66"/>
      <c r="EV409" s="66"/>
      <c r="EW409" s="66"/>
      <c r="EX409" s="66"/>
      <c r="EY409" s="66"/>
      <c r="EZ409" s="66"/>
      <c r="FA409" s="66"/>
      <c r="FB409" s="66"/>
      <c r="FC409" s="66"/>
      <c r="FD409" s="66"/>
      <c r="FE409" s="66"/>
      <c r="FF409" s="66"/>
      <c r="FG409" s="66"/>
      <c r="FH409" s="66"/>
      <c r="FI409" s="66"/>
      <c r="FJ409" s="66"/>
      <c r="FK409" s="66"/>
      <c r="FL409" s="66"/>
      <c r="FM409" s="66"/>
      <c r="FN409" s="66"/>
      <c r="FO409" s="66"/>
      <c r="FP409" s="66"/>
      <c r="FQ409" s="66"/>
      <c r="FR409" s="66"/>
      <c r="FS409" s="66"/>
      <c r="FT409" s="66"/>
      <c r="FU409" s="66"/>
      <c r="FV409" s="66"/>
    </row>
    <row r="410" spans="2:178" s="31" customFormat="1" ht="12">
      <c r="B410" s="86" t="s">
        <v>52</v>
      </c>
      <c r="C410" s="20" t="s">
        <v>110</v>
      </c>
      <c r="D410" s="20" t="s">
        <v>48</v>
      </c>
      <c r="E410" s="12"/>
      <c r="F410" s="12"/>
      <c r="G410" s="12"/>
      <c r="H410" s="103">
        <f>H411+H444</f>
        <v>42487.40000000001</v>
      </c>
      <c r="I410" s="82"/>
      <c r="J410" s="7"/>
      <c r="K410" s="7"/>
      <c r="L410" s="83"/>
      <c r="M410" s="18"/>
      <c r="N410" s="32"/>
      <c r="O410" s="18"/>
      <c r="P410" s="32"/>
      <c r="Q410" s="63"/>
      <c r="R410" s="63"/>
      <c r="S410" s="63"/>
      <c r="T410" s="63"/>
      <c r="U410" s="63"/>
      <c r="V410" s="63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  <c r="ED410" s="66"/>
      <c r="EE410" s="66"/>
      <c r="EF410" s="66"/>
      <c r="EG410" s="66"/>
      <c r="EH410" s="66"/>
      <c r="EI410" s="66"/>
      <c r="EJ410" s="66"/>
      <c r="EK410" s="66"/>
      <c r="EL410" s="66"/>
      <c r="EM410" s="66"/>
      <c r="EN410" s="66"/>
      <c r="EO410" s="66"/>
      <c r="EP410" s="66"/>
      <c r="EQ410" s="66"/>
      <c r="ER410" s="66"/>
      <c r="ES410" s="66"/>
      <c r="ET410" s="66"/>
      <c r="EU410" s="66"/>
      <c r="EV410" s="66"/>
      <c r="EW410" s="66"/>
      <c r="EX410" s="66"/>
      <c r="EY410" s="66"/>
      <c r="EZ410" s="66"/>
      <c r="FA410" s="66"/>
      <c r="FB410" s="66"/>
      <c r="FC410" s="66"/>
      <c r="FD410" s="66"/>
      <c r="FE410" s="66"/>
      <c r="FF410" s="66"/>
      <c r="FG410" s="66"/>
      <c r="FH410" s="66"/>
      <c r="FI410" s="66"/>
      <c r="FJ410" s="66"/>
      <c r="FK410" s="66"/>
      <c r="FL410" s="66"/>
      <c r="FM410" s="66"/>
      <c r="FN410" s="66"/>
      <c r="FO410" s="66"/>
      <c r="FP410" s="66"/>
      <c r="FQ410" s="66"/>
      <c r="FR410" s="66"/>
      <c r="FS410" s="66"/>
      <c r="FT410" s="66"/>
      <c r="FU410" s="66"/>
      <c r="FV410" s="66"/>
    </row>
    <row r="411" spans="2:178" s="31" customFormat="1" ht="12.75">
      <c r="B411" s="17" t="s">
        <v>53</v>
      </c>
      <c r="C411" s="12" t="s">
        <v>110</v>
      </c>
      <c r="D411" s="12" t="s">
        <v>48</v>
      </c>
      <c r="E411" s="12" t="s">
        <v>16</v>
      </c>
      <c r="F411" s="12"/>
      <c r="G411" s="12"/>
      <c r="H411" s="7">
        <f>H412+H416+H420+H423+H426+H432+H438+H441+H429+H435</f>
        <v>37390.200000000004</v>
      </c>
      <c r="I411" s="82"/>
      <c r="J411" s="7"/>
      <c r="K411" s="7"/>
      <c r="L411" s="83"/>
      <c r="M411" s="18"/>
      <c r="N411" s="32"/>
      <c r="O411" s="18"/>
      <c r="P411" s="32"/>
      <c r="Q411" s="63"/>
      <c r="R411" s="63"/>
      <c r="S411" s="63"/>
      <c r="T411" s="63"/>
      <c r="U411" s="63"/>
      <c r="V411" s="63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  <c r="ED411" s="66"/>
      <c r="EE411" s="66"/>
      <c r="EF411" s="66"/>
      <c r="EG411" s="66"/>
      <c r="EH411" s="66"/>
      <c r="EI411" s="66"/>
      <c r="EJ411" s="66"/>
      <c r="EK411" s="66"/>
      <c r="EL411" s="66"/>
      <c r="EM411" s="66"/>
      <c r="EN411" s="66"/>
      <c r="EO411" s="66"/>
      <c r="EP411" s="66"/>
      <c r="EQ411" s="66"/>
      <c r="ER411" s="66"/>
      <c r="ES411" s="66"/>
      <c r="ET411" s="66"/>
      <c r="EU411" s="66"/>
      <c r="EV411" s="66"/>
      <c r="EW411" s="66"/>
      <c r="EX411" s="66"/>
      <c r="EY411" s="66"/>
      <c r="EZ411" s="66"/>
      <c r="FA411" s="66"/>
      <c r="FB411" s="66"/>
      <c r="FC411" s="66"/>
      <c r="FD411" s="66"/>
      <c r="FE411" s="66"/>
      <c r="FF411" s="66"/>
      <c r="FG411" s="66"/>
      <c r="FH411" s="66"/>
      <c r="FI411" s="66"/>
      <c r="FJ411" s="66"/>
      <c r="FK411" s="66"/>
      <c r="FL411" s="66"/>
      <c r="FM411" s="66"/>
      <c r="FN411" s="66"/>
      <c r="FO411" s="66"/>
      <c r="FP411" s="66"/>
      <c r="FQ411" s="66"/>
      <c r="FR411" s="66"/>
      <c r="FS411" s="66"/>
      <c r="FT411" s="66"/>
      <c r="FU411" s="66"/>
      <c r="FV411" s="66"/>
    </row>
    <row r="412" spans="2:178" s="31" customFormat="1" ht="15" customHeight="1">
      <c r="B412" s="13" t="s">
        <v>54</v>
      </c>
      <c r="C412" s="12" t="s">
        <v>110</v>
      </c>
      <c r="D412" s="12" t="s">
        <v>48</v>
      </c>
      <c r="E412" s="12" t="s">
        <v>16</v>
      </c>
      <c r="F412" s="12" t="s">
        <v>191</v>
      </c>
      <c r="G412" s="12"/>
      <c r="H412" s="7">
        <f>H413</f>
        <v>15477.7</v>
      </c>
      <c r="I412" s="82"/>
      <c r="J412" s="7"/>
      <c r="K412" s="7"/>
      <c r="L412" s="83"/>
      <c r="M412" s="18"/>
      <c r="N412" s="32"/>
      <c r="O412" s="18"/>
      <c r="P412" s="32"/>
      <c r="Q412" s="63"/>
      <c r="R412" s="63"/>
      <c r="S412" s="63"/>
      <c r="T412" s="63"/>
      <c r="U412" s="63"/>
      <c r="V412" s="63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  <c r="ED412" s="66"/>
      <c r="EE412" s="66"/>
      <c r="EF412" s="66"/>
      <c r="EG412" s="66"/>
      <c r="EH412" s="66"/>
      <c r="EI412" s="66"/>
      <c r="EJ412" s="66"/>
      <c r="EK412" s="66"/>
      <c r="EL412" s="66"/>
      <c r="EM412" s="66"/>
      <c r="EN412" s="66"/>
      <c r="EO412" s="66"/>
      <c r="EP412" s="66"/>
      <c r="EQ412" s="66"/>
      <c r="ER412" s="66"/>
      <c r="ES412" s="66"/>
      <c r="ET412" s="66"/>
      <c r="EU412" s="66"/>
      <c r="EV412" s="66"/>
      <c r="EW412" s="66"/>
      <c r="EX412" s="66"/>
      <c r="EY412" s="66"/>
      <c r="EZ412" s="66"/>
      <c r="FA412" s="66"/>
      <c r="FB412" s="66"/>
      <c r="FC412" s="66"/>
      <c r="FD412" s="66"/>
      <c r="FE412" s="66"/>
      <c r="FF412" s="66"/>
      <c r="FG412" s="66"/>
      <c r="FH412" s="66"/>
      <c r="FI412" s="66"/>
      <c r="FJ412" s="66"/>
      <c r="FK412" s="66"/>
      <c r="FL412" s="66"/>
      <c r="FM412" s="66"/>
      <c r="FN412" s="66"/>
      <c r="FO412" s="66"/>
      <c r="FP412" s="66"/>
      <c r="FQ412" s="66"/>
      <c r="FR412" s="66"/>
      <c r="FS412" s="66"/>
      <c r="FT412" s="66"/>
      <c r="FU412" s="66"/>
      <c r="FV412" s="66"/>
    </row>
    <row r="413" spans="2:178" s="31" customFormat="1" ht="12.75">
      <c r="B413" s="17" t="s">
        <v>55</v>
      </c>
      <c r="C413" s="12" t="s">
        <v>110</v>
      </c>
      <c r="D413" s="12" t="s">
        <v>48</v>
      </c>
      <c r="E413" s="12" t="s">
        <v>16</v>
      </c>
      <c r="F413" s="12" t="s">
        <v>192</v>
      </c>
      <c r="G413" s="12"/>
      <c r="H413" s="7">
        <f>H415</f>
        <v>15477.7</v>
      </c>
      <c r="I413" s="82"/>
      <c r="J413" s="7"/>
      <c r="K413" s="7"/>
      <c r="L413" s="83"/>
      <c r="M413" s="18"/>
      <c r="N413" s="32"/>
      <c r="O413" s="18"/>
      <c r="P413" s="32"/>
      <c r="Q413" s="63"/>
      <c r="R413" s="63"/>
      <c r="S413" s="63"/>
      <c r="T413" s="63"/>
      <c r="U413" s="63"/>
      <c r="V413" s="63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  <c r="ED413" s="66"/>
      <c r="EE413" s="66"/>
      <c r="EF413" s="66"/>
      <c r="EG413" s="66"/>
      <c r="EH413" s="66"/>
      <c r="EI413" s="66"/>
      <c r="EJ413" s="66"/>
      <c r="EK413" s="66"/>
      <c r="EL413" s="66"/>
      <c r="EM413" s="66"/>
      <c r="EN413" s="66"/>
      <c r="EO413" s="66"/>
      <c r="EP413" s="66"/>
      <c r="EQ413" s="66"/>
      <c r="ER413" s="66"/>
      <c r="ES413" s="66"/>
      <c r="ET413" s="66"/>
      <c r="EU413" s="66"/>
      <c r="EV413" s="66"/>
      <c r="EW413" s="66"/>
      <c r="EX413" s="66"/>
      <c r="EY413" s="66"/>
      <c r="EZ413" s="66"/>
      <c r="FA413" s="66"/>
      <c r="FB413" s="66"/>
      <c r="FC413" s="66"/>
      <c r="FD413" s="66"/>
      <c r="FE413" s="66"/>
      <c r="FF413" s="66"/>
      <c r="FG413" s="66"/>
      <c r="FH413" s="66"/>
      <c r="FI413" s="66"/>
      <c r="FJ413" s="66"/>
      <c r="FK413" s="66"/>
      <c r="FL413" s="66"/>
      <c r="FM413" s="66"/>
      <c r="FN413" s="66"/>
      <c r="FO413" s="66"/>
      <c r="FP413" s="66"/>
      <c r="FQ413" s="66"/>
      <c r="FR413" s="66"/>
      <c r="FS413" s="66"/>
      <c r="FT413" s="66"/>
      <c r="FU413" s="66"/>
      <c r="FV413" s="66"/>
    </row>
    <row r="414" spans="2:178" s="31" customFormat="1" ht="25.5">
      <c r="B414" s="17" t="s">
        <v>144</v>
      </c>
      <c r="C414" s="12" t="s">
        <v>110</v>
      </c>
      <c r="D414" s="12" t="s">
        <v>48</v>
      </c>
      <c r="E414" s="12" t="s">
        <v>16</v>
      </c>
      <c r="F414" s="12" t="s">
        <v>192</v>
      </c>
      <c r="G414" s="12" t="s">
        <v>143</v>
      </c>
      <c r="H414" s="7">
        <f>H415</f>
        <v>15477.7</v>
      </c>
      <c r="I414" s="82"/>
      <c r="J414" s="7"/>
      <c r="K414" s="7"/>
      <c r="L414" s="83"/>
      <c r="M414" s="18"/>
      <c r="N414" s="32"/>
      <c r="O414" s="18"/>
      <c r="P414" s="32"/>
      <c r="Q414" s="63"/>
      <c r="R414" s="63"/>
      <c r="S414" s="63"/>
      <c r="T414" s="63"/>
      <c r="U414" s="63"/>
      <c r="V414" s="63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  <c r="ED414" s="66"/>
      <c r="EE414" s="66"/>
      <c r="EF414" s="66"/>
      <c r="EG414" s="66"/>
      <c r="EH414" s="66"/>
      <c r="EI414" s="66"/>
      <c r="EJ414" s="66"/>
      <c r="EK414" s="66"/>
      <c r="EL414" s="66"/>
      <c r="EM414" s="66"/>
      <c r="EN414" s="66"/>
      <c r="EO414" s="66"/>
      <c r="EP414" s="66"/>
      <c r="EQ414" s="66"/>
      <c r="ER414" s="66"/>
      <c r="ES414" s="66"/>
      <c r="ET414" s="66"/>
      <c r="EU414" s="66"/>
      <c r="EV414" s="66"/>
      <c r="EW414" s="66"/>
      <c r="EX414" s="66"/>
      <c r="EY414" s="66"/>
      <c r="EZ414" s="66"/>
      <c r="FA414" s="66"/>
      <c r="FB414" s="66"/>
      <c r="FC414" s="66"/>
      <c r="FD414" s="66"/>
      <c r="FE414" s="66"/>
      <c r="FF414" s="66"/>
      <c r="FG414" s="66"/>
      <c r="FH414" s="66"/>
      <c r="FI414" s="66"/>
      <c r="FJ414" s="66"/>
      <c r="FK414" s="66"/>
      <c r="FL414" s="66"/>
      <c r="FM414" s="66"/>
      <c r="FN414" s="66"/>
      <c r="FO414" s="66"/>
      <c r="FP414" s="66"/>
      <c r="FQ414" s="66"/>
      <c r="FR414" s="66"/>
      <c r="FS414" s="66"/>
      <c r="FT414" s="66"/>
      <c r="FU414" s="66"/>
      <c r="FV414" s="66"/>
    </row>
    <row r="415" spans="2:178" s="31" customFormat="1" ht="12.75">
      <c r="B415" s="13" t="s">
        <v>145</v>
      </c>
      <c r="C415" s="12" t="s">
        <v>110</v>
      </c>
      <c r="D415" s="12" t="s">
        <v>48</v>
      </c>
      <c r="E415" s="12" t="s">
        <v>16</v>
      </c>
      <c r="F415" s="12" t="s">
        <v>192</v>
      </c>
      <c r="G415" s="12" t="s">
        <v>90</v>
      </c>
      <c r="H415" s="7">
        <f>14913.2+564.5</f>
        <v>15477.7</v>
      </c>
      <c r="I415" s="82"/>
      <c r="J415" s="7"/>
      <c r="K415" s="7"/>
      <c r="L415" s="83"/>
      <c r="M415" s="18"/>
      <c r="N415" s="32"/>
      <c r="O415" s="18"/>
      <c r="P415" s="32"/>
      <c r="Q415" s="63"/>
      <c r="R415" s="63"/>
      <c r="S415" s="63"/>
      <c r="T415" s="63"/>
      <c r="U415" s="63"/>
      <c r="V415" s="63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  <c r="ED415" s="66"/>
      <c r="EE415" s="66"/>
      <c r="EF415" s="66"/>
      <c r="EG415" s="66"/>
      <c r="EH415" s="66"/>
      <c r="EI415" s="66"/>
      <c r="EJ415" s="66"/>
      <c r="EK415" s="66"/>
      <c r="EL415" s="66"/>
      <c r="EM415" s="66"/>
      <c r="EN415" s="66"/>
      <c r="EO415" s="66"/>
      <c r="EP415" s="66"/>
      <c r="EQ415" s="66"/>
      <c r="ER415" s="66"/>
      <c r="ES415" s="66"/>
      <c r="ET415" s="66"/>
      <c r="EU415" s="66"/>
      <c r="EV415" s="66"/>
      <c r="EW415" s="66"/>
      <c r="EX415" s="66"/>
      <c r="EY415" s="66"/>
      <c r="EZ415" s="66"/>
      <c r="FA415" s="66"/>
      <c r="FB415" s="66"/>
      <c r="FC415" s="66"/>
      <c r="FD415" s="66"/>
      <c r="FE415" s="66"/>
      <c r="FF415" s="66"/>
      <c r="FG415" s="66"/>
      <c r="FH415" s="66"/>
      <c r="FI415" s="66"/>
      <c r="FJ415" s="66"/>
      <c r="FK415" s="66"/>
      <c r="FL415" s="66"/>
      <c r="FM415" s="66"/>
      <c r="FN415" s="66"/>
      <c r="FO415" s="66"/>
      <c r="FP415" s="66"/>
      <c r="FQ415" s="66"/>
      <c r="FR415" s="66"/>
      <c r="FS415" s="66"/>
      <c r="FT415" s="66"/>
      <c r="FU415" s="66"/>
      <c r="FV415" s="66"/>
    </row>
    <row r="416" spans="2:178" s="31" customFormat="1" ht="12.75">
      <c r="B416" s="17" t="s">
        <v>91</v>
      </c>
      <c r="C416" s="12" t="s">
        <v>110</v>
      </c>
      <c r="D416" s="12" t="s">
        <v>48</v>
      </c>
      <c r="E416" s="12" t="s">
        <v>16</v>
      </c>
      <c r="F416" s="12" t="s">
        <v>193</v>
      </c>
      <c r="G416" s="12"/>
      <c r="H416" s="7">
        <f>H417</f>
        <v>11119.900000000001</v>
      </c>
      <c r="I416" s="82"/>
      <c r="J416" s="7"/>
      <c r="K416" s="7"/>
      <c r="L416" s="83"/>
      <c r="M416" s="18"/>
      <c r="N416" s="32"/>
      <c r="O416" s="18"/>
      <c r="P416" s="32"/>
      <c r="Q416" s="63"/>
      <c r="R416" s="63"/>
      <c r="S416" s="63"/>
      <c r="T416" s="63"/>
      <c r="U416" s="63"/>
      <c r="V416" s="63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  <c r="ED416" s="66"/>
      <c r="EE416" s="66"/>
      <c r="EF416" s="66"/>
      <c r="EG416" s="66"/>
      <c r="EH416" s="66"/>
      <c r="EI416" s="66"/>
      <c r="EJ416" s="66"/>
      <c r="EK416" s="66"/>
      <c r="EL416" s="66"/>
      <c r="EM416" s="66"/>
      <c r="EN416" s="66"/>
      <c r="EO416" s="66"/>
      <c r="EP416" s="66"/>
      <c r="EQ416" s="66"/>
      <c r="ER416" s="66"/>
      <c r="ES416" s="66"/>
      <c r="ET416" s="66"/>
      <c r="EU416" s="66"/>
      <c r="EV416" s="66"/>
      <c r="EW416" s="66"/>
      <c r="EX416" s="66"/>
      <c r="EY416" s="66"/>
      <c r="EZ416" s="66"/>
      <c r="FA416" s="66"/>
      <c r="FB416" s="66"/>
      <c r="FC416" s="66"/>
      <c r="FD416" s="66"/>
      <c r="FE416" s="66"/>
      <c r="FF416" s="66"/>
      <c r="FG416" s="66"/>
      <c r="FH416" s="66"/>
      <c r="FI416" s="66"/>
      <c r="FJ416" s="66"/>
      <c r="FK416" s="66"/>
      <c r="FL416" s="66"/>
      <c r="FM416" s="66"/>
      <c r="FN416" s="66"/>
      <c r="FO416" s="66"/>
      <c r="FP416" s="66"/>
      <c r="FQ416" s="66"/>
      <c r="FR416" s="66"/>
      <c r="FS416" s="66"/>
      <c r="FT416" s="66"/>
      <c r="FU416" s="66"/>
      <c r="FV416" s="66"/>
    </row>
    <row r="417" spans="2:178" s="31" customFormat="1" ht="12.75">
      <c r="B417" s="17" t="s">
        <v>55</v>
      </c>
      <c r="C417" s="12" t="s">
        <v>110</v>
      </c>
      <c r="D417" s="12" t="s">
        <v>48</v>
      </c>
      <c r="E417" s="12" t="s">
        <v>16</v>
      </c>
      <c r="F417" s="12" t="s">
        <v>194</v>
      </c>
      <c r="G417" s="12"/>
      <c r="H417" s="7">
        <f>H419</f>
        <v>11119.900000000001</v>
      </c>
      <c r="I417" s="82"/>
      <c r="J417" s="7"/>
      <c r="K417" s="7"/>
      <c r="L417" s="83"/>
      <c r="M417" s="18"/>
      <c r="N417" s="32"/>
      <c r="O417" s="18"/>
      <c r="P417" s="32"/>
      <c r="Q417" s="63"/>
      <c r="R417" s="63"/>
      <c r="S417" s="63"/>
      <c r="T417" s="63"/>
      <c r="U417" s="63"/>
      <c r="V417" s="63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  <c r="ED417" s="66"/>
      <c r="EE417" s="66"/>
      <c r="EF417" s="66"/>
      <c r="EG417" s="66"/>
      <c r="EH417" s="66"/>
      <c r="EI417" s="66"/>
      <c r="EJ417" s="66"/>
      <c r="EK417" s="66"/>
      <c r="EL417" s="66"/>
      <c r="EM417" s="66"/>
      <c r="EN417" s="66"/>
      <c r="EO417" s="66"/>
      <c r="EP417" s="66"/>
      <c r="EQ417" s="66"/>
      <c r="ER417" s="66"/>
      <c r="ES417" s="66"/>
      <c r="ET417" s="66"/>
      <c r="EU417" s="66"/>
      <c r="EV417" s="66"/>
      <c r="EW417" s="66"/>
      <c r="EX417" s="66"/>
      <c r="EY417" s="66"/>
      <c r="EZ417" s="66"/>
      <c r="FA417" s="66"/>
      <c r="FB417" s="66"/>
      <c r="FC417" s="66"/>
      <c r="FD417" s="66"/>
      <c r="FE417" s="66"/>
      <c r="FF417" s="66"/>
      <c r="FG417" s="66"/>
      <c r="FH417" s="66"/>
      <c r="FI417" s="66"/>
      <c r="FJ417" s="66"/>
      <c r="FK417" s="66"/>
      <c r="FL417" s="66"/>
      <c r="FM417" s="66"/>
      <c r="FN417" s="66"/>
      <c r="FO417" s="66"/>
      <c r="FP417" s="66"/>
      <c r="FQ417" s="66"/>
      <c r="FR417" s="66"/>
      <c r="FS417" s="66"/>
      <c r="FT417" s="66"/>
      <c r="FU417" s="66"/>
      <c r="FV417" s="66"/>
    </row>
    <row r="418" spans="2:178" s="31" customFormat="1" ht="25.5">
      <c r="B418" s="17" t="s">
        <v>144</v>
      </c>
      <c r="C418" s="12" t="s">
        <v>110</v>
      </c>
      <c r="D418" s="12" t="s">
        <v>48</v>
      </c>
      <c r="E418" s="12" t="s">
        <v>16</v>
      </c>
      <c r="F418" s="12" t="s">
        <v>194</v>
      </c>
      <c r="G418" s="12" t="s">
        <v>143</v>
      </c>
      <c r="H418" s="7">
        <f>H419</f>
        <v>11119.900000000001</v>
      </c>
      <c r="I418" s="82"/>
      <c r="J418" s="7"/>
      <c r="K418" s="7"/>
      <c r="L418" s="83"/>
      <c r="M418" s="18"/>
      <c r="N418" s="32"/>
      <c r="O418" s="18"/>
      <c r="P418" s="32"/>
      <c r="Q418" s="63"/>
      <c r="R418" s="63"/>
      <c r="S418" s="63"/>
      <c r="T418" s="63"/>
      <c r="U418" s="63"/>
      <c r="V418" s="63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  <c r="ED418" s="66"/>
      <c r="EE418" s="66"/>
      <c r="EF418" s="66"/>
      <c r="EG418" s="66"/>
      <c r="EH418" s="66"/>
      <c r="EI418" s="66"/>
      <c r="EJ418" s="66"/>
      <c r="EK418" s="66"/>
      <c r="EL418" s="66"/>
      <c r="EM418" s="66"/>
      <c r="EN418" s="66"/>
      <c r="EO418" s="66"/>
      <c r="EP418" s="66"/>
      <c r="EQ418" s="66"/>
      <c r="ER418" s="66"/>
      <c r="ES418" s="66"/>
      <c r="ET418" s="66"/>
      <c r="EU418" s="66"/>
      <c r="EV418" s="66"/>
      <c r="EW418" s="66"/>
      <c r="EX418" s="66"/>
      <c r="EY418" s="66"/>
      <c r="EZ418" s="66"/>
      <c r="FA418" s="66"/>
      <c r="FB418" s="66"/>
      <c r="FC418" s="66"/>
      <c r="FD418" s="66"/>
      <c r="FE418" s="66"/>
      <c r="FF418" s="66"/>
      <c r="FG418" s="66"/>
      <c r="FH418" s="66"/>
      <c r="FI418" s="66"/>
      <c r="FJ418" s="66"/>
      <c r="FK418" s="66"/>
      <c r="FL418" s="66"/>
      <c r="FM418" s="66"/>
      <c r="FN418" s="66"/>
      <c r="FO418" s="66"/>
      <c r="FP418" s="66"/>
      <c r="FQ418" s="66"/>
      <c r="FR418" s="66"/>
      <c r="FS418" s="66"/>
      <c r="FT418" s="66"/>
      <c r="FU418" s="66"/>
      <c r="FV418" s="66"/>
    </row>
    <row r="419" spans="2:178" s="31" customFormat="1" ht="12.75">
      <c r="B419" s="13" t="s">
        <v>145</v>
      </c>
      <c r="C419" s="12" t="s">
        <v>110</v>
      </c>
      <c r="D419" s="12" t="s">
        <v>48</v>
      </c>
      <c r="E419" s="12" t="s">
        <v>16</v>
      </c>
      <c r="F419" s="12" t="s">
        <v>194</v>
      </c>
      <c r="G419" s="12" t="s">
        <v>90</v>
      </c>
      <c r="H419" s="7">
        <f>10110.1+408.1+601.7</f>
        <v>11119.900000000001</v>
      </c>
      <c r="I419" s="82"/>
      <c r="J419" s="7"/>
      <c r="K419" s="7"/>
      <c r="L419" s="83"/>
      <c r="M419" s="18"/>
      <c r="N419" s="32"/>
      <c r="O419" s="18"/>
      <c r="P419" s="32"/>
      <c r="Q419" s="63"/>
      <c r="R419" s="63"/>
      <c r="S419" s="63"/>
      <c r="T419" s="63"/>
      <c r="U419" s="63"/>
      <c r="V419" s="63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  <c r="ED419" s="66"/>
      <c r="EE419" s="66"/>
      <c r="EF419" s="66"/>
      <c r="EG419" s="66"/>
      <c r="EH419" s="66"/>
      <c r="EI419" s="66"/>
      <c r="EJ419" s="66"/>
      <c r="EK419" s="66"/>
      <c r="EL419" s="66"/>
      <c r="EM419" s="66"/>
      <c r="EN419" s="66"/>
      <c r="EO419" s="66"/>
      <c r="EP419" s="66"/>
      <c r="EQ419" s="66"/>
      <c r="ER419" s="66"/>
      <c r="ES419" s="66"/>
      <c r="ET419" s="66"/>
      <c r="EU419" s="66"/>
      <c r="EV419" s="66"/>
      <c r="EW419" s="66"/>
      <c r="EX419" s="66"/>
      <c r="EY419" s="66"/>
      <c r="EZ419" s="66"/>
      <c r="FA419" s="66"/>
      <c r="FB419" s="66"/>
      <c r="FC419" s="66"/>
      <c r="FD419" s="66"/>
      <c r="FE419" s="66"/>
      <c r="FF419" s="66"/>
      <c r="FG419" s="66"/>
      <c r="FH419" s="66"/>
      <c r="FI419" s="66"/>
      <c r="FJ419" s="66"/>
      <c r="FK419" s="66"/>
      <c r="FL419" s="66"/>
      <c r="FM419" s="66"/>
      <c r="FN419" s="66"/>
      <c r="FO419" s="66"/>
      <c r="FP419" s="66"/>
      <c r="FQ419" s="66"/>
      <c r="FR419" s="66"/>
      <c r="FS419" s="66"/>
      <c r="FT419" s="66"/>
      <c r="FU419" s="66"/>
      <c r="FV419" s="66"/>
    </row>
    <row r="420" spans="2:178" s="31" customFormat="1" ht="25.5">
      <c r="B420" s="17" t="s">
        <v>250</v>
      </c>
      <c r="C420" s="12" t="s">
        <v>110</v>
      </c>
      <c r="D420" s="12" t="s">
        <v>48</v>
      </c>
      <c r="E420" s="12" t="s">
        <v>16</v>
      </c>
      <c r="F420" s="12" t="s">
        <v>251</v>
      </c>
      <c r="G420" s="101"/>
      <c r="H420" s="7">
        <f>H421</f>
        <v>2333.2</v>
      </c>
      <c r="I420" s="82"/>
      <c r="J420" s="7"/>
      <c r="K420" s="7"/>
      <c r="L420" s="83"/>
      <c r="M420" s="18"/>
      <c r="N420" s="32"/>
      <c r="O420" s="18"/>
      <c r="P420" s="32"/>
      <c r="Q420" s="63"/>
      <c r="R420" s="63"/>
      <c r="S420" s="63"/>
      <c r="T420" s="63"/>
      <c r="U420" s="63"/>
      <c r="V420" s="63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  <c r="ED420" s="66"/>
      <c r="EE420" s="66"/>
      <c r="EF420" s="66"/>
      <c r="EG420" s="66"/>
      <c r="EH420" s="66"/>
      <c r="EI420" s="66"/>
      <c r="EJ420" s="66"/>
      <c r="EK420" s="66"/>
      <c r="EL420" s="66"/>
      <c r="EM420" s="66"/>
      <c r="EN420" s="66"/>
      <c r="EO420" s="66"/>
      <c r="EP420" s="66"/>
      <c r="EQ420" s="66"/>
      <c r="ER420" s="66"/>
      <c r="ES420" s="66"/>
      <c r="ET420" s="66"/>
      <c r="EU420" s="66"/>
      <c r="EV420" s="66"/>
      <c r="EW420" s="66"/>
      <c r="EX420" s="66"/>
      <c r="EY420" s="66"/>
      <c r="EZ420" s="66"/>
      <c r="FA420" s="66"/>
      <c r="FB420" s="66"/>
      <c r="FC420" s="66"/>
      <c r="FD420" s="66"/>
      <c r="FE420" s="66"/>
      <c r="FF420" s="66"/>
      <c r="FG420" s="66"/>
      <c r="FH420" s="66"/>
      <c r="FI420" s="66"/>
      <c r="FJ420" s="66"/>
      <c r="FK420" s="66"/>
      <c r="FL420" s="66"/>
      <c r="FM420" s="66"/>
      <c r="FN420" s="66"/>
      <c r="FO420" s="66"/>
      <c r="FP420" s="66"/>
      <c r="FQ420" s="66"/>
      <c r="FR420" s="66"/>
      <c r="FS420" s="66"/>
      <c r="FT420" s="66"/>
      <c r="FU420" s="66"/>
      <c r="FV420" s="66"/>
    </row>
    <row r="421" spans="2:178" s="31" customFormat="1" ht="25.5">
      <c r="B421" s="17" t="s">
        <v>144</v>
      </c>
      <c r="C421" s="12" t="s">
        <v>110</v>
      </c>
      <c r="D421" s="12" t="s">
        <v>48</v>
      </c>
      <c r="E421" s="12" t="s">
        <v>16</v>
      </c>
      <c r="F421" s="12" t="s">
        <v>251</v>
      </c>
      <c r="G421" s="12" t="s">
        <v>143</v>
      </c>
      <c r="H421" s="7">
        <f>H422</f>
        <v>2333.2</v>
      </c>
      <c r="I421" s="82"/>
      <c r="J421" s="7"/>
      <c r="K421" s="7"/>
      <c r="L421" s="83"/>
      <c r="M421" s="18"/>
      <c r="N421" s="32"/>
      <c r="O421" s="18"/>
      <c r="P421" s="32"/>
      <c r="Q421" s="63"/>
      <c r="R421" s="63"/>
      <c r="S421" s="63"/>
      <c r="T421" s="63"/>
      <c r="U421" s="63"/>
      <c r="V421" s="63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  <c r="ED421" s="66"/>
      <c r="EE421" s="66"/>
      <c r="EF421" s="66"/>
      <c r="EG421" s="66"/>
      <c r="EH421" s="66"/>
      <c r="EI421" s="66"/>
      <c r="EJ421" s="66"/>
      <c r="EK421" s="66"/>
      <c r="EL421" s="66"/>
      <c r="EM421" s="66"/>
      <c r="EN421" s="66"/>
      <c r="EO421" s="66"/>
      <c r="EP421" s="66"/>
      <c r="EQ421" s="66"/>
      <c r="ER421" s="66"/>
      <c r="ES421" s="66"/>
      <c r="ET421" s="66"/>
      <c r="EU421" s="66"/>
      <c r="EV421" s="66"/>
      <c r="EW421" s="66"/>
      <c r="EX421" s="66"/>
      <c r="EY421" s="66"/>
      <c r="EZ421" s="66"/>
      <c r="FA421" s="66"/>
      <c r="FB421" s="66"/>
      <c r="FC421" s="66"/>
      <c r="FD421" s="66"/>
      <c r="FE421" s="66"/>
      <c r="FF421" s="66"/>
      <c r="FG421" s="66"/>
      <c r="FH421" s="66"/>
      <c r="FI421" s="66"/>
      <c r="FJ421" s="66"/>
      <c r="FK421" s="66"/>
      <c r="FL421" s="66"/>
      <c r="FM421" s="66"/>
      <c r="FN421" s="66"/>
      <c r="FO421" s="66"/>
      <c r="FP421" s="66"/>
      <c r="FQ421" s="66"/>
      <c r="FR421" s="66"/>
      <c r="FS421" s="66"/>
      <c r="FT421" s="66"/>
      <c r="FU421" s="66"/>
      <c r="FV421" s="66"/>
    </row>
    <row r="422" spans="2:178" s="31" customFormat="1" ht="12.75">
      <c r="B422" s="13" t="s">
        <v>145</v>
      </c>
      <c r="C422" s="12" t="s">
        <v>110</v>
      </c>
      <c r="D422" s="12" t="s">
        <v>48</v>
      </c>
      <c r="E422" s="12" t="s">
        <v>16</v>
      </c>
      <c r="F422" s="12" t="s">
        <v>251</v>
      </c>
      <c r="G422" s="12" t="s">
        <v>90</v>
      </c>
      <c r="H422" s="7">
        <f>2744.6-411.4</f>
        <v>2333.2</v>
      </c>
      <c r="I422" s="82"/>
      <c r="J422" s="7"/>
      <c r="K422" s="7"/>
      <c r="L422" s="83"/>
      <c r="M422" s="18"/>
      <c r="N422" s="32"/>
      <c r="O422" s="18"/>
      <c r="P422" s="32"/>
      <c r="Q422" s="63"/>
      <c r="R422" s="63"/>
      <c r="S422" s="63"/>
      <c r="T422" s="63"/>
      <c r="U422" s="63"/>
      <c r="V422" s="63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  <c r="ED422" s="66"/>
      <c r="EE422" s="66"/>
      <c r="EF422" s="66"/>
      <c r="EG422" s="66"/>
      <c r="EH422" s="66"/>
      <c r="EI422" s="66"/>
      <c r="EJ422" s="66"/>
      <c r="EK422" s="66"/>
      <c r="EL422" s="66"/>
      <c r="EM422" s="66"/>
      <c r="EN422" s="66"/>
      <c r="EO422" s="66"/>
      <c r="EP422" s="66"/>
      <c r="EQ422" s="66"/>
      <c r="ER422" s="66"/>
      <c r="ES422" s="66"/>
      <c r="ET422" s="66"/>
      <c r="EU422" s="66"/>
      <c r="EV422" s="66"/>
      <c r="EW422" s="66"/>
      <c r="EX422" s="66"/>
      <c r="EY422" s="66"/>
      <c r="EZ422" s="66"/>
      <c r="FA422" s="66"/>
      <c r="FB422" s="66"/>
      <c r="FC422" s="66"/>
      <c r="FD422" s="66"/>
      <c r="FE422" s="66"/>
      <c r="FF422" s="66"/>
      <c r="FG422" s="66"/>
      <c r="FH422" s="66"/>
      <c r="FI422" s="66"/>
      <c r="FJ422" s="66"/>
      <c r="FK422" s="66"/>
      <c r="FL422" s="66"/>
      <c r="FM422" s="66"/>
      <c r="FN422" s="66"/>
      <c r="FO422" s="66"/>
      <c r="FP422" s="66"/>
      <c r="FQ422" s="66"/>
      <c r="FR422" s="66"/>
      <c r="FS422" s="66"/>
      <c r="FT422" s="66"/>
      <c r="FU422" s="66"/>
      <c r="FV422" s="66"/>
    </row>
    <row r="423" spans="2:178" s="31" customFormat="1" ht="25.5">
      <c r="B423" s="17" t="s">
        <v>252</v>
      </c>
      <c r="C423" s="12" t="s">
        <v>110</v>
      </c>
      <c r="D423" s="12" t="s">
        <v>48</v>
      </c>
      <c r="E423" s="12" t="s">
        <v>16</v>
      </c>
      <c r="F423" s="12" t="s">
        <v>253</v>
      </c>
      <c r="G423" s="12"/>
      <c r="H423" s="7">
        <f>H424</f>
        <v>27.5</v>
      </c>
      <c r="I423" s="82"/>
      <c r="J423" s="7"/>
      <c r="K423" s="7"/>
      <c r="L423" s="83"/>
      <c r="M423" s="18"/>
      <c r="N423" s="32"/>
      <c r="O423" s="18"/>
      <c r="P423" s="32"/>
      <c r="Q423" s="63"/>
      <c r="R423" s="63"/>
      <c r="S423" s="63"/>
      <c r="T423" s="63"/>
      <c r="U423" s="63"/>
      <c r="V423" s="63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  <c r="ED423" s="66"/>
      <c r="EE423" s="66"/>
      <c r="EF423" s="66"/>
      <c r="EG423" s="66"/>
      <c r="EH423" s="66"/>
      <c r="EI423" s="66"/>
      <c r="EJ423" s="66"/>
      <c r="EK423" s="66"/>
      <c r="EL423" s="66"/>
      <c r="EM423" s="66"/>
      <c r="EN423" s="66"/>
      <c r="EO423" s="66"/>
      <c r="EP423" s="66"/>
      <c r="EQ423" s="66"/>
      <c r="ER423" s="66"/>
      <c r="ES423" s="66"/>
      <c r="ET423" s="66"/>
      <c r="EU423" s="66"/>
      <c r="EV423" s="66"/>
      <c r="EW423" s="66"/>
      <c r="EX423" s="66"/>
      <c r="EY423" s="66"/>
      <c r="EZ423" s="66"/>
      <c r="FA423" s="66"/>
      <c r="FB423" s="66"/>
      <c r="FC423" s="66"/>
      <c r="FD423" s="66"/>
      <c r="FE423" s="66"/>
      <c r="FF423" s="66"/>
      <c r="FG423" s="66"/>
      <c r="FH423" s="66"/>
      <c r="FI423" s="66"/>
      <c r="FJ423" s="66"/>
      <c r="FK423" s="66"/>
      <c r="FL423" s="66"/>
      <c r="FM423" s="66"/>
      <c r="FN423" s="66"/>
      <c r="FO423" s="66"/>
      <c r="FP423" s="66"/>
      <c r="FQ423" s="66"/>
      <c r="FR423" s="66"/>
      <c r="FS423" s="66"/>
      <c r="FT423" s="66"/>
      <c r="FU423" s="66"/>
      <c r="FV423" s="66"/>
    </row>
    <row r="424" spans="2:178" s="31" customFormat="1" ht="25.5">
      <c r="B424" s="17" t="s">
        <v>144</v>
      </c>
      <c r="C424" s="12" t="s">
        <v>110</v>
      </c>
      <c r="D424" s="12" t="s">
        <v>48</v>
      </c>
      <c r="E424" s="12" t="s">
        <v>16</v>
      </c>
      <c r="F424" s="12" t="s">
        <v>253</v>
      </c>
      <c r="G424" s="12" t="s">
        <v>143</v>
      </c>
      <c r="H424" s="7">
        <f>H425</f>
        <v>27.5</v>
      </c>
      <c r="I424" s="82"/>
      <c r="J424" s="7"/>
      <c r="K424" s="7"/>
      <c r="L424" s="83"/>
      <c r="M424" s="18"/>
      <c r="N424" s="32"/>
      <c r="O424" s="18"/>
      <c r="P424" s="32"/>
      <c r="Q424" s="63"/>
      <c r="R424" s="63"/>
      <c r="S424" s="63"/>
      <c r="T424" s="63"/>
      <c r="U424" s="63"/>
      <c r="V424" s="63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  <c r="ED424" s="66"/>
      <c r="EE424" s="66"/>
      <c r="EF424" s="66"/>
      <c r="EG424" s="66"/>
      <c r="EH424" s="66"/>
      <c r="EI424" s="66"/>
      <c r="EJ424" s="66"/>
      <c r="EK424" s="66"/>
      <c r="EL424" s="66"/>
      <c r="EM424" s="66"/>
      <c r="EN424" s="66"/>
      <c r="EO424" s="66"/>
      <c r="EP424" s="66"/>
      <c r="EQ424" s="66"/>
      <c r="ER424" s="66"/>
      <c r="ES424" s="66"/>
      <c r="ET424" s="66"/>
      <c r="EU424" s="66"/>
      <c r="EV424" s="66"/>
      <c r="EW424" s="66"/>
      <c r="EX424" s="66"/>
      <c r="EY424" s="66"/>
      <c r="EZ424" s="66"/>
      <c r="FA424" s="66"/>
      <c r="FB424" s="66"/>
      <c r="FC424" s="66"/>
      <c r="FD424" s="66"/>
      <c r="FE424" s="66"/>
      <c r="FF424" s="66"/>
      <c r="FG424" s="66"/>
      <c r="FH424" s="66"/>
      <c r="FI424" s="66"/>
      <c r="FJ424" s="66"/>
      <c r="FK424" s="66"/>
      <c r="FL424" s="66"/>
      <c r="FM424" s="66"/>
      <c r="FN424" s="66"/>
      <c r="FO424" s="66"/>
      <c r="FP424" s="66"/>
      <c r="FQ424" s="66"/>
      <c r="FR424" s="66"/>
      <c r="FS424" s="66"/>
      <c r="FT424" s="66"/>
      <c r="FU424" s="66"/>
      <c r="FV424" s="66"/>
    </row>
    <row r="425" spans="2:178" s="31" customFormat="1" ht="12.75">
      <c r="B425" s="13" t="s">
        <v>145</v>
      </c>
      <c r="C425" s="12" t="s">
        <v>110</v>
      </c>
      <c r="D425" s="12" t="s">
        <v>48</v>
      </c>
      <c r="E425" s="12" t="s">
        <v>16</v>
      </c>
      <c r="F425" s="12" t="s">
        <v>253</v>
      </c>
      <c r="G425" s="12" t="s">
        <v>90</v>
      </c>
      <c r="H425" s="7">
        <v>27.5</v>
      </c>
      <c r="I425" s="82"/>
      <c r="J425" s="7"/>
      <c r="K425" s="7"/>
      <c r="L425" s="83"/>
      <c r="M425" s="18"/>
      <c r="N425" s="32"/>
      <c r="O425" s="18"/>
      <c r="P425" s="32"/>
      <c r="Q425" s="63"/>
      <c r="R425" s="63"/>
      <c r="S425" s="63"/>
      <c r="T425" s="63"/>
      <c r="U425" s="63"/>
      <c r="V425" s="63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  <c r="ED425" s="66"/>
      <c r="EE425" s="66"/>
      <c r="EF425" s="66"/>
      <c r="EG425" s="66"/>
      <c r="EH425" s="66"/>
      <c r="EI425" s="66"/>
      <c r="EJ425" s="66"/>
      <c r="EK425" s="66"/>
      <c r="EL425" s="66"/>
      <c r="EM425" s="66"/>
      <c r="EN425" s="66"/>
      <c r="EO425" s="66"/>
      <c r="EP425" s="66"/>
      <c r="EQ425" s="66"/>
      <c r="ER425" s="66"/>
      <c r="ES425" s="66"/>
      <c r="ET425" s="66"/>
      <c r="EU425" s="66"/>
      <c r="EV425" s="66"/>
      <c r="EW425" s="66"/>
      <c r="EX425" s="66"/>
      <c r="EY425" s="66"/>
      <c r="EZ425" s="66"/>
      <c r="FA425" s="66"/>
      <c r="FB425" s="66"/>
      <c r="FC425" s="66"/>
      <c r="FD425" s="66"/>
      <c r="FE425" s="66"/>
      <c r="FF425" s="66"/>
      <c r="FG425" s="66"/>
      <c r="FH425" s="66"/>
      <c r="FI425" s="66"/>
      <c r="FJ425" s="66"/>
      <c r="FK425" s="66"/>
      <c r="FL425" s="66"/>
      <c r="FM425" s="66"/>
      <c r="FN425" s="66"/>
      <c r="FO425" s="66"/>
      <c r="FP425" s="66"/>
      <c r="FQ425" s="66"/>
      <c r="FR425" s="66"/>
      <c r="FS425" s="66"/>
      <c r="FT425" s="66"/>
      <c r="FU425" s="66"/>
      <c r="FV425" s="66"/>
    </row>
    <row r="426" spans="2:178" s="31" customFormat="1" ht="21.75" customHeight="1">
      <c r="B426" s="13" t="s">
        <v>268</v>
      </c>
      <c r="C426" s="12" t="s">
        <v>110</v>
      </c>
      <c r="D426" s="12" t="s">
        <v>48</v>
      </c>
      <c r="E426" s="12" t="s">
        <v>16</v>
      </c>
      <c r="F426" s="12" t="s">
        <v>266</v>
      </c>
      <c r="G426" s="12"/>
      <c r="H426" s="7">
        <f>H427</f>
        <v>1199.7</v>
      </c>
      <c r="I426" s="82"/>
      <c r="J426" s="7"/>
      <c r="K426" s="7"/>
      <c r="L426" s="83"/>
      <c r="M426" s="18"/>
      <c r="N426" s="32"/>
      <c r="O426" s="18"/>
      <c r="P426" s="32"/>
      <c r="Q426" s="63"/>
      <c r="R426" s="63"/>
      <c r="S426" s="63"/>
      <c r="T426" s="63"/>
      <c r="U426" s="63"/>
      <c r="V426" s="63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  <c r="ED426" s="66"/>
      <c r="EE426" s="66"/>
      <c r="EF426" s="66"/>
      <c r="EG426" s="66"/>
      <c r="EH426" s="66"/>
      <c r="EI426" s="66"/>
      <c r="EJ426" s="66"/>
      <c r="EK426" s="66"/>
      <c r="EL426" s="66"/>
      <c r="EM426" s="66"/>
      <c r="EN426" s="66"/>
      <c r="EO426" s="66"/>
      <c r="EP426" s="66"/>
      <c r="EQ426" s="66"/>
      <c r="ER426" s="66"/>
      <c r="ES426" s="66"/>
      <c r="ET426" s="66"/>
      <c r="EU426" s="66"/>
      <c r="EV426" s="66"/>
      <c r="EW426" s="66"/>
      <c r="EX426" s="66"/>
      <c r="EY426" s="66"/>
      <c r="EZ426" s="66"/>
      <c r="FA426" s="66"/>
      <c r="FB426" s="66"/>
      <c r="FC426" s="66"/>
      <c r="FD426" s="66"/>
      <c r="FE426" s="66"/>
      <c r="FF426" s="66"/>
      <c r="FG426" s="66"/>
      <c r="FH426" s="66"/>
      <c r="FI426" s="66"/>
      <c r="FJ426" s="66"/>
      <c r="FK426" s="66"/>
      <c r="FL426" s="66"/>
      <c r="FM426" s="66"/>
      <c r="FN426" s="66"/>
      <c r="FO426" s="66"/>
      <c r="FP426" s="66"/>
      <c r="FQ426" s="66"/>
      <c r="FR426" s="66"/>
      <c r="FS426" s="66"/>
      <c r="FT426" s="66"/>
      <c r="FU426" s="66"/>
      <c r="FV426" s="66"/>
    </row>
    <row r="427" spans="2:178" s="31" customFormat="1" ht="25.5">
      <c r="B427" s="17" t="s">
        <v>144</v>
      </c>
      <c r="C427" s="12" t="s">
        <v>110</v>
      </c>
      <c r="D427" s="12" t="s">
        <v>48</v>
      </c>
      <c r="E427" s="12" t="s">
        <v>16</v>
      </c>
      <c r="F427" s="12" t="s">
        <v>266</v>
      </c>
      <c r="G427" s="12" t="s">
        <v>143</v>
      </c>
      <c r="H427" s="7">
        <f>H428</f>
        <v>1199.7</v>
      </c>
      <c r="I427" s="82"/>
      <c r="J427" s="7"/>
      <c r="K427" s="7"/>
      <c r="L427" s="83"/>
      <c r="M427" s="18"/>
      <c r="N427" s="32"/>
      <c r="O427" s="18"/>
      <c r="P427" s="32"/>
      <c r="Q427" s="63"/>
      <c r="R427" s="63"/>
      <c r="S427" s="63"/>
      <c r="T427" s="63"/>
      <c r="U427" s="63"/>
      <c r="V427" s="63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  <c r="ED427" s="66"/>
      <c r="EE427" s="66"/>
      <c r="EF427" s="66"/>
      <c r="EG427" s="66"/>
      <c r="EH427" s="66"/>
      <c r="EI427" s="66"/>
      <c r="EJ427" s="66"/>
      <c r="EK427" s="66"/>
      <c r="EL427" s="66"/>
      <c r="EM427" s="66"/>
      <c r="EN427" s="66"/>
      <c r="EO427" s="66"/>
      <c r="EP427" s="66"/>
      <c r="EQ427" s="66"/>
      <c r="ER427" s="66"/>
      <c r="ES427" s="66"/>
      <c r="ET427" s="66"/>
      <c r="EU427" s="66"/>
      <c r="EV427" s="66"/>
      <c r="EW427" s="66"/>
      <c r="EX427" s="66"/>
      <c r="EY427" s="66"/>
      <c r="EZ427" s="66"/>
      <c r="FA427" s="66"/>
      <c r="FB427" s="66"/>
      <c r="FC427" s="66"/>
      <c r="FD427" s="66"/>
      <c r="FE427" s="66"/>
      <c r="FF427" s="66"/>
      <c r="FG427" s="66"/>
      <c r="FH427" s="66"/>
      <c r="FI427" s="66"/>
      <c r="FJ427" s="66"/>
      <c r="FK427" s="66"/>
      <c r="FL427" s="66"/>
      <c r="FM427" s="66"/>
      <c r="FN427" s="66"/>
      <c r="FO427" s="66"/>
      <c r="FP427" s="66"/>
      <c r="FQ427" s="66"/>
      <c r="FR427" s="66"/>
      <c r="FS427" s="66"/>
      <c r="FT427" s="66"/>
      <c r="FU427" s="66"/>
      <c r="FV427" s="66"/>
    </row>
    <row r="428" spans="2:178" s="31" customFormat="1" ht="15.75" customHeight="1">
      <c r="B428" s="13" t="s">
        <v>145</v>
      </c>
      <c r="C428" s="12" t="s">
        <v>110</v>
      </c>
      <c r="D428" s="12" t="s">
        <v>48</v>
      </c>
      <c r="E428" s="12" t="s">
        <v>16</v>
      </c>
      <c r="F428" s="12" t="s">
        <v>266</v>
      </c>
      <c r="G428" s="12" t="s">
        <v>90</v>
      </c>
      <c r="H428" s="7">
        <f>1499.7-300</f>
        <v>1199.7</v>
      </c>
      <c r="I428" s="82"/>
      <c r="J428" s="7"/>
      <c r="K428" s="7"/>
      <c r="L428" s="83"/>
      <c r="M428" s="18"/>
      <c r="N428" s="32"/>
      <c r="O428" s="18"/>
      <c r="P428" s="32"/>
      <c r="Q428" s="63"/>
      <c r="R428" s="63"/>
      <c r="S428" s="63"/>
      <c r="T428" s="63"/>
      <c r="U428" s="63"/>
      <c r="V428" s="63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  <c r="ED428" s="66"/>
      <c r="EE428" s="66"/>
      <c r="EF428" s="66"/>
      <c r="EG428" s="66"/>
      <c r="EH428" s="66"/>
      <c r="EI428" s="66"/>
      <c r="EJ428" s="66"/>
      <c r="EK428" s="66"/>
      <c r="EL428" s="66"/>
      <c r="EM428" s="66"/>
      <c r="EN428" s="66"/>
      <c r="EO428" s="66"/>
      <c r="EP428" s="66"/>
      <c r="EQ428" s="66"/>
      <c r="ER428" s="66"/>
      <c r="ES428" s="66"/>
      <c r="ET428" s="66"/>
      <c r="EU428" s="66"/>
      <c r="EV428" s="66"/>
      <c r="EW428" s="66"/>
      <c r="EX428" s="66"/>
      <c r="EY428" s="66"/>
      <c r="EZ428" s="66"/>
      <c r="FA428" s="66"/>
      <c r="FB428" s="66"/>
      <c r="FC428" s="66"/>
      <c r="FD428" s="66"/>
      <c r="FE428" s="66"/>
      <c r="FF428" s="66"/>
      <c r="FG428" s="66"/>
      <c r="FH428" s="66"/>
      <c r="FI428" s="66"/>
      <c r="FJ428" s="66"/>
      <c r="FK428" s="66"/>
      <c r="FL428" s="66"/>
      <c r="FM428" s="66"/>
      <c r="FN428" s="66"/>
      <c r="FO428" s="66"/>
      <c r="FP428" s="66"/>
      <c r="FQ428" s="66"/>
      <c r="FR428" s="66"/>
      <c r="FS428" s="66"/>
      <c r="FT428" s="66"/>
      <c r="FU428" s="66"/>
      <c r="FV428" s="66"/>
    </row>
    <row r="429" spans="2:178" s="31" customFormat="1" ht="15.75" customHeight="1">
      <c r="B429" s="13" t="s">
        <v>268</v>
      </c>
      <c r="C429" s="12" t="s">
        <v>110</v>
      </c>
      <c r="D429" s="12" t="s">
        <v>48</v>
      </c>
      <c r="E429" s="12" t="s">
        <v>16</v>
      </c>
      <c r="F429" s="12" t="s">
        <v>324</v>
      </c>
      <c r="G429" s="12"/>
      <c r="H429" s="7">
        <f>H430</f>
        <v>300</v>
      </c>
      <c r="I429" s="82"/>
      <c r="J429" s="7"/>
      <c r="K429" s="7"/>
      <c r="L429" s="83"/>
      <c r="M429" s="18"/>
      <c r="N429" s="32"/>
      <c r="O429" s="18"/>
      <c r="P429" s="32"/>
      <c r="Q429" s="63"/>
      <c r="R429" s="63"/>
      <c r="S429" s="63"/>
      <c r="T429" s="63"/>
      <c r="U429" s="63"/>
      <c r="V429" s="63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  <c r="ED429" s="66"/>
      <c r="EE429" s="66"/>
      <c r="EF429" s="66"/>
      <c r="EG429" s="66"/>
      <c r="EH429" s="66"/>
      <c r="EI429" s="66"/>
      <c r="EJ429" s="66"/>
      <c r="EK429" s="66"/>
      <c r="EL429" s="66"/>
      <c r="EM429" s="66"/>
      <c r="EN429" s="66"/>
      <c r="EO429" s="66"/>
      <c r="EP429" s="66"/>
      <c r="EQ429" s="66"/>
      <c r="ER429" s="66"/>
      <c r="ES429" s="66"/>
      <c r="ET429" s="66"/>
      <c r="EU429" s="66"/>
      <c r="EV429" s="66"/>
      <c r="EW429" s="66"/>
      <c r="EX429" s="66"/>
      <c r="EY429" s="66"/>
      <c r="EZ429" s="66"/>
      <c r="FA429" s="66"/>
      <c r="FB429" s="66"/>
      <c r="FC429" s="66"/>
      <c r="FD429" s="66"/>
      <c r="FE429" s="66"/>
      <c r="FF429" s="66"/>
      <c r="FG429" s="66"/>
      <c r="FH429" s="66"/>
      <c r="FI429" s="66"/>
      <c r="FJ429" s="66"/>
      <c r="FK429" s="66"/>
      <c r="FL429" s="66"/>
      <c r="FM429" s="66"/>
      <c r="FN429" s="66"/>
      <c r="FO429" s="66"/>
      <c r="FP429" s="66"/>
      <c r="FQ429" s="66"/>
      <c r="FR429" s="66"/>
      <c r="FS429" s="66"/>
      <c r="FT429" s="66"/>
      <c r="FU429" s="66"/>
      <c r="FV429" s="66"/>
    </row>
    <row r="430" spans="2:178" s="31" customFormat="1" ht="21.75" customHeight="1">
      <c r="B430" s="13" t="s">
        <v>144</v>
      </c>
      <c r="C430" s="12" t="s">
        <v>110</v>
      </c>
      <c r="D430" s="12" t="s">
        <v>48</v>
      </c>
      <c r="E430" s="12" t="s">
        <v>16</v>
      </c>
      <c r="F430" s="12" t="s">
        <v>324</v>
      </c>
      <c r="G430" s="12" t="s">
        <v>143</v>
      </c>
      <c r="H430" s="7">
        <f>H431</f>
        <v>300</v>
      </c>
      <c r="I430" s="82"/>
      <c r="J430" s="7"/>
      <c r="K430" s="7"/>
      <c r="L430" s="83"/>
      <c r="M430" s="18"/>
      <c r="N430" s="32"/>
      <c r="O430" s="18"/>
      <c r="P430" s="32"/>
      <c r="Q430" s="63"/>
      <c r="R430" s="63"/>
      <c r="S430" s="63"/>
      <c r="T430" s="63"/>
      <c r="U430" s="63"/>
      <c r="V430" s="63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  <c r="ED430" s="66"/>
      <c r="EE430" s="66"/>
      <c r="EF430" s="66"/>
      <c r="EG430" s="66"/>
      <c r="EH430" s="66"/>
      <c r="EI430" s="66"/>
      <c r="EJ430" s="66"/>
      <c r="EK430" s="66"/>
      <c r="EL430" s="66"/>
      <c r="EM430" s="66"/>
      <c r="EN430" s="66"/>
      <c r="EO430" s="66"/>
      <c r="EP430" s="66"/>
      <c r="EQ430" s="66"/>
      <c r="ER430" s="66"/>
      <c r="ES430" s="66"/>
      <c r="ET430" s="66"/>
      <c r="EU430" s="66"/>
      <c r="EV430" s="66"/>
      <c r="EW430" s="66"/>
      <c r="EX430" s="66"/>
      <c r="EY430" s="66"/>
      <c r="EZ430" s="66"/>
      <c r="FA430" s="66"/>
      <c r="FB430" s="66"/>
      <c r="FC430" s="66"/>
      <c r="FD430" s="66"/>
      <c r="FE430" s="66"/>
      <c r="FF430" s="66"/>
      <c r="FG430" s="66"/>
      <c r="FH430" s="66"/>
      <c r="FI430" s="66"/>
      <c r="FJ430" s="66"/>
      <c r="FK430" s="66"/>
      <c r="FL430" s="66"/>
      <c r="FM430" s="66"/>
      <c r="FN430" s="66"/>
      <c r="FO430" s="66"/>
      <c r="FP430" s="66"/>
      <c r="FQ430" s="66"/>
      <c r="FR430" s="66"/>
      <c r="FS430" s="66"/>
      <c r="FT430" s="66"/>
      <c r="FU430" s="66"/>
      <c r="FV430" s="66"/>
    </row>
    <row r="431" spans="2:178" s="31" customFormat="1" ht="15.75" customHeight="1">
      <c r="B431" s="13" t="s">
        <v>145</v>
      </c>
      <c r="C431" s="12" t="s">
        <v>110</v>
      </c>
      <c r="D431" s="12" t="s">
        <v>48</v>
      </c>
      <c r="E431" s="12" t="s">
        <v>16</v>
      </c>
      <c r="F431" s="12" t="s">
        <v>324</v>
      </c>
      <c r="G431" s="12" t="s">
        <v>90</v>
      </c>
      <c r="H431" s="7">
        <v>300</v>
      </c>
      <c r="I431" s="82"/>
      <c r="J431" s="7"/>
      <c r="K431" s="7"/>
      <c r="L431" s="83"/>
      <c r="M431" s="18"/>
      <c r="N431" s="32"/>
      <c r="O431" s="18"/>
      <c r="P431" s="32"/>
      <c r="Q431" s="63"/>
      <c r="R431" s="63"/>
      <c r="S431" s="63"/>
      <c r="T431" s="63"/>
      <c r="U431" s="63"/>
      <c r="V431" s="63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  <c r="ED431" s="66"/>
      <c r="EE431" s="66"/>
      <c r="EF431" s="66"/>
      <c r="EG431" s="66"/>
      <c r="EH431" s="66"/>
      <c r="EI431" s="66"/>
      <c r="EJ431" s="66"/>
      <c r="EK431" s="66"/>
      <c r="EL431" s="66"/>
      <c r="EM431" s="66"/>
      <c r="EN431" s="66"/>
      <c r="EO431" s="66"/>
      <c r="EP431" s="66"/>
      <c r="EQ431" s="66"/>
      <c r="ER431" s="66"/>
      <c r="ES431" s="66"/>
      <c r="ET431" s="66"/>
      <c r="EU431" s="66"/>
      <c r="EV431" s="66"/>
      <c r="EW431" s="66"/>
      <c r="EX431" s="66"/>
      <c r="EY431" s="66"/>
      <c r="EZ431" s="66"/>
      <c r="FA431" s="66"/>
      <c r="FB431" s="66"/>
      <c r="FC431" s="66"/>
      <c r="FD431" s="66"/>
      <c r="FE431" s="66"/>
      <c r="FF431" s="66"/>
      <c r="FG431" s="66"/>
      <c r="FH431" s="66"/>
      <c r="FI431" s="66"/>
      <c r="FJ431" s="66"/>
      <c r="FK431" s="66"/>
      <c r="FL431" s="66"/>
      <c r="FM431" s="66"/>
      <c r="FN431" s="66"/>
      <c r="FO431" s="66"/>
      <c r="FP431" s="66"/>
      <c r="FQ431" s="66"/>
      <c r="FR431" s="66"/>
      <c r="FS431" s="66"/>
      <c r="FT431" s="66"/>
      <c r="FU431" s="66"/>
      <c r="FV431" s="66"/>
    </row>
    <row r="432" spans="2:178" s="31" customFormat="1" ht="15.75" customHeight="1">
      <c r="B432" s="13" t="s">
        <v>278</v>
      </c>
      <c r="C432" s="12" t="s">
        <v>110</v>
      </c>
      <c r="D432" s="12" t="s">
        <v>48</v>
      </c>
      <c r="E432" s="12" t="s">
        <v>16</v>
      </c>
      <c r="F432" s="12" t="s">
        <v>277</v>
      </c>
      <c r="G432" s="12"/>
      <c r="H432" s="7">
        <f>H433</f>
        <v>414.6</v>
      </c>
      <c r="I432" s="82"/>
      <c r="J432" s="7"/>
      <c r="K432" s="7"/>
      <c r="L432" s="83"/>
      <c r="M432" s="18"/>
      <c r="N432" s="32"/>
      <c r="O432" s="18"/>
      <c r="P432" s="32"/>
      <c r="Q432" s="63"/>
      <c r="R432" s="63"/>
      <c r="S432" s="63"/>
      <c r="T432" s="63"/>
      <c r="U432" s="63"/>
      <c r="V432" s="63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  <c r="ED432" s="66"/>
      <c r="EE432" s="66"/>
      <c r="EF432" s="66"/>
      <c r="EG432" s="66"/>
      <c r="EH432" s="66"/>
      <c r="EI432" s="66"/>
      <c r="EJ432" s="66"/>
      <c r="EK432" s="66"/>
      <c r="EL432" s="66"/>
      <c r="EM432" s="66"/>
      <c r="EN432" s="66"/>
      <c r="EO432" s="66"/>
      <c r="EP432" s="66"/>
      <c r="EQ432" s="66"/>
      <c r="ER432" s="66"/>
      <c r="ES432" s="66"/>
      <c r="ET432" s="66"/>
      <c r="EU432" s="66"/>
      <c r="EV432" s="66"/>
      <c r="EW432" s="66"/>
      <c r="EX432" s="66"/>
      <c r="EY432" s="66"/>
      <c r="EZ432" s="66"/>
      <c r="FA432" s="66"/>
      <c r="FB432" s="66"/>
      <c r="FC432" s="66"/>
      <c r="FD432" s="66"/>
      <c r="FE432" s="66"/>
      <c r="FF432" s="66"/>
      <c r="FG432" s="66"/>
      <c r="FH432" s="66"/>
      <c r="FI432" s="66"/>
      <c r="FJ432" s="66"/>
      <c r="FK432" s="66"/>
      <c r="FL432" s="66"/>
      <c r="FM432" s="66"/>
      <c r="FN432" s="66"/>
      <c r="FO432" s="66"/>
      <c r="FP432" s="66"/>
      <c r="FQ432" s="66"/>
      <c r="FR432" s="66"/>
      <c r="FS432" s="66"/>
      <c r="FT432" s="66"/>
      <c r="FU432" s="66"/>
      <c r="FV432" s="66"/>
    </row>
    <row r="433" spans="2:178" s="31" customFormat="1" ht="15.75" customHeight="1">
      <c r="B433" s="17" t="s">
        <v>144</v>
      </c>
      <c r="C433" s="12" t="s">
        <v>110</v>
      </c>
      <c r="D433" s="12" t="s">
        <v>48</v>
      </c>
      <c r="E433" s="12" t="s">
        <v>16</v>
      </c>
      <c r="F433" s="12" t="s">
        <v>277</v>
      </c>
      <c r="G433" s="12" t="s">
        <v>143</v>
      </c>
      <c r="H433" s="7">
        <f>H434</f>
        <v>414.6</v>
      </c>
      <c r="I433" s="82"/>
      <c r="J433" s="7"/>
      <c r="K433" s="7"/>
      <c r="L433" s="83"/>
      <c r="M433" s="18"/>
      <c r="N433" s="32"/>
      <c r="O433" s="18"/>
      <c r="P433" s="32"/>
      <c r="Q433" s="63"/>
      <c r="R433" s="63"/>
      <c r="S433" s="63"/>
      <c r="T433" s="63"/>
      <c r="U433" s="63"/>
      <c r="V433" s="63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  <c r="ED433" s="66"/>
      <c r="EE433" s="66"/>
      <c r="EF433" s="66"/>
      <c r="EG433" s="66"/>
      <c r="EH433" s="66"/>
      <c r="EI433" s="66"/>
      <c r="EJ433" s="66"/>
      <c r="EK433" s="66"/>
      <c r="EL433" s="66"/>
      <c r="EM433" s="66"/>
      <c r="EN433" s="66"/>
      <c r="EO433" s="66"/>
      <c r="EP433" s="66"/>
      <c r="EQ433" s="66"/>
      <c r="ER433" s="66"/>
      <c r="ES433" s="66"/>
      <c r="ET433" s="66"/>
      <c r="EU433" s="66"/>
      <c r="EV433" s="66"/>
      <c r="EW433" s="66"/>
      <c r="EX433" s="66"/>
      <c r="EY433" s="66"/>
      <c r="EZ433" s="66"/>
      <c r="FA433" s="66"/>
      <c r="FB433" s="66"/>
      <c r="FC433" s="66"/>
      <c r="FD433" s="66"/>
      <c r="FE433" s="66"/>
      <c r="FF433" s="66"/>
      <c r="FG433" s="66"/>
      <c r="FH433" s="66"/>
      <c r="FI433" s="66"/>
      <c r="FJ433" s="66"/>
      <c r="FK433" s="66"/>
      <c r="FL433" s="66"/>
      <c r="FM433" s="66"/>
      <c r="FN433" s="66"/>
      <c r="FO433" s="66"/>
      <c r="FP433" s="66"/>
      <c r="FQ433" s="66"/>
      <c r="FR433" s="66"/>
      <c r="FS433" s="66"/>
      <c r="FT433" s="66"/>
      <c r="FU433" s="66"/>
      <c r="FV433" s="66"/>
    </row>
    <row r="434" spans="2:178" s="31" customFormat="1" ht="15.75" customHeight="1">
      <c r="B434" s="13" t="s">
        <v>145</v>
      </c>
      <c r="C434" s="12" t="s">
        <v>110</v>
      </c>
      <c r="D434" s="12" t="s">
        <v>48</v>
      </c>
      <c r="E434" s="12" t="s">
        <v>16</v>
      </c>
      <c r="F434" s="12" t="s">
        <v>277</v>
      </c>
      <c r="G434" s="12" t="s">
        <v>90</v>
      </c>
      <c r="H434" s="7">
        <f>1089.7-675.1</f>
        <v>414.6</v>
      </c>
      <c r="I434" s="82"/>
      <c r="J434" s="7"/>
      <c r="K434" s="7"/>
      <c r="L434" s="83"/>
      <c r="M434" s="18"/>
      <c r="N434" s="32"/>
      <c r="O434" s="18"/>
      <c r="P434" s="32"/>
      <c r="Q434" s="63"/>
      <c r="R434" s="63"/>
      <c r="S434" s="63"/>
      <c r="T434" s="63"/>
      <c r="U434" s="63"/>
      <c r="V434" s="63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  <c r="ED434" s="66"/>
      <c r="EE434" s="66"/>
      <c r="EF434" s="66"/>
      <c r="EG434" s="66"/>
      <c r="EH434" s="66"/>
      <c r="EI434" s="66"/>
      <c r="EJ434" s="66"/>
      <c r="EK434" s="66"/>
      <c r="EL434" s="66"/>
      <c r="EM434" s="66"/>
      <c r="EN434" s="66"/>
      <c r="EO434" s="66"/>
      <c r="EP434" s="66"/>
      <c r="EQ434" s="66"/>
      <c r="ER434" s="66"/>
      <c r="ES434" s="66"/>
      <c r="ET434" s="66"/>
      <c r="EU434" s="66"/>
      <c r="EV434" s="66"/>
      <c r="EW434" s="66"/>
      <c r="EX434" s="66"/>
      <c r="EY434" s="66"/>
      <c r="EZ434" s="66"/>
      <c r="FA434" s="66"/>
      <c r="FB434" s="66"/>
      <c r="FC434" s="66"/>
      <c r="FD434" s="66"/>
      <c r="FE434" s="66"/>
      <c r="FF434" s="66"/>
      <c r="FG434" s="66"/>
      <c r="FH434" s="66"/>
      <c r="FI434" s="66"/>
      <c r="FJ434" s="66"/>
      <c r="FK434" s="66"/>
      <c r="FL434" s="66"/>
      <c r="FM434" s="66"/>
      <c r="FN434" s="66"/>
      <c r="FO434" s="66"/>
      <c r="FP434" s="66"/>
      <c r="FQ434" s="66"/>
      <c r="FR434" s="66"/>
      <c r="FS434" s="66"/>
      <c r="FT434" s="66"/>
      <c r="FU434" s="66"/>
      <c r="FV434" s="66"/>
    </row>
    <row r="435" spans="2:178" s="31" customFormat="1" ht="15.75" customHeight="1">
      <c r="B435" s="13" t="s">
        <v>278</v>
      </c>
      <c r="C435" s="12" t="s">
        <v>110</v>
      </c>
      <c r="D435" s="12" t="s">
        <v>48</v>
      </c>
      <c r="E435" s="12" t="s">
        <v>16</v>
      </c>
      <c r="F435" s="12" t="s">
        <v>321</v>
      </c>
      <c r="G435" s="12"/>
      <c r="H435" s="7">
        <f>H436</f>
        <v>357.6</v>
      </c>
      <c r="I435" s="82"/>
      <c r="J435" s="7"/>
      <c r="K435" s="7"/>
      <c r="L435" s="83"/>
      <c r="M435" s="18"/>
      <c r="N435" s="32"/>
      <c r="O435" s="18"/>
      <c r="P435" s="32"/>
      <c r="Q435" s="63"/>
      <c r="R435" s="63"/>
      <c r="S435" s="63"/>
      <c r="T435" s="63"/>
      <c r="U435" s="63"/>
      <c r="V435" s="63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  <c r="ED435" s="66"/>
      <c r="EE435" s="66"/>
      <c r="EF435" s="66"/>
      <c r="EG435" s="66"/>
      <c r="EH435" s="66"/>
      <c r="EI435" s="66"/>
      <c r="EJ435" s="66"/>
      <c r="EK435" s="66"/>
      <c r="EL435" s="66"/>
      <c r="EM435" s="66"/>
      <c r="EN435" s="66"/>
      <c r="EO435" s="66"/>
      <c r="EP435" s="66"/>
      <c r="EQ435" s="66"/>
      <c r="ER435" s="66"/>
      <c r="ES435" s="66"/>
      <c r="ET435" s="66"/>
      <c r="EU435" s="66"/>
      <c r="EV435" s="66"/>
      <c r="EW435" s="66"/>
      <c r="EX435" s="66"/>
      <c r="EY435" s="66"/>
      <c r="EZ435" s="66"/>
      <c r="FA435" s="66"/>
      <c r="FB435" s="66"/>
      <c r="FC435" s="66"/>
      <c r="FD435" s="66"/>
      <c r="FE435" s="66"/>
      <c r="FF435" s="66"/>
      <c r="FG435" s="66"/>
      <c r="FH435" s="66"/>
      <c r="FI435" s="66"/>
      <c r="FJ435" s="66"/>
      <c r="FK435" s="66"/>
      <c r="FL435" s="66"/>
      <c r="FM435" s="66"/>
      <c r="FN435" s="66"/>
      <c r="FO435" s="66"/>
      <c r="FP435" s="66"/>
      <c r="FQ435" s="66"/>
      <c r="FR435" s="66"/>
      <c r="FS435" s="66"/>
      <c r="FT435" s="66"/>
      <c r="FU435" s="66"/>
      <c r="FV435" s="66"/>
    </row>
    <row r="436" spans="2:178" s="31" customFormat="1" ht="15.75" customHeight="1">
      <c r="B436" s="13" t="s">
        <v>144</v>
      </c>
      <c r="C436" s="12" t="s">
        <v>110</v>
      </c>
      <c r="D436" s="12" t="s">
        <v>48</v>
      </c>
      <c r="E436" s="12" t="s">
        <v>16</v>
      </c>
      <c r="F436" s="12" t="s">
        <v>321</v>
      </c>
      <c r="G436" s="12" t="s">
        <v>143</v>
      </c>
      <c r="H436" s="7">
        <f>H437</f>
        <v>357.6</v>
      </c>
      <c r="I436" s="82"/>
      <c r="J436" s="7"/>
      <c r="K436" s="7"/>
      <c r="L436" s="83"/>
      <c r="M436" s="18"/>
      <c r="N436" s="32"/>
      <c r="O436" s="18"/>
      <c r="P436" s="32"/>
      <c r="Q436" s="63"/>
      <c r="R436" s="63"/>
      <c r="S436" s="63"/>
      <c r="T436" s="63"/>
      <c r="U436" s="63"/>
      <c r="V436" s="63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  <c r="ED436" s="66"/>
      <c r="EE436" s="66"/>
      <c r="EF436" s="66"/>
      <c r="EG436" s="66"/>
      <c r="EH436" s="66"/>
      <c r="EI436" s="66"/>
      <c r="EJ436" s="66"/>
      <c r="EK436" s="66"/>
      <c r="EL436" s="66"/>
      <c r="EM436" s="66"/>
      <c r="EN436" s="66"/>
      <c r="EO436" s="66"/>
      <c r="EP436" s="66"/>
      <c r="EQ436" s="66"/>
      <c r="ER436" s="66"/>
      <c r="ES436" s="66"/>
      <c r="ET436" s="66"/>
      <c r="EU436" s="66"/>
      <c r="EV436" s="66"/>
      <c r="EW436" s="66"/>
      <c r="EX436" s="66"/>
      <c r="EY436" s="66"/>
      <c r="EZ436" s="66"/>
      <c r="FA436" s="66"/>
      <c r="FB436" s="66"/>
      <c r="FC436" s="66"/>
      <c r="FD436" s="66"/>
      <c r="FE436" s="66"/>
      <c r="FF436" s="66"/>
      <c r="FG436" s="66"/>
      <c r="FH436" s="66"/>
      <c r="FI436" s="66"/>
      <c r="FJ436" s="66"/>
      <c r="FK436" s="66"/>
      <c r="FL436" s="66"/>
      <c r="FM436" s="66"/>
      <c r="FN436" s="66"/>
      <c r="FO436" s="66"/>
      <c r="FP436" s="66"/>
      <c r="FQ436" s="66"/>
      <c r="FR436" s="66"/>
      <c r="FS436" s="66"/>
      <c r="FT436" s="66"/>
      <c r="FU436" s="66"/>
      <c r="FV436" s="66"/>
    </row>
    <row r="437" spans="2:178" s="31" customFormat="1" ht="15.75" customHeight="1">
      <c r="B437" s="13" t="s">
        <v>145</v>
      </c>
      <c r="C437" s="12" t="s">
        <v>110</v>
      </c>
      <c r="D437" s="12" t="s">
        <v>48</v>
      </c>
      <c r="E437" s="12" t="s">
        <v>16</v>
      </c>
      <c r="F437" s="12" t="s">
        <v>321</v>
      </c>
      <c r="G437" s="12" t="s">
        <v>90</v>
      </c>
      <c r="H437" s="7">
        <f>675.1-243.9-73.6</f>
        <v>357.6</v>
      </c>
      <c r="I437" s="82"/>
      <c r="J437" s="7"/>
      <c r="K437" s="7"/>
      <c r="L437" s="83"/>
      <c r="M437" s="18"/>
      <c r="N437" s="32"/>
      <c r="O437" s="18"/>
      <c r="P437" s="32"/>
      <c r="Q437" s="63"/>
      <c r="R437" s="63"/>
      <c r="S437" s="63"/>
      <c r="T437" s="63"/>
      <c r="U437" s="63"/>
      <c r="V437" s="63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  <c r="ED437" s="66"/>
      <c r="EE437" s="66"/>
      <c r="EF437" s="66"/>
      <c r="EG437" s="66"/>
      <c r="EH437" s="66"/>
      <c r="EI437" s="66"/>
      <c r="EJ437" s="66"/>
      <c r="EK437" s="66"/>
      <c r="EL437" s="66"/>
      <c r="EM437" s="66"/>
      <c r="EN437" s="66"/>
      <c r="EO437" s="66"/>
      <c r="EP437" s="66"/>
      <c r="EQ437" s="66"/>
      <c r="ER437" s="66"/>
      <c r="ES437" s="66"/>
      <c r="ET437" s="66"/>
      <c r="EU437" s="66"/>
      <c r="EV437" s="66"/>
      <c r="EW437" s="66"/>
      <c r="EX437" s="66"/>
      <c r="EY437" s="66"/>
      <c r="EZ437" s="66"/>
      <c r="FA437" s="66"/>
      <c r="FB437" s="66"/>
      <c r="FC437" s="66"/>
      <c r="FD437" s="66"/>
      <c r="FE437" s="66"/>
      <c r="FF437" s="66"/>
      <c r="FG437" s="66"/>
      <c r="FH437" s="66"/>
      <c r="FI437" s="66"/>
      <c r="FJ437" s="66"/>
      <c r="FK437" s="66"/>
      <c r="FL437" s="66"/>
      <c r="FM437" s="66"/>
      <c r="FN437" s="66"/>
      <c r="FO437" s="66"/>
      <c r="FP437" s="66"/>
      <c r="FQ437" s="66"/>
      <c r="FR437" s="66"/>
      <c r="FS437" s="66"/>
      <c r="FT437" s="66"/>
      <c r="FU437" s="66"/>
      <c r="FV437" s="66"/>
    </row>
    <row r="438" spans="2:178" s="31" customFormat="1" ht="23.25" customHeight="1">
      <c r="B438" s="123" t="s">
        <v>301</v>
      </c>
      <c r="C438" s="12" t="s">
        <v>110</v>
      </c>
      <c r="D438" s="12" t="s">
        <v>48</v>
      </c>
      <c r="E438" s="12" t="s">
        <v>16</v>
      </c>
      <c r="F438" s="12" t="s">
        <v>284</v>
      </c>
      <c r="G438" s="12"/>
      <c r="H438" s="7">
        <f>H439</f>
        <v>82.9</v>
      </c>
      <c r="I438" s="82"/>
      <c r="J438" s="7"/>
      <c r="K438" s="7"/>
      <c r="L438" s="83"/>
      <c r="M438" s="18"/>
      <c r="N438" s="32"/>
      <c r="O438" s="18"/>
      <c r="P438" s="32"/>
      <c r="Q438" s="63"/>
      <c r="R438" s="63"/>
      <c r="S438" s="63"/>
      <c r="T438" s="63"/>
      <c r="U438" s="63"/>
      <c r="V438" s="63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  <c r="ED438" s="66"/>
      <c r="EE438" s="66"/>
      <c r="EF438" s="66"/>
      <c r="EG438" s="66"/>
      <c r="EH438" s="66"/>
      <c r="EI438" s="66"/>
      <c r="EJ438" s="66"/>
      <c r="EK438" s="66"/>
      <c r="EL438" s="66"/>
      <c r="EM438" s="66"/>
      <c r="EN438" s="66"/>
      <c r="EO438" s="66"/>
      <c r="EP438" s="66"/>
      <c r="EQ438" s="66"/>
      <c r="ER438" s="66"/>
      <c r="ES438" s="66"/>
      <c r="ET438" s="66"/>
      <c r="EU438" s="66"/>
      <c r="EV438" s="66"/>
      <c r="EW438" s="66"/>
      <c r="EX438" s="66"/>
      <c r="EY438" s="66"/>
      <c r="EZ438" s="66"/>
      <c r="FA438" s="66"/>
      <c r="FB438" s="66"/>
      <c r="FC438" s="66"/>
      <c r="FD438" s="66"/>
      <c r="FE438" s="66"/>
      <c r="FF438" s="66"/>
      <c r="FG438" s="66"/>
      <c r="FH438" s="66"/>
      <c r="FI438" s="66"/>
      <c r="FJ438" s="66"/>
      <c r="FK438" s="66"/>
      <c r="FL438" s="66"/>
      <c r="FM438" s="66"/>
      <c r="FN438" s="66"/>
      <c r="FO438" s="66"/>
      <c r="FP438" s="66"/>
      <c r="FQ438" s="66"/>
      <c r="FR438" s="66"/>
      <c r="FS438" s="66"/>
      <c r="FT438" s="66"/>
      <c r="FU438" s="66"/>
      <c r="FV438" s="66"/>
    </row>
    <row r="439" spans="2:178" s="31" customFormat="1" ht="15.75" customHeight="1">
      <c r="B439" s="17" t="s">
        <v>144</v>
      </c>
      <c r="C439" s="12" t="s">
        <v>110</v>
      </c>
      <c r="D439" s="12" t="s">
        <v>48</v>
      </c>
      <c r="E439" s="12" t="s">
        <v>16</v>
      </c>
      <c r="F439" s="12" t="s">
        <v>284</v>
      </c>
      <c r="G439" s="12" t="s">
        <v>143</v>
      </c>
      <c r="H439" s="7">
        <f>H440</f>
        <v>82.9</v>
      </c>
      <c r="I439" s="82"/>
      <c r="J439" s="7"/>
      <c r="K439" s="7"/>
      <c r="L439" s="83"/>
      <c r="M439" s="18"/>
      <c r="N439" s="32"/>
      <c r="O439" s="18"/>
      <c r="P439" s="32"/>
      <c r="Q439" s="63"/>
      <c r="R439" s="63"/>
      <c r="S439" s="63"/>
      <c r="T439" s="63"/>
      <c r="U439" s="63"/>
      <c r="V439" s="63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  <c r="ED439" s="66"/>
      <c r="EE439" s="66"/>
      <c r="EF439" s="66"/>
      <c r="EG439" s="66"/>
      <c r="EH439" s="66"/>
      <c r="EI439" s="66"/>
      <c r="EJ439" s="66"/>
      <c r="EK439" s="66"/>
      <c r="EL439" s="66"/>
      <c r="EM439" s="66"/>
      <c r="EN439" s="66"/>
      <c r="EO439" s="66"/>
      <c r="EP439" s="66"/>
      <c r="EQ439" s="66"/>
      <c r="ER439" s="66"/>
      <c r="ES439" s="66"/>
      <c r="ET439" s="66"/>
      <c r="EU439" s="66"/>
      <c r="EV439" s="66"/>
      <c r="EW439" s="66"/>
      <c r="EX439" s="66"/>
      <c r="EY439" s="66"/>
      <c r="EZ439" s="66"/>
      <c r="FA439" s="66"/>
      <c r="FB439" s="66"/>
      <c r="FC439" s="66"/>
      <c r="FD439" s="66"/>
      <c r="FE439" s="66"/>
      <c r="FF439" s="66"/>
      <c r="FG439" s="66"/>
      <c r="FH439" s="66"/>
      <c r="FI439" s="66"/>
      <c r="FJ439" s="66"/>
      <c r="FK439" s="66"/>
      <c r="FL439" s="66"/>
      <c r="FM439" s="66"/>
      <c r="FN439" s="66"/>
      <c r="FO439" s="66"/>
      <c r="FP439" s="66"/>
      <c r="FQ439" s="66"/>
      <c r="FR439" s="66"/>
      <c r="FS439" s="66"/>
      <c r="FT439" s="66"/>
      <c r="FU439" s="66"/>
      <c r="FV439" s="66"/>
    </row>
    <row r="440" spans="2:178" s="31" customFormat="1" ht="15.75" customHeight="1">
      <c r="B440" s="13" t="s">
        <v>145</v>
      </c>
      <c r="C440" s="12" t="s">
        <v>110</v>
      </c>
      <c r="D440" s="12" t="s">
        <v>48</v>
      </c>
      <c r="E440" s="12" t="s">
        <v>16</v>
      </c>
      <c r="F440" s="12" t="s">
        <v>284</v>
      </c>
      <c r="G440" s="12" t="s">
        <v>90</v>
      </c>
      <c r="H440" s="7">
        <v>82.9</v>
      </c>
      <c r="I440" s="82"/>
      <c r="J440" s="7"/>
      <c r="K440" s="7"/>
      <c r="L440" s="83"/>
      <c r="M440" s="18"/>
      <c r="N440" s="32"/>
      <c r="O440" s="18"/>
      <c r="P440" s="32"/>
      <c r="Q440" s="63"/>
      <c r="R440" s="63"/>
      <c r="S440" s="63"/>
      <c r="T440" s="63"/>
      <c r="U440" s="63"/>
      <c r="V440" s="63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  <c r="ED440" s="66"/>
      <c r="EE440" s="66"/>
      <c r="EF440" s="66"/>
      <c r="EG440" s="66"/>
      <c r="EH440" s="66"/>
      <c r="EI440" s="66"/>
      <c r="EJ440" s="66"/>
      <c r="EK440" s="66"/>
      <c r="EL440" s="66"/>
      <c r="EM440" s="66"/>
      <c r="EN440" s="66"/>
      <c r="EO440" s="66"/>
      <c r="EP440" s="66"/>
      <c r="EQ440" s="66"/>
      <c r="ER440" s="66"/>
      <c r="ES440" s="66"/>
      <c r="ET440" s="66"/>
      <c r="EU440" s="66"/>
      <c r="EV440" s="66"/>
      <c r="EW440" s="66"/>
      <c r="EX440" s="66"/>
      <c r="EY440" s="66"/>
      <c r="EZ440" s="66"/>
      <c r="FA440" s="66"/>
      <c r="FB440" s="66"/>
      <c r="FC440" s="66"/>
      <c r="FD440" s="66"/>
      <c r="FE440" s="66"/>
      <c r="FF440" s="66"/>
      <c r="FG440" s="66"/>
      <c r="FH440" s="66"/>
      <c r="FI440" s="66"/>
      <c r="FJ440" s="66"/>
      <c r="FK440" s="66"/>
      <c r="FL440" s="66"/>
      <c r="FM440" s="66"/>
      <c r="FN440" s="66"/>
      <c r="FO440" s="66"/>
      <c r="FP440" s="66"/>
      <c r="FQ440" s="66"/>
      <c r="FR440" s="66"/>
      <c r="FS440" s="66"/>
      <c r="FT440" s="66"/>
      <c r="FU440" s="66"/>
      <c r="FV440" s="66"/>
    </row>
    <row r="441" spans="2:178" s="31" customFormat="1" ht="15.75" customHeight="1">
      <c r="B441" s="13" t="s">
        <v>314</v>
      </c>
      <c r="C441" s="12" t="s">
        <v>110</v>
      </c>
      <c r="D441" s="12" t="s">
        <v>48</v>
      </c>
      <c r="E441" s="12" t="s">
        <v>16</v>
      </c>
      <c r="F441" s="12" t="s">
        <v>315</v>
      </c>
      <c r="G441" s="12"/>
      <c r="H441" s="7">
        <f>H442</f>
        <v>6077.099999999999</v>
      </c>
      <c r="I441" s="82"/>
      <c r="J441" s="7"/>
      <c r="K441" s="7"/>
      <c r="L441" s="83"/>
      <c r="M441" s="18"/>
      <c r="N441" s="32"/>
      <c r="O441" s="18"/>
      <c r="P441" s="32"/>
      <c r="Q441" s="63"/>
      <c r="R441" s="63"/>
      <c r="S441" s="63"/>
      <c r="T441" s="63"/>
      <c r="U441" s="63"/>
      <c r="V441" s="63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  <c r="ED441" s="66"/>
      <c r="EE441" s="66"/>
      <c r="EF441" s="66"/>
      <c r="EG441" s="66"/>
      <c r="EH441" s="66"/>
      <c r="EI441" s="66"/>
      <c r="EJ441" s="66"/>
      <c r="EK441" s="66"/>
      <c r="EL441" s="66"/>
      <c r="EM441" s="66"/>
      <c r="EN441" s="66"/>
      <c r="EO441" s="66"/>
      <c r="EP441" s="66"/>
      <c r="EQ441" s="66"/>
      <c r="ER441" s="66"/>
      <c r="ES441" s="66"/>
      <c r="ET441" s="66"/>
      <c r="EU441" s="66"/>
      <c r="EV441" s="66"/>
      <c r="EW441" s="66"/>
      <c r="EX441" s="66"/>
      <c r="EY441" s="66"/>
      <c r="EZ441" s="66"/>
      <c r="FA441" s="66"/>
      <c r="FB441" s="66"/>
      <c r="FC441" s="66"/>
      <c r="FD441" s="66"/>
      <c r="FE441" s="66"/>
      <c r="FF441" s="66"/>
      <c r="FG441" s="66"/>
      <c r="FH441" s="66"/>
      <c r="FI441" s="66"/>
      <c r="FJ441" s="66"/>
      <c r="FK441" s="66"/>
      <c r="FL441" s="66"/>
      <c r="FM441" s="66"/>
      <c r="FN441" s="66"/>
      <c r="FO441" s="66"/>
      <c r="FP441" s="66"/>
      <c r="FQ441" s="66"/>
      <c r="FR441" s="66"/>
      <c r="FS441" s="66"/>
      <c r="FT441" s="66"/>
      <c r="FU441" s="66"/>
      <c r="FV441" s="66"/>
    </row>
    <row r="442" spans="2:178" s="31" customFormat="1" ht="15.75" customHeight="1">
      <c r="B442" s="13" t="s">
        <v>144</v>
      </c>
      <c r="C442" s="12" t="s">
        <v>110</v>
      </c>
      <c r="D442" s="12" t="s">
        <v>48</v>
      </c>
      <c r="E442" s="12" t="s">
        <v>16</v>
      </c>
      <c r="F442" s="12" t="s">
        <v>315</v>
      </c>
      <c r="G442" s="12" t="s">
        <v>143</v>
      </c>
      <c r="H442" s="7">
        <f>H443</f>
        <v>6077.099999999999</v>
      </c>
      <c r="I442" s="82"/>
      <c r="J442" s="7"/>
      <c r="K442" s="7"/>
      <c r="L442" s="83"/>
      <c r="M442" s="18"/>
      <c r="N442" s="32"/>
      <c r="O442" s="18"/>
      <c r="P442" s="32"/>
      <c r="Q442" s="63"/>
      <c r="R442" s="63"/>
      <c r="S442" s="63"/>
      <c r="T442" s="63"/>
      <c r="U442" s="63"/>
      <c r="V442" s="63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  <c r="ED442" s="66"/>
      <c r="EE442" s="66"/>
      <c r="EF442" s="66"/>
      <c r="EG442" s="66"/>
      <c r="EH442" s="66"/>
      <c r="EI442" s="66"/>
      <c r="EJ442" s="66"/>
      <c r="EK442" s="66"/>
      <c r="EL442" s="66"/>
      <c r="EM442" s="66"/>
      <c r="EN442" s="66"/>
      <c r="EO442" s="66"/>
      <c r="EP442" s="66"/>
      <c r="EQ442" s="66"/>
      <c r="ER442" s="66"/>
      <c r="ES442" s="66"/>
      <c r="ET442" s="66"/>
      <c r="EU442" s="66"/>
      <c r="EV442" s="66"/>
      <c r="EW442" s="66"/>
      <c r="EX442" s="66"/>
      <c r="EY442" s="66"/>
      <c r="EZ442" s="66"/>
      <c r="FA442" s="66"/>
      <c r="FB442" s="66"/>
      <c r="FC442" s="66"/>
      <c r="FD442" s="66"/>
      <c r="FE442" s="66"/>
      <c r="FF442" s="66"/>
      <c r="FG442" s="66"/>
      <c r="FH442" s="66"/>
      <c r="FI442" s="66"/>
      <c r="FJ442" s="66"/>
      <c r="FK442" s="66"/>
      <c r="FL442" s="66"/>
      <c r="FM442" s="66"/>
      <c r="FN442" s="66"/>
      <c r="FO442" s="66"/>
      <c r="FP442" s="66"/>
      <c r="FQ442" s="66"/>
      <c r="FR442" s="66"/>
      <c r="FS442" s="66"/>
      <c r="FT442" s="66"/>
      <c r="FU442" s="66"/>
      <c r="FV442" s="66"/>
    </row>
    <row r="443" spans="2:178" s="31" customFormat="1" ht="15.75" customHeight="1">
      <c r="B443" s="13" t="s">
        <v>145</v>
      </c>
      <c r="C443" s="12" t="s">
        <v>110</v>
      </c>
      <c r="D443" s="12" t="s">
        <v>48</v>
      </c>
      <c r="E443" s="12" t="s">
        <v>16</v>
      </c>
      <c r="F443" s="12" t="s">
        <v>315</v>
      </c>
      <c r="G443" s="12" t="s">
        <v>90</v>
      </c>
      <c r="H443" s="7">
        <f>5486.4+325.5+265.2</f>
        <v>6077.099999999999</v>
      </c>
      <c r="I443" s="82"/>
      <c r="J443" s="7"/>
      <c r="K443" s="7"/>
      <c r="L443" s="83"/>
      <c r="M443" s="18"/>
      <c r="N443" s="32"/>
      <c r="O443" s="18"/>
      <c r="P443" s="32"/>
      <c r="Q443" s="63"/>
      <c r="R443" s="63"/>
      <c r="S443" s="63"/>
      <c r="T443" s="63"/>
      <c r="U443" s="63"/>
      <c r="V443" s="63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  <c r="ED443" s="66"/>
      <c r="EE443" s="66"/>
      <c r="EF443" s="66"/>
      <c r="EG443" s="66"/>
      <c r="EH443" s="66"/>
      <c r="EI443" s="66"/>
      <c r="EJ443" s="66"/>
      <c r="EK443" s="66"/>
      <c r="EL443" s="66"/>
      <c r="EM443" s="66"/>
      <c r="EN443" s="66"/>
      <c r="EO443" s="66"/>
      <c r="EP443" s="66"/>
      <c r="EQ443" s="66"/>
      <c r="ER443" s="66"/>
      <c r="ES443" s="66"/>
      <c r="ET443" s="66"/>
      <c r="EU443" s="66"/>
      <c r="EV443" s="66"/>
      <c r="EW443" s="66"/>
      <c r="EX443" s="66"/>
      <c r="EY443" s="66"/>
      <c r="EZ443" s="66"/>
      <c r="FA443" s="66"/>
      <c r="FB443" s="66"/>
      <c r="FC443" s="66"/>
      <c r="FD443" s="66"/>
      <c r="FE443" s="66"/>
      <c r="FF443" s="66"/>
      <c r="FG443" s="66"/>
      <c r="FH443" s="66"/>
      <c r="FI443" s="66"/>
      <c r="FJ443" s="66"/>
      <c r="FK443" s="66"/>
      <c r="FL443" s="66"/>
      <c r="FM443" s="66"/>
      <c r="FN443" s="66"/>
      <c r="FO443" s="66"/>
      <c r="FP443" s="66"/>
      <c r="FQ443" s="66"/>
      <c r="FR443" s="66"/>
      <c r="FS443" s="66"/>
      <c r="FT443" s="66"/>
      <c r="FU443" s="66"/>
      <c r="FV443" s="66"/>
    </row>
    <row r="444" spans="2:178" s="31" customFormat="1" ht="12.75">
      <c r="B444" s="17" t="s">
        <v>112</v>
      </c>
      <c r="C444" s="20" t="s">
        <v>110</v>
      </c>
      <c r="D444" s="20" t="s">
        <v>48</v>
      </c>
      <c r="E444" s="20" t="s">
        <v>18</v>
      </c>
      <c r="F444" s="20"/>
      <c r="G444" s="20"/>
      <c r="H444" s="103">
        <f>H445+H452+H455</f>
        <v>5097.200000000001</v>
      </c>
      <c r="I444" s="82"/>
      <c r="J444" s="7"/>
      <c r="K444" s="7"/>
      <c r="L444" s="83"/>
      <c r="M444" s="18"/>
      <c r="N444" s="32"/>
      <c r="O444" s="18"/>
      <c r="P444" s="32"/>
      <c r="Q444" s="63"/>
      <c r="R444" s="63"/>
      <c r="S444" s="63"/>
      <c r="T444" s="63"/>
      <c r="U444" s="63"/>
      <c r="V444" s="63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  <c r="ED444" s="66"/>
      <c r="EE444" s="66"/>
      <c r="EF444" s="66"/>
      <c r="EG444" s="66"/>
      <c r="EH444" s="66"/>
      <c r="EI444" s="66"/>
      <c r="EJ444" s="66"/>
      <c r="EK444" s="66"/>
      <c r="EL444" s="66"/>
      <c r="EM444" s="66"/>
      <c r="EN444" s="66"/>
      <c r="EO444" s="66"/>
      <c r="EP444" s="66"/>
      <c r="EQ444" s="66"/>
      <c r="ER444" s="66"/>
      <c r="ES444" s="66"/>
      <c r="ET444" s="66"/>
      <c r="EU444" s="66"/>
      <c r="EV444" s="66"/>
      <c r="EW444" s="66"/>
      <c r="EX444" s="66"/>
      <c r="EY444" s="66"/>
      <c r="EZ444" s="66"/>
      <c r="FA444" s="66"/>
      <c r="FB444" s="66"/>
      <c r="FC444" s="66"/>
      <c r="FD444" s="66"/>
      <c r="FE444" s="66"/>
      <c r="FF444" s="66"/>
      <c r="FG444" s="66"/>
      <c r="FH444" s="66"/>
      <c r="FI444" s="66"/>
      <c r="FJ444" s="66"/>
      <c r="FK444" s="66"/>
      <c r="FL444" s="66"/>
      <c r="FM444" s="66"/>
      <c r="FN444" s="66"/>
      <c r="FO444" s="66"/>
      <c r="FP444" s="66"/>
      <c r="FQ444" s="66"/>
      <c r="FR444" s="66"/>
      <c r="FS444" s="66"/>
      <c r="FT444" s="66"/>
      <c r="FU444" s="66"/>
      <c r="FV444" s="66"/>
    </row>
    <row r="445" spans="2:178" s="31" customFormat="1" ht="12.75">
      <c r="B445" s="16" t="s">
        <v>20</v>
      </c>
      <c r="C445" s="12" t="s">
        <v>110</v>
      </c>
      <c r="D445" s="12" t="s">
        <v>48</v>
      </c>
      <c r="E445" s="12" t="s">
        <v>18</v>
      </c>
      <c r="F445" s="12" t="s">
        <v>160</v>
      </c>
      <c r="G445" s="12"/>
      <c r="H445" s="7">
        <f>H447+H448+H450</f>
        <v>4881.400000000001</v>
      </c>
      <c r="I445" s="82"/>
      <c r="J445" s="7"/>
      <c r="K445" s="7"/>
      <c r="L445" s="83"/>
      <c r="M445" s="18"/>
      <c r="N445" s="32"/>
      <c r="O445" s="18"/>
      <c r="P445" s="32"/>
      <c r="Q445" s="63"/>
      <c r="R445" s="63"/>
      <c r="S445" s="63"/>
      <c r="T445" s="63"/>
      <c r="U445" s="63"/>
      <c r="V445" s="63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  <c r="ED445" s="66"/>
      <c r="EE445" s="66"/>
      <c r="EF445" s="66"/>
      <c r="EG445" s="66"/>
      <c r="EH445" s="66"/>
      <c r="EI445" s="66"/>
      <c r="EJ445" s="66"/>
      <c r="EK445" s="66"/>
      <c r="EL445" s="66"/>
      <c r="EM445" s="66"/>
      <c r="EN445" s="66"/>
      <c r="EO445" s="66"/>
      <c r="EP445" s="66"/>
      <c r="EQ445" s="66"/>
      <c r="ER445" s="66"/>
      <c r="ES445" s="66"/>
      <c r="ET445" s="66"/>
      <c r="EU445" s="66"/>
      <c r="EV445" s="66"/>
      <c r="EW445" s="66"/>
      <c r="EX445" s="66"/>
      <c r="EY445" s="66"/>
      <c r="EZ445" s="66"/>
      <c r="FA445" s="66"/>
      <c r="FB445" s="66"/>
      <c r="FC445" s="66"/>
      <c r="FD445" s="66"/>
      <c r="FE445" s="66"/>
      <c r="FF445" s="66"/>
      <c r="FG445" s="66"/>
      <c r="FH445" s="66"/>
      <c r="FI445" s="66"/>
      <c r="FJ445" s="66"/>
      <c r="FK445" s="66"/>
      <c r="FL445" s="66"/>
      <c r="FM445" s="66"/>
      <c r="FN445" s="66"/>
      <c r="FO445" s="66"/>
      <c r="FP445" s="66"/>
      <c r="FQ445" s="66"/>
      <c r="FR445" s="66"/>
      <c r="FS445" s="66"/>
      <c r="FT445" s="66"/>
      <c r="FU445" s="66"/>
      <c r="FV445" s="66"/>
    </row>
    <row r="446" spans="2:178" s="31" customFormat="1" ht="45.75" customHeight="1">
      <c r="B446" s="17" t="s">
        <v>139</v>
      </c>
      <c r="C446" s="12" t="s">
        <v>110</v>
      </c>
      <c r="D446" s="12" t="s">
        <v>48</v>
      </c>
      <c r="E446" s="12" t="s">
        <v>18</v>
      </c>
      <c r="F446" s="12" t="s">
        <v>160</v>
      </c>
      <c r="G446" s="12" t="s">
        <v>138</v>
      </c>
      <c r="H446" s="7">
        <f>H447</f>
        <v>4710.900000000001</v>
      </c>
      <c r="I446" s="82"/>
      <c r="J446" s="7"/>
      <c r="K446" s="7"/>
      <c r="L446" s="83"/>
      <c r="M446" s="18"/>
      <c r="N446" s="32"/>
      <c r="O446" s="18"/>
      <c r="P446" s="32"/>
      <c r="Q446" s="63"/>
      <c r="R446" s="63"/>
      <c r="S446" s="63"/>
      <c r="T446" s="63"/>
      <c r="U446" s="63"/>
      <c r="V446" s="63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  <c r="ED446" s="66"/>
      <c r="EE446" s="66"/>
      <c r="EF446" s="66"/>
      <c r="EG446" s="66"/>
      <c r="EH446" s="66"/>
      <c r="EI446" s="66"/>
      <c r="EJ446" s="66"/>
      <c r="EK446" s="66"/>
      <c r="EL446" s="66"/>
      <c r="EM446" s="66"/>
      <c r="EN446" s="66"/>
      <c r="EO446" s="66"/>
      <c r="EP446" s="66"/>
      <c r="EQ446" s="66"/>
      <c r="ER446" s="66"/>
      <c r="ES446" s="66"/>
      <c r="ET446" s="66"/>
      <c r="EU446" s="66"/>
      <c r="EV446" s="66"/>
      <c r="EW446" s="66"/>
      <c r="EX446" s="66"/>
      <c r="EY446" s="66"/>
      <c r="EZ446" s="66"/>
      <c r="FA446" s="66"/>
      <c r="FB446" s="66"/>
      <c r="FC446" s="66"/>
      <c r="FD446" s="66"/>
      <c r="FE446" s="66"/>
      <c r="FF446" s="66"/>
      <c r="FG446" s="66"/>
      <c r="FH446" s="66"/>
      <c r="FI446" s="66"/>
      <c r="FJ446" s="66"/>
      <c r="FK446" s="66"/>
      <c r="FL446" s="66"/>
      <c r="FM446" s="66"/>
      <c r="FN446" s="66"/>
      <c r="FO446" s="66"/>
      <c r="FP446" s="66"/>
      <c r="FQ446" s="66"/>
      <c r="FR446" s="66"/>
      <c r="FS446" s="66"/>
      <c r="FT446" s="66"/>
      <c r="FU446" s="66"/>
      <c r="FV446" s="66"/>
    </row>
    <row r="447" spans="2:178" s="31" customFormat="1" ht="19.5" customHeight="1">
      <c r="B447" s="17" t="s">
        <v>140</v>
      </c>
      <c r="C447" s="12" t="s">
        <v>110</v>
      </c>
      <c r="D447" s="12" t="s">
        <v>48</v>
      </c>
      <c r="E447" s="12" t="s">
        <v>18</v>
      </c>
      <c r="F447" s="12" t="s">
        <v>160</v>
      </c>
      <c r="G447" s="12" t="s">
        <v>115</v>
      </c>
      <c r="H447" s="7">
        <f>4502.3+208.6</f>
        <v>4710.900000000001</v>
      </c>
      <c r="I447" s="82"/>
      <c r="J447" s="7"/>
      <c r="K447" s="7"/>
      <c r="L447" s="83"/>
      <c r="M447" s="18"/>
      <c r="N447" s="32"/>
      <c r="O447" s="18"/>
      <c r="P447" s="32"/>
      <c r="Q447" s="63"/>
      <c r="R447" s="63"/>
      <c r="S447" s="63"/>
      <c r="T447" s="63"/>
      <c r="U447" s="63"/>
      <c r="V447" s="63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  <c r="ED447" s="66"/>
      <c r="EE447" s="66"/>
      <c r="EF447" s="66"/>
      <c r="EG447" s="66"/>
      <c r="EH447" s="66"/>
      <c r="EI447" s="66"/>
      <c r="EJ447" s="66"/>
      <c r="EK447" s="66"/>
      <c r="EL447" s="66"/>
      <c r="EM447" s="66"/>
      <c r="EN447" s="66"/>
      <c r="EO447" s="66"/>
      <c r="EP447" s="66"/>
      <c r="EQ447" s="66"/>
      <c r="ER447" s="66"/>
      <c r="ES447" s="66"/>
      <c r="ET447" s="66"/>
      <c r="EU447" s="66"/>
      <c r="EV447" s="66"/>
      <c r="EW447" s="66"/>
      <c r="EX447" s="66"/>
      <c r="EY447" s="66"/>
      <c r="EZ447" s="66"/>
      <c r="FA447" s="66"/>
      <c r="FB447" s="66"/>
      <c r="FC447" s="66"/>
      <c r="FD447" s="66"/>
      <c r="FE447" s="66"/>
      <c r="FF447" s="66"/>
      <c r="FG447" s="66"/>
      <c r="FH447" s="66"/>
      <c r="FI447" s="66"/>
      <c r="FJ447" s="66"/>
      <c r="FK447" s="66"/>
      <c r="FL447" s="66"/>
      <c r="FM447" s="66"/>
      <c r="FN447" s="66"/>
      <c r="FO447" s="66"/>
      <c r="FP447" s="66"/>
      <c r="FQ447" s="66"/>
      <c r="FR447" s="66"/>
      <c r="FS447" s="66"/>
      <c r="FT447" s="66"/>
      <c r="FU447" s="66"/>
      <c r="FV447" s="66"/>
    </row>
    <row r="448" spans="2:178" s="31" customFormat="1" ht="18" customHeight="1">
      <c r="B448" s="17" t="s">
        <v>142</v>
      </c>
      <c r="C448" s="12" t="s">
        <v>110</v>
      </c>
      <c r="D448" s="12" t="s">
        <v>48</v>
      </c>
      <c r="E448" s="12" t="s">
        <v>18</v>
      </c>
      <c r="F448" s="12" t="s">
        <v>160</v>
      </c>
      <c r="G448" s="101" t="s">
        <v>141</v>
      </c>
      <c r="H448" s="7">
        <f>H449</f>
        <v>46.70000000000002</v>
      </c>
      <c r="I448" s="82"/>
      <c r="J448" s="7"/>
      <c r="K448" s="7"/>
      <c r="L448" s="83"/>
      <c r="M448" s="18"/>
      <c r="N448" s="32"/>
      <c r="O448" s="18"/>
      <c r="P448" s="32"/>
      <c r="Q448" s="63"/>
      <c r="R448" s="63"/>
      <c r="S448" s="63"/>
      <c r="T448" s="63"/>
      <c r="U448" s="63"/>
      <c r="V448" s="63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  <c r="ED448" s="66"/>
      <c r="EE448" s="66"/>
      <c r="EF448" s="66"/>
      <c r="EG448" s="66"/>
      <c r="EH448" s="66"/>
      <c r="EI448" s="66"/>
      <c r="EJ448" s="66"/>
      <c r="EK448" s="66"/>
      <c r="EL448" s="66"/>
      <c r="EM448" s="66"/>
      <c r="EN448" s="66"/>
      <c r="EO448" s="66"/>
      <c r="EP448" s="66"/>
      <c r="EQ448" s="66"/>
      <c r="ER448" s="66"/>
      <c r="ES448" s="66"/>
      <c r="ET448" s="66"/>
      <c r="EU448" s="66"/>
      <c r="EV448" s="66"/>
      <c r="EW448" s="66"/>
      <c r="EX448" s="66"/>
      <c r="EY448" s="66"/>
      <c r="EZ448" s="66"/>
      <c r="FA448" s="66"/>
      <c r="FB448" s="66"/>
      <c r="FC448" s="66"/>
      <c r="FD448" s="66"/>
      <c r="FE448" s="66"/>
      <c r="FF448" s="66"/>
      <c r="FG448" s="66"/>
      <c r="FH448" s="66"/>
      <c r="FI448" s="66"/>
      <c r="FJ448" s="66"/>
      <c r="FK448" s="66"/>
      <c r="FL448" s="66"/>
      <c r="FM448" s="66"/>
      <c r="FN448" s="66"/>
      <c r="FO448" s="66"/>
      <c r="FP448" s="66"/>
      <c r="FQ448" s="66"/>
      <c r="FR448" s="66"/>
      <c r="FS448" s="66"/>
      <c r="FT448" s="66"/>
      <c r="FU448" s="66"/>
      <c r="FV448" s="66"/>
    </row>
    <row r="449" spans="2:178" s="31" customFormat="1" ht="25.5">
      <c r="B449" s="17" t="s">
        <v>152</v>
      </c>
      <c r="C449" s="12" t="s">
        <v>110</v>
      </c>
      <c r="D449" s="12" t="s">
        <v>48</v>
      </c>
      <c r="E449" s="12" t="s">
        <v>18</v>
      </c>
      <c r="F449" s="12" t="s">
        <v>160</v>
      </c>
      <c r="G449" s="101" t="s">
        <v>21</v>
      </c>
      <c r="H449" s="7">
        <f>185.8-139.1</f>
        <v>46.70000000000002</v>
      </c>
      <c r="I449" s="82"/>
      <c r="J449" s="7"/>
      <c r="K449" s="7"/>
      <c r="L449" s="83"/>
      <c r="M449" s="18"/>
      <c r="N449" s="32"/>
      <c r="O449" s="18"/>
      <c r="P449" s="32"/>
      <c r="Q449" s="63"/>
      <c r="R449" s="63"/>
      <c r="S449" s="63"/>
      <c r="T449" s="63"/>
      <c r="U449" s="63"/>
      <c r="V449" s="63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  <c r="ED449" s="66"/>
      <c r="EE449" s="66"/>
      <c r="EF449" s="66"/>
      <c r="EG449" s="66"/>
      <c r="EH449" s="66"/>
      <c r="EI449" s="66"/>
      <c r="EJ449" s="66"/>
      <c r="EK449" s="66"/>
      <c r="EL449" s="66"/>
      <c r="EM449" s="66"/>
      <c r="EN449" s="66"/>
      <c r="EO449" s="66"/>
      <c r="EP449" s="66"/>
      <c r="EQ449" s="66"/>
      <c r="ER449" s="66"/>
      <c r="ES449" s="66"/>
      <c r="ET449" s="66"/>
      <c r="EU449" s="66"/>
      <c r="EV449" s="66"/>
      <c r="EW449" s="66"/>
      <c r="EX449" s="66"/>
      <c r="EY449" s="66"/>
      <c r="EZ449" s="66"/>
      <c r="FA449" s="66"/>
      <c r="FB449" s="66"/>
      <c r="FC449" s="66"/>
      <c r="FD449" s="66"/>
      <c r="FE449" s="66"/>
      <c r="FF449" s="66"/>
      <c r="FG449" s="66"/>
      <c r="FH449" s="66"/>
      <c r="FI449" s="66"/>
      <c r="FJ449" s="66"/>
      <c r="FK449" s="66"/>
      <c r="FL449" s="66"/>
      <c r="FM449" s="66"/>
      <c r="FN449" s="66"/>
      <c r="FO449" s="66"/>
      <c r="FP449" s="66"/>
      <c r="FQ449" s="66"/>
      <c r="FR449" s="66"/>
      <c r="FS449" s="66"/>
      <c r="FT449" s="66"/>
      <c r="FU449" s="66"/>
      <c r="FV449" s="66"/>
    </row>
    <row r="450" spans="2:178" s="31" customFormat="1" ht="12.75">
      <c r="B450" s="13" t="s">
        <v>33</v>
      </c>
      <c r="C450" s="12" t="s">
        <v>110</v>
      </c>
      <c r="D450" s="12" t="s">
        <v>48</v>
      </c>
      <c r="E450" s="12" t="s">
        <v>18</v>
      </c>
      <c r="F450" s="12" t="s">
        <v>160</v>
      </c>
      <c r="G450" s="101" t="s">
        <v>34</v>
      </c>
      <c r="H450" s="7">
        <f>H451</f>
        <v>123.8</v>
      </c>
      <c r="I450" s="82"/>
      <c r="J450" s="7"/>
      <c r="K450" s="7"/>
      <c r="L450" s="83"/>
      <c r="M450" s="18"/>
      <c r="N450" s="32"/>
      <c r="O450" s="18"/>
      <c r="P450" s="32"/>
      <c r="Q450" s="63"/>
      <c r="R450" s="63"/>
      <c r="S450" s="63"/>
      <c r="T450" s="63"/>
      <c r="U450" s="63"/>
      <c r="V450" s="63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  <c r="ED450" s="66"/>
      <c r="EE450" s="66"/>
      <c r="EF450" s="66"/>
      <c r="EG450" s="66"/>
      <c r="EH450" s="66"/>
      <c r="EI450" s="66"/>
      <c r="EJ450" s="66"/>
      <c r="EK450" s="66"/>
      <c r="EL450" s="66"/>
      <c r="EM450" s="66"/>
      <c r="EN450" s="66"/>
      <c r="EO450" s="66"/>
      <c r="EP450" s="66"/>
      <c r="EQ450" s="66"/>
      <c r="ER450" s="66"/>
      <c r="ES450" s="66"/>
      <c r="ET450" s="66"/>
      <c r="EU450" s="66"/>
      <c r="EV450" s="66"/>
      <c r="EW450" s="66"/>
      <c r="EX450" s="66"/>
      <c r="EY450" s="66"/>
      <c r="EZ450" s="66"/>
      <c r="FA450" s="66"/>
      <c r="FB450" s="66"/>
      <c r="FC450" s="66"/>
      <c r="FD450" s="66"/>
      <c r="FE450" s="66"/>
      <c r="FF450" s="66"/>
      <c r="FG450" s="66"/>
      <c r="FH450" s="66"/>
      <c r="FI450" s="66"/>
      <c r="FJ450" s="66"/>
      <c r="FK450" s="66"/>
      <c r="FL450" s="66"/>
      <c r="FM450" s="66"/>
      <c r="FN450" s="66"/>
      <c r="FO450" s="66"/>
      <c r="FP450" s="66"/>
      <c r="FQ450" s="66"/>
      <c r="FR450" s="66"/>
      <c r="FS450" s="66"/>
      <c r="FT450" s="66"/>
      <c r="FU450" s="66"/>
      <c r="FV450" s="66"/>
    </row>
    <row r="451" spans="2:178" s="31" customFormat="1" ht="12.75">
      <c r="B451" s="17" t="s">
        <v>240</v>
      </c>
      <c r="C451" s="12" t="s">
        <v>110</v>
      </c>
      <c r="D451" s="12" t="s">
        <v>48</v>
      </c>
      <c r="E451" s="12" t="s">
        <v>18</v>
      </c>
      <c r="F451" s="12" t="s">
        <v>160</v>
      </c>
      <c r="G451" s="101" t="s">
        <v>230</v>
      </c>
      <c r="H451" s="7">
        <f>50+73.8</f>
        <v>123.8</v>
      </c>
      <c r="I451" s="82"/>
      <c r="J451" s="7"/>
      <c r="K451" s="7"/>
      <c r="L451" s="83"/>
      <c r="M451" s="18"/>
      <c r="N451" s="32"/>
      <c r="O451" s="18"/>
      <c r="P451" s="32"/>
      <c r="Q451" s="63"/>
      <c r="R451" s="63"/>
      <c r="S451" s="63"/>
      <c r="T451" s="63"/>
      <c r="U451" s="63"/>
      <c r="V451" s="63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  <c r="ED451" s="66"/>
      <c r="EE451" s="66"/>
      <c r="EF451" s="66"/>
      <c r="EG451" s="66"/>
      <c r="EH451" s="66"/>
      <c r="EI451" s="66"/>
      <c r="EJ451" s="66"/>
      <c r="EK451" s="66"/>
      <c r="EL451" s="66"/>
      <c r="EM451" s="66"/>
      <c r="EN451" s="66"/>
      <c r="EO451" s="66"/>
      <c r="EP451" s="66"/>
      <c r="EQ451" s="66"/>
      <c r="ER451" s="66"/>
      <c r="ES451" s="66"/>
      <c r="ET451" s="66"/>
      <c r="EU451" s="66"/>
      <c r="EV451" s="66"/>
      <c r="EW451" s="66"/>
      <c r="EX451" s="66"/>
      <c r="EY451" s="66"/>
      <c r="EZ451" s="66"/>
      <c r="FA451" s="66"/>
      <c r="FB451" s="66"/>
      <c r="FC451" s="66"/>
      <c r="FD451" s="66"/>
      <c r="FE451" s="66"/>
      <c r="FF451" s="66"/>
      <c r="FG451" s="66"/>
      <c r="FH451" s="66"/>
      <c r="FI451" s="66"/>
      <c r="FJ451" s="66"/>
      <c r="FK451" s="66"/>
      <c r="FL451" s="66"/>
      <c r="FM451" s="66"/>
      <c r="FN451" s="66"/>
      <c r="FO451" s="66"/>
      <c r="FP451" s="66"/>
      <c r="FQ451" s="66"/>
      <c r="FR451" s="66"/>
      <c r="FS451" s="66"/>
      <c r="FT451" s="66"/>
      <c r="FU451" s="66"/>
      <c r="FV451" s="66"/>
    </row>
    <row r="452" spans="2:178" s="31" customFormat="1" ht="25.5">
      <c r="B452" s="17" t="s">
        <v>250</v>
      </c>
      <c r="C452" s="12" t="s">
        <v>110</v>
      </c>
      <c r="D452" s="12" t="s">
        <v>48</v>
      </c>
      <c r="E452" s="12" t="s">
        <v>18</v>
      </c>
      <c r="F452" s="12" t="s">
        <v>251</v>
      </c>
      <c r="G452" s="101"/>
      <c r="H452" s="7">
        <f>H453</f>
        <v>213.7</v>
      </c>
      <c r="I452" s="82"/>
      <c r="J452" s="7"/>
      <c r="K452" s="7"/>
      <c r="L452" s="83"/>
      <c r="M452" s="18"/>
      <c r="N452" s="32"/>
      <c r="O452" s="18"/>
      <c r="P452" s="32"/>
      <c r="Q452" s="63"/>
      <c r="R452" s="63"/>
      <c r="S452" s="63"/>
      <c r="T452" s="63"/>
      <c r="U452" s="63"/>
      <c r="V452" s="63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  <c r="ED452" s="66"/>
      <c r="EE452" s="66"/>
      <c r="EF452" s="66"/>
      <c r="EG452" s="66"/>
      <c r="EH452" s="66"/>
      <c r="EI452" s="66"/>
      <c r="EJ452" s="66"/>
      <c r="EK452" s="66"/>
      <c r="EL452" s="66"/>
      <c r="EM452" s="66"/>
      <c r="EN452" s="66"/>
      <c r="EO452" s="66"/>
      <c r="EP452" s="66"/>
      <c r="EQ452" s="66"/>
      <c r="ER452" s="66"/>
      <c r="ES452" s="66"/>
      <c r="ET452" s="66"/>
      <c r="EU452" s="66"/>
      <c r="EV452" s="66"/>
      <c r="EW452" s="66"/>
      <c r="EX452" s="66"/>
      <c r="EY452" s="66"/>
      <c r="EZ452" s="66"/>
      <c r="FA452" s="66"/>
      <c r="FB452" s="66"/>
      <c r="FC452" s="66"/>
      <c r="FD452" s="66"/>
      <c r="FE452" s="66"/>
      <c r="FF452" s="66"/>
      <c r="FG452" s="66"/>
      <c r="FH452" s="66"/>
      <c r="FI452" s="66"/>
      <c r="FJ452" s="66"/>
      <c r="FK452" s="66"/>
      <c r="FL452" s="66"/>
      <c r="FM452" s="66"/>
      <c r="FN452" s="66"/>
      <c r="FO452" s="66"/>
      <c r="FP452" s="66"/>
      <c r="FQ452" s="66"/>
      <c r="FR452" s="66"/>
      <c r="FS452" s="66"/>
      <c r="FT452" s="66"/>
      <c r="FU452" s="66"/>
      <c r="FV452" s="66"/>
    </row>
    <row r="453" spans="2:178" s="31" customFormat="1" ht="45" customHeight="1">
      <c r="B453" s="17" t="s">
        <v>139</v>
      </c>
      <c r="C453" s="12" t="s">
        <v>110</v>
      </c>
      <c r="D453" s="12" t="s">
        <v>48</v>
      </c>
      <c r="E453" s="12" t="s">
        <v>18</v>
      </c>
      <c r="F453" s="12" t="s">
        <v>251</v>
      </c>
      <c r="G453" s="12" t="s">
        <v>138</v>
      </c>
      <c r="H453" s="7">
        <f>H454</f>
        <v>213.7</v>
      </c>
      <c r="I453" s="82"/>
      <c r="J453" s="7"/>
      <c r="K453" s="7"/>
      <c r="L453" s="83"/>
      <c r="M453" s="18"/>
      <c r="N453" s="32"/>
      <c r="O453" s="18"/>
      <c r="P453" s="32"/>
      <c r="Q453" s="63"/>
      <c r="R453" s="63"/>
      <c r="S453" s="63"/>
      <c r="T453" s="63"/>
      <c r="U453" s="63"/>
      <c r="V453" s="63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  <c r="ED453" s="66"/>
      <c r="EE453" s="66"/>
      <c r="EF453" s="66"/>
      <c r="EG453" s="66"/>
      <c r="EH453" s="66"/>
      <c r="EI453" s="66"/>
      <c r="EJ453" s="66"/>
      <c r="EK453" s="66"/>
      <c r="EL453" s="66"/>
      <c r="EM453" s="66"/>
      <c r="EN453" s="66"/>
      <c r="EO453" s="66"/>
      <c r="EP453" s="66"/>
      <c r="EQ453" s="66"/>
      <c r="ER453" s="66"/>
      <c r="ES453" s="66"/>
      <c r="ET453" s="66"/>
      <c r="EU453" s="66"/>
      <c r="EV453" s="66"/>
      <c r="EW453" s="66"/>
      <c r="EX453" s="66"/>
      <c r="EY453" s="66"/>
      <c r="EZ453" s="66"/>
      <c r="FA453" s="66"/>
      <c r="FB453" s="66"/>
      <c r="FC453" s="66"/>
      <c r="FD453" s="66"/>
      <c r="FE453" s="66"/>
      <c r="FF453" s="66"/>
      <c r="FG453" s="66"/>
      <c r="FH453" s="66"/>
      <c r="FI453" s="66"/>
      <c r="FJ453" s="66"/>
      <c r="FK453" s="66"/>
      <c r="FL453" s="66"/>
      <c r="FM453" s="66"/>
      <c r="FN453" s="66"/>
      <c r="FO453" s="66"/>
      <c r="FP453" s="66"/>
      <c r="FQ453" s="66"/>
      <c r="FR453" s="66"/>
      <c r="FS453" s="66"/>
      <c r="FT453" s="66"/>
      <c r="FU453" s="66"/>
      <c r="FV453" s="66"/>
    </row>
    <row r="454" spans="2:178" s="31" customFormat="1" ht="19.5" customHeight="1">
      <c r="B454" s="17" t="s">
        <v>140</v>
      </c>
      <c r="C454" s="12" t="s">
        <v>110</v>
      </c>
      <c r="D454" s="12" t="s">
        <v>48</v>
      </c>
      <c r="E454" s="12" t="s">
        <v>18</v>
      </c>
      <c r="F454" s="12" t="s">
        <v>251</v>
      </c>
      <c r="G454" s="12" t="s">
        <v>115</v>
      </c>
      <c r="H454" s="7">
        <v>213.7</v>
      </c>
      <c r="I454" s="82"/>
      <c r="J454" s="7"/>
      <c r="K454" s="7"/>
      <c r="L454" s="83"/>
      <c r="M454" s="18"/>
      <c r="N454" s="32"/>
      <c r="O454" s="18"/>
      <c r="P454" s="32"/>
      <c r="Q454" s="63"/>
      <c r="R454" s="63"/>
      <c r="S454" s="63"/>
      <c r="T454" s="63"/>
      <c r="U454" s="63"/>
      <c r="V454" s="63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  <c r="ED454" s="66"/>
      <c r="EE454" s="66"/>
      <c r="EF454" s="66"/>
      <c r="EG454" s="66"/>
      <c r="EH454" s="66"/>
      <c r="EI454" s="66"/>
      <c r="EJ454" s="66"/>
      <c r="EK454" s="66"/>
      <c r="EL454" s="66"/>
      <c r="EM454" s="66"/>
      <c r="EN454" s="66"/>
      <c r="EO454" s="66"/>
      <c r="EP454" s="66"/>
      <c r="EQ454" s="66"/>
      <c r="ER454" s="66"/>
      <c r="ES454" s="66"/>
      <c r="ET454" s="66"/>
      <c r="EU454" s="66"/>
      <c r="EV454" s="66"/>
      <c r="EW454" s="66"/>
      <c r="EX454" s="66"/>
      <c r="EY454" s="66"/>
      <c r="EZ454" s="66"/>
      <c r="FA454" s="66"/>
      <c r="FB454" s="66"/>
      <c r="FC454" s="66"/>
      <c r="FD454" s="66"/>
      <c r="FE454" s="66"/>
      <c r="FF454" s="66"/>
      <c r="FG454" s="66"/>
      <c r="FH454" s="66"/>
      <c r="FI454" s="66"/>
      <c r="FJ454" s="66"/>
      <c r="FK454" s="66"/>
      <c r="FL454" s="66"/>
      <c r="FM454" s="66"/>
      <c r="FN454" s="66"/>
      <c r="FO454" s="66"/>
      <c r="FP454" s="66"/>
      <c r="FQ454" s="66"/>
      <c r="FR454" s="66"/>
      <c r="FS454" s="66"/>
      <c r="FT454" s="66"/>
      <c r="FU454" s="66"/>
      <c r="FV454" s="66"/>
    </row>
    <row r="455" spans="2:178" s="31" customFormat="1" ht="25.5">
      <c r="B455" s="17" t="s">
        <v>252</v>
      </c>
      <c r="C455" s="12" t="s">
        <v>110</v>
      </c>
      <c r="D455" s="12" t="s">
        <v>48</v>
      </c>
      <c r="E455" s="12" t="s">
        <v>18</v>
      </c>
      <c r="F455" s="12" t="s">
        <v>253</v>
      </c>
      <c r="G455" s="101"/>
      <c r="H455" s="7">
        <f>H456</f>
        <v>2.1</v>
      </c>
      <c r="I455" s="82"/>
      <c r="J455" s="7"/>
      <c r="K455" s="7"/>
      <c r="L455" s="83"/>
      <c r="M455" s="18"/>
      <c r="N455" s="32"/>
      <c r="O455" s="18"/>
      <c r="P455" s="32"/>
      <c r="Q455" s="63"/>
      <c r="R455" s="63"/>
      <c r="S455" s="63"/>
      <c r="T455" s="63"/>
      <c r="U455" s="63"/>
      <c r="V455" s="63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  <c r="ED455" s="66"/>
      <c r="EE455" s="66"/>
      <c r="EF455" s="66"/>
      <c r="EG455" s="66"/>
      <c r="EH455" s="66"/>
      <c r="EI455" s="66"/>
      <c r="EJ455" s="66"/>
      <c r="EK455" s="66"/>
      <c r="EL455" s="66"/>
      <c r="EM455" s="66"/>
      <c r="EN455" s="66"/>
      <c r="EO455" s="66"/>
      <c r="EP455" s="66"/>
      <c r="EQ455" s="66"/>
      <c r="ER455" s="66"/>
      <c r="ES455" s="66"/>
      <c r="ET455" s="66"/>
      <c r="EU455" s="66"/>
      <c r="EV455" s="66"/>
      <c r="EW455" s="66"/>
      <c r="EX455" s="66"/>
      <c r="EY455" s="66"/>
      <c r="EZ455" s="66"/>
      <c r="FA455" s="66"/>
      <c r="FB455" s="66"/>
      <c r="FC455" s="66"/>
      <c r="FD455" s="66"/>
      <c r="FE455" s="66"/>
      <c r="FF455" s="66"/>
      <c r="FG455" s="66"/>
      <c r="FH455" s="66"/>
      <c r="FI455" s="66"/>
      <c r="FJ455" s="66"/>
      <c r="FK455" s="66"/>
      <c r="FL455" s="66"/>
      <c r="FM455" s="66"/>
      <c r="FN455" s="66"/>
      <c r="FO455" s="66"/>
      <c r="FP455" s="66"/>
      <c r="FQ455" s="66"/>
      <c r="FR455" s="66"/>
      <c r="FS455" s="66"/>
      <c r="FT455" s="66"/>
      <c r="FU455" s="66"/>
      <c r="FV455" s="66"/>
    </row>
    <row r="456" spans="2:178" s="31" customFormat="1" ht="45" customHeight="1">
      <c r="B456" s="17" t="s">
        <v>139</v>
      </c>
      <c r="C456" s="12" t="s">
        <v>110</v>
      </c>
      <c r="D456" s="12" t="s">
        <v>48</v>
      </c>
      <c r="E456" s="12" t="s">
        <v>18</v>
      </c>
      <c r="F456" s="12" t="s">
        <v>253</v>
      </c>
      <c r="G456" s="12" t="s">
        <v>138</v>
      </c>
      <c r="H456" s="7">
        <f>H457</f>
        <v>2.1</v>
      </c>
      <c r="I456" s="82"/>
      <c r="J456" s="7"/>
      <c r="K456" s="7"/>
      <c r="L456" s="83"/>
      <c r="M456" s="18"/>
      <c r="N456" s="32"/>
      <c r="O456" s="18"/>
      <c r="P456" s="32"/>
      <c r="Q456" s="63"/>
      <c r="R456" s="63"/>
      <c r="S456" s="63"/>
      <c r="T456" s="63"/>
      <c r="U456" s="63"/>
      <c r="V456" s="63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  <c r="ED456" s="66"/>
      <c r="EE456" s="66"/>
      <c r="EF456" s="66"/>
      <c r="EG456" s="66"/>
      <c r="EH456" s="66"/>
      <c r="EI456" s="66"/>
      <c r="EJ456" s="66"/>
      <c r="EK456" s="66"/>
      <c r="EL456" s="66"/>
      <c r="EM456" s="66"/>
      <c r="EN456" s="66"/>
      <c r="EO456" s="66"/>
      <c r="EP456" s="66"/>
      <c r="EQ456" s="66"/>
      <c r="ER456" s="66"/>
      <c r="ES456" s="66"/>
      <c r="ET456" s="66"/>
      <c r="EU456" s="66"/>
      <c r="EV456" s="66"/>
      <c r="EW456" s="66"/>
      <c r="EX456" s="66"/>
      <c r="EY456" s="66"/>
      <c r="EZ456" s="66"/>
      <c r="FA456" s="66"/>
      <c r="FB456" s="66"/>
      <c r="FC456" s="66"/>
      <c r="FD456" s="66"/>
      <c r="FE456" s="66"/>
      <c r="FF456" s="66"/>
      <c r="FG456" s="66"/>
      <c r="FH456" s="66"/>
      <c r="FI456" s="66"/>
      <c r="FJ456" s="66"/>
      <c r="FK456" s="66"/>
      <c r="FL456" s="66"/>
      <c r="FM456" s="66"/>
      <c r="FN456" s="66"/>
      <c r="FO456" s="66"/>
      <c r="FP456" s="66"/>
      <c r="FQ456" s="66"/>
      <c r="FR456" s="66"/>
      <c r="FS456" s="66"/>
      <c r="FT456" s="66"/>
      <c r="FU456" s="66"/>
      <c r="FV456" s="66"/>
    </row>
    <row r="457" spans="2:178" s="31" customFormat="1" ht="18.75" customHeight="1">
      <c r="B457" s="17" t="s">
        <v>140</v>
      </c>
      <c r="C457" s="12" t="s">
        <v>110</v>
      </c>
      <c r="D457" s="12" t="s">
        <v>48</v>
      </c>
      <c r="E457" s="12" t="s">
        <v>18</v>
      </c>
      <c r="F457" s="12" t="s">
        <v>253</v>
      </c>
      <c r="G457" s="12" t="s">
        <v>115</v>
      </c>
      <c r="H457" s="7">
        <v>2.1</v>
      </c>
      <c r="I457" s="82"/>
      <c r="J457" s="7"/>
      <c r="K457" s="7"/>
      <c r="L457" s="83"/>
      <c r="M457" s="18"/>
      <c r="N457" s="32"/>
      <c r="O457" s="18"/>
      <c r="P457" s="32"/>
      <c r="Q457" s="63"/>
      <c r="R457" s="63"/>
      <c r="S457" s="63"/>
      <c r="T457" s="63"/>
      <c r="U457" s="63"/>
      <c r="V457" s="63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  <c r="ED457" s="66"/>
      <c r="EE457" s="66"/>
      <c r="EF457" s="66"/>
      <c r="EG457" s="66"/>
      <c r="EH457" s="66"/>
      <c r="EI457" s="66"/>
      <c r="EJ457" s="66"/>
      <c r="EK457" s="66"/>
      <c r="EL457" s="66"/>
      <c r="EM457" s="66"/>
      <c r="EN457" s="66"/>
      <c r="EO457" s="66"/>
      <c r="EP457" s="66"/>
      <c r="EQ457" s="66"/>
      <c r="ER457" s="66"/>
      <c r="ES457" s="66"/>
      <c r="ET457" s="66"/>
      <c r="EU457" s="66"/>
      <c r="EV457" s="66"/>
      <c r="EW457" s="66"/>
      <c r="EX457" s="66"/>
      <c r="EY457" s="66"/>
      <c r="EZ457" s="66"/>
      <c r="FA457" s="66"/>
      <c r="FB457" s="66"/>
      <c r="FC457" s="66"/>
      <c r="FD457" s="66"/>
      <c r="FE457" s="66"/>
      <c r="FF457" s="66"/>
      <c r="FG457" s="66"/>
      <c r="FH457" s="66"/>
      <c r="FI457" s="66"/>
      <c r="FJ457" s="66"/>
      <c r="FK457" s="66"/>
      <c r="FL457" s="66"/>
      <c r="FM457" s="66"/>
      <c r="FN457" s="66"/>
      <c r="FO457" s="66"/>
      <c r="FP457" s="66"/>
      <c r="FQ457" s="66"/>
      <c r="FR457" s="66"/>
      <c r="FS457" s="66"/>
      <c r="FT457" s="66"/>
      <c r="FU457" s="66"/>
      <c r="FV457" s="66"/>
    </row>
    <row r="458" spans="2:178" s="31" customFormat="1" ht="12.75">
      <c r="B458" s="26" t="s">
        <v>62</v>
      </c>
      <c r="C458" s="20" t="s">
        <v>110</v>
      </c>
      <c r="D458" s="20" t="s">
        <v>63</v>
      </c>
      <c r="E458" s="12"/>
      <c r="F458" s="12"/>
      <c r="G458" s="12"/>
      <c r="H458" s="105">
        <f>H463</f>
        <v>50</v>
      </c>
      <c r="I458" s="82"/>
      <c r="J458" s="7"/>
      <c r="K458" s="7"/>
      <c r="L458" s="83"/>
      <c r="M458" s="18"/>
      <c r="N458" s="32"/>
      <c r="O458" s="18"/>
      <c r="P458" s="32"/>
      <c r="Q458" s="63"/>
      <c r="R458" s="63"/>
      <c r="S458" s="63"/>
      <c r="T458" s="63"/>
      <c r="U458" s="63"/>
      <c r="V458" s="63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  <c r="ED458" s="66"/>
      <c r="EE458" s="66"/>
      <c r="EF458" s="66"/>
      <c r="EG458" s="66"/>
      <c r="EH458" s="66"/>
      <c r="EI458" s="66"/>
      <c r="EJ458" s="66"/>
      <c r="EK458" s="66"/>
      <c r="EL458" s="66"/>
      <c r="EM458" s="66"/>
      <c r="EN458" s="66"/>
      <c r="EO458" s="66"/>
      <c r="EP458" s="66"/>
      <c r="EQ458" s="66"/>
      <c r="ER458" s="66"/>
      <c r="ES458" s="66"/>
      <c r="ET458" s="66"/>
      <c r="EU458" s="66"/>
      <c r="EV458" s="66"/>
      <c r="EW458" s="66"/>
      <c r="EX458" s="66"/>
      <c r="EY458" s="66"/>
      <c r="EZ458" s="66"/>
      <c r="FA458" s="66"/>
      <c r="FB458" s="66"/>
      <c r="FC458" s="66"/>
      <c r="FD458" s="66"/>
      <c r="FE458" s="66"/>
      <c r="FF458" s="66"/>
      <c r="FG458" s="66"/>
      <c r="FH458" s="66"/>
      <c r="FI458" s="66"/>
      <c r="FJ458" s="66"/>
      <c r="FK458" s="66"/>
      <c r="FL458" s="66"/>
      <c r="FM458" s="66"/>
      <c r="FN458" s="66"/>
      <c r="FO458" s="66"/>
      <c r="FP458" s="66"/>
      <c r="FQ458" s="66"/>
      <c r="FR458" s="66"/>
      <c r="FS458" s="66"/>
      <c r="FT458" s="66"/>
      <c r="FU458" s="66"/>
      <c r="FV458" s="66"/>
    </row>
    <row r="459" spans="2:178" s="31" customFormat="1" ht="12.75">
      <c r="B459" s="16" t="s">
        <v>64</v>
      </c>
      <c r="C459" s="12" t="s">
        <v>110</v>
      </c>
      <c r="D459" s="12" t="s">
        <v>63</v>
      </c>
      <c r="E459" s="12" t="s">
        <v>37</v>
      </c>
      <c r="F459" s="12"/>
      <c r="G459" s="12"/>
      <c r="H459" s="104">
        <f>H463</f>
        <v>50</v>
      </c>
      <c r="I459" s="82"/>
      <c r="J459" s="7"/>
      <c r="K459" s="7"/>
      <c r="L459" s="83"/>
      <c r="M459" s="18"/>
      <c r="N459" s="32"/>
      <c r="O459" s="18"/>
      <c r="P459" s="32"/>
      <c r="Q459" s="63"/>
      <c r="R459" s="63"/>
      <c r="S459" s="63"/>
      <c r="T459" s="63"/>
      <c r="U459" s="63"/>
      <c r="V459" s="63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  <c r="ED459" s="66"/>
      <c r="EE459" s="66"/>
      <c r="EF459" s="66"/>
      <c r="EG459" s="66"/>
      <c r="EH459" s="66"/>
      <c r="EI459" s="66"/>
      <c r="EJ459" s="66"/>
      <c r="EK459" s="66"/>
      <c r="EL459" s="66"/>
      <c r="EM459" s="66"/>
      <c r="EN459" s="66"/>
      <c r="EO459" s="66"/>
      <c r="EP459" s="66"/>
      <c r="EQ459" s="66"/>
      <c r="ER459" s="66"/>
      <c r="ES459" s="66"/>
      <c r="ET459" s="66"/>
      <c r="EU459" s="66"/>
      <c r="EV459" s="66"/>
      <c r="EW459" s="66"/>
      <c r="EX459" s="66"/>
      <c r="EY459" s="66"/>
      <c r="EZ459" s="66"/>
      <c r="FA459" s="66"/>
      <c r="FB459" s="66"/>
      <c r="FC459" s="66"/>
      <c r="FD459" s="66"/>
      <c r="FE459" s="66"/>
      <c r="FF459" s="66"/>
      <c r="FG459" s="66"/>
      <c r="FH459" s="66"/>
      <c r="FI459" s="66"/>
      <c r="FJ459" s="66"/>
      <c r="FK459" s="66"/>
      <c r="FL459" s="66"/>
      <c r="FM459" s="66"/>
      <c r="FN459" s="66"/>
      <c r="FO459" s="66"/>
      <c r="FP459" s="66"/>
      <c r="FQ459" s="66"/>
      <c r="FR459" s="66"/>
      <c r="FS459" s="66"/>
      <c r="FT459" s="66"/>
      <c r="FU459" s="66"/>
      <c r="FV459" s="66"/>
    </row>
    <row r="460" spans="2:178" s="31" customFormat="1" ht="12.75">
      <c r="B460" s="17" t="s">
        <v>212</v>
      </c>
      <c r="C460" s="12" t="s">
        <v>110</v>
      </c>
      <c r="D460" s="85" t="s">
        <v>63</v>
      </c>
      <c r="E460" s="85" t="s">
        <v>37</v>
      </c>
      <c r="F460" s="85" t="s">
        <v>195</v>
      </c>
      <c r="G460" s="85"/>
      <c r="H460" s="7">
        <f>H463</f>
        <v>50</v>
      </c>
      <c r="I460" s="82"/>
      <c r="J460" s="7"/>
      <c r="K460" s="7"/>
      <c r="L460" s="83"/>
      <c r="M460" s="18"/>
      <c r="N460" s="32"/>
      <c r="O460" s="18"/>
      <c r="P460" s="32"/>
      <c r="Q460" s="63"/>
      <c r="R460" s="63"/>
      <c r="S460" s="63"/>
      <c r="T460" s="63"/>
      <c r="U460" s="63"/>
      <c r="V460" s="63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  <c r="ED460" s="66"/>
      <c r="EE460" s="66"/>
      <c r="EF460" s="66"/>
      <c r="EG460" s="66"/>
      <c r="EH460" s="66"/>
      <c r="EI460" s="66"/>
      <c r="EJ460" s="66"/>
      <c r="EK460" s="66"/>
      <c r="EL460" s="66"/>
      <c r="EM460" s="66"/>
      <c r="EN460" s="66"/>
      <c r="EO460" s="66"/>
      <c r="EP460" s="66"/>
      <c r="EQ460" s="66"/>
      <c r="ER460" s="66"/>
      <c r="ES460" s="66"/>
      <c r="ET460" s="66"/>
      <c r="EU460" s="66"/>
      <c r="EV460" s="66"/>
      <c r="EW460" s="66"/>
      <c r="EX460" s="66"/>
      <c r="EY460" s="66"/>
      <c r="EZ460" s="66"/>
      <c r="FA460" s="66"/>
      <c r="FB460" s="66"/>
      <c r="FC460" s="66"/>
      <c r="FD460" s="66"/>
      <c r="FE460" s="66"/>
      <c r="FF460" s="66"/>
      <c r="FG460" s="66"/>
      <c r="FH460" s="66"/>
      <c r="FI460" s="66"/>
      <c r="FJ460" s="66"/>
      <c r="FK460" s="66"/>
      <c r="FL460" s="66"/>
      <c r="FM460" s="66"/>
      <c r="FN460" s="66"/>
      <c r="FO460" s="66"/>
      <c r="FP460" s="66"/>
      <c r="FQ460" s="66"/>
      <c r="FR460" s="66"/>
      <c r="FS460" s="66"/>
      <c r="FT460" s="66"/>
      <c r="FU460" s="66"/>
      <c r="FV460" s="66"/>
    </row>
    <row r="461" spans="2:178" s="31" customFormat="1" ht="12.75">
      <c r="B461" s="17" t="s">
        <v>213</v>
      </c>
      <c r="C461" s="12" t="s">
        <v>110</v>
      </c>
      <c r="D461" s="85" t="s">
        <v>63</v>
      </c>
      <c r="E461" s="85" t="s">
        <v>37</v>
      </c>
      <c r="F461" s="85" t="s">
        <v>196</v>
      </c>
      <c r="G461" s="85"/>
      <c r="H461" s="7">
        <f>H463</f>
        <v>50</v>
      </c>
      <c r="I461" s="82"/>
      <c r="J461" s="7"/>
      <c r="K461" s="7"/>
      <c r="L461" s="83"/>
      <c r="M461" s="18"/>
      <c r="N461" s="32"/>
      <c r="O461" s="18"/>
      <c r="P461" s="32"/>
      <c r="Q461" s="63"/>
      <c r="R461" s="63"/>
      <c r="S461" s="63"/>
      <c r="T461" s="63"/>
      <c r="U461" s="63"/>
      <c r="V461" s="63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  <c r="ED461" s="66"/>
      <c r="EE461" s="66"/>
      <c r="EF461" s="66"/>
      <c r="EG461" s="66"/>
      <c r="EH461" s="66"/>
      <c r="EI461" s="66"/>
      <c r="EJ461" s="66"/>
      <c r="EK461" s="66"/>
      <c r="EL461" s="66"/>
      <c r="EM461" s="66"/>
      <c r="EN461" s="66"/>
      <c r="EO461" s="66"/>
      <c r="EP461" s="66"/>
      <c r="EQ461" s="66"/>
      <c r="ER461" s="66"/>
      <c r="ES461" s="66"/>
      <c r="ET461" s="66"/>
      <c r="EU461" s="66"/>
      <c r="EV461" s="66"/>
      <c r="EW461" s="66"/>
      <c r="EX461" s="66"/>
      <c r="EY461" s="66"/>
      <c r="EZ461" s="66"/>
      <c r="FA461" s="66"/>
      <c r="FB461" s="66"/>
      <c r="FC461" s="66"/>
      <c r="FD461" s="66"/>
      <c r="FE461" s="66"/>
      <c r="FF461" s="66"/>
      <c r="FG461" s="66"/>
      <c r="FH461" s="66"/>
      <c r="FI461" s="66"/>
      <c r="FJ461" s="66"/>
      <c r="FK461" s="66"/>
      <c r="FL461" s="66"/>
      <c r="FM461" s="66"/>
      <c r="FN461" s="66"/>
      <c r="FO461" s="66"/>
      <c r="FP461" s="66"/>
      <c r="FQ461" s="66"/>
      <c r="FR461" s="66"/>
      <c r="FS461" s="66"/>
      <c r="FT461" s="66"/>
      <c r="FU461" s="66"/>
      <c r="FV461" s="66"/>
    </row>
    <row r="462" spans="2:178" s="31" customFormat="1" ht="12" customHeight="1">
      <c r="B462" s="17" t="s">
        <v>142</v>
      </c>
      <c r="C462" s="12" t="s">
        <v>110</v>
      </c>
      <c r="D462" s="85" t="s">
        <v>63</v>
      </c>
      <c r="E462" s="85" t="s">
        <v>37</v>
      </c>
      <c r="F462" s="85" t="s">
        <v>196</v>
      </c>
      <c r="G462" s="85" t="s">
        <v>141</v>
      </c>
      <c r="H462" s="7">
        <f>H463</f>
        <v>50</v>
      </c>
      <c r="I462" s="82"/>
      <c r="J462" s="7"/>
      <c r="K462" s="7"/>
      <c r="L462" s="83"/>
      <c r="M462" s="18"/>
      <c r="N462" s="32"/>
      <c r="O462" s="18"/>
      <c r="P462" s="32"/>
      <c r="Q462" s="63"/>
      <c r="R462" s="63"/>
      <c r="S462" s="63"/>
      <c r="T462" s="63"/>
      <c r="U462" s="63"/>
      <c r="V462" s="63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  <c r="ED462" s="66"/>
      <c r="EE462" s="66"/>
      <c r="EF462" s="66"/>
      <c r="EG462" s="66"/>
      <c r="EH462" s="66"/>
      <c r="EI462" s="66"/>
      <c r="EJ462" s="66"/>
      <c r="EK462" s="66"/>
      <c r="EL462" s="66"/>
      <c r="EM462" s="66"/>
      <c r="EN462" s="66"/>
      <c r="EO462" s="66"/>
      <c r="EP462" s="66"/>
      <c r="EQ462" s="66"/>
      <c r="ER462" s="66"/>
      <c r="ES462" s="66"/>
      <c r="ET462" s="66"/>
      <c r="EU462" s="66"/>
      <c r="EV462" s="66"/>
      <c r="EW462" s="66"/>
      <c r="EX462" s="66"/>
      <c r="EY462" s="66"/>
      <c r="EZ462" s="66"/>
      <c r="FA462" s="66"/>
      <c r="FB462" s="66"/>
      <c r="FC462" s="66"/>
      <c r="FD462" s="66"/>
      <c r="FE462" s="66"/>
      <c r="FF462" s="66"/>
      <c r="FG462" s="66"/>
      <c r="FH462" s="66"/>
      <c r="FI462" s="66"/>
      <c r="FJ462" s="66"/>
      <c r="FK462" s="66"/>
      <c r="FL462" s="66"/>
      <c r="FM462" s="66"/>
      <c r="FN462" s="66"/>
      <c r="FO462" s="66"/>
      <c r="FP462" s="66"/>
      <c r="FQ462" s="66"/>
      <c r="FR462" s="66"/>
      <c r="FS462" s="66"/>
      <c r="FT462" s="66"/>
      <c r="FU462" s="66"/>
      <c r="FV462" s="66"/>
    </row>
    <row r="463" spans="2:178" s="31" customFormat="1" ht="25.5">
      <c r="B463" s="17" t="s">
        <v>152</v>
      </c>
      <c r="C463" s="12" t="s">
        <v>110</v>
      </c>
      <c r="D463" s="85" t="s">
        <v>63</v>
      </c>
      <c r="E463" s="85" t="s">
        <v>37</v>
      </c>
      <c r="F463" s="85" t="s">
        <v>196</v>
      </c>
      <c r="G463" s="85" t="s">
        <v>21</v>
      </c>
      <c r="H463" s="7">
        <v>50</v>
      </c>
      <c r="I463" s="82"/>
      <c r="J463" s="7"/>
      <c r="K463" s="7"/>
      <c r="L463" s="83"/>
      <c r="M463" s="18"/>
      <c r="N463" s="32"/>
      <c r="O463" s="18"/>
      <c r="P463" s="32"/>
      <c r="Q463" s="63"/>
      <c r="R463" s="63"/>
      <c r="S463" s="63"/>
      <c r="T463" s="63"/>
      <c r="U463" s="63"/>
      <c r="V463" s="63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  <c r="ED463" s="66"/>
      <c r="EE463" s="66"/>
      <c r="EF463" s="66"/>
      <c r="EG463" s="66"/>
      <c r="EH463" s="66"/>
      <c r="EI463" s="66"/>
      <c r="EJ463" s="66"/>
      <c r="EK463" s="66"/>
      <c r="EL463" s="66"/>
      <c r="EM463" s="66"/>
      <c r="EN463" s="66"/>
      <c r="EO463" s="66"/>
      <c r="EP463" s="66"/>
      <c r="EQ463" s="66"/>
      <c r="ER463" s="66"/>
      <c r="ES463" s="66"/>
      <c r="ET463" s="66"/>
      <c r="EU463" s="66"/>
      <c r="EV463" s="66"/>
      <c r="EW463" s="66"/>
      <c r="EX463" s="66"/>
      <c r="EY463" s="66"/>
      <c r="EZ463" s="66"/>
      <c r="FA463" s="66"/>
      <c r="FB463" s="66"/>
      <c r="FC463" s="66"/>
      <c r="FD463" s="66"/>
      <c r="FE463" s="66"/>
      <c r="FF463" s="66"/>
      <c r="FG463" s="66"/>
      <c r="FH463" s="66"/>
      <c r="FI463" s="66"/>
      <c r="FJ463" s="66"/>
      <c r="FK463" s="66"/>
      <c r="FL463" s="66"/>
      <c r="FM463" s="66"/>
      <c r="FN463" s="66"/>
      <c r="FO463" s="66"/>
      <c r="FP463" s="66"/>
      <c r="FQ463" s="66"/>
      <c r="FR463" s="66"/>
      <c r="FS463" s="66"/>
      <c r="FT463" s="66"/>
      <c r="FU463" s="66"/>
      <c r="FV463" s="66"/>
    </row>
    <row r="464" spans="2:178" s="31" customFormat="1" ht="12.75">
      <c r="B464" s="114" t="s">
        <v>222</v>
      </c>
      <c r="C464" s="20" t="s">
        <v>110</v>
      </c>
      <c r="D464" s="113" t="s">
        <v>43</v>
      </c>
      <c r="E464" s="113" t="s">
        <v>51</v>
      </c>
      <c r="F464" s="113"/>
      <c r="G464" s="113"/>
      <c r="H464" s="115">
        <f>H465+H468</f>
        <v>136.8</v>
      </c>
      <c r="I464" s="82"/>
      <c r="J464" s="7"/>
      <c r="K464" s="7"/>
      <c r="L464" s="83"/>
      <c r="M464" s="18"/>
      <c r="N464" s="32"/>
      <c r="O464" s="18"/>
      <c r="P464" s="32"/>
      <c r="Q464" s="63"/>
      <c r="R464" s="63"/>
      <c r="S464" s="63"/>
      <c r="T464" s="63"/>
      <c r="U464" s="63"/>
      <c r="V464" s="63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  <c r="ED464" s="66"/>
      <c r="EE464" s="66"/>
      <c r="EF464" s="66"/>
      <c r="EG464" s="66"/>
      <c r="EH464" s="66"/>
      <c r="EI464" s="66"/>
      <c r="EJ464" s="66"/>
      <c r="EK464" s="66"/>
      <c r="EL464" s="66"/>
      <c r="EM464" s="66"/>
      <c r="EN464" s="66"/>
      <c r="EO464" s="66"/>
      <c r="EP464" s="66"/>
      <c r="EQ464" s="66"/>
      <c r="ER464" s="66"/>
      <c r="ES464" s="66"/>
      <c r="ET464" s="66"/>
      <c r="EU464" s="66"/>
      <c r="EV464" s="66"/>
      <c r="EW464" s="66"/>
      <c r="EX464" s="66"/>
      <c r="EY464" s="66"/>
      <c r="EZ464" s="66"/>
      <c r="FA464" s="66"/>
      <c r="FB464" s="66"/>
      <c r="FC464" s="66"/>
      <c r="FD464" s="66"/>
      <c r="FE464" s="66"/>
      <c r="FF464" s="66"/>
      <c r="FG464" s="66"/>
      <c r="FH464" s="66"/>
      <c r="FI464" s="66"/>
      <c r="FJ464" s="66"/>
      <c r="FK464" s="66"/>
      <c r="FL464" s="66"/>
      <c r="FM464" s="66"/>
      <c r="FN464" s="66"/>
      <c r="FO464" s="66"/>
      <c r="FP464" s="66"/>
      <c r="FQ464" s="66"/>
      <c r="FR464" s="66"/>
      <c r="FS464" s="66"/>
      <c r="FT464" s="66"/>
      <c r="FU464" s="66"/>
      <c r="FV464" s="66"/>
    </row>
    <row r="465" spans="2:178" s="31" customFormat="1" ht="25.5">
      <c r="B465" s="13" t="s">
        <v>223</v>
      </c>
      <c r="C465" s="12" t="s">
        <v>110</v>
      </c>
      <c r="D465" s="101" t="s">
        <v>43</v>
      </c>
      <c r="E465" s="101" t="s">
        <v>51</v>
      </c>
      <c r="F465" s="101" t="s">
        <v>224</v>
      </c>
      <c r="G465" s="101"/>
      <c r="H465" s="100">
        <f>H466</f>
        <v>23.4</v>
      </c>
      <c r="I465" s="82"/>
      <c r="J465" s="7"/>
      <c r="K465" s="7"/>
      <c r="L465" s="83"/>
      <c r="M465" s="18"/>
      <c r="N465" s="32"/>
      <c r="O465" s="18"/>
      <c r="P465" s="32"/>
      <c r="Q465" s="63"/>
      <c r="R465" s="63"/>
      <c r="S465" s="63"/>
      <c r="T465" s="63"/>
      <c r="U465" s="63"/>
      <c r="V465" s="63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  <c r="ED465" s="66"/>
      <c r="EE465" s="66"/>
      <c r="EF465" s="66"/>
      <c r="EG465" s="66"/>
      <c r="EH465" s="66"/>
      <c r="EI465" s="66"/>
      <c r="EJ465" s="66"/>
      <c r="EK465" s="66"/>
      <c r="EL465" s="66"/>
      <c r="EM465" s="66"/>
      <c r="EN465" s="66"/>
      <c r="EO465" s="66"/>
      <c r="EP465" s="66"/>
      <c r="EQ465" s="66"/>
      <c r="ER465" s="66"/>
      <c r="ES465" s="66"/>
      <c r="ET465" s="66"/>
      <c r="EU465" s="66"/>
      <c r="EV465" s="66"/>
      <c r="EW465" s="66"/>
      <c r="EX465" s="66"/>
      <c r="EY465" s="66"/>
      <c r="EZ465" s="66"/>
      <c r="FA465" s="66"/>
      <c r="FB465" s="66"/>
      <c r="FC465" s="66"/>
      <c r="FD465" s="66"/>
      <c r="FE465" s="66"/>
      <c r="FF465" s="66"/>
      <c r="FG465" s="66"/>
      <c r="FH465" s="66"/>
      <c r="FI465" s="66"/>
      <c r="FJ465" s="66"/>
      <c r="FK465" s="66"/>
      <c r="FL465" s="66"/>
      <c r="FM465" s="66"/>
      <c r="FN465" s="66"/>
      <c r="FO465" s="66"/>
      <c r="FP465" s="66"/>
      <c r="FQ465" s="66"/>
      <c r="FR465" s="66"/>
      <c r="FS465" s="66"/>
      <c r="FT465" s="66"/>
      <c r="FU465" s="66"/>
      <c r="FV465" s="66"/>
    </row>
    <row r="466" spans="2:178" s="31" customFormat="1" ht="25.5">
      <c r="B466" s="17" t="s">
        <v>144</v>
      </c>
      <c r="C466" s="12" t="s">
        <v>110</v>
      </c>
      <c r="D466" s="101" t="s">
        <v>43</v>
      </c>
      <c r="E466" s="101" t="s">
        <v>51</v>
      </c>
      <c r="F466" s="101" t="s">
        <v>224</v>
      </c>
      <c r="G466" s="101" t="s">
        <v>143</v>
      </c>
      <c r="H466" s="100">
        <f>H467</f>
        <v>23.4</v>
      </c>
      <c r="I466" s="82"/>
      <c r="J466" s="7"/>
      <c r="K466" s="7"/>
      <c r="L466" s="83"/>
      <c r="M466" s="18"/>
      <c r="N466" s="32"/>
      <c r="O466" s="18"/>
      <c r="P466" s="32"/>
      <c r="Q466" s="63"/>
      <c r="R466" s="63"/>
      <c r="S466" s="63"/>
      <c r="T466" s="63"/>
      <c r="U466" s="63"/>
      <c r="V466" s="63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  <c r="ED466" s="66"/>
      <c r="EE466" s="66"/>
      <c r="EF466" s="66"/>
      <c r="EG466" s="66"/>
      <c r="EH466" s="66"/>
      <c r="EI466" s="66"/>
      <c r="EJ466" s="66"/>
      <c r="EK466" s="66"/>
      <c r="EL466" s="66"/>
      <c r="EM466" s="66"/>
      <c r="EN466" s="66"/>
      <c r="EO466" s="66"/>
      <c r="EP466" s="66"/>
      <c r="EQ466" s="66"/>
      <c r="ER466" s="66"/>
      <c r="ES466" s="66"/>
      <c r="ET466" s="66"/>
      <c r="EU466" s="66"/>
      <c r="EV466" s="66"/>
      <c r="EW466" s="66"/>
      <c r="EX466" s="66"/>
      <c r="EY466" s="66"/>
      <c r="EZ466" s="66"/>
      <c r="FA466" s="66"/>
      <c r="FB466" s="66"/>
      <c r="FC466" s="66"/>
      <c r="FD466" s="66"/>
      <c r="FE466" s="66"/>
      <c r="FF466" s="66"/>
      <c r="FG466" s="66"/>
      <c r="FH466" s="66"/>
      <c r="FI466" s="66"/>
      <c r="FJ466" s="66"/>
      <c r="FK466" s="66"/>
      <c r="FL466" s="66"/>
      <c r="FM466" s="66"/>
      <c r="FN466" s="66"/>
      <c r="FO466" s="66"/>
      <c r="FP466" s="66"/>
      <c r="FQ466" s="66"/>
      <c r="FR466" s="66"/>
      <c r="FS466" s="66"/>
      <c r="FT466" s="66"/>
      <c r="FU466" s="66"/>
      <c r="FV466" s="66"/>
    </row>
    <row r="467" spans="2:178" s="31" customFormat="1" ht="12.75">
      <c r="B467" s="13" t="s">
        <v>145</v>
      </c>
      <c r="C467" s="12" t="s">
        <v>110</v>
      </c>
      <c r="D467" s="101" t="s">
        <v>43</v>
      </c>
      <c r="E467" s="101" t="s">
        <v>51</v>
      </c>
      <c r="F467" s="101" t="s">
        <v>224</v>
      </c>
      <c r="G467" s="101" t="s">
        <v>90</v>
      </c>
      <c r="H467" s="100">
        <f>7.2+16.2</f>
        <v>23.4</v>
      </c>
      <c r="I467" s="82"/>
      <c r="J467" s="7"/>
      <c r="K467" s="7"/>
      <c r="L467" s="83"/>
      <c r="M467" s="18"/>
      <c r="N467" s="32"/>
      <c r="O467" s="18"/>
      <c r="P467" s="32"/>
      <c r="Q467" s="63"/>
      <c r="R467" s="63"/>
      <c r="S467" s="63"/>
      <c r="T467" s="63"/>
      <c r="U467" s="63"/>
      <c r="V467" s="63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  <c r="ED467" s="66"/>
      <c r="EE467" s="66"/>
      <c r="EF467" s="66"/>
      <c r="EG467" s="66"/>
      <c r="EH467" s="66"/>
      <c r="EI467" s="66"/>
      <c r="EJ467" s="66"/>
      <c r="EK467" s="66"/>
      <c r="EL467" s="66"/>
      <c r="EM467" s="66"/>
      <c r="EN467" s="66"/>
      <c r="EO467" s="66"/>
      <c r="EP467" s="66"/>
      <c r="EQ467" s="66"/>
      <c r="ER467" s="66"/>
      <c r="ES467" s="66"/>
      <c r="ET467" s="66"/>
      <c r="EU467" s="66"/>
      <c r="EV467" s="66"/>
      <c r="EW467" s="66"/>
      <c r="EX467" s="66"/>
      <c r="EY467" s="66"/>
      <c r="EZ467" s="66"/>
      <c r="FA467" s="66"/>
      <c r="FB467" s="66"/>
      <c r="FC467" s="66"/>
      <c r="FD467" s="66"/>
      <c r="FE467" s="66"/>
      <c r="FF467" s="66"/>
      <c r="FG467" s="66"/>
      <c r="FH467" s="66"/>
      <c r="FI467" s="66"/>
      <c r="FJ467" s="66"/>
      <c r="FK467" s="66"/>
      <c r="FL467" s="66"/>
      <c r="FM467" s="66"/>
      <c r="FN467" s="66"/>
      <c r="FO467" s="66"/>
      <c r="FP467" s="66"/>
      <c r="FQ467" s="66"/>
      <c r="FR467" s="66"/>
      <c r="FS467" s="66"/>
      <c r="FT467" s="66"/>
      <c r="FU467" s="66"/>
      <c r="FV467" s="66"/>
    </row>
    <row r="468" spans="2:178" s="31" customFormat="1" ht="12.75">
      <c r="B468" s="13" t="s">
        <v>222</v>
      </c>
      <c r="C468" s="12" t="s">
        <v>110</v>
      </c>
      <c r="D468" s="101" t="s">
        <v>43</v>
      </c>
      <c r="E468" s="101" t="s">
        <v>51</v>
      </c>
      <c r="F468" s="101" t="s">
        <v>224</v>
      </c>
      <c r="G468" s="101"/>
      <c r="H468" s="100">
        <f>H469</f>
        <v>113.4</v>
      </c>
      <c r="I468" s="82"/>
      <c r="J468" s="7"/>
      <c r="K468" s="7"/>
      <c r="L468" s="83"/>
      <c r="M468" s="18"/>
      <c r="N468" s="32"/>
      <c r="O468" s="18"/>
      <c r="P468" s="32"/>
      <c r="Q468" s="63"/>
      <c r="R468" s="63"/>
      <c r="S468" s="63"/>
      <c r="T468" s="63"/>
      <c r="U468" s="63"/>
      <c r="V468" s="63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  <c r="ED468" s="66"/>
      <c r="EE468" s="66"/>
      <c r="EF468" s="66"/>
      <c r="EG468" s="66"/>
      <c r="EH468" s="66"/>
      <c r="EI468" s="66"/>
      <c r="EJ468" s="66"/>
      <c r="EK468" s="66"/>
      <c r="EL468" s="66"/>
      <c r="EM468" s="66"/>
      <c r="EN468" s="66"/>
      <c r="EO468" s="66"/>
      <c r="EP468" s="66"/>
      <c r="EQ468" s="66"/>
      <c r="ER468" s="66"/>
      <c r="ES468" s="66"/>
      <c r="ET468" s="66"/>
      <c r="EU468" s="66"/>
      <c r="EV468" s="66"/>
      <c r="EW468" s="66"/>
      <c r="EX468" s="66"/>
      <c r="EY468" s="66"/>
      <c r="EZ468" s="66"/>
      <c r="FA468" s="66"/>
      <c r="FB468" s="66"/>
      <c r="FC468" s="66"/>
      <c r="FD468" s="66"/>
      <c r="FE468" s="66"/>
      <c r="FF468" s="66"/>
      <c r="FG468" s="66"/>
      <c r="FH468" s="66"/>
      <c r="FI468" s="66"/>
      <c r="FJ468" s="66"/>
      <c r="FK468" s="66"/>
      <c r="FL468" s="66"/>
      <c r="FM468" s="66"/>
      <c r="FN468" s="66"/>
      <c r="FO468" s="66"/>
      <c r="FP468" s="66"/>
      <c r="FQ468" s="66"/>
      <c r="FR468" s="66"/>
      <c r="FS468" s="66"/>
      <c r="FT468" s="66"/>
      <c r="FU468" s="66"/>
      <c r="FV468" s="66"/>
    </row>
    <row r="469" spans="2:178" s="31" customFormat="1" ht="25.5">
      <c r="B469" s="13" t="s">
        <v>144</v>
      </c>
      <c r="C469" s="12" t="s">
        <v>110</v>
      </c>
      <c r="D469" s="101" t="s">
        <v>43</v>
      </c>
      <c r="E469" s="101" t="s">
        <v>51</v>
      </c>
      <c r="F469" s="101" t="s">
        <v>224</v>
      </c>
      <c r="G469" s="101" t="s">
        <v>143</v>
      </c>
      <c r="H469" s="100">
        <v>113.4</v>
      </c>
      <c r="I469" s="82"/>
      <c r="J469" s="7"/>
      <c r="K469" s="7"/>
      <c r="L469" s="83"/>
      <c r="M469" s="18"/>
      <c r="N469" s="32"/>
      <c r="O469" s="18"/>
      <c r="P469" s="32"/>
      <c r="Q469" s="63"/>
      <c r="R469" s="63"/>
      <c r="S469" s="63"/>
      <c r="T469" s="63"/>
      <c r="U469" s="63"/>
      <c r="V469" s="63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  <c r="ED469" s="66"/>
      <c r="EE469" s="66"/>
      <c r="EF469" s="66"/>
      <c r="EG469" s="66"/>
      <c r="EH469" s="66"/>
      <c r="EI469" s="66"/>
      <c r="EJ469" s="66"/>
      <c r="EK469" s="66"/>
      <c r="EL469" s="66"/>
      <c r="EM469" s="66"/>
      <c r="EN469" s="66"/>
      <c r="EO469" s="66"/>
      <c r="EP469" s="66"/>
      <c r="EQ469" s="66"/>
      <c r="ER469" s="66"/>
      <c r="ES469" s="66"/>
      <c r="ET469" s="66"/>
      <c r="EU469" s="66"/>
      <c r="EV469" s="66"/>
      <c r="EW469" s="66"/>
      <c r="EX469" s="66"/>
      <c r="EY469" s="66"/>
      <c r="EZ469" s="66"/>
      <c r="FA469" s="66"/>
      <c r="FB469" s="66"/>
      <c r="FC469" s="66"/>
      <c r="FD469" s="66"/>
      <c r="FE469" s="66"/>
      <c r="FF469" s="66"/>
      <c r="FG469" s="66"/>
      <c r="FH469" s="66"/>
      <c r="FI469" s="66"/>
      <c r="FJ469" s="66"/>
      <c r="FK469" s="66"/>
      <c r="FL469" s="66"/>
      <c r="FM469" s="66"/>
      <c r="FN469" s="66"/>
      <c r="FO469" s="66"/>
      <c r="FP469" s="66"/>
      <c r="FQ469" s="66"/>
      <c r="FR469" s="66"/>
      <c r="FS469" s="66"/>
      <c r="FT469" s="66"/>
      <c r="FU469" s="66"/>
      <c r="FV469" s="66"/>
    </row>
    <row r="470" spans="2:178" s="31" customFormat="1" ht="12.75">
      <c r="B470" s="13" t="s">
        <v>145</v>
      </c>
      <c r="C470" s="12" t="s">
        <v>110</v>
      </c>
      <c r="D470" s="101" t="s">
        <v>43</v>
      </c>
      <c r="E470" s="101" t="s">
        <v>51</v>
      </c>
      <c r="F470" s="101" t="s">
        <v>224</v>
      </c>
      <c r="G470" s="101" t="s">
        <v>90</v>
      </c>
      <c r="H470" s="100">
        <v>113.4</v>
      </c>
      <c r="I470" s="82"/>
      <c r="J470" s="7"/>
      <c r="K470" s="7"/>
      <c r="L470" s="83"/>
      <c r="M470" s="18"/>
      <c r="N470" s="32"/>
      <c r="O470" s="18"/>
      <c r="P470" s="32"/>
      <c r="Q470" s="63"/>
      <c r="R470" s="63"/>
      <c r="S470" s="63"/>
      <c r="T470" s="63"/>
      <c r="U470" s="63"/>
      <c r="V470" s="63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  <c r="ED470" s="66"/>
      <c r="EE470" s="66"/>
      <c r="EF470" s="66"/>
      <c r="EG470" s="66"/>
      <c r="EH470" s="66"/>
      <c r="EI470" s="66"/>
      <c r="EJ470" s="66"/>
      <c r="EK470" s="66"/>
      <c r="EL470" s="66"/>
      <c r="EM470" s="66"/>
      <c r="EN470" s="66"/>
      <c r="EO470" s="66"/>
      <c r="EP470" s="66"/>
      <c r="EQ470" s="66"/>
      <c r="ER470" s="66"/>
      <c r="ES470" s="66"/>
      <c r="ET470" s="66"/>
      <c r="EU470" s="66"/>
      <c r="EV470" s="66"/>
      <c r="EW470" s="66"/>
      <c r="EX470" s="66"/>
      <c r="EY470" s="66"/>
      <c r="EZ470" s="66"/>
      <c r="FA470" s="66"/>
      <c r="FB470" s="66"/>
      <c r="FC470" s="66"/>
      <c r="FD470" s="66"/>
      <c r="FE470" s="66"/>
      <c r="FF470" s="66"/>
      <c r="FG470" s="66"/>
      <c r="FH470" s="66"/>
      <c r="FI470" s="66"/>
      <c r="FJ470" s="66"/>
      <c r="FK470" s="66"/>
      <c r="FL470" s="66"/>
      <c r="FM470" s="66"/>
      <c r="FN470" s="66"/>
      <c r="FO470" s="66"/>
      <c r="FP470" s="66"/>
      <c r="FQ470" s="66"/>
      <c r="FR470" s="66"/>
      <c r="FS470" s="66"/>
      <c r="FT470" s="66"/>
      <c r="FU470" s="66"/>
      <c r="FV470" s="66"/>
    </row>
    <row r="471" spans="2:178" ht="31.5">
      <c r="B471" s="80" t="s">
        <v>106</v>
      </c>
      <c r="C471" s="81" t="s">
        <v>93</v>
      </c>
      <c r="D471" s="20"/>
      <c r="E471" s="20"/>
      <c r="F471" s="20"/>
      <c r="G471" s="20"/>
      <c r="H471" s="103">
        <f>H472+H621</f>
        <v>1239691.0399999998</v>
      </c>
      <c r="I471" s="82"/>
      <c r="J471" s="7"/>
      <c r="K471" s="7"/>
      <c r="L471" s="83"/>
      <c r="M471" s="8" t="e">
        <f>M473+#REF!+#REF!+#REF!+M622+#REF!</f>
        <v>#REF!</v>
      </c>
      <c r="N471" s="9" t="e">
        <f>N473+#REF!+#REF!+#REF!+N622+#REF!</f>
        <v>#REF!</v>
      </c>
      <c r="O471" s="8" t="e">
        <f>O473+#REF!+#REF!+#REF!+O622+#REF!</f>
        <v>#REF!</v>
      </c>
      <c r="P471" s="9" t="e">
        <f>P473+#REF!+#REF!+#REF!+P622+#REF!</f>
        <v>#REF!</v>
      </c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</row>
    <row r="472" spans="2:178" ht="12">
      <c r="B472" s="86" t="s">
        <v>86</v>
      </c>
      <c r="C472" s="81" t="s">
        <v>93</v>
      </c>
      <c r="D472" s="20" t="s">
        <v>87</v>
      </c>
      <c r="E472" s="20"/>
      <c r="F472" s="20"/>
      <c r="G472" s="20"/>
      <c r="H472" s="103">
        <f>H473+H501+H572+H538+H564</f>
        <v>1197769.64</v>
      </c>
      <c r="I472" s="82"/>
      <c r="J472" s="7"/>
      <c r="K472" s="7"/>
      <c r="L472" s="83"/>
      <c r="M472" s="35" t="e">
        <f>M473+#REF!+#REF!+#REF!</f>
        <v>#REF!</v>
      </c>
      <c r="N472" s="36" t="e">
        <f>N473+#REF!+#REF!+#REF!</f>
        <v>#REF!</v>
      </c>
      <c r="O472" s="35" t="e">
        <f>O473+#REF!+#REF!+#REF!</f>
        <v>#REF!</v>
      </c>
      <c r="P472" s="36" t="e">
        <f>P473+#REF!+#REF!+#REF!</f>
        <v>#REF!</v>
      </c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</row>
    <row r="473" spans="2:178" ht="12">
      <c r="B473" s="87" t="s">
        <v>94</v>
      </c>
      <c r="C473" s="85" t="s">
        <v>93</v>
      </c>
      <c r="D473" s="12" t="s">
        <v>87</v>
      </c>
      <c r="E473" s="12" t="s">
        <v>16</v>
      </c>
      <c r="F473" s="20"/>
      <c r="G473" s="20"/>
      <c r="H473" s="104">
        <f>H474+H482+H483+H486+H489+H492+H477+H495+H498</f>
        <v>352776.29</v>
      </c>
      <c r="I473" s="88"/>
      <c r="J473" s="89"/>
      <c r="K473" s="89"/>
      <c r="L473" s="90"/>
      <c r="M473" s="37" t="e">
        <f>#REF!+#REF!+#REF!+#REF!</f>
        <v>#REF!</v>
      </c>
      <c r="N473" s="38" t="e">
        <f>#REF!+#REF!+#REF!+#REF!</f>
        <v>#REF!</v>
      </c>
      <c r="O473" s="37" t="e">
        <f>#REF!+#REF!+#REF!+#REF!</f>
        <v>#REF!</v>
      </c>
      <c r="P473" s="38" t="e">
        <f>#REF!+#REF!+#REF!+#REF!</f>
        <v>#REF!</v>
      </c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</row>
    <row r="474" spans="2:178" ht="12.75">
      <c r="B474" s="13" t="s">
        <v>126</v>
      </c>
      <c r="C474" s="85" t="s">
        <v>93</v>
      </c>
      <c r="D474" s="12" t="s">
        <v>87</v>
      </c>
      <c r="E474" s="12" t="s">
        <v>16</v>
      </c>
      <c r="F474" s="12" t="s">
        <v>197</v>
      </c>
      <c r="G474" s="12"/>
      <c r="H474" s="107">
        <f>H475</f>
        <v>80206.4</v>
      </c>
      <c r="I474" s="88"/>
      <c r="J474" s="89"/>
      <c r="K474" s="89"/>
      <c r="L474" s="90"/>
      <c r="M474" s="37"/>
      <c r="N474" s="38"/>
      <c r="O474" s="37"/>
      <c r="P474" s="38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</row>
    <row r="475" spans="2:178" ht="25.5">
      <c r="B475" s="17" t="s">
        <v>144</v>
      </c>
      <c r="C475" s="85" t="s">
        <v>93</v>
      </c>
      <c r="D475" s="12" t="s">
        <v>87</v>
      </c>
      <c r="E475" s="12" t="s">
        <v>16</v>
      </c>
      <c r="F475" s="12" t="s">
        <v>197</v>
      </c>
      <c r="G475" s="12" t="s">
        <v>143</v>
      </c>
      <c r="H475" s="104">
        <f>H476</f>
        <v>80206.4</v>
      </c>
      <c r="I475" s="88"/>
      <c r="J475" s="89"/>
      <c r="K475" s="89"/>
      <c r="L475" s="90"/>
      <c r="M475" s="37"/>
      <c r="N475" s="38"/>
      <c r="O475" s="37"/>
      <c r="P475" s="38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</row>
    <row r="476" spans="2:178" ht="15" customHeight="1">
      <c r="B476" s="13" t="s">
        <v>145</v>
      </c>
      <c r="C476" s="85" t="s">
        <v>93</v>
      </c>
      <c r="D476" s="12" t="s">
        <v>87</v>
      </c>
      <c r="E476" s="12" t="s">
        <v>16</v>
      </c>
      <c r="F476" s="12" t="s">
        <v>197</v>
      </c>
      <c r="G476" s="12" t="s">
        <v>90</v>
      </c>
      <c r="H476" s="7">
        <f>91432.6-8821.5+24.2-125.5-279.1-927-101.6-995.7</f>
        <v>80206.4</v>
      </c>
      <c r="I476" s="88"/>
      <c r="J476" s="89"/>
      <c r="K476" s="89"/>
      <c r="L476" s="90"/>
      <c r="M476" s="37"/>
      <c r="N476" s="38"/>
      <c r="O476" s="37"/>
      <c r="P476" s="38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</row>
    <row r="477" spans="2:178" ht="15" customHeight="1">
      <c r="B477" s="13" t="s">
        <v>41</v>
      </c>
      <c r="C477" s="85" t="s">
        <v>93</v>
      </c>
      <c r="D477" s="12" t="s">
        <v>87</v>
      </c>
      <c r="E477" s="12" t="s">
        <v>16</v>
      </c>
      <c r="F477" s="12" t="s">
        <v>271</v>
      </c>
      <c r="G477" s="12"/>
      <c r="H477" s="7">
        <f>H478</f>
        <v>10</v>
      </c>
      <c r="I477" s="88"/>
      <c r="J477" s="89"/>
      <c r="K477" s="89"/>
      <c r="L477" s="90"/>
      <c r="M477" s="37"/>
      <c r="N477" s="38"/>
      <c r="O477" s="37"/>
      <c r="P477" s="38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</row>
    <row r="478" spans="2:178" ht="15" customHeight="1">
      <c r="B478" s="13" t="s">
        <v>144</v>
      </c>
      <c r="C478" s="85" t="s">
        <v>93</v>
      </c>
      <c r="D478" s="12" t="s">
        <v>87</v>
      </c>
      <c r="E478" s="12" t="s">
        <v>16</v>
      </c>
      <c r="F478" s="12" t="s">
        <v>271</v>
      </c>
      <c r="G478" s="12" t="s">
        <v>143</v>
      </c>
      <c r="H478" s="7">
        <v>10</v>
      </c>
      <c r="I478" s="88"/>
      <c r="J478" s="89"/>
      <c r="K478" s="89"/>
      <c r="L478" s="90"/>
      <c r="M478" s="37"/>
      <c r="N478" s="38"/>
      <c r="O478" s="37"/>
      <c r="P478" s="38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</row>
    <row r="479" spans="2:178" ht="15" customHeight="1">
      <c r="B479" s="13" t="s">
        <v>145</v>
      </c>
      <c r="C479" s="85" t="s">
        <v>93</v>
      </c>
      <c r="D479" s="12" t="s">
        <v>87</v>
      </c>
      <c r="E479" s="12" t="s">
        <v>16</v>
      </c>
      <c r="F479" s="12" t="s">
        <v>271</v>
      </c>
      <c r="G479" s="12" t="s">
        <v>90</v>
      </c>
      <c r="H479" s="7">
        <v>10</v>
      </c>
      <c r="I479" s="88"/>
      <c r="J479" s="89"/>
      <c r="K479" s="89"/>
      <c r="L479" s="90"/>
      <c r="M479" s="37"/>
      <c r="N479" s="38"/>
      <c r="O479" s="37"/>
      <c r="P479" s="38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</row>
    <row r="480" spans="2:178" ht="75.75" customHeight="1">
      <c r="B480" s="17" t="s">
        <v>121</v>
      </c>
      <c r="C480" s="85" t="s">
        <v>93</v>
      </c>
      <c r="D480" s="12" t="s">
        <v>87</v>
      </c>
      <c r="E480" s="12" t="s">
        <v>16</v>
      </c>
      <c r="F480" s="12" t="s">
        <v>168</v>
      </c>
      <c r="G480" s="12"/>
      <c r="H480" s="104">
        <f>H482</f>
        <v>167485.8</v>
      </c>
      <c r="I480" s="82"/>
      <c r="J480" s="7"/>
      <c r="K480" s="7"/>
      <c r="L480" s="83"/>
      <c r="M480" s="23"/>
      <c r="N480" s="24"/>
      <c r="O480" s="23"/>
      <c r="P480" s="24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</row>
    <row r="481" spans="2:178" ht="25.5">
      <c r="B481" s="17" t="s">
        <v>144</v>
      </c>
      <c r="C481" s="85" t="s">
        <v>93</v>
      </c>
      <c r="D481" s="12" t="s">
        <v>87</v>
      </c>
      <c r="E481" s="12" t="s">
        <v>16</v>
      </c>
      <c r="F481" s="12" t="s">
        <v>168</v>
      </c>
      <c r="G481" s="12" t="s">
        <v>143</v>
      </c>
      <c r="H481" s="104">
        <f>H482</f>
        <v>167485.8</v>
      </c>
      <c r="I481" s="82"/>
      <c r="J481" s="7"/>
      <c r="K481" s="7"/>
      <c r="L481" s="83"/>
      <c r="M481" s="23"/>
      <c r="N481" s="24"/>
      <c r="O481" s="23"/>
      <c r="P481" s="24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</row>
    <row r="482" spans="2:178" ht="12.75">
      <c r="B482" s="13" t="s">
        <v>145</v>
      </c>
      <c r="C482" s="85" t="s">
        <v>93</v>
      </c>
      <c r="D482" s="12" t="s">
        <v>87</v>
      </c>
      <c r="E482" s="12" t="s">
        <v>16</v>
      </c>
      <c r="F482" s="12" t="s">
        <v>168</v>
      </c>
      <c r="G482" s="12" t="s">
        <v>90</v>
      </c>
      <c r="H482" s="104">
        <f>158845.5+8640.3</f>
        <v>167485.8</v>
      </c>
      <c r="I482" s="82"/>
      <c r="J482" s="7"/>
      <c r="K482" s="7"/>
      <c r="L482" s="83"/>
      <c r="M482" s="23"/>
      <c r="N482" s="24"/>
      <c r="O482" s="23"/>
      <c r="P482" s="24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</row>
    <row r="483" spans="2:178" ht="37.5" customHeight="1">
      <c r="B483" s="13" t="s">
        <v>273</v>
      </c>
      <c r="C483" s="85" t="s">
        <v>93</v>
      </c>
      <c r="D483" s="12" t="s">
        <v>87</v>
      </c>
      <c r="E483" s="12" t="s">
        <v>16</v>
      </c>
      <c r="F483" s="12" t="s">
        <v>272</v>
      </c>
      <c r="G483" s="12"/>
      <c r="H483" s="104">
        <v>1894.4</v>
      </c>
      <c r="I483" s="82"/>
      <c r="J483" s="7"/>
      <c r="K483" s="7"/>
      <c r="L483" s="83"/>
      <c r="M483" s="23"/>
      <c r="N483" s="24"/>
      <c r="O483" s="23"/>
      <c r="P483" s="24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</row>
    <row r="484" spans="2:178" ht="25.5">
      <c r="B484" s="17" t="s">
        <v>144</v>
      </c>
      <c r="C484" s="85" t="s">
        <v>93</v>
      </c>
      <c r="D484" s="12" t="s">
        <v>87</v>
      </c>
      <c r="E484" s="12" t="s">
        <v>16</v>
      </c>
      <c r="F484" s="12" t="s">
        <v>272</v>
      </c>
      <c r="G484" s="12" t="s">
        <v>143</v>
      </c>
      <c r="H484" s="104">
        <v>1894.4</v>
      </c>
      <c r="I484" s="82"/>
      <c r="J484" s="7"/>
      <c r="K484" s="7"/>
      <c r="L484" s="83"/>
      <c r="M484" s="23"/>
      <c r="N484" s="24"/>
      <c r="O484" s="23"/>
      <c r="P484" s="24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</row>
    <row r="485" spans="2:178" ht="12.75">
      <c r="B485" s="13" t="s">
        <v>145</v>
      </c>
      <c r="C485" s="85" t="s">
        <v>93</v>
      </c>
      <c r="D485" s="12" t="s">
        <v>87</v>
      </c>
      <c r="E485" s="12" t="s">
        <v>16</v>
      </c>
      <c r="F485" s="12" t="s">
        <v>272</v>
      </c>
      <c r="G485" s="12" t="s">
        <v>90</v>
      </c>
      <c r="H485" s="104">
        <v>1894.4</v>
      </c>
      <c r="I485" s="82"/>
      <c r="J485" s="7"/>
      <c r="K485" s="7"/>
      <c r="L485" s="83"/>
      <c r="M485" s="23"/>
      <c r="N485" s="24"/>
      <c r="O485" s="23"/>
      <c r="P485" s="24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</row>
    <row r="486" spans="2:178" ht="25.5">
      <c r="B486" s="17" t="s">
        <v>250</v>
      </c>
      <c r="C486" s="85" t="s">
        <v>93</v>
      </c>
      <c r="D486" s="12" t="s">
        <v>87</v>
      </c>
      <c r="E486" s="12" t="s">
        <v>16</v>
      </c>
      <c r="F486" s="12" t="s">
        <v>251</v>
      </c>
      <c r="G486" s="12"/>
      <c r="H486" s="104">
        <f>H487</f>
        <v>36694.7</v>
      </c>
      <c r="I486" s="82"/>
      <c r="J486" s="7"/>
      <c r="K486" s="7"/>
      <c r="L486" s="83"/>
      <c r="M486" s="23"/>
      <c r="N486" s="24"/>
      <c r="O486" s="23"/>
      <c r="P486" s="24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</row>
    <row r="487" spans="2:178" ht="25.5">
      <c r="B487" s="17" t="s">
        <v>144</v>
      </c>
      <c r="C487" s="85" t="s">
        <v>93</v>
      </c>
      <c r="D487" s="12" t="s">
        <v>87</v>
      </c>
      <c r="E487" s="12" t="s">
        <v>16</v>
      </c>
      <c r="F487" s="12" t="s">
        <v>251</v>
      </c>
      <c r="G487" s="12" t="s">
        <v>143</v>
      </c>
      <c r="H487" s="104">
        <f>H488</f>
        <v>36694.7</v>
      </c>
      <c r="I487" s="82"/>
      <c r="J487" s="7"/>
      <c r="K487" s="7"/>
      <c r="L487" s="83"/>
      <c r="M487" s="23"/>
      <c r="N487" s="24"/>
      <c r="O487" s="23"/>
      <c r="P487" s="24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</row>
    <row r="488" spans="2:178" ht="12.75">
      <c r="B488" s="13" t="s">
        <v>145</v>
      </c>
      <c r="C488" s="85" t="s">
        <v>93</v>
      </c>
      <c r="D488" s="12" t="s">
        <v>87</v>
      </c>
      <c r="E488" s="12" t="s">
        <v>16</v>
      </c>
      <c r="F488" s="12" t="s">
        <v>251</v>
      </c>
      <c r="G488" s="12" t="s">
        <v>90</v>
      </c>
      <c r="H488" s="104">
        <f>39004.2-2309.5</f>
        <v>36694.7</v>
      </c>
      <c r="I488" s="82"/>
      <c r="J488" s="7"/>
      <c r="K488" s="7"/>
      <c r="L488" s="83"/>
      <c r="M488" s="23"/>
      <c r="N488" s="24"/>
      <c r="O488" s="23"/>
      <c r="P488" s="24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</row>
    <row r="489" spans="2:178" ht="25.5">
      <c r="B489" s="17" t="s">
        <v>252</v>
      </c>
      <c r="C489" s="85" t="s">
        <v>93</v>
      </c>
      <c r="D489" s="12" t="s">
        <v>87</v>
      </c>
      <c r="E489" s="12" t="s">
        <v>16</v>
      </c>
      <c r="F489" s="12" t="s">
        <v>253</v>
      </c>
      <c r="G489" s="12"/>
      <c r="H489" s="104">
        <f>H490</f>
        <v>501.00000000000006</v>
      </c>
      <c r="I489" s="82"/>
      <c r="J489" s="7"/>
      <c r="K489" s="7"/>
      <c r="L489" s="83"/>
      <c r="M489" s="23"/>
      <c r="N489" s="24"/>
      <c r="O489" s="23"/>
      <c r="P489" s="24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</row>
    <row r="490" spans="2:178" ht="25.5">
      <c r="B490" s="17" t="s">
        <v>144</v>
      </c>
      <c r="C490" s="85" t="s">
        <v>93</v>
      </c>
      <c r="D490" s="12" t="s">
        <v>87</v>
      </c>
      <c r="E490" s="12" t="s">
        <v>16</v>
      </c>
      <c r="F490" s="12" t="s">
        <v>253</v>
      </c>
      <c r="G490" s="12" t="s">
        <v>143</v>
      </c>
      <c r="H490" s="104">
        <f>H491</f>
        <v>501.00000000000006</v>
      </c>
      <c r="I490" s="82"/>
      <c r="J490" s="7"/>
      <c r="K490" s="7"/>
      <c r="L490" s="83"/>
      <c r="M490" s="23"/>
      <c r="N490" s="24"/>
      <c r="O490" s="23"/>
      <c r="P490" s="24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</row>
    <row r="491" spans="2:178" ht="12.75">
      <c r="B491" s="13" t="s">
        <v>145</v>
      </c>
      <c r="C491" s="85" t="s">
        <v>93</v>
      </c>
      <c r="D491" s="12" t="s">
        <v>87</v>
      </c>
      <c r="E491" s="12" t="s">
        <v>16</v>
      </c>
      <c r="F491" s="12" t="s">
        <v>253</v>
      </c>
      <c r="G491" s="12" t="s">
        <v>90</v>
      </c>
      <c r="H491" s="104">
        <f>600.7-99.7</f>
        <v>501.00000000000006</v>
      </c>
      <c r="I491" s="82"/>
      <c r="J491" s="7"/>
      <c r="K491" s="7"/>
      <c r="L491" s="83"/>
      <c r="M491" s="23"/>
      <c r="N491" s="24"/>
      <c r="O491" s="23"/>
      <c r="P491" s="24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</row>
    <row r="492" spans="2:178" ht="25.5">
      <c r="B492" s="13" t="s">
        <v>278</v>
      </c>
      <c r="C492" s="85" t="s">
        <v>93</v>
      </c>
      <c r="D492" s="12" t="s">
        <v>87</v>
      </c>
      <c r="E492" s="12" t="s">
        <v>16</v>
      </c>
      <c r="F492" s="12" t="s">
        <v>277</v>
      </c>
      <c r="G492" s="12"/>
      <c r="H492" s="104">
        <f>H493</f>
        <v>27502.19</v>
      </c>
      <c r="I492" s="82"/>
      <c r="J492" s="7"/>
      <c r="K492" s="7"/>
      <c r="L492" s="83"/>
      <c r="M492" s="23"/>
      <c r="N492" s="24"/>
      <c r="O492" s="23"/>
      <c r="P492" s="24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</row>
    <row r="493" spans="2:178" ht="25.5">
      <c r="B493" s="17" t="s">
        <v>144</v>
      </c>
      <c r="C493" s="85" t="s">
        <v>93</v>
      </c>
      <c r="D493" s="12" t="s">
        <v>87</v>
      </c>
      <c r="E493" s="12" t="s">
        <v>16</v>
      </c>
      <c r="F493" s="12" t="s">
        <v>277</v>
      </c>
      <c r="G493" s="12" t="s">
        <v>143</v>
      </c>
      <c r="H493" s="104">
        <f>H494</f>
        <v>27502.19</v>
      </c>
      <c r="I493" s="82"/>
      <c r="J493" s="7"/>
      <c r="K493" s="7"/>
      <c r="L493" s="83"/>
      <c r="M493" s="23"/>
      <c r="N493" s="24"/>
      <c r="O493" s="23"/>
      <c r="P493" s="24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</row>
    <row r="494" spans="2:178" ht="12.75">
      <c r="B494" s="13" t="s">
        <v>145</v>
      </c>
      <c r="C494" s="85" t="s">
        <v>93</v>
      </c>
      <c r="D494" s="12" t="s">
        <v>87</v>
      </c>
      <c r="E494" s="12" t="s">
        <v>16</v>
      </c>
      <c r="F494" s="12" t="s">
        <v>277</v>
      </c>
      <c r="G494" s="12" t="s">
        <v>90</v>
      </c>
      <c r="H494" s="104">
        <f>47432.89-19930.7</f>
        <v>27502.19</v>
      </c>
      <c r="I494" s="82"/>
      <c r="J494" s="7"/>
      <c r="K494" s="7"/>
      <c r="L494" s="83"/>
      <c r="M494" s="23"/>
      <c r="N494" s="24"/>
      <c r="O494" s="23"/>
      <c r="P494" s="24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</row>
    <row r="495" spans="2:178" ht="25.5">
      <c r="B495" s="13" t="s">
        <v>278</v>
      </c>
      <c r="C495" s="85" t="s">
        <v>93</v>
      </c>
      <c r="D495" s="12" t="s">
        <v>87</v>
      </c>
      <c r="E495" s="12" t="s">
        <v>16</v>
      </c>
      <c r="F495" s="12" t="s">
        <v>321</v>
      </c>
      <c r="G495" s="12"/>
      <c r="H495" s="104">
        <f>H496</f>
        <v>21450.800000000003</v>
      </c>
      <c r="I495" s="82"/>
      <c r="J495" s="7"/>
      <c r="K495" s="7"/>
      <c r="L495" s="83"/>
      <c r="M495" s="23"/>
      <c r="N495" s="24"/>
      <c r="O495" s="23"/>
      <c r="P495" s="24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</row>
    <row r="496" spans="2:178" ht="25.5">
      <c r="B496" s="13" t="s">
        <v>144</v>
      </c>
      <c r="C496" s="85" t="s">
        <v>93</v>
      </c>
      <c r="D496" s="12" t="s">
        <v>87</v>
      </c>
      <c r="E496" s="12" t="s">
        <v>16</v>
      </c>
      <c r="F496" s="12" t="s">
        <v>321</v>
      </c>
      <c r="G496" s="12" t="s">
        <v>143</v>
      </c>
      <c r="H496" s="104">
        <f>H497</f>
        <v>21450.800000000003</v>
      </c>
      <c r="I496" s="82"/>
      <c r="J496" s="7"/>
      <c r="K496" s="7"/>
      <c r="L496" s="83"/>
      <c r="M496" s="23"/>
      <c r="N496" s="24"/>
      <c r="O496" s="23"/>
      <c r="P496" s="24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</row>
    <row r="497" spans="2:178" ht="12.75">
      <c r="B497" s="13" t="s">
        <v>145</v>
      </c>
      <c r="C497" s="85" t="s">
        <v>93</v>
      </c>
      <c r="D497" s="12" t="s">
        <v>87</v>
      </c>
      <c r="E497" s="12" t="s">
        <v>16</v>
      </c>
      <c r="F497" s="12" t="s">
        <v>321</v>
      </c>
      <c r="G497" s="12" t="s">
        <v>90</v>
      </c>
      <c r="H497" s="104">
        <f>19727.9+2379.7+188.5-845.3</f>
        <v>21450.800000000003</v>
      </c>
      <c r="I497" s="82"/>
      <c r="J497" s="7"/>
      <c r="K497" s="7"/>
      <c r="L497" s="83"/>
      <c r="M497" s="23"/>
      <c r="N497" s="24"/>
      <c r="O497" s="23"/>
      <c r="P497" s="24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</row>
    <row r="498" spans="2:178" ht="25.5">
      <c r="B498" s="13" t="s">
        <v>340</v>
      </c>
      <c r="C498" s="85" t="s">
        <v>93</v>
      </c>
      <c r="D498" s="12" t="s">
        <v>87</v>
      </c>
      <c r="E498" s="12" t="s">
        <v>16</v>
      </c>
      <c r="F498" s="12" t="s">
        <v>332</v>
      </c>
      <c r="G498" s="12"/>
      <c r="H498" s="104">
        <f>H499</f>
        <v>17031</v>
      </c>
      <c r="I498" s="82"/>
      <c r="J498" s="7"/>
      <c r="K498" s="7"/>
      <c r="L498" s="83"/>
      <c r="M498" s="23"/>
      <c r="N498" s="24"/>
      <c r="O498" s="23"/>
      <c r="P498" s="24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</row>
    <row r="499" spans="2:178" ht="25.5">
      <c r="B499" s="13" t="s">
        <v>144</v>
      </c>
      <c r="C499" s="85" t="s">
        <v>93</v>
      </c>
      <c r="D499" s="12" t="s">
        <v>87</v>
      </c>
      <c r="E499" s="12" t="s">
        <v>16</v>
      </c>
      <c r="F499" s="12" t="s">
        <v>332</v>
      </c>
      <c r="G499" s="12" t="s">
        <v>143</v>
      </c>
      <c r="H499" s="104">
        <f>H500</f>
        <v>17031</v>
      </c>
      <c r="I499" s="82"/>
      <c r="J499" s="7"/>
      <c r="K499" s="7"/>
      <c r="L499" s="83"/>
      <c r="M499" s="23"/>
      <c r="N499" s="24"/>
      <c r="O499" s="23"/>
      <c r="P499" s="24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</row>
    <row r="500" spans="2:178" ht="12.75">
      <c r="B500" s="13" t="s">
        <v>145</v>
      </c>
      <c r="C500" s="85" t="s">
        <v>93</v>
      </c>
      <c r="D500" s="12" t="s">
        <v>87</v>
      </c>
      <c r="E500" s="12" t="s">
        <v>16</v>
      </c>
      <c r="F500" s="12" t="s">
        <v>332</v>
      </c>
      <c r="G500" s="12" t="s">
        <v>90</v>
      </c>
      <c r="H500" s="104">
        <v>17031</v>
      </c>
      <c r="I500" s="82"/>
      <c r="J500" s="7"/>
      <c r="K500" s="7"/>
      <c r="L500" s="83"/>
      <c r="M500" s="23"/>
      <c r="N500" s="24"/>
      <c r="O500" s="23"/>
      <c r="P500" s="24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</row>
    <row r="501" spans="2:178" ht="12.75">
      <c r="B501" s="13" t="s">
        <v>88</v>
      </c>
      <c r="C501" s="85" t="s">
        <v>93</v>
      </c>
      <c r="D501" s="12" t="s">
        <v>87</v>
      </c>
      <c r="E501" s="12" t="s">
        <v>37</v>
      </c>
      <c r="F501" s="12"/>
      <c r="G501" s="12"/>
      <c r="H501" s="104">
        <f>H502+H510+H516+H511+H517+H520+H523+H526+H532+H529+H505+H535</f>
        <v>779539.6499999999</v>
      </c>
      <c r="I501" s="82"/>
      <c r="J501" s="7"/>
      <c r="K501" s="7"/>
      <c r="L501" s="83"/>
      <c r="M501" s="33"/>
      <c r="N501" s="34"/>
      <c r="O501" s="33"/>
      <c r="P501" s="34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</row>
    <row r="502" spans="2:178" ht="16.5" customHeight="1">
      <c r="B502" s="13" t="s">
        <v>95</v>
      </c>
      <c r="C502" s="85" t="s">
        <v>93</v>
      </c>
      <c r="D502" s="12" t="s">
        <v>87</v>
      </c>
      <c r="E502" s="12" t="s">
        <v>37</v>
      </c>
      <c r="F502" s="12" t="s">
        <v>198</v>
      </c>
      <c r="G502" s="12"/>
      <c r="H502" s="104">
        <f>H503</f>
        <v>164597.4</v>
      </c>
      <c r="I502" s="82"/>
      <c r="J502" s="7"/>
      <c r="K502" s="7"/>
      <c r="L502" s="83"/>
      <c r="M502" s="33"/>
      <c r="N502" s="34"/>
      <c r="O502" s="33"/>
      <c r="P502" s="34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</row>
    <row r="503" spans="2:178" ht="25.5">
      <c r="B503" s="17" t="s">
        <v>144</v>
      </c>
      <c r="C503" s="85" t="s">
        <v>93</v>
      </c>
      <c r="D503" s="12" t="s">
        <v>87</v>
      </c>
      <c r="E503" s="12" t="s">
        <v>37</v>
      </c>
      <c r="F503" s="12" t="s">
        <v>198</v>
      </c>
      <c r="G503" s="12" t="s">
        <v>143</v>
      </c>
      <c r="H503" s="104">
        <f>H504</f>
        <v>164597.4</v>
      </c>
      <c r="I503" s="82"/>
      <c r="J503" s="7"/>
      <c r="K503" s="7"/>
      <c r="L503" s="83"/>
      <c r="M503" s="33"/>
      <c r="N503" s="34"/>
      <c r="O503" s="33"/>
      <c r="P503" s="34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</row>
    <row r="504" spans="2:178" ht="12.75">
      <c r="B504" s="13" t="s">
        <v>145</v>
      </c>
      <c r="C504" s="85" t="s">
        <v>93</v>
      </c>
      <c r="D504" s="12" t="s">
        <v>87</v>
      </c>
      <c r="E504" s="12" t="s">
        <v>37</v>
      </c>
      <c r="F504" s="12" t="s">
        <v>198</v>
      </c>
      <c r="G504" s="12" t="s">
        <v>90</v>
      </c>
      <c r="H504" s="7">
        <f>159483.5+3209.3-451.2+279.1+154+927+995.7</f>
        <v>164597.4</v>
      </c>
      <c r="I504" s="82"/>
      <c r="J504" s="7"/>
      <c r="K504" s="7"/>
      <c r="L504" s="83"/>
      <c r="M504" s="23">
        <v>102</v>
      </c>
      <c r="N504" s="24">
        <v>102</v>
      </c>
      <c r="O504" s="23">
        <v>102</v>
      </c>
      <c r="P504" s="24">
        <v>102</v>
      </c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</row>
    <row r="505" spans="2:178" ht="12">
      <c r="B505" s="87" t="s">
        <v>281</v>
      </c>
      <c r="C505" s="85" t="s">
        <v>93</v>
      </c>
      <c r="D505" s="12" t="s">
        <v>87</v>
      </c>
      <c r="E505" s="12" t="s">
        <v>37</v>
      </c>
      <c r="F505" s="12" t="s">
        <v>333</v>
      </c>
      <c r="G505" s="12"/>
      <c r="H505" s="7">
        <f>H506</f>
        <v>300</v>
      </c>
      <c r="I505" s="82"/>
      <c r="J505" s="7"/>
      <c r="K505" s="7"/>
      <c r="L505" s="83"/>
      <c r="M505" s="23"/>
      <c r="N505" s="24"/>
      <c r="O505" s="23"/>
      <c r="P505" s="24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</row>
    <row r="506" spans="2:178" ht="25.5">
      <c r="B506" s="17" t="s">
        <v>144</v>
      </c>
      <c r="C506" s="85" t="s">
        <v>93</v>
      </c>
      <c r="D506" s="12" t="s">
        <v>87</v>
      </c>
      <c r="E506" s="12" t="s">
        <v>37</v>
      </c>
      <c r="F506" s="12" t="s">
        <v>333</v>
      </c>
      <c r="G506" s="12" t="s">
        <v>143</v>
      </c>
      <c r="H506" s="7">
        <f>H507</f>
        <v>300</v>
      </c>
      <c r="I506" s="82"/>
      <c r="J506" s="7"/>
      <c r="K506" s="7"/>
      <c r="L506" s="83"/>
      <c r="M506" s="23"/>
      <c r="N506" s="24"/>
      <c r="O506" s="23"/>
      <c r="P506" s="24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</row>
    <row r="507" spans="2:178" ht="12.75">
      <c r="B507" s="13" t="s">
        <v>145</v>
      </c>
      <c r="C507" s="85" t="s">
        <v>93</v>
      </c>
      <c r="D507" s="12" t="s">
        <v>87</v>
      </c>
      <c r="E507" s="12" t="s">
        <v>37</v>
      </c>
      <c r="F507" s="12" t="s">
        <v>333</v>
      </c>
      <c r="G507" s="12" t="s">
        <v>90</v>
      </c>
      <c r="H507" s="7">
        <f>13500-13200</f>
        <v>300</v>
      </c>
      <c r="I507" s="82"/>
      <c r="J507" s="7"/>
      <c r="K507" s="7"/>
      <c r="L507" s="83"/>
      <c r="M507" s="23"/>
      <c r="N507" s="24"/>
      <c r="O507" s="23"/>
      <c r="P507" s="24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</row>
    <row r="508" spans="2:178" ht="81.75" customHeight="1">
      <c r="B508" s="17" t="s">
        <v>134</v>
      </c>
      <c r="C508" s="85" t="s">
        <v>93</v>
      </c>
      <c r="D508" s="12" t="s">
        <v>87</v>
      </c>
      <c r="E508" s="12" t="s">
        <v>37</v>
      </c>
      <c r="F508" s="12" t="s">
        <v>168</v>
      </c>
      <c r="G508" s="12"/>
      <c r="H508" s="104">
        <f>H510</f>
        <v>440655.3</v>
      </c>
      <c r="I508" s="82"/>
      <c r="J508" s="7"/>
      <c r="K508" s="7"/>
      <c r="L508" s="83"/>
      <c r="M508" s="23"/>
      <c r="N508" s="24"/>
      <c r="O508" s="23"/>
      <c r="P508" s="24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</row>
    <row r="509" spans="2:178" ht="25.5">
      <c r="B509" s="17" t="s">
        <v>144</v>
      </c>
      <c r="C509" s="85" t="s">
        <v>93</v>
      </c>
      <c r="D509" s="12" t="s">
        <v>87</v>
      </c>
      <c r="E509" s="12" t="s">
        <v>37</v>
      </c>
      <c r="F509" s="12" t="s">
        <v>168</v>
      </c>
      <c r="G509" s="12" t="s">
        <v>143</v>
      </c>
      <c r="H509" s="7">
        <f>H510</f>
        <v>440655.3</v>
      </c>
      <c r="I509" s="82"/>
      <c r="J509" s="7"/>
      <c r="K509" s="7"/>
      <c r="L509" s="83"/>
      <c r="M509" s="23"/>
      <c r="N509" s="24"/>
      <c r="O509" s="23"/>
      <c r="P509" s="24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</row>
    <row r="510" spans="2:178" ht="12.75">
      <c r="B510" s="13" t="s">
        <v>145</v>
      </c>
      <c r="C510" s="85" t="s">
        <v>93</v>
      </c>
      <c r="D510" s="12" t="s">
        <v>87</v>
      </c>
      <c r="E510" s="12" t="s">
        <v>37</v>
      </c>
      <c r="F510" s="12" t="s">
        <v>168</v>
      </c>
      <c r="G510" s="12" t="s">
        <v>90</v>
      </c>
      <c r="H510" s="100">
        <f>407790.7+32864.6</f>
        <v>440655.3</v>
      </c>
      <c r="I510" s="82"/>
      <c r="J510" s="7"/>
      <c r="K510" s="7"/>
      <c r="L510" s="83"/>
      <c r="M510" s="23">
        <v>8000</v>
      </c>
      <c r="N510" s="24">
        <v>8000</v>
      </c>
      <c r="O510" s="23">
        <v>8000</v>
      </c>
      <c r="P510" s="24">
        <v>8000</v>
      </c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</row>
    <row r="511" spans="2:178" ht="41.25" customHeight="1">
      <c r="B511" s="13" t="s">
        <v>273</v>
      </c>
      <c r="C511" s="85" t="s">
        <v>93</v>
      </c>
      <c r="D511" s="12" t="s">
        <v>87</v>
      </c>
      <c r="E511" s="12" t="s">
        <v>37</v>
      </c>
      <c r="F511" s="12" t="s">
        <v>272</v>
      </c>
      <c r="G511" s="12"/>
      <c r="H511" s="100">
        <v>1862.1</v>
      </c>
      <c r="I511" s="82"/>
      <c r="J511" s="7"/>
      <c r="K511" s="7"/>
      <c r="L511" s="83"/>
      <c r="M511" s="23"/>
      <c r="N511" s="24"/>
      <c r="O511" s="23"/>
      <c r="P511" s="24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</row>
    <row r="512" spans="2:178" ht="25.5">
      <c r="B512" s="17" t="s">
        <v>144</v>
      </c>
      <c r="C512" s="85" t="s">
        <v>93</v>
      </c>
      <c r="D512" s="12" t="s">
        <v>87</v>
      </c>
      <c r="E512" s="12" t="s">
        <v>37</v>
      </c>
      <c r="F512" s="12" t="s">
        <v>272</v>
      </c>
      <c r="G512" s="12" t="s">
        <v>143</v>
      </c>
      <c r="H512" s="100">
        <v>1862.1</v>
      </c>
      <c r="I512" s="82"/>
      <c r="J512" s="7"/>
      <c r="K512" s="7"/>
      <c r="L512" s="83"/>
      <c r="M512" s="23"/>
      <c r="N512" s="24"/>
      <c r="O512" s="23"/>
      <c r="P512" s="24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</row>
    <row r="513" spans="2:178" ht="12.75">
      <c r="B513" s="13" t="s">
        <v>145</v>
      </c>
      <c r="C513" s="85" t="s">
        <v>93</v>
      </c>
      <c r="D513" s="12" t="s">
        <v>87</v>
      </c>
      <c r="E513" s="12" t="s">
        <v>37</v>
      </c>
      <c r="F513" s="12" t="s">
        <v>272</v>
      </c>
      <c r="G513" s="12" t="s">
        <v>90</v>
      </c>
      <c r="H513" s="100">
        <v>1862.1</v>
      </c>
      <c r="I513" s="82"/>
      <c r="J513" s="7"/>
      <c r="K513" s="7"/>
      <c r="L513" s="83"/>
      <c r="M513" s="23"/>
      <c r="N513" s="24"/>
      <c r="O513" s="23"/>
      <c r="P513" s="24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</row>
    <row r="514" spans="2:178" ht="26.25" customHeight="1">
      <c r="B514" s="17" t="s">
        <v>135</v>
      </c>
      <c r="C514" s="85" t="s">
        <v>93</v>
      </c>
      <c r="D514" s="12" t="s">
        <v>87</v>
      </c>
      <c r="E514" s="12" t="s">
        <v>37</v>
      </c>
      <c r="F514" s="12" t="s">
        <v>169</v>
      </c>
      <c r="G514" s="12"/>
      <c r="H514" s="104">
        <f>H516</f>
        <v>3203.6</v>
      </c>
      <c r="I514" s="82"/>
      <c r="J514" s="7"/>
      <c r="K514" s="7"/>
      <c r="L514" s="83"/>
      <c r="M514" s="23">
        <v>8000</v>
      </c>
      <c r="N514" s="24">
        <v>8000</v>
      </c>
      <c r="O514" s="23">
        <v>8000</v>
      </c>
      <c r="P514" s="24">
        <v>8000</v>
      </c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</row>
    <row r="515" spans="2:178" ht="25.5">
      <c r="B515" s="17" t="s">
        <v>144</v>
      </c>
      <c r="C515" s="85" t="s">
        <v>93</v>
      </c>
      <c r="D515" s="12" t="s">
        <v>87</v>
      </c>
      <c r="E515" s="12" t="s">
        <v>37</v>
      </c>
      <c r="F515" s="12" t="s">
        <v>169</v>
      </c>
      <c r="G515" s="12" t="s">
        <v>143</v>
      </c>
      <c r="H515" s="7">
        <f>H516</f>
        <v>3203.6</v>
      </c>
      <c r="I515" s="82"/>
      <c r="J515" s="7"/>
      <c r="K515" s="7"/>
      <c r="L515" s="83"/>
      <c r="M515" s="23">
        <v>8000</v>
      </c>
      <c r="N515" s="24">
        <v>8000</v>
      </c>
      <c r="O515" s="23">
        <v>8000</v>
      </c>
      <c r="P515" s="24">
        <v>8000</v>
      </c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</row>
    <row r="516" spans="2:178" ht="15" customHeight="1">
      <c r="B516" s="13" t="s">
        <v>145</v>
      </c>
      <c r="C516" s="85" t="s">
        <v>93</v>
      </c>
      <c r="D516" s="12" t="s">
        <v>87</v>
      </c>
      <c r="E516" s="12" t="s">
        <v>37</v>
      </c>
      <c r="F516" s="12" t="s">
        <v>169</v>
      </c>
      <c r="G516" s="12" t="s">
        <v>90</v>
      </c>
      <c r="H516" s="100">
        <f>5767.5-2563.9</f>
        <v>3203.6</v>
      </c>
      <c r="I516" s="88"/>
      <c r="J516" s="89"/>
      <c r="K516" s="89"/>
      <c r="L516" s="90"/>
      <c r="M516" s="39" t="e">
        <f>#REF!</f>
        <v>#REF!</v>
      </c>
      <c r="N516" s="40" t="e">
        <f>#REF!</f>
        <v>#REF!</v>
      </c>
      <c r="O516" s="39" t="e">
        <f>#REF!</f>
        <v>#REF!</v>
      </c>
      <c r="P516" s="40" t="e">
        <f>#REF!</f>
        <v>#REF!</v>
      </c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</row>
    <row r="517" spans="2:178" ht="26.25" customHeight="1">
      <c r="B517" s="13" t="s">
        <v>274</v>
      </c>
      <c r="C517" s="85" t="s">
        <v>93</v>
      </c>
      <c r="D517" s="12" t="s">
        <v>87</v>
      </c>
      <c r="E517" s="12" t="s">
        <v>37</v>
      </c>
      <c r="F517" s="12" t="s">
        <v>302</v>
      </c>
      <c r="G517" s="12"/>
      <c r="H517" s="100">
        <f>H518</f>
        <v>4210.5</v>
      </c>
      <c r="I517" s="91"/>
      <c r="J517" s="92"/>
      <c r="K517" s="92"/>
      <c r="L517" s="93"/>
      <c r="M517" s="109"/>
      <c r="N517" s="110"/>
      <c r="O517" s="109"/>
      <c r="P517" s="110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</row>
    <row r="518" spans="2:178" ht="15" customHeight="1">
      <c r="B518" s="17" t="s">
        <v>144</v>
      </c>
      <c r="C518" s="85" t="s">
        <v>93</v>
      </c>
      <c r="D518" s="12" t="s">
        <v>87</v>
      </c>
      <c r="E518" s="12" t="s">
        <v>37</v>
      </c>
      <c r="F518" s="12" t="s">
        <v>302</v>
      </c>
      <c r="G518" s="12" t="s">
        <v>143</v>
      </c>
      <c r="H518" s="100">
        <f>H519</f>
        <v>4210.5</v>
      </c>
      <c r="I518" s="91"/>
      <c r="J518" s="92"/>
      <c r="K518" s="92"/>
      <c r="L518" s="93"/>
      <c r="M518" s="109"/>
      <c r="N518" s="110"/>
      <c r="O518" s="109"/>
      <c r="P518" s="110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</row>
    <row r="519" spans="2:178" ht="15" customHeight="1">
      <c r="B519" s="13" t="s">
        <v>145</v>
      </c>
      <c r="C519" s="85" t="s">
        <v>93</v>
      </c>
      <c r="D519" s="12" t="s">
        <v>87</v>
      </c>
      <c r="E519" s="12" t="s">
        <v>37</v>
      </c>
      <c r="F519" s="12" t="s">
        <v>302</v>
      </c>
      <c r="G519" s="12" t="s">
        <v>90</v>
      </c>
      <c r="H519" s="100">
        <f>4000+210.5</f>
        <v>4210.5</v>
      </c>
      <c r="I519" s="91"/>
      <c r="J519" s="92"/>
      <c r="K519" s="92"/>
      <c r="L519" s="93"/>
      <c r="M519" s="109"/>
      <c r="N519" s="110"/>
      <c r="O519" s="109"/>
      <c r="P519" s="110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</row>
    <row r="520" spans="2:178" ht="15" customHeight="1">
      <c r="B520" s="17" t="s">
        <v>250</v>
      </c>
      <c r="C520" s="85" t="s">
        <v>93</v>
      </c>
      <c r="D520" s="12" t="s">
        <v>87</v>
      </c>
      <c r="E520" s="12" t="s">
        <v>37</v>
      </c>
      <c r="F520" s="12" t="s">
        <v>251</v>
      </c>
      <c r="G520" s="12"/>
      <c r="H520" s="100">
        <f>H521</f>
        <v>65155.25</v>
      </c>
      <c r="I520" s="91"/>
      <c r="J520" s="92"/>
      <c r="K520" s="92"/>
      <c r="L520" s="93"/>
      <c r="M520" s="109"/>
      <c r="N520" s="110"/>
      <c r="O520" s="109"/>
      <c r="P520" s="110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</row>
    <row r="521" spans="2:178" ht="15" customHeight="1">
      <c r="B521" s="17" t="s">
        <v>144</v>
      </c>
      <c r="C521" s="85" t="s">
        <v>93</v>
      </c>
      <c r="D521" s="12" t="s">
        <v>87</v>
      </c>
      <c r="E521" s="12" t="s">
        <v>37</v>
      </c>
      <c r="F521" s="12" t="s">
        <v>251</v>
      </c>
      <c r="G521" s="12" t="s">
        <v>143</v>
      </c>
      <c r="H521" s="100">
        <f>H522</f>
        <v>65155.25</v>
      </c>
      <c r="I521" s="91"/>
      <c r="J521" s="92"/>
      <c r="K521" s="92"/>
      <c r="L521" s="93"/>
      <c r="M521" s="109"/>
      <c r="N521" s="110"/>
      <c r="O521" s="109"/>
      <c r="P521" s="110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</row>
    <row r="522" spans="2:178" ht="15" customHeight="1">
      <c r="B522" s="13" t="s">
        <v>145</v>
      </c>
      <c r="C522" s="85" t="s">
        <v>93</v>
      </c>
      <c r="D522" s="12" t="s">
        <v>87</v>
      </c>
      <c r="E522" s="12" t="s">
        <v>37</v>
      </c>
      <c r="F522" s="12" t="s">
        <v>251</v>
      </c>
      <c r="G522" s="12" t="s">
        <v>90</v>
      </c>
      <c r="H522" s="100">
        <f>69208.55-4053.3</f>
        <v>65155.25</v>
      </c>
      <c r="I522" s="91"/>
      <c r="J522" s="92"/>
      <c r="K522" s="92"/>
      <c r="L522" s="93"/>
      <c r="M522" s="109"/>
      <c r="N522" s="110"/>
      <c r="O522" s="109"/>
      <c r="P522" s="110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</row>
    <row r="523" spans="2:178" ht="25.5">
      <c r="B523" s="17" t="s">
        <v>252</v>
      </c>
      <c r="C523" s="85" t="s">
        <v>93</v>
      </c>
      <c r="D523" s="12" t="s">
        <v>87</v>
      </c>
      <c r="E523" s="12" t="s">
        <v>37</v>
      </c>
      <c r="F523" s="12" t="s">
        <v>253</v>
      </c>
      <c r="G523" s="12"/>
      <c r="H523" s="100">
        <f>H524</f>
        <v>1157.4</v>
      </c>
      <c r="I523" s="91"/>
      <c r="J523" s="92"/>
      <c r="K523" s="92"/>
      <c r="L523" s="93"/>
      <c r="M523" s="109"/>
      <c r="N523" s="110"/>
      <c r="O523" s="109"/>
      <c r="P523" s="110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</row>
    <row r="524" spans="2:178" ht="25.5">
      <c r="B524" s="17" t="s">
        <v>144</v>
      </c>
      <c r="C524" s="85" t="s">
        <v>93</v>
      </c>
      <c r="D524" s="12" t="s">
        <v>87</v>
      </c>
      <c r="E524" s="12" t="s">
        <v>37</v>
      </c>
      <c r="F524" s="12" t="s">
        <v>253</v>
      </c>
      <c r="G524" s="12" t="s">
        <v>143</v>
      </c>
      <c r="H524" s="100">
        <f>H525</f>
        <v>1157.4</v>
      </c>
      <c r="I524" s="91"/>
      <c r="J524" s="92"/>
      <c r="K524" s="92"/>
      <c r="L524" s="93"/>
      <c r="M524" s="109"/>
      <c r="N524" s="110"/>
      <c r="O524" s="109"/>
      <c r="P524" s="110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</row>
    <row r="525" spans="2:178" ht="12.75">
      <c r="B525" s="13" t="s">
        <v>145</v>
      </c>
      <c r="C525" s="85" t="s">
        <v>93</v>
      </c>
      <c r="D525" s="12" t="s">
        <v>87</v>
      </c>
      <c r="E525" s="12" t="s">
        <v>37</v>
      </c>
      <c r="F525" s="12" t="s">
        <v>253</v>
      </c>
      <c r="G525" s="12" t="s">
        <v>90</v>
      </c>
      <c r="H525" s="100">
        <f>1528.7-217.3-154</f>
        <v>1157.4</v>
      </c>
      <c r="I525" s="91"/>
      <c r="J525" s="92"/>
      <c r="K525" s="92"/>
      <c r="L525" s="93"/>
      <c r="M525" s="109"/>
      <c r="N525" s="110"/>
      <c r="O525" s="109"/>
      <c r="P525" s="110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</row>
    <row r="526" spans="2:178" ht="15.75" customHeight="1">
      <c r="B526" s="13" t="s">
        <v>268</v>
      </c>
      <c r="C526" s="85" t="s">
        <v>93</v>
      </c>
      <c r="D526" s="12" t="s">
        <v>87</v>
      </c>
      <c r="E526" s="12" t="s">
        <v>37</v>
      </c>
      <c r="F526" s="12" t="s">
        <v>266</v>
      </c>
      <c r="G526" s="12"/>
      <c r="H526" s="100">
        <f>H527</f>
        <v>4265.9</v>
      </c>
      <c r="I526" s="91"/>
      <c r="J526" s="92"/>
      <c r="K526" s="92"/>
      <c r="L526" s="93"/>
      <c r="M526" s="109"/>
      <c r="N526" s="110"/>
      <c r="O526" s="109"/>
      <c r="P526" s="110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</row>
    <row r="527" spans="2:178" ht="25.5">
      <c r="B527" s="17" t="s">
        <v>144</v>
      </c>
      <c r="C527" s="85" t="s">
        <v>93</v>
      </c>
      <c r="D527" s="12" t="s">
        <v>87</v>
      </c>
      <c r="E527" s="12" t="s">
        <v>37</v>
      </c>
      <c r="F527" s="12" t="s">
        <v>266</v>
      </c>
      <c r="G527" s="12" t="s">
        <v>143</v>
      </c>
      <c r="H527" s="100">
        <f>H528</f>
        <v>4265.9</v>
      </c>
      <c r="I527" s="91"/>
      <c r="J527" s="92"/>
      <c r="K527" s="92"/>
      <c r="L527" s="93"/>
      <c r="M527" s="109"/>
      <c r="N527" s="110"/>
      <c r="O527" s="109"/>
      <c r="P527" s="110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</row>
    <row r="528" spans="2:178" ht="12.75">
      <c r="B528" s="13" t="s">
        <v>145</v>
      </c>
      <c r="C528" s="85" t="s">
        <v>93</v>
      </c>
      <c r="D528" s="12" t="s">
        <v>87</v>
      </c>
      <c r="E528" s="12" t="s">
        <v>37</v>
      </c>
      <c r="F528" s="12" t="s">
        <v>266</v>
      </c>
      <c r="G528" s="12" t="s">
        <v>90</v>
      </c>
      <c r="H528" s="100">
        <f>3602.7+663.2</f>
        <v>4265.9</v>
      </c>
      <c r="I528" s="91"/>
      <c r="J528" s="92"/>
      <c r="K528" s="92"/>
      <c r="L528" s="93"/>
      <c r="M528" s="109"/>
      <c r="N528" s="110"/>
      <c r="O528" s="109"/>
      <c r="P528" s="110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</row>
    <row r="529" spans="2:178" ht="12.75">
      <c r="B529" s="13" t="s">
        <v>268</v>
      </c>
      <c r="C529" s="85" t="s">
        <v>93</v>
      </c>
      <c r="D529" s="12" t="s">
        <v>87</v>
      </c>
      <c r="E529" s="12" t="s">
        <v>37</v>
      </c>
      <c r="F529" s="12" t="s">
        <v>321</v>
      </c>
      <c r="G529" s="12"/>
      <c r="H529" s="100">
        <f>H530</f>
        <v>26051.8</v>
      </c>
      <c r="I529" s="91"/>
      <c r="J529" s="92"/>
      <c r="K529" s="92"/>
      <c r="L529" s="93"/>
      <c r="M529" s="109"/>
      <c r="N529" s="110"/>
      <c r="O529" s="109"/>
      <c r="P529" s="110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</row>
    <row r="530" spans="2:178" ht="25.5">
      <c r="B530" s="13" t="s">
        <v>144</v>
      </c>
      <c r="C530" s="85" t="s">
        <v>93</v>
      </c>
      <c r="D530" s="12" t="s">
        <v>87</v>
      </c>
      <c r="E530" s="12" t="s">
        <v>37</v>
      </c>
      <c r="F530" s="12" t="s">
        <v>321</v>
      </c>
      <c r="G530" s="12" t="s">
        <v>143</v>
      </c>
      <c r="H530" s="100">
        <f>H531</f>
        <v>26051.8</v>
      </c>
      <c r="I530" s="91"/>
      <c r="J530" s="92"/>
      <c r="K530" s="92"/>
      <c r="L530" s="93"/>
      <c r="M530" s="109"/>
      <c r="N530" s="110"/>
      <c r="O530" s="109"/>
      <c r="P530" s="110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</row>
    <row r="531" spans="2:178" ht="12.75">
      <c r="B531" s="13" t="s">
        <v>145</v>
      </c>
      <c r="C531" s="85" t="s">
        <v>93</v>
      </c>
      <c r="D531" s="12" t="s">
        <v>87</v>
      </c>
      <c r="E531" s="12" t="s">
        <v>37</v>
      </c>
      <c r="F531" s="12" t="s">
        <v>321</v>
      </c>
      <c r="G531" s="12" t="s">
        <v>90</v>
      </c>
      <c r="H531" s="100">
        <f>22255.8+1923+1027.7+845.3</f>
        <v>26051.8</v>
      </c>
      <c r="I531" s="91"/>
      <c r="J531" s="92"/>
      <c r="K531" s="92"/>
      <c r="L531" s="93"/>
      <c r="M531" s="109"/>
      <c r="N531" s="110"/>
      <c r="O531" s="109"/>
      <c r="P531" s="110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</row>
    <row r="532" spans="2:178" ht="25.5">
      <c r="B532" s="13" t="s">
        <v>278</v>
      </c>
      <c r="C532" s="85" t="s">
        <v>93</v>
      </c>
      <c r="D532" s="12" t="s">
        <v>87</v>
      </c>
      <c r="E532" s="12" t="s">
        <v>37</v>
      </c>
      <c r="F532" s="12"/>
      <c r="G532" s="12"/>
      <c r="H532" s="100">
        <f>H533</f>
        <v>35953.7</v>
      </c>
      <c r="I532" s="91"/>
      <c r="J532" s="92"/>
      <c r="K532" s="92"/>
      <c r="L532" s="93"/>
      <c r="M532" s="109"/>
      <c r="N532" s="110"/>
      <c r="O532" s="109"/>
      <c r="P532" s="110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</row>
    <row r="533" spans="2:178" ht="25.5">
      <c r="B533" s="17" t="s">
        <v>144</v>
      </c>
      <c r="C533" s="85" t="s">
        <v>93</v>
      </c>
      <c r="D533" s="12" t="s">
        <v>87</v>
      </c>
      <c r="E533" s="12" t="s">
        <v>37</v>
      </c>
      <c r="F533" s="12" t="s">
        <v>277</v>
      </c>
      <c r="G533" s="12" t="s">
        <v>143</v>
      </c>
      <c r="H533" s="100">
        <f>H534</f>
        <v>35953.7</v>
      </c>
      <c r="I533" s="91"/>
      <c r="J533" s="92"/>
      <c r="K533" s="92"/>
      <c r="L533" s="93"/>
      <c r="M533" s="109"/>
      <c r="N533" s="110"/>
      <c r="O533" s="109"/>
      <c r="P533" s="110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</row>
    <row r="534" spans="2:178" ht="12.75">
      <c r="B534" s="13" t="s">
        <v>145</v>
      </c>
      <c r="C534" s="85" t="s">
        <v>93</v>
      </c>
      <c r="D534" s="12" t="s">
        <v>87</v>
      </c>
      <c r="E534" s="12" t="s">
        <v>37</v>
      </c>
      <c r="F534" s="12" t="s">
        <v>277</v>
      </c>
      <c r="G534" s="12" t="s">
        <v>90</v>
      </c>
      <c r="H534" s="100">
        <f>58235.5-22281.8</f>
        <v>35953.7</v>
      </c>
      <c r="I534" s="91"/>
      <c r="J534" s="92"/>
      <c r="K534" s="92"/>
      <c r="L534" s="93"/>
      <c r="M534" s="109"/>
      <c r="N534" s="110"/>
      <c r="O534" s="109"/>
      <c r="P534" s="110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</row>
    <row r="535" spans="2:178" ht="25.5">
      <c r="B535" s="13" t="s">
        <v>340</v>
      </c>
      <c r="C535" s="85" t="s">
        <v>93</v>
      </c>
      <c r="D535" s="12" t="s">
        <v>87</v>
      </c>
      <c r="E535" s="12" t="s">
        <v>37</v>
      </c>
      <c r="F535" s="12"/>
      <c r="G535" s="12"/>
      <c r="H535" s="100">
        <f>H536</f>
        <v>32126.7</v>
      </c>
      <c r="I535" s="91"/>
      <c r="J535" s="92"/>
      <c r="K535" s="92"/>
      <c r="L535" s="93"/>
      <c r="M535" s="109"/>
      <c r="N535" s="110"/>
      <c r="O535" s="109"/>
      <c r="P535" s="110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</row>
    <row r="536" spans="2:178" ht="25.5">
      <c r="B536" s="13" t="s">
        <v>144</v>
      </c>
      <c r="C536" s="85" t="s">
        <v>93</v>
      </c>
      <c r="D536" s="12" t="s">
        <v>87</v>
      </c>
      <c r="E536" s="12" t="s">
        <v>37</v>
      </c>
      <c r="F536" s="12" t="s">
        <v>332</v>
      </c>
      <c r="G536" s="12" t="s">
        <v>143</v>
      </c>
      <c r="H536" s="100">
        <f>H537</f>
        <v>32126.7</v>
      </c>
      <c r="I536" s="91"/>
      <c r="J536" s="92"/>
      <c r="K536" s="92"/>
      <c r="L536" s="93"/>
      <c r="M536" s="109"/>
      <c r="N536" s="110"/>
      <c r="O536" s="109"/>
      <c r="P536" s="110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</row>
    <row r="537" spans="2:178" ht="12.75">
      <c r="B537" s="13" t="s">
        <v>145</v>
      </c>
      <c r="C537" s="85" t="s">
        <v>93</v>
      </c>
      <c r="D537" s="12" t="s">
        <v>87</v>
      </c>
      <c r="E537" s="12" t="s">
        <v>37</v>
      </c>
      <c r="F537" s="12" t="s">
        <v>332</v>
      </c>
      <c r="G537" s="12" t="s">
        <v>90</v>
      </c>
      <c r="H537" s="100">
        <v>32126.7</v>
      </c>
      <c r="I537" s="91"/>
      <c r="J537" s="92"/>
      <c r="K537" s="92"/>
      <c r="L537" s="93"/>
      <c r="M537" s="109"/>
      <c r="N537" s="110"/>
      <c r="O537" s="109"/>
      <c r="P537" s="110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</row>
    <row r="538" spans="2:178" ht="12">
      <c r="B538" s="87" t="s">
        <v>211</v>
      </c>
      <c r="C538" s="85" t="s">
        <v>93</v>
      </c>
      <c r="D538" s="12" t="s">
        <v>87</v>
      </c>
      <c r="E538" s="12" t="s">
        <v>36</v>
      </c>
      <c r="F538" s="12"/>
      <c r="G538" s="12"/>
      <c r="H538" s="7">
        <f>H539+H543+H549+H552+H555+H561+H558+H546</f>
        <v>31968.399999999998</v>
      </c>
      <c r="I538" s="91"/>
      <c r="J538" s="92"/>
      <c r="K538" s="92"/>
      <c r="L538" s="93"/>
      <c r="M538" s="109"/>
      <c r="N538" s="110"/>
      <c r="O538" s="109"/>
      <c r="P538" s="110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</row>
    <row r="539" spans="2:178" ht="12.75">
      <c r="B539" s="13" t="s">
        <v>89</v>
      </c>
      <c r="C539" s="85" t="s">
        <v>93</v>
      </c>
      <c r="D539" s="12" t="s">
        <v>87</v>
      </c>
      <c r="E539" s="12" t="s">
        <v>36</v>
      </c>
      <c r="F539" s="12" t="s">
        <v>199</v>
      </c>
      <c r="G539" s="12"/>
      <c r="H539" s="104">
        <f>H540</f>
        <v>19487.8</v>
      </c>
      <c r="I539" s="91"/>
      <c r="J539" s="92"/>
      <c r="K539" s="92"/>
      <c r="L539" s="93"/>
      <c r="M539" s="109"/>
      <c r="N539" s="110"/>
      <c r="O539" s="109"/>
      <c r="P539" s="110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</row>
    <row r="540" spans="2:178" ht="12.75">
      <c r="B540" s="13" t="s">
        <v>55</v>
      </c>
      <c r="C540" s="85" t="s">
        <v>93</v>
      </c>
      <c r="D540" s="12" t="s">
        <v>87</v>
      </c>
      <c r="E540" s="12" t="s">
        <v>36</v>
      </c>
      <c r="F540" s="12" t="s">
        <v>200</v>
      </c>
      <c r="G540" s="12"/>
      <c r="H540" s="104">
        <f>H541</f>
        <v>19487.8</v>
      </c>
      <c r="I540" s="91"/>
      <c r="J540" s="92"/>
      <c r="K540" s="92"/>
      <c r="L540" s="93"/>
      <c r="M540" s="109"/>
      <c r="N540" s="110"/>
      <c r="O540" s="109"/>
      <c r="P540" s="110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</row>
    <row r="541" spans="2:178" ht="25.5">
      <c r="B541" s="17" t="s">
        <v>144</v>
      </c>
      <c r="C541" s="85" t="s">
        <v>93</v>
      </c>
      <c r="D541" s="12" t="s">
        <v>87</v>
      </c>
      <c r="E541" s="12" t="s">
        <v>36</v>
      </c>
      <c r="F541" s="12" t="s">
        <v>200</v>
      </c>
      <c r="G541" s="12" t="s">
        <v>143</v>
      </c>
      <c r="H541" s="104">
        <f>H542</f>
        <v>19487.8</v>
      </c>
      <c r="I541" s="91"/>
      <c r="J541" s="92"/>
      <c r="K541" s="92"/>
      <c r="L541" s="93"/>
      <c r="M541" s="109"/>
      <c r="N541" s="110"/>
      <c r="O541" s="109"/>
      <c r="P541" s="110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</row>
    <row r="542" spans="2:178" ht="12.75">
      <c r="B542" s="13" t="s">
        <v>145</v>
      </c>
      <c r="C542" s="85" t="s">
        <v>93</v>
      </c>
      <c r="D542" s="12" t="s">
        <v>87</v>
      </c>
      <c r="E542" s="12" t="s">
        <v>36</v>
      </c>
      <c r="F542" s="12" t="s">
        <v>200</v>
      </c>
      <c r="G542" s="12" t="s">
        <v>90</v>
      </c>
      <c r="H542" s="104">
        <f>17204.1+2255.7+28</f>
        <v>19487.8</v>
      </c>
      <c r="I542" s="91"/>
      <c r="J542" s="92"/>
      <c r="K542" s="92"/>
      <c r="L542" s="93"/>
      <c r="M542" s="109"/>
      <c r="N542" s="110"/>
      <c r="O542" s="109"/>
      <c r="P542" s="110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</row>
    <row r="543" spans="2:178" ht="52.5" customHeight="1">
      <c r="B543" s="13" t="s">
        <v>122</v>
      </c>
      <c r="C543" s="85" t="s">
        <v>93</v>
      </c>
      <c r="D543" s="12" t="s">
        <v>87</v>
      </c>
      <c r="E543" s="12" t="s">
        <v>36</v>
      </c>
      <c r="F543" s="12" t="s">
        <v>167</v>
      </c>
      <c r="G543" s="12"/>
      <c r="H543" s="104">
        <f>H545</f>
        <v>322.5</v>
      </c>
      <c r="I543" s="91"/>
      <c r="J543" s="92"/>
      <c r="K543" s="92"/>
      <c r="L543" s="93"/>
      <c r="M543" s="109"/>
      <c r="N543" s="110"/>
      <c r="O543" s="109"/>
      <c r="P543" s="110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</row>
    <row r="544" spans="2:178" ht="25.5">
      <c r="B544" s="17" t="s">
        <v>144</v>
      </c>
      <c r="C544" s="85" t="s">
        <v>93</v>
      </c>
      <c r="D544" s="12" t="s">
        <v>87</v>
      </c>
      <c r="E544" s="12" t="s">
        <v>36</v>
      </c>
      <c r="F544" s="12" t="s">
        <v>167</v>
      </c>
      <c r="G544" s="12" t="s">
        <v>143</v>
      </c>
      <c r="H544" s="104">
        <f>H545</f>
        <v>322.5</v>
      </c>
      <c r="I544" s="91"/>
      <c r="J544" s="92"/>
      <c r="K544" s="92"/>
      <c r="L544" s="93"/>
      <c r="M544" s="109"/>
      <c r="N544" s="110"/>
      <c r="O544" s="109"/>
      <c r="P544" s="110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</row>
    <row r="545" spans="2:178" ht="12.75">
      <c r="B545" s="13" t="s">
        <v>145</v>
      </c>
      <c r="C545" s="85" t="s">
        <v>93</v>
      </c>
      <c r="D545" s="12" t="s">
        <v>87</v>
      </c>
      <c r="E545" s="12" t="s">
        <v>36</v>
      </c>
      <c r="F545" s="12" t="s">
        <v>167</v>
      </c>
      <c r="G545" s="12" t="s">
        <v>90</v>
      </c>
      <c r="H545" s="104">
        <f>420.6-98.1</f>
        <v>322.5</v>
      </c>
      <c r="I545" s="91"/>
      <c r="J545" s="92"/>
      <c r="K545" s="92"/>
      <c r="L545" s="93"/>
      <c r="M545" s="109"/>
      <c r="N545" s="110"/>
      <c r="O545" s="109"/>
      <c r="P545" s="110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</row>
    <row r="546" spans="2:178" ht="51">
      <c r="B546" s="13" t="s">
        <v>122</v>
      </c>
      <c r="C546" s="85" t="s">
        <v>93</v>
      </c>
      <c r="D546" s="12" t="s">
        <v>87</v>
      </c>
      <c r="E546" s="12" t="s">
        <v>36</v>
      </c>
      <c r="F546" s="12" t="s">
        <v>325</v>
      </c>
      <c r="G546" s="12"/>
      <c r="H546" s="104">
        <f>H547</f>
        <v>426.20000000000005</v>
      </c>
      <c r="I546" s="91"/>
      <c r="J546" s="92"/>
      <c r="K546" s="92"/>
      <c r="L546" s="93"/>
      <c r="M546" s="109"/>
      <c r="N546" s="110"/>
      <c r="O546" s="109"/>
      <c r="P546" s="110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</row>
    <row r="547" spans="2:178" ht="25.5">
      <c r="B547" s="13" t="s">
        <v>144</v>
      </c>
      <c r="C547" s="85" t="s">
        <v>93</v>
      </c>
      <c r="D547" s="12" t="s">
        <v>87</v>
      </c>
      <c r="E547" s="12" t="s">
        <v>36</v>
      </c>
      <c r="F547" s="12" t="s">
        <v>325</v>
      </c>
      <c r="G547" s="12" t="s">
        <v>143</v>
      </c>
      <c r="H547" s="104">
        <f>H548</f>
        <v>426.20000000000005</v>
      </c>
      <c r="I547" s="91"/>
      <c r="J547" s="92"/>
      <c r="K547" s="92"/>
      <c r="L547" s="93"/>
      <c r="M547" s="109"/>
      <c r="N547" s="110"/>
      <c r="O547" s="109"/>
      <c r="P547" s="110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</row>
    <row r="548" spans="2:178" ht="12.75">
      <c r="B548" s="13" t="s">
        <v>145</v>
      </c>
      <c r="C548" s="85" t="s">
        <v>93</v>
      </c>
      <c r="D548" s="12" t="s">
        <v>87</v>
      </c>
      <c r="E548" s="12" t="s">
        <v>36</v>
      </c>
      <c r="F548" s="12" t="s">
        <v>325</v>
      </c>
      <c r="G548" s="12" t="s">
        <v>90</v>
      </c>
      <c r="H548" s="104">
        <f>98.1+328.1</f>
        <v>426.20000000000005</v>
      </c>
      <c r="I548" s="91"/>
      <c r="J548" s="92"/>
      <c r="K548" s="92"/>
      <c r="L548" s="93"/>
      <c r="M548" s="109"/>
      <c r="N548" s="110"/>
      <c r="O548" s="109"/>
      <c r="P548" s="110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</row>
    <row r="549" spans="2:178" ht="25.5">
      <c r="B549" s="17" t="s">
        <v>250</v>
      </c>
      <c r="C549" s="85" t="s">
        <v>93</v>
      </c>
      <c r="D549" s="12" t="s">
        <v>87</v>
      </c>
      <c r="E549" s="12" t="s">
        <v>36</v>
      </c>
      <c r="F549" s="12" t="s">
        <v>251</v>
      </c>
      <c r="G549" s="12"/>
      <c r="H549" s="104">
        <f>H550</f>
        <v>4938.2</v>
      </c>
      <c r="I549" s="91"/>
      <c r="J549" s="92"/>
      <c r="K549" s="92"/>
      <c r="L549" s="93"/>
      <c r="M549" s="109"/>
      <c r="N549" s="110"/>
      <c r="O549" s="109"/>
      <c r="P549" s="110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</row>
    <row r="550" spans="2:178" ht="25.5">
      <c r="B550" s="17" t="s">
        <v>144</v>
      </c>
      <c r="C550" s="85" t="s">
        <v>93</v>
      </c>
      <c r="D550" s="12" t="s">
        <v>87</v>
      </c>
      <c r="E550" s="12" t="s">
        <v>36</v>
      </c>
      <c r="F550" s="12" t="s">
        <v>251</v>
      </c>
      <c r="G550" s="12" t="s">
        <v>143</v>
      </c>
      <c r="H550" s="104">
        <f>H551</f>
        <v>4938.2</v>
      </c>
      <c r="I550" s="91"/>
      <c r="J550" s="92"/>
      <c r="K550" s="92"/>
      <c r="L550" s="93"/>
      <c r="M550" s="109"/>
      <c r="N550" s="110"/>
      <c r="O550" s="109"/>
      <c r="P550" s="110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</row>
    <row r="551" spans="2:178" ht="12.75">
      <c r="B551" s="13" t="s">
        <v>145</v>
      </c>
      <c r="C551" s="85" t="s">
        <v>93</v>
      </c>
      <c r="D551" s="12" t="s">
        <v>87</v>
      </c>
      <c r="E551" s="12" t="s">
        <v>36</v>
      </c>
      <c r="F551" s="12" t="s">
        <v>251</v>
      </c>
      <c r="G551" s="12" t="s">
        <v>90</v>
      </c>
      <c r="H551" s="104">
        <v>4938.2</v>
      </c>
      <c r="I551" s="91"/>
      <c r="J551" s="92"/>
      <c r="K551" s="92"/>
      <c r="L551" s="93"/>
      <c r="M551" s="109"/>
      <c r="N551" s="110"/>
      <c r="O551" s="109"/>
      <c r="P551" s="110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</row>
    <row r="552" spans="2:178" ht="25.5">
      <c r="B552" s="17" t="s">
        <v>252</v>
      </c>
      <c r="C552" s="85" t="s">
        <v>93</v>
      </c>
      <c r="D552" s="12" t="s">
        <v>87</v>
      </c>
      <c r="E552" s="12" t="s">
        <v>36</v>
      </c>
      <c r="F552" s="12" t="s">
        <v>253</v>
      </c>
      <c r="G552" s="12"/>
      <c r="H552" s="104">
        <v>18.8</v>
      </c>
      <c r="I552" s="91"/>
      <c r="J552" s="92"/>
      <c r="K552" s="92"/>
      <c r="L552" s="93"/>
      <c r="M552" s="109"/>
      <c r="N552" s="110"/>
      <c r="O552" s="109"/>
      <c r="P552" s="110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</row>
    <row r="553" spans="2:178" ht="25.5">
      <c r="B553" s="17" t="s">
        <v>144</v>
      </c>
      <c r="C553" s="85" t="s">
        <v>93</v>
      </c>
      <c r="D553" s="12" t="s">
        <v>87</v>
      </c>
      <c r="E553" s="12" t="s">
        <v>36</v>
      </c>
      <c r="F553" s="12" t="s">
        <v>253</v>
      </c>
      <c r="G553" s="12" t="s">
        <v>143</v>
      </c>
      <c r="H553" s="104">
        <v>18.8</v>
      </c>
      <c r="I553" s="91"/>
      <c r="J553" s="92"/>
      <c r="K553" s="92"/>
      <c r="L553" s="93"/>
      <c r="M553" s="109"/>
      <c r="N553" s="110"/>
      <c r="O553" s="109"/>
      <c r="P553" s="110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</row>
    <row r="554" spans="2:178" ht="12.75">
      <c r="B554" s="13" t="s">
        <v>145</v>
      </c>
      <c r="C554" s="85" t="s">
        <v>93</v>
      </c>
      <c r="D554" s="12" t="s">
        <v>87</v>
      </c>
      <c r="E554" s="12" t="s">
        <v>36</v>
      </c>
      <c r="F554" s="12" t="s">
        <v>253</v>
      </c>
      <c r="G554" s="12" t="s">
        <v>90</v>
      </c>
      <c r="H554" s="104">
        <v>18.8</v>
      </c>
      <c r="I554" s="91"/>
      <c r="J554" s="92"/>
      <c r="K554" s="92"/>
      <c r="L554" s="93"/>
      <c r="M554" s="109"/>
      <c r="N554" s="110"/>
      <c r="O554" s="109"/>
      <c r="P554" s="110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</row>
    <row r="555" spans="2:178" ht="25.5">
      <c r="B555" s="13" t="s">
        <v>278</v>
      </c>
      <c r="C555" s="85" t="s">
        <v>93</v>
      </c>
      <c r="D555" s="12" t="s">
        <v>87</v>
      </c>
      <c r="E555" s="12" t="s">
        <v>36</v>
      </c>
      <c r="F555" s="12" t="s">
        <v>277</v>
      </c>
      <c r="G555" s="12"/>
      <c r="H555" s="104">
        <f>H556</f>
        <v>2656.1</v>
      </c>
      <c r="I555" s="91"/>
      <c r="J555" s="92"/>
      <c r="K555" s="92"/>
      <c r="L555" s="93"/>
      <c r="M555" s="109"/>
      <c r="N555" s="110"/>
      <c r="O555" s="109"/>
      <c r="P555" s="110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</row>
    <row r="556" spans="2:178" ht="25.5">
      <c r="B556" s="17" t="s">
        <v>144</v>
      </c>
      <c r="C556" s="85" t="s">
        <v>93</v>
      </c>
      <c r="D556" s="12" t="s">
        <v>87</v>
      </c>
      <c r="E556" s="12" t="s">
        <v>36</v>
      </c>
      <c r="F556" s="12" t="s">
        <v>277</v>
      </c>
      <c r="G556" s="12" t="s">
        <v>143</v>
      </c>
      <c r="H556" s="104">
        <f>H557</f>
        <v>2656.1</v>
      </c>
      <c r="I556" s="91"/>
      <c r="J556" s="92"/>
      <c r="K556" s="92"/>
      <c r="L556" s="93"/>
      <c r="M556" s="109"/>
      <c r="N556" s="110"/>
      <c r="O556" s="109"/>
      <c r="P556" s="110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</row>
    <row r="557" spans="2:178" ht="12.75">
      <c r="B557" s="13" t="s">
        <v>145</v>
      </c>
      <c r="C557" s="85" t="s">
        <v>93</v>
      </c>
      <c r="D557" s="12" t="s">
        <v>87</v>
      </c>
      <c r="E557" s="12" t="s">
        <v>36</v>
      </c>
      <c r="F557" s="12" t="s">
        <v>277</v>
      </c>
      <c r="G557" s="12" t="s">
        <v>90</v>
      </c>
      <c r="H557" s="104">
        <f>3508.7-852.6</f>
        <v>2656.1</v>
      </c>
      <c r="I557" s="91"/>
      <c r="J557" s="92"/>
      <c r="K557" s="92"/>
      <c r="L557" s="93"/>
      <c r="M557" s="109"/>
      <c r="N557" s="110"/>
      <c r="O557" s="109"/>
      <c r="P557" s="110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</row>
    <row r="558" spans="2:178" ht="25.5">
      <c r="B558" s="13" t="s">
        <v>278</v>
      </c>
      <c r="C558" s="85" t="s">
        <v>93</v>
      </c>
      <c r="D558" s="12" t="s">
        <v>87</v>
      </c>
      <c r="E558" s="12" t="s">
        <v>36</v>
      </c>
      <c r="F558" s="12" t="s">
        <v>321</v>
      </c>
      <c r="G558" s="12"/>
      <c r="H558" s="104">
        <f>H559</f>
        <v>1886.1000000000001</v>
      </c>
      <c r="I558" s="91"/>
      <c r="J558" s="92"/>
      <c r="K558" s="92"/>
      <c r="L558" s="93"/>
      <c r="M558" s="109"/>
      <c r="N558" s="110"/>
      <c r="O558" s="109"/>
      <c r="P558" s="110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</row>
    <row r="559" spans="2:178" ht="25.5">
      <c r="B559" s="13" t="s">
        <v>144</v>
      </c>
      <c r="C559" s="85" t="s">
        <v>93</v>
      </c>
      <c r="D559" s="12" t="s">
        <v>87</v>
      </c>
      <c r="E559" s="12" t="s">
        <v>36</v>
      </c>
      <c r="F559" s="12" t="s">
        <v>321</v>
      </c>
      <c r="G559" s="12" t="s">
        <v>143</v>
      </c>
      <c r="H559" s="104">
        <f>H560</f>
        <v>1886.1000000000001</v>
      </c>
      <c r="I559" s="91"/>
      <c r="J559" s="92"/>
      <c r="K559" s="92"/>
      <c r="L559" s="93"/>
      <c r="M559" s="109"/>
      <c r="N559" s="110"/>
      <c r="O559" s="109"/>
      <c r="P559" s="110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</row>
    <row r="560" spans="2:178" ht="12.75">
      <c r="B560" s="13" t="s">
        <v>145</v>
      </c>
      <c r="C560" s="85" t="s">
        <v>93</v>
      </c>
      <c r="D560" s="12" t="s">
        <v>87</v>
      </c>
      <c r="E560" s="12" t="s">
        <v>36</v>
      </c>
      <c r="F560" s="12" t="s">
        <v>321</v>
      </c>
      <c r="G560" s="12" t="s">
        <v>90</v>
      </c>
      <c r="H560" s="104">
        <f>1066.5+616.9+202.7</f>
        <v>1886.1000000000001</v>
      </c>
      <c r="I560" s="91"/>
      <c r="J560" s="92"/>
      <c r="K560" s="92"/>
      <c r="L560" s="93"/>
      <c r="M560" s="109"/>
      <c r="N560" s="110"/>
      <c r="O560" s="109"/>
      <c r="P560" s="110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</row>
    <row r="561" spans="2:178" ht="12.75">
      <c r="B561" s="13" t="s">
        <v>314</v>
      </c>
      <c r="C561" s="85" t="s">
        <v>93</v>
      </c>
      <c r="D561" s="12" t="s">
        <v>87</v>
      </c>
      <c r="E561" s="12" t="s">
        <v>36</v>
      </c>
      <c r="F561" s="12" t="s">
        <v>315</v>
      </c>
      <c r="G561" s="12"/>
      <c r="H561" s="104">
        <f>H562</f>
        <v>2232.7</v>
      </c>
      <c r="I561" s="91"/>
      <c r="J561" s="92"/>
      <c r="K561" s="92"/>
      <c r="L561" s="93"/>
      <c r="M561" s="109"/>
      <c r="N561" s="110"/>
      <c r="O561" s="109"/>
      <c r="P561" s="110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</row>
    <row r="562" spans="2:178" ht="25.5">
      <c r="B562" s="13" t="s">
        <v>144</v>
      </c>
      <c r="C562" s="85" t="s">
        <v>93</v>
      </c>
      <c r="D562" s="12" t="s">
        <v>87</v>
      </c>
      <c r="E562" s="12" t="s">
        <v>36</v>
      </c>
      <c r="F562" s="12" t="s">
        <v>315</v>
      </c>
      <c r="G562" s="12" t="s">
        <v>143</v>
      </c>
      <c r="H562" s="104">
        <f>H563</f>
        <v>2232.7</v>
      </c>
      <c r="I562" s="91"/>
      <c r="J562" s="92"/>
      <c r="K562" s="92"/>
      <c r="L562" s="93"/>
      <c r="M562" s="109"/>
      <c r="N562" s="110"/>
      <c r="O562" s="109"/>
      <c r="P562" s="110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</row>
    <row r="563" spans="2:178" ht="12.75">
      <c r="B563" s="13" t="s">
        <v>145</v>
      </c>
      <c r="C563" s="85" t="s">
        <v>93</v>
      </c>
      <c r="D563" s="12" t="s">
        <v>87</v>
      </c>
      <c r="E563" s="12" t="s">
        <v>36</v>
      </c>
      <c r="F563" s="12" t="s">
        <v>315</v>
      </c>
      <c r="G563" s="12" t="s">
        <v>90</v>
      </c>
      <c r="H563" s="104">
        <f>2401.5-168.8</f>
        <v>2232.7</v>
      </c>
      <c r="I563" s="91"/>
      <c r="J563" s="92"/>
      <c r="K563" s="92"/>
      <c r="L563" s="93"/>
      <c r="M563" s="109"/>
      <c r="N563" s="110"/>
      <c r="O563" s="109"/>
      <c r="P563" s="110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</row>
    <row r="564" spans="2:178" ht="12.75">
      <c r="B564" s="124" t="s">
        <v>305</v>
      </c>
      <c r="C564" s="85" t="s">
        <v>93</v>
      </c>
      <c r="D564" s="12" t="s">
        <v>87</v>
      </c>
      <c r="E564" s="12" t="s">
        <v>87</v>
      </c>
      <c r="F564" s="12"/>
      <c r="G564" s="12"/>
      <c r="H564" s="104">
        <f>H565+H569</f>
        <v>4184.6</v>
      </c>
      <c r="I564" s="91"/>
      <c r="J564" s="92"/>
      <c r="K564" s="92"/>
      <c r="L564" s="93"/>
      <c r="M564" s="109"/>
      <c r="N564" s="110"/>
      <c r="O564" s="109"/>
      <c r="P564" s="110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</row>
    <row r="565" spans="2:178" ht="12.75">
      <c r="B565" s="13" t="s">
        <v>305</v>
      </c>
      <c r="C565" s="85" t="s">
        <v>93</v>
      </c>
      <c r="D565" s="12" t="s">
        <v>87</v>
      </c>
      <c r="E565" s="12" t="s">
        <v>87</v>
      </c>
      <c r="F565" s="12" t="s">
        <v>307</v>
      </c>
      <c r="G565" s="12"/>
      <c r="H565" s="104">
        <f>H566</f>
        <v>4059.1</v>
      </c>
      <c r="I565" s="91"/>
      <c r="J565" s="92"/>
      <c r="K565" s="92"/>
      <c r="L565" s="93"/>
      <c r="M565" s="109"/>
      <c r="N565" s="110"/>
      <c r="O565" s="109"/>
      <c r="P565" s="110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</row>
    <row r="566" spans="2:178" ht="12.75">
      <c r="B566" s="13" t="s">
        <v>306</v>
      </c>
      <c r="C566" s="85" t="s">
        <v>93</v>
      </c>
      <c r="D566" s="12" t="s">
        <v>87</v>
      </c>
      <c r="E566" s="12" t="s">
        <v>87</v>
      </c>
      <c r="F566" s="12" t="s">
        <v>307</v>
      </c>
      <c r="G566" s="12"/>
      <c r="H566" s="104">
        <f>H567</f>
        <v>4059.1</v>
      </c>
      <c r="I566" s="91"/>
      <c r="J566" s="92"/>
      <c r="K566" s="92"/>
      <c r="L566" s="93"/>
      <c r="M566" s="109"/>
      <c r="N566" s="110"/>
      <c r="O566" s="109"/>
      <c r="P566" s="110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</row>
    <row r="567" spans="2:178" ht="25.5">
      <c r="B567" s="17" t="s">
        <v>144</v>
      </c>
      <c r="C567" s="85" t="s">
        <v>93</v>
      </c>
      <c r="D567" s="12" t="s">
        <v>87</v>
      </c>
      <c r="E567" s="12" t="s">
        <v>87</v>
      </c>
      <c r="F567" s="12" t="s">
        <v>307</v>
      </c>
      <c r="G567" s="12" t="s">
        <v>143</v>
      </c>
      <c r="H567" s="104">
        <f>H568</f>
        <v>4059.1</v>
      </c>
      <c r="I567" s="91"/>
      <c r="J567" s="92"/>
      <c r="K567" s="92"/>
      <c r="L567" s="93"/>
      <c r="M567" s="109"/>
      <c r="N567" s="110"/>
      <c r="O567" s="109"/>
      <c r="P567" s="110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</row>
    <row r="568" spans="2:178" ht="12.75">
      <c r="B568" s="13" t="s">
        <v>145</v>
      </c>
      <c r="C568" s="85" t="s">
        <v>93</v>
      </c>
      <c r="D568" s="12" t="s">
        <v>87</v>
      </c>
      <c r="E568" s="12" t="s">
        <v>87</v>
      </c>
      <c r="F568" s="12" t="s">
        <v>307</v>
      </c>
      <c r="G568" s="12" t="s">
        <v>90</v>
      </c>
      <c r="H568" s="104">
        <v>4059.1</v>
      </c>
      <c r="I568" s="91"/>
      <c r="J568" s="92"/>
      <c r="K568" s="92"/>
      <c r="L568" s="93"/>
      <c r="M568" s="109"/>
      <c r="N568" s="110"/>
      <c r="O568" s="109"/>
      <c r="P568" s="110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</row>
    <row r="569" spans="2:178" ht="25.5">
      <c r="B569" s="121" t="s">
        <v>341</v>
      </c>
      <c r="C569" s="85" t="s">
        <v>93</v>
      </c>
      <c r="D569" s="12" t="s">
        <v>87</v>
      </c>
      <c r="E569" s="12" t="s">
        <v>87</v>
      </c>
      <c r="F569" s="12" t="s">
        <v>334</v>
      </c>
      <c r="G569" s="12"/>
      <c r="H569" s="104">
        <f>H570</f>
        <v>125.5</v>
      </c>
      <c r="I569" s="91"/>
      <c r="J569" s="92"/>
      <c r="K569" s="92"/>
      <c r="L569" s="93"/>
      <c r="M569" s="109"/>
      <c r="N569" s="110"/>
      <c r="O569" s="109"/>
      <c r="P569" s="110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</row>
    <row r="570" spans="2:178" ht="25.5">
      <c r="B570" s="17" t="s">
        <v>144</v>
      </c>
      <c r="C570" s="85" t="s">
        <v>93</v>
      </c>
      <c r="D570" s="12" t="s">
        <v>87</v>
      </c>
      <c r="E570" s="12" t="s">
        <v>87</v>
      </c>
      <c r="F570" s="12" t="s">
        <v>334</v>
      </c>
      <c r="G570" s="12" t="s">
        <v>143</v>
      </c>
      <c r="H570" s="104">
        <f>H571</f>
        <v>125.5</v>
      </c>
      <c r="I570" s="91"/>
      <c r="J570" s="92"/>
      <c r="K570" s="92"/>
      <c r="L570" s="93"/>
      <c r="M570" s="109"/>
      <c r="N570" s="110"/>
      <c r="O570" s="109"/>
      <c r="P570" s="110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</row>
    <row r="571" spans="2:178" ht="12.75">
      <c r="B571" s="13" t="s">
        <v>145</v>
      </c>
      <c r="C571" s="85" t="s">
        <v>93</v>
      </c>
      <c r="D571" s="12" t="s">
        <v>87</v>
      </c>
      <c r="E571" s="12" t="s">
        <v>87</v>
      </c>
      <c r="F571" s="12" t="s">
        <v>334</v>
      </c>
      <c r="G571" s="12" t="s">
        <v>90</v>
      </c>
      <c r="H571" s="104">
        <v>125.5</v>
      </c>
      <c r="I571" s="91"/>
      <c r="J571" s="92"/>
      <c r="K571" s="92"/>
      <c r="L571" s="93"/>
      <c r="M571" s="109"/>
      <c r="N571" s="110"/>
      <c r="O571" s="109"/>
      <c r="P571" s="110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</row>
    <row r="572" spans="2:178" ht="12.75">
      <c r="B572" s="13" t="s">
        <v>96</v>
      </c>
      <c r="C572" s="85" t="s">
        <v>93</v>
      </c>
      <c r="D572" s="12" t="s">
        <v>87</v>
      </c>
      <c r="E572" s="12" t="s">
        <v>39</v>
      </c>
      <c r="F572" s="12"/>
      <c r="G572" s="12"/>
      <c r="H572" s="104">
        <f>H573+H584+H592+H600+H603+H606+H615+H618+H581+H609+H612</f>
        <v>29300.7</v>
      </c>
      <c r="I572" s="82"/>
      <c r="J572" s="7"/>
      <c r="K572" s="7"/>
      <c r="L572" s="83"/>
      <c r="M572" s="23"/>
      <c r="N572" s="24"/>
      <c r="O572" s="23"/>
      <c r="P572" s="24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</row>
    <row r="573" spans="2:178" ht="25.5">
      <c r="B573" s="16" t="s">
        <v>19</v>
      </c>
      <c r="C573" s="85" t="s">
        <v>93</v>
      </c>
      <c r="D573" s="12" t="s">
        <v>87</v>
      </c>
      <c r="E573" s="12" t="s">
        <v>39</v>
      </c>
      <c r="F573" s="12" t="s">
        <v>146</v>
      </c>
      <c r="G573" s="12"/>
      <c r="H573" s="104">
        <f>H574</f>
        <v>5394.2</v>
      </c>
      <c r="I573" s="82">
        <v>10813.1</v>
      </c>
      <c r="J573" s="7">
        <v>0</v>
      </c>
      <c r="K573" s="7">
        <v>12794.9</v>
      </c>
      <c r="L573" s="83">
        <v>0</v>
      </c>
      <c r="M573" s="23">
        <f>M574</f>
        <v>230.2</v>
      </c>
      <c r="N573" s="24">
        <f>N574</f>
        <v>230.2</v>
      </c>
      <c r="O573" s="23">
        <f>O574</f>
        <v>230.2</v>
      </c>
      <c r="P573" s="24">
        <f>P574</f>
        <v>230.2</v>
      </c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</row>
    <row r="574" spans="2:178" ht="12.75">
      <c r="B574" s="16" t="s">
        <v>20</v>
      </c>
      <c r="C574" s="85" t="s">
        <v>93</v>
      </c>
      <c r="D574" s="12" t="s">
        <v>87</v>
      </c>
      <c r="E574" s="12" t="s">
        <v>39</v>
      </c>
      <c r="F574" s="12" t="s">
        <v>148</v>
      </c>
      <c r="G574" s="12"/>
      <c r="H574" s="104">
        <f>H575+H577+H579</f>
        <v>5394.2</v>
      </c>
      <c r="I574" s="82"/>
      <c r="J574" s="7"/>
      <c r="K574" s="7"/>
      <c r="L574" s="83"/>
      <c r="M574" s="23">
        <v>230.2</v>
      </c>
      <c r="N574" s="24">
        <v>230.2</v>
      </c>
      <c r="O574" s="23">
        <v>230.2</v>
      </c>
      <c r="P574" s="24">
        <v>230.2</v>
      </c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</row>
    <row r="575" spans="2:178" ht="40.5" customHeight="1">
      <c r="B575" s="17" t="s">
        <v>139</v>
      </c>
      <c r="C575" s="85" t="s">
        <v>93</v>
      </c>
      <c r="D575" s="12" t="s">
        <v>87</v>
      </c>
      <c r="E575" s="12" t="s">
        <v>39</v>
      </c>
      <c r="F575" s="12" t="s">
        <v>148</v>
      </c>
      <c r="G575" s="12" t="s">
        <v>138</v>
      </c>
      <c r="H575" s="7">
        <f>H576</f>
        <v>5020.4</v>
      </c>
      <c r="I575" s="82"/>
      <c r="J575" s="7"/>
      <c r="K575" s="7"/>
      <c r="L575" s="83"/>
      <c r="M575" s="23">
        <f>M576</f>
        <v>1638.1</v>
      </c>
      <c r="N575" s="24">
        <f>N576</f>
        <v>1638.1</v>
      </c>
      <c r="O575" s="23">
        <f>O576</f>
        <v>1638.1</v>
      </c>
      <c r="P575" s="24">
        <f>P576</f>
        <v>1638.1</v>
      </c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</row>
    <row r="576" spans="2:178" ht="18" customHeight="1">
      <c r="B576" s="17" t="s">
        <v>140</v>
      </c>
      <c r="C576" s="85" t="s">
        <v>93</v>
      </c>
      <c r="D576" s="12" t="s">
        <v>87</v>
      </c>
      <c r="E576" s="12" t="s">
        <v>39</v>
      </c>
      <c r="F576" s="12" t="s">
        <v>148</v>
      </c>
      <c r="G576" s="12" t="s">
        <v>115</v>
      </c>
      <c r="H576" s="7">
        <f>4788.4+25+207</f>
        <v>5020.4</v>
      </c>
      <c r="I576" s="82" t="e">
        <f>#REF!</f>
        <v>#REF!</v>
      </c>
      <c r="J576" s="7" t="e">
        <f>#REF!</f>
        <v>#REF!</v>
      </c>
      <c r="K576" s="7" t="e">
        <f>#REF!</f>
        <v>#REF!</v>
      </c>
      <c r="L576" s="83" t="e">
        <f>#REF!</f>
        <v>#REF!</v>
      </c>
      <c r="M576" s="23">
        <v>1638.1</v>
      </c>
      <c r="N576" s="24">
        <v>1638.1</v>
      </c>
      <c r="O576" s="23">
        <v>1638.1</v>
      </c>
      <c r="P576" s="24">
        <v>1638.1</v>
      </c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</row>
    <row r="577" spans="2:178" ht="14.25" customHeight="1">
      <c r="B577" s="17" t="s">
        <v>142</v>
      </c>
      <c r="C577" s="85" t="s">
        <v>93</v>
      </c>
      <c r="D577" s="12" t="s">
        <v>87</v>
      </c>
      <c r="E577" s="12" t="s">
        <v>39</v>
      </c>
      <c r="F577" s="12" t="s">
        <v>148</v>
      </c>
      <c r="G577" s="12" t="s">
        <v>141</v>
      </c>
      <c r="H577" s="7">
        <f>H578</f>
        <v>182.6</v>
      </c>
      <c r="I577" s="82"/>
      <c r="J577" s="7"/>
      <c r="K577" s="7"/>
      <c r="L577" s="83"/>
      <c r="M577" s="23"/>
      <c r="N577" s="24"/>
      <c r="O577" s="23"/>
      <c r="P577" s="24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</row>
    <row r="578" spans="2:178" ht="25.5">
      <c r="B578" s="17" t="s">
        <v>152</v>
      </c>
      <c r="C578" s="85" t="s">
        <v>93</v>
      </c>
      <c r="D578" s="12" t="s">
        <v>87</v>
      </c>
      <c r="E578" s="12" t="s">
        <v>39</v>
      </c>
      <c r="F578" s="12" t="s">
        <v>148</v>
      </c>
      <c r="G578" s="12" t="s">
        <v>21</v>
      </c>
      <c r="H578" s="7">
        <f>313.2-30-100.6</f>
        <v>182.6</v>
      </c>
      <c r="I578" s="82"/>
      <c r="J578" s="7"/>
      <c r="K578" s="7"/>
      <c r="L578" s="83"/>
      <c r="M578" s="23"/>
      <c r="N578" s="24"/>
      <c r="O578" s="23"/>
      <c r="P578" s="24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</row>
    <row r="579" spans="2:178" ht="12.75">
      <c r="B579" s="17" t="s">
        <v>33</v>
      </c>
      <c r="C579" s="85" t="s">
        <v>93</v>
      </c>
      <c r="D579" s="12" t="s">
        <v>87</v>
      </c>
      <c r="E579" s="12" t="s">
        <v>39</v>
      </c>
      <c r="F579" s="12" t="s">
        <v>148</v>
      </c>
      <c r="G579" s="12" t="s">
        <v>34</v>
      </c>
      <c r="H579" s="7">
        <f>H580</f>
        <v>191.2</v>
      </c>
      <c r="I579" s="82"/>
      <c r="J579" s="7"/>
      <c r="K579" s="7"/>
      <c r="L579" s="83"/>
      <c r="M579" s="23"/>
      <c r="N579" s="24"/>
      <c r="O579" s="23"/>
      <c r="P579" s="24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</row>
    <row r="580" spans="2:178" ht="12.75">
      <c r="B580" s="17" t="s">
        <v>240</v>
      </c>
      <c r="C580" s="85" t="s">
        <v>93</v>
      </c>
      <c r="D580" s="12" t="s">
        <v>87</v>
      </c>
      <c r="E580" s="12" t="s">
        <v>39</v>
      </c>
      <c r="F580" s="12" t="s">
        <v>148</v>
      </c>
      <c r="G580" s="12" t="s">
        <v>230</v>
      </c>
      <c r="H580" s="7">
        <f>161.2+30</f>
        <v>191.2</v>
      </c>
      <c r="I580" s="82"/>
      <c r="J580" s="7"/>
      <c r="K580" s="7"/>
      <c r="L580" s="83"/>
      <c r="M580" s="23"/>
      <c r="N580" s="24"/>
      <c r="O580" s="23"/>
      <c r="P580" s="24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</row>
    <row r="581" spans="2:178" ht="12.75">
      <c r="B581" s="17" t="s">
        <v>303</v>
      </c>
      <c r="C581" s="85" t="s">
        <v>93</v>
      </c>
      <c r="D581" s="12" t="s">
        <v>87</v>
      </c>
      <c r="E581" s="12" t="s">
        <v>39</v>
      </c>
      <c r="F581" s="101" t="s">
        <v>304</v>
      </c>
      <c r="G581" s="12"/>
      <c r="H581" s="7">
        <f>H582</f>
        <v>34.3</v>
      </c>
      <c r="I581" s="82"/>
      <c r="J581" s="7"/>
      <c r="K581" s="7"/>
      <c r="L581" s="83"/>
      <c r="M581" s="23"/>
      <c r="N581" s="24"/>
      <c r="O581" s="23"/>
      <c r="P581" s="24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</row>
    <row r="582" spans="2:178" ht="12.75">
      <c r="B582" s="17" t="s">
        <v>142</v>
      </c>
      <c r="C582" s="85" t="s">
        <v>93</v>
      </c>
      <c r="D582" s="12" t="s">
        <v>87</v>
      </c>
      <c r="E582" s="12" t="s">
        <v>39</v>
      </c>
      <c r="F582" s="101" t="s">
        <v>304</v>
      </c>
      <c r="G582" s="12" t="s">
        <v>141</v>
      </c>
      <c r="H582" s="7">
        <f>H583</f>
        <v>34.3</v>
      </c>
      <c r="I582" s="82"/>
      <c r="J582" s="7"/>
      <c r="K582" s="7"/>
      <c r="L582" s="83"/>
      <c r="M582" s="23"/>
      <c r="N582" s="24"/>
      <c r="O582" s="23"/>
      <c r="P582" s="24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</row>
    <row r="583" spans="2:178" ht="25.5">
      <c r="B583" s="17" t="s">
        <v>152</v>
      </c>
      <c r="C583" s="85" t="s">
        <v>93</v>
      </c>
      <c r="D583" s="12" t="s">
        <v>87</v>
      </c>
      <c r="E583" s="12" t="s">
        <v>39</v>
      </c>
      <c r="F583" s="101" t="s">
        <v>304</v>
      </c>
      <c r="G583" s="12" t="s">
        <v>21</v>
      </c>
      <c r="H583" s="7">
        <v>34.3</v>
      </c>
      <c r="I583" s="82"/>
      <c r="J583" s="7"/>
      <c r="K583" s="7"/>
      <c r="L583" s="83"/>
      <c r="M583" s="23"/>
      <c r="N583" s="24"/>
      <c r="O583" s="23"/>
      <c r="P583" s="24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</row>
    <row r="584" spans="2:178" ht="38.25" customHeight="1">
      <c r="B584" s="13" t="s">
        <v>97</v>
      </c>
      <c r="C584" s="85" t="s">
        <v>93</v>
      </c>
      <c r="D584" s="12" t="s">
        <v>87</v>
      </c>
      <c r="E584" s="12" t="s">
        <v>39</v>
      </c>
      <c r="F584" s="12" t="s">
        <v>201</v>
      </c>
      <c r="G584" s="12"/>
      <c r="H584" s="104">
        <f>H585</f>
        <v>4210.2</v>
      </c>
      <c r="I584" s="82"/>
      <c r="J584" s="7"/>
      <c r="K584" s="7"/>
      <c r="L584" s="83"/>
      <c r="M584" s="23"/>
      <c r="N584" s="24"/>
      <c r="O584" s="23"/>
      <c r="P584" s="24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</row>
    <row r="585" spans="2:178" ht="12.75">
      <c r="B585" s="17" t="s">
        <v>55</v>
      </c>
      <c r="C585" s="85" t="s">
        <v>93</v>
      </c>
      <c r="D585" s="12" t="s">
        <v>87</v>
      </c>
      <c r="E585" s="12" t="s">
        <v>39</v>
      </c>
      <c r="F585" s="12" t="s">
        <v>202</v>
      </c>
      <c r="G585" s="12"/>
      <c r="H585" s="7">
        <f>H587+H588+H590</f>
        <v>4210.2</v>
      </c>
      <c r="I585" s="82"/>
      <c r="J585" s="7"/>
      <c r="K585" s="7"/>
      <c r="L585" s="83"/>
      <c r="M585" s="23"/>
      <c r="N585" s="24"/>
      <c r="O585" s="23"/>
      <c r="P585" s="24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</row>
    <row r="586" spans="2:178" ht="38.25">
      <c r="B586" s="17" t="s">
        <v>139</v>
      </c>
      <c r="C586" s="85" t="s">
        <v>93</v>
      </c>
      <c r="D586" s="12" t="s">
        <v>87</v>
      </c>
      <c r="E586" s="12" t="s">
        <v>39</v>
      </c>
      <c r="F586" s="12" t="s">
        <v>202</v>
      </c>
      <c r="G586" s="12" t="s">
        <v>138</v>
      </c>
      <c r="H586" s="7">
        <f>H587</f>
        <v>3462.6000000000004</v>
      </c>
      <c r="I586" s="82"/>
      <c r="J586" s="7"/>
      <c r="K586" s="7"/>
      <c r="L586" s="83"/>
      <c r="M586" s="23"/>
      <c r="N586" s="24"/>
      <c r="O586" s="23"/>
      <c r="P586" s="24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</row>
    <row r="587" spans="2:178" ht="21" customHeight="1">
      <c r="B587" s="17" t="s">
        <v>140</v>
      </c>
      <c r="C587" s="85" t="s">
        <v>93</v>
      </c>
      <c r="D587" s="12" t="s">
        <v>87</v>
      </c>
      <c r="E587" s="12" t="s">
        <v>39</v>
      </c>
      <c r="F587" s="12" t="s">
        <v>202</v>
      </c>
      <c r="G587" s="12" t="s">
        <v>115</v>
      </c>
      <c r="H587" s="7">
        <f>3350.8+111.8</f>
        <v>3462.6000000000004</v>
      </c>
      <c r="I587" s="82"/>
      <c r="J587" s="7"/>
      <c r="K587" s="7"/>
      <c r="L587" s="83"/>
      <c r="M587" s="23"/>
      <c r="N587" s="24"/>
      <c r="O587" s="23"/>
      <c r="P587" s="24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</row>
    <row r="588" spans="2:178" ht="15.75" customHeight="1">
      <c r="B588" s="17" t="s">
        <v>142</v>
      </c>
      <c r="C588" s="85" t="s">
        <v>93</v>
      </c>
      <c r="D588" s="12" t="s">
        <v>87</v>
      </c>
      <c r="E588" s="12" t="s">
        <v>39</v>
      </c>
      <c r="F588" s="12" t="s">
        <v>202</v>
      </c>
      <c r="G588" s="12" t="s">
        <v>141</v>
      </c>
      <c r="H588" s="7">
        <f>H589</f>
        <v>433.7</v>
      </c>
      <c r="I588" s="82"/>
      <c r="J588" s="7"/>
      <c r="K588" s="7"/>
      <c r="L588" s="83"/>
      <c r="M588" s="23"/>
      <c r="N588" s="24"/>
      <c r="O588" s="23"/>
      <c r="P588" s="24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</row>
    <row r="589" spans="2:178" ht="25.5">
      <c r="B589" s="17" t="s">
        <v>152</v>
      </c>
      <c r="C589" s="85" t="s">
        <v>93</v>
      </c>
      <c r="D589" s="12" t="s">
        <v>87</v>
      </c>
      <c r="E589" s="12" t="s">
        <v>39</v>
      </c>
      <c r="F589" s="12" t="s">
        <v>202</v>
      </c>
      <c r="G589" s="12" t="s">
        <v>21</v>
      </c>
      <c r="H589" s="7">
        <f>435-1.3</f>
        <v>433.7</v>
      </c>
      <c r="I589" s="82"/>
      <c r="J589" s="7"/>
      <c r="K589" s="7"/>
      <c r="L589" s="83"/>
      <c r="M589" s="23"/>
      <c r="N589" s="24"/>
      <c r="O589" s="23"/>
      <c r="P589" s="24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</row>
    <row r="590" spans="2:178" ht="12.75">
      <c r="B590" s="17" t="s">
        <v>33</v>
      </c>
      <c r="C590" s="85" t="s">
        <v>93</v>
      </c>
      <c r="D590" s="12" t="s">
        <v>87</v>
      </c>
      <c r="E590" s="12" t="s">
        <v>39</v>
      </c>
      <c r="F590" s="12" t="s">
        <v>202</v>
      </c>
      <c r="G590" s="12" t="s">
        <v>34</v>
      </c>
      <c r="H590" s="7">
        <f>H591</f>
        <v>313.90000000000003</v>
      </c>
      <c r="I590" s="82"/>
      <c r="J590" s="7"/>
      <c r="K590" s="7"/>
      <c r="L590" s="83"/>
      <c r="M590" s="23"/>
      <c r="N590" s="24"/>
      <c r="O590" s="23"/>
      <c r="P590" s="24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</row>
    <row r="591" spans="2:178" ht="12.75">
      <c r="B591" s="17" t="s">
        <v>240</v>
      </c>
      <c r="C591" s="85" t="s">
        <v>93</v>
      </c>
      <c r="D591" s="12" t="s">
        <v>87</v>
      </c>
      <c r="E591" s="12" t="s">
        <v>39</v>
      </c>
      <c r="F591" s="12" t="s">
        <v>202</v>
      </c>
      <c r="G591" s="12" t="s">
        <v>230</v>
      </c>
      <c r="H591" s="7">
        <f>312.6+1.3</f>
        <v>313.90000000000003</v>
      </c>
      <c r="I591" s="82"/>
      <c r="J591" s="7"/>
      <c r="K591" s="7"/>
      <c r="L591" s="83"/>
      <c r="M591" s="23"/>
      <c r="N591" s="24"/>
      <c r="O591" s="23"/>
      <c r="P591" s="24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</row>
    <row r="592" spans="2:178" ht="16.5" customHeight="1">
      <c r="B592" s="17" t="s">
        <v>220</v>
      </c>
      <c r="C592" s="85" t="s">
        <v>93</v>
      </c>
      <c r="D592" s="101" t="s">
        <v>87</v>
      </c>
      <c r="E592" s="101" t="s">
        <v>39</v>
      </c>
      <c r="F592" s="101" t="s">
        <v>216</v>
      </c>
      <c r="G592" s="101"/>
      <c r="H592" s="100">
        <f>H593</f>
        <v>12919</v>
      </c>
      <c r="I592" s="82"/>
      <c r="J592" s="7"/>
      <c r="K592" s="7"/>
      <c r="L592" s="83"/>
      <c r="M592" s="23"/>
      <c r="N592" s="24"/>
      <c r="O592" s="23"/>
      <c r="P592" s="24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</row>
    <row r="593" spans="2:178" ht="12.75">
      <c r="B593" s="17" t="s">
        <v>221</v>
      </c>
      <c r="C593" s="85" t="s">
        <v>93</v>
      </c>
      <c r="D593" s="101" t="s">
        <v>87</v>
      </c>
      <c r="E593" s="101" t="s">
        <v>39</v>
      </c>
      <c r="F593" s="101" t="s">
        <v>217</v>
      </c>
      <c r="G593" s="101"/>
      <c r="H593" s="100">
        <f>H594+H596+H598</f>
        <v>12919</v>
      </c>
      <c r="I593" s="82"/>
      <c r="J593" s="7"/>
      <c r="K593" s="7"/>
      <c r="L593" s="83"/>
      <c r="M593" s="23"/>
      <c r="N593" s="24"/>
      <c r="O593" s="23"/>
      <c r="P593" s="24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</row>
    <row r="594" spans="2:178" ht="42.75" customHeight="1">
      <c r="B594" s="17" t="s">
        <v>139</v>
      </c>
      <c r="C594" s="85" t="s">
        <v>93</v>
      </c>
      <c r="D594" s="101" t="s">
        <v>87</v>
      </c>
      <c r="E594" s="101" t="s">
        <v>39</v>
      </c>
      <c r="F594" s="101" t="s">
        <v>217</v>
      </c>
      <c r="G594" s="101" t="s">
        <v>138</v>
      </c>
      <c r="H594" s="100">
        <f>H595</f>
        <v>10940.2</v>
      </c>
      <c r="I594" s="82"/>
      <c r="J594" s="7"/>
      <c r="K594" s="7"/>
      <c r="L594" s="83"/>
      <c r="M594" s="23"/>
      <c r="N594" s="24"/>
      <c r="O594" s="23"/>
      <c r="P594" s="24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</row>
    <row r="595" spans="2:178" ht="12.75">
      <c r="B595" s="17" t="s">
        <v>218</v>
      </c>
      <c r="C595" s="85" t="s">
        <v>93</v>
      </c>
      <c r="D595" s="101" t="s">
        <v>87</v>
      </c>
      <c r="E595" s="101" t="s">
        <v>39</v>
      </c>
      <c r="F595" s="101" t="s">
        <v>217</v>
      </c>
      <c r="G595" s="101" t="s">
        <v>219</v>
      </c>
      <c r="H595" s="100">
        <f>9768.6+326.9+14+830.7</f>
        <v>10940.2</v>
      </c>
      <c r="I595" s="82"/>
      <c r="J595" s="7"/>
      <c r="K595" s="7"/>
      <c r="L595" s="83"/>
      <c r="M595" s="23"/>
      <c r="N595" s="24"/>
      <c r="O595" s="23"/>
      <c r="P595" s="24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</row>
    <row r="596" spans="2:178" ht="17.25" customHeight="1">
      <c r="B596" s="17" t="s">
        <v>142</v>
      </c>
      <c r="C596" s="85" t="s">
        <v>93</v>
      </c>
      <c r="D596" s="101" t="s">
        <v>87</v>
      </c>
      <c r="E596" s="101" t="s">
        <v>39</v>
      </c>
      <c r="F596" s="101" t="s">
        <v>217</v>
      </c>
      <c r="G596" s="101" t="s">
        <v>141</v>
      </c>
      <c r="H596" s="100">
        <f>H597</f>
        <v>1340.8000000000002</v>
      </c>
      <c r="I596" s="82"/>
      <c r="J596" s="7"/>
      <c r="K596" s="7"/>
      <c r="L596" s="83"/>
      <c r="M596" s="23"/>
      <c r="N596" s="24"/>
      <c r="O596" s="23"/>
      <c r="P596" s="24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</row>
    <row r="597" spans="2:178" ht="25.5">
      <c r="B597" s="17" t="s">
        <v>152</v>
      </c>
      <c r="C597" s="85" t="s">
        <v>93</v>
      </c>
      <c r="D597" s="101" t="s">
        <v>87</v>
      </c>
      <c r="E597" s="101" t="s">
        <v>39</v>
      </c>
      <c r="F597" s="101" t="s">
        <v>217</v>
      </c>
      <c r="G597" s="101" t="s">
        <v>21</v>
      </c>
      <c r="H597" s="100">
        <f>1066.2+274.6</f>
        <v>1340.8000000000002</v>
      </c>
      <c r="I597" s="82"/>
      <c r="J597" s="7"/>
      <c r="K597" s="7"/>
      <c r="L597" s="83"/>
      <c r="M597" s="23"/>
      <c r="N597" s="24"/>
      <c r="O597" s="23"/>
      <c r="P597" s="24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</row>
    <row r="598" spans="2:178" ht="12.75">
      <c r="B598" s="17" t="s">
        <v>33</v>
      </c>
      <c r="C598" s="85" t="s">
        <v>93</v>
      </c>
      <c r="D598" s="101" t="s">
        <v>87</v>
      </c>
      <c r="E598" s="101" t="s">
        <v>39</v>
      </c>
      <c r="F598" s="101" t="s">
        <v>217</v>
      </c>
      <c r="G598" s="101" t="s">
        <v>34</v>
      </c>
      <c r="H598" s="100">
        <f>H599</f>
        <v>638</v>
      </c>
      <c r="I598" s="82"/>
      <c r="J598" s="7"/>
      <c r="K598" s="7"/>
      <c r="L598" s="83"/>
      <c r="M598" s="23"/>
      <c r="N598" s="24"/>
      <c r="O598" s="23"/>
      <c r="P598" s="24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</row>
    <row r="599" spans="2:178" ht="12.75">
      <c r="B599" s="17" t="s">
        <v>240</v>
      </c>
      <c r="C599" s="85" t="s">
        <v>93</v>
      </c>
      <c r="D599" s="101" t="s">
        <v>87</v>
      </c>
      <c r="E599" s="101" t="s">
        <v>39</v>
      </c>
      <c r="F599" s="101" t="s">
        <v>217</v>
      </c>
      <c r="G599" s="101" t="s">
        <v>230</v>
      </c>
      <c r="H599" s="100">
        <v>638</v>
      </c>
      <c r="I599" s="82"/>
      <c r="J599" s="7"/>
      <c r="K599" s="7"/>
      <c r="L599" s="83"/>
      <c r="M599" s="23"/>
      <c r="N599" s="24"/>
      <c r="O599" s="23"/>
      <c r="P599" s="24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</row>
    <row r="600" spans="2:178" ht="39.75" customHeight="1">
      <c r="B600" s="13" t="s">
        <v>273</v>
      </c>
      <c r="C600" s="85" t="s">
        <v>93</v>
      </c>
      <c r="D600" s="101" t="s">
        <v>87</v>
      </c>
      <c r="E600" s="101" t="s">
        <v>39</v>
      </c>
      <c r="F600" s="12" t="s">
        <v>272</v>
      </c>
      <c r="G600" s="101"/>
      <c r="H600" s="100">
        <f>H601</f>
        <v>343.5</v>
      </c>
      <c r="I600" s="82"/>
      <c r="J600" s="7"/>
      <c r="K600" s="7"/>
      <c r="L600" s="83"/>
      <c r="M600" s="23"/>
      <c r="N600" s="24"/>
      <c r="O600" s="23"/>
      <c r="P600" s="24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</row>
    <row r="601" spans="2:178" ht="40.5" customHeight="1">
      <c r="B601" s="17" t="s">
        <v>139</v>
      </c>
      <c r="C601" s="85" t="s">
        <v>93</v>
      </c>
      <c r="D601" s="101" t="s">
        <v>87</v>
      </c>
      <c r="E601" s="101" t="s">
        <v>39</v>
      </c>
      <c r="F601" s="12" t="s">
        <v>272</v>
      </c>
      <c r="G601" s="101" t="s">
        <v>138</v>
      </c>
      <c r="H601" s="100">
        <f>H602</f>
        <v>343.5</v>
      </c>
      <c r="I601" s="82"/>
      <c r="J601" s="7"/>
      <c r="K601" s="7"/>
      <c r="L601" s="83"/>
      <c r="M601" s="23"/>
      <c r="N601" s="24"/>
      <c r="O601" s="23"/>
      <c r="P601" s="24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</row>
    <row r="602" spans="2:178" ht="12.75">
      <c r="B602" s="17" t="s">
        <v>275</v>
      </c>
      <c r="C602" s="85" t="s">
        <v>93</v>
      </c>
      <c r="D602" s="101" t="s">
        <v>87</v>
      </c>
      <c r="E602" s="101" t="s">
        <v>39</v>
      </c>
      <c r="F602" s="12" t="s">
        <v>272</v>
      </c>
      <c r="G602" s="101" t="s">
        <v>219</v>
      </c>
      <c r="H602" s="100">
        <v>343.5</v>
      </c>
      <c r="I602" s="82"/>
      <c r="J602" s="7"/>
      <c r="K602" s="7"/>
      <c r="L602" s="83"/>
      <c r="M602" s="23"/>
      <c r="N602" s="24"/>
      <c r="O602" s="23"/>
      <c r="P602" s="24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</row>
    <row r="603" spans="2:178" ht="25.5">
      <c r="B603" s="17" t="s">
        <v>250</v>
      </c>
      <c r="C603" s="85" t="s">
        <v>93</v>
      </c>
      <c r="D603" s="101" t="s">
        <v>87</v>
      </c>
      <c r="E603" s="101" t="s">
        <v>39</v>
      </c>
      <c r="F603" s="12" t="s">
        <v>251</v>
      </c>
      <c r="G603" s="101"/>
      <c r="H603" s="100">
        <f>H604</f>
        <v>782.8000000000001</v>
      </c>
      <c r="I603" s="82"/>
      <c r="J603" s="7"/>
      <c r="K603" s="7"/>
      <c r="L603" s="83"/>
      <c r="M603" s="23"/>
      <c r="N603" s="24"/>
      <c r="O603" s="23"/>
      <c r="P603" s="24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</row>
    <row r="604" spans="2:178" ht="25.5">
      <c r="B604" s="17" t="s">
        <v>144</v>
      </c>
      <c r="C604" s="85" t="s">
        <v>93</v>
      </c>
      <c r="D604" s="101" t="s">
        <v>87</v>
      </c>
      <c r="E604" s="101" t="s">
        <v>39</v>
      </c>
      <c r="F604" s="12" t="s">
        <v>251</v>
      </c>
      <c r="G604" s="101" t="s">
        <v>138</v>
      </c>
      <c r="H604" s="100">
        <f>H605</f>
        <v>782.8000000000001</v>
      </c>
      <c r="I604" s="82"/>
      <c r="J604" s="7"/>
      <c r="K604" s="7"/>
      <c r="L604" s="83"/>
      <c r="M604" s="23"/>
      <c r="N604" s="24"/>
      <c r="O604" s="23"/>
      <c r="P604" s="24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</row>
    <row r="605" spans="2:178" ht="12.75">
      <c r="B605" s="13" t="s">
        <v>145</v>
      </c>
      <c r="C605" s="85" t="s">
        <v>93</v>
      </c>
      <c r="D605" s="101" t="s">
        <v>87</v>
      </c>
      <c r="E605" s="101" t="s">
        <v>39</v>
      </c>
      <c r="F605" s="12" t="s">
        <v>251</v>
      </c>
      <c r="G605" s="101" t="s">
        <v>219</v>
      </c>
      <c r="H605" s="100">
        <f>1090.7-307.9</f>
        <v>782.8000000000001</v>
      </c>
      <c r="I605" s="82"/>
      <c r="J605" s="7"/>
      <c r="K605" s="7"/>
      <c r="L605" s="83"/>
      <c r="M605" s="23"/>
      <c r="N605" s="24"/>
      <c r="O605" s="23"/>
      <c r="P605" s="24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</row>
    <row r="606" spans="2:178" ht="25.5">
      <c r="B606" s="17" t="s">
        <v>252</v>
      </c>
      <c r="C606" s="85" t="s">
        <v>93</v>
      </c>
      <c r="D606" s="101" t="s">
        <v>87</v>
      </c>
      <c r="E606" s="101" t="s">
        <v>39</v>
      </c>
      <c r="F606" s="12" t="s">
        <v>253</v>
      </c>
      <c r="G606" s="101"/>
      <c r="H606" s="100">
        <f>H607</f>
        <v>10.9</v>
      </c>
      <c r="I606" s="82"/>
      <c r="J606" s="7"/>
      <c r="K606" s="7"/>
      <c r="L606" s="83"/>
      <c r="M606" s="23"/>
      <c r="N606" s="24"/>
      <c r="O606" s="23"/>
      <c r="P606" s="24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</row>
    <row r="607" spans="2:178" ht="25.5">
      <c r="B607" s="17" t="s">
        <v>144</v>
      </c>
      <c r="C607" s="85" t="s">
        <v>93</v>
      </c>
      <c r="D607" s="101" t="s">
        <v>87</v>
      </c>
      <c r="E607" s="101" t="s">
        <v>39</v>
      </c>
      <c r="F607" s="12" t="s">
        <v>253</v>
      </c>
      <c r="G607" s="101" t="s">
        <v>138</v>
      </c>
      <c r="H607" s="100">
        <f>H608</f>
        <v>10.9</v>
      </c>
      <c r="I607" s="82"/>
      <c r="J607" s="7"/>
      <c r="K607" s="7"/>
      <c r="L607" s="83"/>
      <c r="M607" s="23"/>
      <c r="N607" s="24"/>
      <c r="O607" s="23"/>
      <c r="P607" s="24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</row>
    <row r="608" spans="2:178" ht="12.75">
      <c r="B608" s="13" t="s">
        <v>145</v>
      </c>
      <c r="C608" s="85" t="s">
        <v>93</v>
      </c>
      <c r="D608" s="101" t="s">
        <v>87</v>
      </c>
      <c r="E608" s="101" t="s">
        <v>39</v>
      </c>
      <c r="F608" s="12" t="s">
        <v>253</v>
      </c>
      <c r="G608" s="101" t="s">
        <v>219</v>
      </c>
      <c r="H608" s="100">
        <v>10.9</v>
      </c>
      <c r="I608" s="82"/>
      <c r="J608" s="7"/>
      <c r="K608" s="7"/>
      <c r="L608" s="83"/>
      <c r="M608" s="23"/>
      <c r="N608" s="24"/>
      <c r="O608" s="23"/>
      <c r="P608" s="24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</row>
    <row r="609" spans="2:178" ht="25.5">
      <c r="B609" s="13" t="s">
        <v>278</v>
      </c>
      <c r="C609" s="85" t="s">
        <v>93</v>
      </c>
      <c r="D609" s="101" t="s">
        <v>87</v>
      </c>
      <c r="E609" s="101" t="s">
        <v>39</v>
      </c>
      <c r="F609" s="12" t="s">
        <v>277</v>
      </c>
      <c r="G609" s="101"/>
      <c r="H609" s="100">
        <f>H610</f>
        <v>67.5</v>
      </c>
      <c r="I609" s="82"/>
      <c r="J609" s="7"/>
      <c r="K609" s="7"/>
      <c r="L609" s="83"/>
      <c r="M609" s="23"/>
      <c r="N609" s="24"/>
      <c r="O609" s="23"/>
      <c r="P609" s="24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</row>
    <row r="610" spans="2:178" ht="38.25">
      <c r="B610" s="17" t="s">
        <v>139</v>
      </c>
      <c r="C610" s="85" t="s">
        <v>93</v>
      </c>
      <c r="D610" s="101" t="s">
        <v>87</v>
      </c>
      <c r="E610" s="101" t="s">
        <v>39</v>
      </c>
      <c r="F610" s="12" t="s">
        <v>277</v>
      </c>
      <c r="G610" s="101" t="s">
        <v>138</v>
      </c>
      <c r="H610" s="100">
        <f>H611</f>
        <v>67.5</v>
      </c>
      <c r="I610" s="82"/>
      <c r="J610" s="7"/>
      <c r="K610" s="7"/>
      <c r="L610" s="83"/>
      <c r="M610" s="23"/>
      <c r="N610" s="24"/>
      <c r="O610" s="23"/>
      <c r="P610" s="24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</row>
    <row r="611" spans="2:178" ht="12.75">
      <c r="B611" s="17" t="s">
        <v>275</v>
      </c>
      <c r="C611" s="85" t="s">
        <v>93</v>
      </c>
      <c r="D611" s="101" t="s">
        <v>87</v>
      </c>
      <c r="E611" s="101" t="s">
        <v>39</v>
      </c>
      <c r="F611" s="12" t="s">
        <v>277</v>
      </c>
      <c r="G611" s="101" t="s">
        <v>219</v>
      </c>
      <c r="H611" s="100">
        <f>99.6-32.1</f>
        <v>67.5</v>
      </c>
      <c r="I611" s="82"/>
      <c r="J611" s="7"/>
      <c r="K611" s="7"/>
      <c r="L611" s="83"/>
      <c r="M611" s="23"/>
      <c r="N611" s="24"/>
      <c r="O611" s="23"/>
      <c r="P611" s="24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</row>
    <row r="612" spans="2:178" ht="25.5">
      <c r="B612" s="17" t="s">
        <v>278</v>
      </c>
      <c r="C612" s="85" t="s">
        <v>93</v>
      </c>
      <c r="D612" s="101" t="s">
        <v>87</v>
      </c>
      <c r="E612" s="101" t="s">
        <v>39</v>
      </c>
      <c r="F612" s="12" t="s">
        <v>321</v>
      </c>
      <c r="G612" s="101"/>
      <c r="H612" s="100">
        <f>H613</f>
        <v>61.7</v>
      </c>
      <c r="I612" s="82"/>
      <c r="J612" s="7"/>
      <c r="K612" s="7"/>
      <c r="L612" s="83"/>
      <c r="M612" s="23"/>
      <c r="N612" s="24"/>
      <c r="O612" s="23"/>
      <c r="P612" s="24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</row>
    <row r="613" spans="2:178" ht="38.25">
      <c r="B613" s="17" t="s">
        <v>139</v>
      </c>
      <c r="C613" s="85" t="s">
        <v>93</v>
      </c>
      <c r="D613" s="101" t="s">
        <v>87</v>
      </c>
      <c r="E613" s="101" t="s">
        <v>39</v>
      </c>
      <c r="F613" s="12" t="s">
        <v>321</v>
      </c>
      <c r="G613" s="101" t="s">
        <v>138</v>
      </c>
      <c r="H613" s="100">
        <f>H614</f>
        <v>61.7</v>
      </c>
      <c r="I613" s="82"/>
      <c r="J613" s="7"/>
      <c r="K613" s="7"/>
      <c r="L613" s="83"/>
      <c r="M613" s="23"/>
      <c r="N613" s="24"/>
      <c r="O613" s="23"/>
      <c r="P613" s="24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</row>
    <row r="614" spans="2:178" ht="12.75">
      <c r="B614" s="17" t="s">
        <v>275</v>
      </c>
      <c r="C614" s="85" t="s">
        <v>93</v>
      </c>
      <c r="D614" s="101" t="s">
        <v>87</v>
      </c>
      <c r="E614" s="101" t="s">
        <v>39</v>
      </c>
      <c r="F614" s="12" t="s">
        <v>321</v>
      </c>
      <c r="G614" s="101" t="s">
        <v>219</v>
      </c>
      <c r="H614" s="100">
        <f>32.1+14.8+14.8</f>
        <v>61.7</v>
      </c>
      <c r="I614" s="82"/>
      <c r="J614" s="7"/>
      <c r="K614" s="7"/>
      <c r="L614" s="83"/>
      <c r="M614" s="23"/>
      <c r="N614" s="24"/>
      <c r="O614" s="23"/>
      <c r="P614" s="24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</row>
    <row r="615" spans="2:178" ht="30.75" customHeight="1">
      <c r="B615" s="16" t="s">
        <v>98</v>
      </c>
      <c r="C615" s="85" t="s">
        <v>93</v>
      </c>
      <c r="D615" s="12" t="s">
        <v>87</v>
      </c>
      <c r="E615" s="12" t="s">
        <v>39</v>
      </c>
      <c r="F615" s="12" t="s">
        <v>166</v>
      </c>
      <c r="G615" s="12"/>
      <c r="H615" s="104">
        <f>H617</f>
        <v>5349.3</v>
      </c>
      <c r="I615" s="82"/>
      <c r="J615" s="7"/>
      <c r="K615" s="7"/>
      <c r="L615" s="83"/>
      <c r="M615" s="23"/>
      <c r="N615" s="24"/>
      <c r="O615" s="23"/>
      <c r="P615" s="24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</row>
    <row r="616" spans="2:178" ht="42.75" customHeight="1">
      <c r="B616" s="17" t="s">
        <v>139</v>
      </c>
      <c r="C616" s="85" t="s">
        <v>93</v>
      </c>
      <c r="D616" s="12" t="s">
        <v>87</v>
      </c>
      <c r="E616" s="12" t="s">
        <v>39</v>
      </c>
      <c r="F616" s="12" t="s">
        <v>166</v>
      </c>
      <c r="G616" s="12" t="s">
        <v>138</v>
      </c>
      <c r="H616" s="7">
        <f>H617</f>
        <v>5349.3</v>
      </c>
      <c r="I616" s="82"/>
      <c r="J616" s="7"/>
      <c r="K616" s="7"/>
      <c r="L616" s="83"/>
      <c r="M616" s="23"/>
      <c r="N616" s="24"/>
      <c r="O616" s="23"/>
      <c r="P616" s="24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</row>
    <row r="617" spans="2:178" ht="17.25" customHeight="1">
      <c r="B617" s="17" t="s">
        <v>140</v>
      </c>
      <c r="C617" s="85" t="s">
        <v>93</v>
      </c>
      <c r="D617" s="12" t="s">
        <v>87</v>
      </c>
      <c r="E617" s="12" t="s">
        <v>39</v>
      </c>
      <c r="F617" s="12" t="s">
        <v>166</v>
      </c>
      <c r="G617" s="12" t="s">
        <v>115</v>
      </c>
      <c r="H617" s="7">
        <f>4797.3+552</f>
        <v>5349.3</v>
      </c>
      <c r="I617" s="82"/>
      <c r="J617" s="7"/>
      <c r="K617" s="7"/>
      <c r="L617" s="83"/>
      <c r="M617" s="23"/>
      <c r="N617" s="24"/>
      <c r="O617" s="23"/>
      <c r="P617" s="24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</row>
    <row r="618" spans="2:178" ht="12.75">
      <c r="B618" s="17" t="s">
        <v>238</v>
      </c>
      <c r="C618" s="85" t="s">
        <v>93</v>
      </c>
      <c r="D618" s="12" t="s">
        <v>87</v>
      </c>
      <c r="E618" s="12" t="s">
        <v>39</v>
      </c>
      <c r="F618" s="12" t="s">
        <v>228</v>
      </c>
      <c r="G618" s="12"/>
      <c r="H618" s="104">
        <f>H619</f>
        <v>127.3</v>
      </c>
      <c r="I618" s="82"/>
      <c r="J618" s="7"/>
      <c r="K618" s="7"/>
      <c r="L618" s="83"/>
      <c r="M618" s="23"/>
      <c r="N618" s="24"/>
      <c r="O618" s="23"/>
      <c r="P618" s="24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</row>
    <row r="619" spans="2:178" ht="36.75" customHeight="1">
      <c r="B619" s="17" t="s">
        <v>139</v>
      </c>
      <c r="C619" s="85" t="s">
        <v>93</v>
      </c>
      <c r="D619" s="12" t="s">
        <v>87</v>
      </c>
      <c r="E619" s="12" t="s">
        <v>39</v>
      </c>
      <c r="F619" s="12" t="s">
        <v>228</v>
      </c>
      <c r="G619" s="12" t="s">
        <v>138</v>
      </c>
      <c r="H619" s="116">
        <f>H620</f>
        <v>127.3</v>
      </c>
      <c r="I619" s="82"/>
      <c r="J619" s="7"/>
      <c r="K619" s="7"/>
      <c r="L619" s="83"/>
      <c r="M619" s="23"/>
      <c r="N619" s="24"/>
      <c r="O619" s="23"/>
      <c r="P619" s="24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</row>
    <row r="620" spans="2:178" ht="18.75" customHeight="1">
      <c r="B620" s="17" t="s">
        <v>140</v>
      </c>
      <c r="C620" s="85" t="s">
        <v>93</v>
      </c>
      <c r="D620" s="12" t="s">
        <v>87</v>
      </c>
      <c r="E620" s="12" t="s">
        <v>39</v>
      </c>
      <c r="F620" s="12" t="s">
        <v>228</v>
      </c>
      <c r="G620" s="12" t="s">
        <v>115</v>
      </c>
      <c r="H620" s="116">
        <v>127.3</v>
      </c>
      <c r="I620" s="82"/>
      <c r="J620" s="7"/>
      <c r="K620" s="7"/>
      <c r="L620" s="83"/>
      <c r="M620" s="23"/>
      <c r="N620" s="24"/>
      <c r="O620" s="23"/>
      <c r="P620" s="24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</row>
    <row r="621" spans="2:178" ht="12">
      <c r="B621" s="86" t="s">
        <v>56</v>
      </c>
      <c r="C621" s="81" t="s">
        <v>93</v>
      </c>
      <c r="D621" s="20" t="s">
        <v>43</v>
      </c>
      <c r="E621" s="20"/>
      <c r="F621" s="20"/>
      <c r="G621" s="20"/>
      <c r="H621" s="105">
        <f>H622</f>
        <v>41921.4</v>
      </c>
      <c r="I621" s="82"/>
      <c r="J621" s="7"/>
      <c r="K621" s="7"/>
      <c r="L621" s="83"/>
      <c r="M621" s="23" t="e">
        <f>M622+#REF!</f>
        <v>#REF!</v>
      </c>
      <c r="N621" s="24" t="e">
        <f>N622+#REF!</f>
        <v>#REF!</v>
      </c>
      <c r="O621" s="23" t="e">
        <f>O622+#REF!</f>
        <v>#REF!</v>
      </c>
      <c r="P621" s="24" t="e">
        <f>P622+#REF!</f>
        <v>#REF!</v>
      </c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</row>
    <row r="622" spans="2:178" ht="12.75">
      <c r="B622" s="13" t="s">
        <v>99</v>
      </c>
      <c r="C622" s="85" t="s">
        <v>93</v>
      </c>
      <c r="D622" s="12" t="s">
        <v>43</v>
      </c>
      <c r="E622" s="12" t="s">
        <v>18</v>
      </c>
      <c r="F622" s="12"/>
      <c r="G622" s="12"/>
      <c r="H622" s="7">
        <f>H623+H627+H630</f>
        <v>41921.4</v>
      </c>
      <c r="I622" s="82"/>
      <c r="J622" s="7"/>
      <c r="K622" s="7"/>
      <c r="L622" s="83"/>
      <c r="M622" s="33">
        <v>1497.6</v>
      </c>
      <c r="N622" s="34">
        <v>1497.6</v>
      </c>
      <c r="O622" s="33">
        <v>1497.6</v>
      </c>
      <c r="P622" s="34">
        <v>1497.6</v>
      </c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</row>
    <row r="623" spans="2:178" ht="27.75" customHeight="1">
      <c r="B623" s="13" t="s">
        <v>226</v>
      </c>
      <c r="C623" s="85" t="s">
        <v>93</v>
      </c>
      <c r="D623" s="101" t="s">
        <v>43</v>
      </c>
      <c r="E623" s="101" t="s">
        <v>18</v>
      </c>
      <c r="F623" s="101" t="s">
        <v>225</v>
      </c>
      <c r="G623" s="101"/>
      <c r="H623" s="100">
        <f>H624</f>
        <v>41219.4</v>
      </c>
      <c r="I623" s="91"/>
      <c r="J623" s="92"/>
      <c r="K623" s="92"/>
      <c r="L623" s="93"/>
      <c r="M623" s="41"/>
      <c r="N623" s="41"/>
      <c r="O623" s="41"/>
      <c r="P623" s="4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</row>
    <row r="624" spans="2:178" ht="12.75">
      <c r="B624" s="17" t="s">
        <v>136</v>
      </c>
      <c r="C624" s="85" t="s">
        <v>93</v>
      </c>
      <c r="D624" s="101" t="s">
        <v>43</v>
      </c>
      <c r="E624" s="101" t="s">
        <v>18</v>
      </c>
      <c r="F624" s="101" t="s">
        <v>225</v>
      </c>
      <c r="G624" s="101" t="s">
        <v>132</v>
      </c>
      <c r="H624" s="100">
        <f>H625+H626</f>
        <v>41219.4</v>
      </c>
      <c r="I624" s="91"/>
      <c r="J624" s="92"/>
      <c r="K624" s="92"/>
      <c r="L624" s="93"/>
      <c r="M624" s="41"/>
      <c r="N624" s="41"/>
      <c r="O624" s="41"/>
      <c r="P624" s="4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</row>
    <row r="625" spans="2:178" ht="12.75">
      <c r="B625" s="17" t="s">
        <v>108</v>
      </c>
      <c r="C625" s="85" t="s">
        <v>93</v>
      </c>
      <c r="D625" s="101" t="s">
        <v>43</v>
      </c>
      <c r="E625" s="101" t="s">
        <v>18</v>
      </c>
      <c r="F625" s="101" t="s">
        <v>225</v>
      </c>
      <c r="G625" s="101" t="s">
        <v>107</v>
      </c>
      <c r="H625" s="100">
        <f>31461.8+2073.1</f>
        <v>33534.9</v>
      </c>
      <c r="I625" s="91"/>
      <c r="J625" s="92"/>
      <c r="K625" s="92"/>
      <c r="L625" s="93"/>
      <c r="M625" s="41"/>
      <c r="N625" s="41"/>
      <c r="O625" s="41"/>
      <c r="P625" s="4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</row>
    <row r="626" spans="2:178" ht="17.25" customHeight="1">
      <c r="B626" s="17" t="s">
        <v>59</v>
      </c>
      <c r="C626" s="85" t="s">
        <v>93</v>
      </c>
      <c r="D626" s="101" t="s">
        <v>43</v>
      </c>
      <c r="E626" s="101" t="s">
        <v>18</v>
      </c>
      <c r="F626" s="101" t="s">
        <v>225</v>
      </c>
      <c r="G626" s="101" t="s">
        <v>60</v>
      </c>
      <c r="H626" s="100">
        <f>5857.7+1826.8</f>
        <v>7684.5</v>
      </c>
      <c r="I626" s="91"/>
      <c r="J626" s="92"/>
      <c r="K626" s="92"/>
      <c r="L626" s="93"/>
      <c r="M626" s="41"/>
      <c r="N626" s="41"/>
      <c r="O626" s="41"/>
      <c r="P626" s="4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</row>
    <row r="627" spans="2:178" ht="28.5" customHeight="1">
      <c r="B627" s="17" t="s">
        <v>137</v>
      </c>
      <c r="C627" s="85" t="s">
        <v>93</v>
      </c>
      <c r="D627" s="12" t="s">
        <v>43</v>
      </c>
      <c r="E627" s="12" t="s">
        <v>18</v>
      </c>
      <c r="F627" s="12" t="s">
        <v>170</v>
      </c>
      <c r="G627" s="12"/>
      <c r="H627" s="7">
        <f>H629</f>
        <v>335.5</v>
      </c>
      <c r="I627" s="91"/>
      <c r="J627" s="92"/>
      <c r="K627" s="92"/>
      <c r="L627" s="93"/>
      <c r="M627" s="41"/>
      <c r="N627" s="41"/>
      <c r="O627" s="41"/>
      <c r="P627" s="4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</row>
    <row r="628" spans="2:178" ht="12.75">
      <c r="B628" s="17" t="s">
        <v>136</v>
      </c>
      <c r="C628" s="85" t="s">
        <v>93</v>
      </c>
      <c r="D628" s="12" t="s">
        <v>43</v>
      </c>
      <c r="E628" s="12" t="s">
        <v>18</v>
      </c>
      <c r="F628" s="12" t="s">
        <v>170</v>
      </c>
      <c r="G628" s="12" t="s">
        <v>132</v>
      </c>
      <c r="H628" s="7">
        <f>H629</f>
        <v>335.5</v>
      </c>
      <c r="I628" s="91"/>
      <c r="J628" s="92"/>
      <c r="K628" s="92"/>
      <c r="L628" s="93"/>
      <c r="M628" s="41"/>
      <c r="N628" s="41"/>
      <c r="O628" s="41"/>
      <c r="P628" s="4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</row>
    <row r="629" spans="2:178" ht="12.75">
      <c r="B629" s="17" t="s">
        <v>108</v>
      </c>
      <c r="C629" s="85" t="s">
        <v>93</v>
      </c>
      <c r="D629" s="12" t="s">
        <v>43</v>
      </c>
      <c r="E629" s="12" t="s">
        <v>18</v>
      </c>
      <c r="F629" s="12" t="s">
        <v>170</v>
      </c>
      <c r="G629" s="12" t="s">
        <v>107</v>
      </c>
      <c r="H629" s="7">
        <f>332+3.5</f>
        <v>335.5</v>
      </c>
      <c r="I629" s="91"/>
      <c r="J629" s="92"/>
      <c r="K629" s="92"/>
      <c r="L629" s="93"/>
      <c r="M629" s="41"/>
      <c r="N629" s="41"/>
      <c r="O629" s="41"/>
      <c r="P629" s="4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</row>
    <row r="630" spans="2:178" ht="40.5" customHeight="1">
      <c r="B630" s="17" t="s">
        <v>276</v>
      </c>
      <c r="C630" s="85" t="s">
        <v>93</v>
      </c>
      <c r="D630" s="12" t="s">
        <v>43</v>
      </c>
      <c r="E630" s="12" t="s">
        <v>18</v>
      </c>
      <c r="F630" s="12" t="s">
        <v>171</v>
      </c>
      <c r="G630" s="12"/>
      <c r="H630" s="7">
        <f>H631+H634</f>
        <v>366.49999999999994</v>
      </c>
      <c r="I630" s="91"/>
      <c r="J630" s="92"/>
      <c r="K630" s="92"/>
      <c r="L630" s="93"/>
      <c r="M630" s="41"/>
      <c r="N630" s="41"/>
      <c r="O630" s="41"/>
      <c r="P630" s="4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</row>
    <row r="631" spans="2:178" ht="16.5" customHeight="1">
      <c r="B631" s="17" t="s">
        <v>142</v>
      </c>
      <c r="C631" s="85" t="s">
        <v>93</v>
      </c>
      <c r="D631" s="12" t="s">
        <v>43</v>
      </c>
      <c r="E631" s="12" t="s">
        <v>18</v>
      </c>
      <c r="F631" s="12" t="s">
        <v>171</v>
      </c>
      <c r="G631" s="12" t="s">
        <v>141</v>
      </c>
      <c r="H631" s="7">
        <f>H632</f>
        <v>37.9</v>
      </c>
      <c r="I631" s="91"/>
      <c r="J631" s="92"/>
      <c r="K631" s="92"/>
      <c r="L631" s="93"/>
      <c r="M631" s="41"/>
      <c r="N631" s="41"/>
      <c r="O631" s="41"/>
      <c r="P631" s="4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</row>
    <row r="632" spans="2:178" ht="25.5">
      <c r="B632" s="17" t="s">
        <v>152</v>
      </c>
      <c r="C632" s="85" t="s">
        <v>93</v>
      </c>
      <c r="D632" s="12" t="s">
        <v>43</v>
      </c>
      <c r="E632" s="12" t="s">
        <v>18</v>
      </c>
      <c r="F632" s="12" t="s">
        <v>171</v>
      </c>
      <c r="G632" s="12" t="s">
        <v>21</v>
      </c>
      <c r="H632" s="7">
        <v>37.9</v>
      </c>
      <c r="I632" s="91"/>
      <c r="J632" s="92"/>
      <c r="K632" s="92"/>
      <c r="L632" s="93"/>
      <c r="M632" s="41"/>
      <c r="N632" s="41"/>
      <c r="O632" s="41"/>
      <c r="P632" s="4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</row>
    <row r="633" spans="2:178" ht="12.75">
      <c r="B633" s="17" t="s">
        <v>136</v>
      </c>
      <c r="C633" s="85" t="s">
        <v>93</v>
      </c>
      <c r="D633" s="12" t="s">
        <v>43</v>
      </c>
      <c r="E633" s="12" t="s">
        <v>18</v>
      </c>
      <c r="F633" s="12" t="s">
        <v>171</v>
      </c>
      <c r="G633" s="12" t="s">
        <v>132</v>
      </c>
      <c r="H633" s="7">
        <f>H634</f>
        <v>328.59999999999997</v>
      </c>
      <c r="I633" s="91"/>
      <c r="J633" s="92"/>
      <c r="K633" s="92"/>
      <c r="L633" s="93"/>
      <c r="M633" s="41"/>
      <c r="N633" s="41"/>
      <c r="O633" s="41"/>
      <c r="P633" s="4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</row>
    <row r="634" spans="2:178" ht="12.75">
      <c r="B634" s="17" t="s">
        <v>108</v>
      </c>
      <c r="C634" s="85" t="s">
        <v>93</v>
      </c>
      <c r="D634" s="12" t="s">
        <v>43</v>
      </c>
      <c r="E634" s="12" t="s">
        <v>18</v>
      </c>
      <c r="F634" s="12" t="s">
        <v>171</v>
      </c>
      <c r="G634" s="12" t="s">
        <v>107</v>
      </c>
      <c r="H634" s="7">
        <f>379.7-51.1</f>
        <v>328.59999999999997</v>
      </c>
      <c r="I634" s="91"/>
      <c r="J634" s="92"/>
      <c r="K634" s="92"/>
      <c r="L634" s="93"/>
      <c r="M634" s="41"/>
      <c r="N634" s="41"/>
      <c r="O634" s="41"/>
      <c r="P634" s="4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</row>
    <row r="635" spans="2:178" ht="18" customHeight="1">
      <c r="B635" s="86" t="s">
        <v>100</v>
      </c>
      <c r="C635" s="85"/>
      <c r="D635" s="12"/>
      <c r="E635" s="12"/>
      <c r="F635" s="12"/>
      <c r="G635" s="12"/>
      <c r="H635" s="103">
        <f>H471+H382+H346+H226+H17</f>
        <v>1862277.0389999999</v>
      </c>
      <c r="I635" s="91"/>
      <c r="J635" s="92"/>
      <c r="K635" s="92"/>
      <c r="L635" s="93"/>
      <c r="M635" s="44" t="e">
        <f>M17+M226+#REF!+#REF!+#REF!+#REF!+M471+#REF!+#REF!</f>
        <v>#REF!</v>
      </c>
      <c r="N635" s="44" t="e">
        <f>N17+N226+#REF!+#REF!+#REF!+#REF!+N471+#REF!+#REF!</f>
        <v>#REF!</v>
      </c>
      <c r="O635" s="44" t="e">
        <f>O17+O226+#REF!+#REF!+#REF!+#REF!+O471+#REF!+#REF!</f>
        <v>#REF!</v>
      </c>
      <c r="P635" s="64" t="e">
        <f>P17+P226+#REF!+#REF!+#REF!+#REF!+P471+#REF!+#REF!</f>
        <v>#REF!</v>
      </c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</row>
    <row r="636" spans="2:12" s="2" customFormat="1" ht="14.25" customHeight="1">
      <c r="B636" s="84" t="s">
        <v>248</v>
      </c>
      <c r="C636" s="81"/>
      <c r="D636" s="20"/>
      <c r="E636" s="20"/>
      <c r="F636" s="112"/>
      <c r="G636" s="20"/>
      <c r="H636" s="118">
        <v>-23955</v>
      </c>
      <c r="I636" s="45"/>
      <c r="J636" s="45"/>
      <c r="K636" s="45"/>
      <c r="L636" s="45"/>
    </row>
    <row r="637" spans="2:12" s="2" customFormat="1" ht="12">
      <c r="B637" s="48"/>
      <c r="C637" s="46"/>
      <c r="D637" s="47"/>
      <c r="E637" s="47"/>
      <c r="F637" s="47"/>
      <c r="G637" s="47"/>
      <c r="H637" s="108"/>
      <c r="I637" s="45"/>
      <c r="J637" s="45"/>
      <c r="K637" s="45"/>
      <c r="L637" s="45"/>
    </row>
    <row r="638" spans="2:12" s="2" customFormat="1" ht="12">
      <c r="B638" s="48"/>
      <c r="C638" s="46"/>
      <c r="D638" s="47"/>
      <c r="E638" s="47"/>
      <c r="F638" s="47"/>
      <c r="G638" s="47"/>
      <c r="H638" s="108"/>
      <c r="I638" s="45"/>
      <c r="J638" s="45"/>
      <c r="K638" s="45"/>
      <c r="L638" s="45"/>
    </row>
    <row r="639" spans="2:12" s="2" customFormat="1" ht="22.5" customHeight="1">
      <c r="B639" s="48"/>
      <c r="C639" s="46"/>
      <c r="D639" s="47"/>
      <c r="E639" s="47"/>
      <c r="F639" s="47"/>
      <c r="G639" s="47"/>
      <c r="H639" s="108"/>
      <c r="I639" s="45"/>
      <c r="J639" s="45"/>
      <c r="K639" s="45"/>
      <c r="L639" s="45"/>
    </row>
    <row r="640" spans="3:12" s="2" customFormat="1" ht="43.5" customHeight="1">
      <c r="C640" s="46"/>
      <c r="D640" s="47"/>
      <c r="E640" s="47"/>
      <c r="F640" s="47"/>
      <c r="G640" s="47"/>
      <c r="H640" s="97"/>
      <c r="I640" s="45"/>
      <c r="J640" s="45"/>
      <c r="K640" s="45"/>
      <c r="L640" s="45"/>
    </row>
    <row r="641" spans="2:12" s="2" customFormat="1" ht="21" customHeight="1">
      <c r="B641" s="48"/>
      <c r="C641" s="46"/>
      <c r="D641" s="47"/>
      <c r="E641" s="47"/>
      <c r="F641" s="47"/>
      <c r="G641" s="47"/>
      <c r="H641" s="67"/>
      <c r="I641" s="45"/>
      <c r="J641" s="45"/>
      <c r="K641" s="45"/>
      <c r="L641" s="45"/>
    </row>
    <row r="642" spans="2:12" s="2" customFormat="1" ht="19.5" customHeight="1">
      <c r="B642" s="48"/>
      <c r="C642" s="46"/>
      <c r="D642" s="47"/>
      <c r="E642" s="47"/>
      <c r="F642" s="47"/>
      <c r="G642" s="47"/>
      <c r="H642" s="67"/>
      <c r="I642" s="45"/>
      <c r="J642" s="45"/>
      <c r="K642" s="45"/>
      <c r="L642" s="45"/>
    </row>
    <row r="643" spans="2:12" s="2" customFormat="1" ht="19.5" customHeight="1">
      <c r="B643" s="48"/>
      <c r="C643" s="46"/>
      <c r="D643" s="47"/>
      <c r="E643" s="47"/>
      <c r="F643" s="47"/>
      <c r="G643" s="47"/>
      <c r="H643" s="67"/>
      <c r="I643" s="45"/>
      <c r="J643" s="45"/>
      <c r="K643" s="45"/>
      <c r="L643" s="45"/>
    </row>
    <row r="644" spans="2:12" s="2" customFormat="1" ht="19.5" customHeight="1">
      <c r="B644" s="48"/>
      <c r="C644" s="46"/>
      <c r="D644" s="47"/>
      <c r="E644" s="47"/>
      <c r="F644" s="47"/>
      <c r="G644" s="47"/>
      <c r="H644" s="67"/>
      <c r="I644" s="45"/>
      <c r="J644" s="45"/>
      <c r="K644" s="45"/>
      <c r="L644" s="45"/>
    </row>
    <row r="645" spans="2:12" s="2" customFormat="1" ht="33.75" customHeight="1">
      <c r="B645" s="48"/>
      <c r="C645" s="46"/>
      <c r="D645" s="47"/>
      <c r="E645" s="47"/>
      <c r="F645" s="47"/>
      <c r="G645" s="47"/>
      <c r="H645" s="67"/>
      <c r="I645" s="45"/>
      <c r="J645" s="45"/>
      <c r="K645" s="45"/>
      <c r="L645" s="45"/>
    </row>
    <row r="646" spans="2:12" s="2" customFormat="1" ht="22.5" customHeight="1">
      <c r="B646" s="48"/>
      <c r="C646" s="46"/>
      <c r="D646" s="47"/>
      <c r="E646" s="47"/>
      <c r="F646" s="47"/>
      <c r="G646" s="47"/>
      <c r="H646" s="67"/>
      <c r="I646" s="45"/>
      <c r="J646" s="45"/>
      <c r="K646" s="45"/>
      <c r="L646" s="45"/>
    </row>
    <row r="647" spans="2:12" s="2" customFormat="1" ht="26.25" customHeight="1">
      <c r="B647" s="48"/>
      <c r="C647" s="46"/>
      <c r="D647" s="47"/>
      <c r="E647" s="47"/>
      <c r="F647" s="47"/>
      <c r="G647" s="47"/>
      <c r="H647" s="67"/>
      <c r="I647" s="45"/>
      <c r="J647" s="45"/>
      <c r="K647" s="45"/>
      <c r="L647" s="45"/>
    </row>
    <row r="648" spans="2:12" s="2" customFormat="1" ht="12">
      <c r="B648" s="48"/>
      <c r="C648" s="46"/>
      <c r="D648" s="47"/>
      <c r="E648" s="47"/>
      <c r="F648" s="47"/>
      <c r="G648" s="47"/>
      <c r="H648" s="67"/>
      <c r="I648" s="45"/>
      <c r="J648" s="45"/>
      <c r="K648" s="45"/>
      <c r="L648" s="45"/>
    </row>
    <row r="649" spans="2:12" s="2" customFormat="1" ht="22.5" customHeight="1">
      <c r="B649" s="48"/>
      <c r="C649" s="46"/>
      <c r="D649" s="47"/>
      <c r="E649" s="47"/>
      <c r="F649" s="47"/>
      <c r="G649" s="47"/>
      <c r="H649" s="67"/>
      <c r="I649" s="45"/>
      <c r="J649" s="45"/>
      <c r="K649" s="45"/>
      <c r="L649" s="45"/>
    </row>
    <row r="650" spans="2:12" s="2" customFormat="1" ht="17.25" customHeight="1">
      <c r="B650" s="49"/>
      <c r="C650" s="46"/>
      <c r="D650" s="47"/>
      <c r="E650" s="47"/>
      <c r="F650" s="47"/>
      <c r="G650" s="47"/>
      <c r="H650" s="67"/>
      <c r="I650" s="45"/>
      <c r="J650" s="45"/>
      <c r="K650" s="45"/>
      <c r="L650" s="45"/>
    </row>
    <row r="651" spans="2:12" s="2" customFormat="1" ht="17.25" customHeight="1">
      <c r="B651" s="48"/>
      <c r="C651" s="46"/>
      <c r="D651" s="47"/>
      <c r="E651" s="47"/>
      <c r="F651" s="47"/>
      <c r="G651" s="47"/>
      <c r="H651" s="67"/>
      <c r="I651" s="45"/>
      <c r="J651" s="45"/>
      <c r="K651" s="45"/>
      <c r="L651" s="45"/>
    </row>
    <row r="652" spans="2:12" s="2" customFormat="1" ht="17.25" customHeight="1">
      <c r="B652" s="48"/>
      <c r="C652" s="46"/>
      <c r="D652" s="47"/>
      <c r="E652" s="47"/>
      <c r="F652" s="47"/>
      <c r="G652" s="47"/>
      <c r="H652" s="67"/>
      <c r="I652" s="45"/>
      <c r="J652" s="45"/>
      <c r="K652" s="45"/>
      <c r="L652" s="45"/>
    </row>
    <row r="653" spans="2:12" s="2" customFormat="1" ht="30" customHeight="1">
      <c r="B653" s="48"/>
      <c r="C653" s="46"/>
      <c r="D653" s="47"/>
      <c r="E653" s="47"/>
      <c r="F653" s="47"/>
      <c r="G653" s="47"/>
      <c r="H653" s="67"/>
      <c r="I653" s="45"/>
      <c r="J653" s="45"/>
      <c r="K653" s="45"/>
      <c r="L653" s="45"/>
    </row>
    <row r="654" spans="2:12" s="2" customFormat="1" ht="22.5" customHeight="1">
      <c r="B654" s="48"/>
      <c r="C654" s="46"/>
      <c r="D654" s="47"/>
      <c r="E654" s="47"/>
      <c r="F654" s="47"/>
      <c r="G654" s="47"/>
      <c r="H654" s="67"/>
      <c r="I654" s="45"/>
      <c r="J654" s="45"/>
      <c r="K654" s="45"/>
      <c r="L654" s="45"/>
    </row>
    <row r="655" spans="2:12" s="2" customFormat="1" ht="22.5" customHeight="1">
      <c r="B655" s="50"/>
      <c r="C655" s="46"/>
      <c r="D655" s="47"/>
      <c r="E655" s="47"/>
      <c r="F655" s="47"/>
      <c r="G655" s="47"/>
      <c r="H655" s="67"/>
      <c r="I655" s="45"/>
      <c r="J655" s="45"/>
      <c r="K655" s="45"/>
      <c r="L655" s="45"/>
    </row>
    <row r="656" spans="2:12" s="2" customFormat="1" ht="46.5" customHeight="1">
      <c r="B656" s="51"/>
      <c r="C656" s="46"/>
      <c r="D656" s="47"/>
      <c r="E656" s="47"/>
      <c r="F656" s="47"/>
      <c r="G656" s="47"/>
      <c r="H656" s="67"/>
      <c r="I656" s="45"/>
      <c r="J656" s="45"/>
      <c r="K656" s="45"/>
      <c r="L656" s="45"/>
    </row>
    <row r="657" spans="2:12" s="2" customFormat="1" ht="30.75" customHeight="1">
      <c r="B657" s="51"/>
      <c r="C657" s="46"/>
      <c r="D657" s="47"/>
      <c r="E657" s="47"/>
      <c r="F657" s="47"/>
      <c r="G657" s="47"/>
      <c r="H657" s="67"/>
      <c r="I657" s="45"/>
      <c r="J657" s="45"/>
      <c r="K657" s="45"/>
      <c r="L657" s="45"/>
    </row>
    <row r="658" spans="2:12" s="2" customFormat="1" ht="43.5" customHeight="1">
      <c r="B658" s="48"/>
      <c r="C658" s="46"/>
      <c r="D658" s="47"/>
      <c r="E658" s="47"/>
      <c r="F658" s="47"/>
      <c r="G658" s="47"/>
      <c r="H658" s="67"/>
      <c r="I658" s="45"/>
      <c r="J658" s="45"/>
      <c r="K658" s="45"/>
      <c r="L658" s="45"/>
    </row>
    <row r="659" spans="2:12" s="2" customFormat="1" ht="19.5" customHeight="1">
      <c r="B659" s="48"/>
      <c r="C659" s="46"/>
      <c r="D659" s="47"/>
      <c r="E659" s="47"/>
      <c r="F659" s="47"/>
      <c r="G659" s="47"/>
      <c r="H659" s="67"/>
      <c r="I659" s="45"/>
      <c r="J659" s="45"/>
      <c r="K659" s="45"/>
      <c r="L659" s="45"/>
    </row>
    <row r="660" spans="2:12" s="2" customFormat="1" ht="111" customHeight="1">
      <c r="B660" s="52"/>
      <c r="C660" s="46"/>
      <c r="D660" s="47"/>
      <c r="E660" s="47"/>
      <c r="F660" s="47"/>
      <c r="G660" s="47"/>
      <c r="H660" s="67"/>
      <c r="I660" s="45"/>
      <c r="J660" s="45"/>
      <c r="K660" s="45"/>
      <c r="L660" s="45"/>
    </row>
    <row r="661" spans="2:12" s="2" customFormat="1" ht="110.25" customHeight="1">
      <c r="B661" s="53"/>
      <c r="C661" s="46"/>
      <c r="D661" s="47"/>
      <c r="E661" s="47"/>
      <c r="F661" s="47"/>
      <c r="G661" s="47"/>
      <c r="H661" s="67"/>
      <c r="I661" s="45"/>
      <c r="J661" s="45"/>
      <c r="K661" s="45"/>
      <c r="L661" s="45"/>
    </row>
    <row r="662" spans="2:12" s="2" customFormat="1" ht="19.5" customHeight="1">
      <c r="B662" s="48"/>
      <c r="C662" s="46"/>
      <c r="D662" s="47"/>
      <c r="E662" s="47"/>
      <c r="F662" s="47"/>
      <c r="G662" s="47"/>
      <c r="H662" s="67"/>
      <c r="I662" s="45"/>
      <c r="J662" s="45"/>
      <c r="K662" s="45"/>
      <c r="L662" s="45"/>
    </row>
    <row r="663" spans="2:12" s="2" customFormat="1" ht="17.25" customHeight="1">
      <c r="B663" s="49"/>
      <c r="C663" s="46"/>
      <c r="D663" s="47"/>
      <c r="E663" s="47"/>
      <c r="F663" s="47"/>
      <c r="G663" s="47"/>
      <c r="H663" s="67"/>
      <c r="I663" s="45"/>
      <c r="J663" s="45"/>
      <c r="K663" s="45"/>
      <c r="L663" s="45"/>
    </row>
    <row r="664" spans="2:12" s="2" customFormat="1" ht="33" customHeight="1">
      <c r="B664" s="48"/>
      <c r="C664" s="46"/>
      <c r="D664" s="47"/>
      <c r="E664" s="47"/>
      <c r="F664" s="47"/>
      <c r="G664" s="47"/>
      <c r="H664" s="67"/>
      <c r="I664" s="45"/>
      <c r="J664" s="45"/>
      <c r="K664" s="45"/>
      <c r="L664" s="45"/>
    </row>
    <row r="665" spans="2:12" s="2" customFormat="1" ht="32.25" customHeight="1">
      <c r="B665" s="48"/>
      <c r="C665" s="46"/>
      <c r="D665" s="47"/>
      <c r="E665" s="47"/>
      <c r="F665" s="47"/>
      <c r="G665" s="47"/>
      <c r="H665" s="67"/>
      <c r="I665" s="45"/>
      <c r="J665" s="45"/>
      <c r="K665" s="45"/>
      <c r="L665" s="45"/>
    </row>
    <row r="666" spans="2:12" s="2" customFormat="1" ht="32.25" customHeight="1">
      <c r="B666" s="48"/>
      <c r="C666" s="46"/>
      <c r="D666" s="47"/>
      <c r="E666" s="47"/>
      <c r="F666" s="47"/>
      <c r="G666" s="47"/>
      <c r="H666" s="67"/>
      <c r="I666" s="45"/>
      <c r="J666" s="45"/>
      <c r="K666" s="45"/>
      <c r="L666" s="45"/>
    </row>
    <row r="667" spans="2:12" s="2" customFormat="1" ht="29.25" customHeight="1">
      <c r="B667" s="48"/>
      <c r="C667" s="46"/>
      <c r="D667" s="47"/>
      <c r="E667" s="47"/>
      <c r="F667" s="47"/>
      <c r="G667" s="47"/>
      <c r="H667" s="67"/>
      <c r="I667" s="45"/>
      <c r="J667" s="45"/>
      <c r="K667" s="45"/>
      <c r="L667" s="45"/>
    </row>
    <row r="668" spans="2:12" s="2" customFormat="1" ht="29.25" customHeight="1">
      <c r="B668" s="48"/>
      <c r="C668" s="46"/>
      <c r="D668" s="47"/>
      <c r="E668" s="47"/>
      <c r="F668" s="47"/>
      <c r="G668" s="47"/>
      <c r="H668" s="67"/>
      <c r="I668" s="45"/>
      <c r="J668" s="45"/>
      <c r="K668" s="45"/>
      <c r="L668" s="45"/>
    </row>
    <row r="669" spans="2:12" s="2" customFormat="1" ht="54.75" customHeight="1">
      <c r="B669" s="53"/>
      <c r="C669" s="46"/>
      <c r="D669" s="47"/>
      <c r="E669" s="47"/>
      <c r="F669" s="47"/>
      <c r="G669" s="47"/>
      <c r="H669" s="67"/>
      <c r="I669" s="45"/>
      <c r="J669" s="45"/>
      <c r="K669" s="45"/>
      <c r="L669" s="45"/>
    </row>
    <row r="670" spans="2:12" s="2" customFormat="1" ht="29.25" customHeight="1">
      <c r="B670" s="50"/>
      <c r="C670" s="46"/>
      <c r="D670" s="47"/>
      <c r="E670" s="47"/>
      <c r="F670" s="47"/>
      <c r="G670" s="47"/>
      <c r="H670" s="67"/>
      <c r="I670" s="45"/>
      <c r="J670" s="45"/>
      <c r="K670" s="45"/>
      <c r="L670" s="45"/>
    </row>
    <row r="671" spans="2:12" s="2" customFormat="1" ht="65.25" customHeight="1">
      <c r="B671" s="54"/>
      <c r="C671" s="46"/>
      <c r="D671" s="47"/>
      <c r="E671" s="47"/>
      <c r="F671" s="47"/>
      <c r="G671" s="47"/>
      <c r="H671" s="67"/>
      <c r="I671" s="45"/>
      <c r="J671" s="45"/>
      <c r="K671" s="45"/>
      <c r="L671" s="45"/>
    </row>
    <row r="672" spans="2:12" s="2" customFormat="1" ht="25.5" customHeight="1">
      <c r="B672" s="48"/>
      <c r="C672" s="46"/>
      <c r="D672" s="47"/>
      <c r="E672" s="47"/>
      <c r="F672" s="47"/>
      <c r="G672" s="47"/>
      <c r="H672" s="67"/>
      <c r="I672" s="45"/>
      <c r="J672" s="45"/>
      <c r="K672" s="45"/>
      <c r="L672" s="45"/>
    </row>
    <row r="673" spans="2:12" s="2" customFormat="1" ht="51.75" customHeight="1">
      <c r="B673" s="54"/>
      <c r="C673" s="46"/>
      <c r="D673" s="47"/>
      <c r="E673" s="47"/>
      <c r="F673" s="47"/>
      <c r="G673" s="47"/>
      <c r="H673" s="67"/>
      <c r="I673" s="45"/>
      <c r="J673" s="45"/>
      <c r="K673" s="45"/>
      <c r="L673" s="45"/>
    </row>
    <row r="674" spans="2:12" s="2" customFormat="1" ht="18" customHeight="1">
      <c r="B674" s="48"/>
      <c r="C674" s="46"/>
      <c r="D674" s="47"/>
      <c r="E674" s="47"/>
      <c r="F674" s="47"/>
      <c r="G674" s="47"/>
      <c r="H674" s="67"/>
      <c r="I674" s="45"/>
      <c r="J674" s="45"/>
      <c r="K674" s="45"/>
      <c r="L674" s="45"/>
    </row>
    <row r="675" spans="2:12" s="2" customFormat="1" ht="15.75" customHeight="1">
      <c r="B675" s="55"/>
      <c r="C675" s="56"/>
      <c r="D675" s="57"/>
      <c r="E675" s="57"/>
      <c r="F675" s="57"/>
      <c r="G675" s="57"/>
      <c r="H675" s="98"/>
      <c r="I675" s="45"/>
      <c r="J675" s="45"/>
      <c r="K675" s="45"/>
      <c r="L675" s="45"/>
    </row>
    <row r="676" spans="2:12" s="2" customFormat="1" ht="17.25" customHeight="1">
      <c r="B676" s="48"/>
      <c r="C676" s="46"/>
      <c r="D676" s="46"/>
      <c r="E676" s="57"/>
      <c r="F676" s="57"/>
      <c r="G676" s="57"/>
      <c r="H676" s="67"/>
      <c r="I676" s="45"/>
      <c r="J676" s="45"/>
      <c r="K676" s="45"/>
      <c r="L676" s="45"/>
    </row>
    <row r="677" spans="2:12" s="2" customFormat="1" ht="17.25" customHeight="1">
      <c r="B677" s="48"/>
      <c r="C677" s="46"/>
      <c r="D677" s="46"/>
      <c r="E677" s="57"/>
      <c r="F677" s="57"/>
      <c r="G677" s="57"/>
      <c r="H677" s="67"/>
      <c r="I677" s="45"/>
      <c r="J677" s="45"/>
      <c r="K677" s="45"/>
      <c r="L677" s="45"/>
    </row>
    <row r="678" spans="2:12" s="2" customFormat="1" ht="30" customHeight="1">
      <c r="B678" s="48"/>
      <c r="C678" s="46"/>
      <c r="D678" s="46"/>
      <c r="E678" s="57"/>
      <c r="F678" s="57"/>
      <c r="G678" s="57"/>
      <c r="H678" s="67"/>
      <c r="I678" s="45"/>
      <c r="J678" s="45"/>
      <c r="K678" s="45"/>
      <c r="L678" s="45"/>
    </row>
    <row r="679" spans="2:12" s="2" customFormat="1" ht="19.5" customHeight="1">
      <c r="B679" s="48"/>
      <c r="C679" s="46"/>
      <c r="D679" s="46"/>
      <c r="E679" s="57"/>
      <c r="F679" s="57"/>
      <c r="G679" s="57"/>
      <c r="H679" s="67"/>
      <c r="I679" s="45"/>
      <c r="J679" s="45"/>
      <c r="K679" s="45"/>
      <c r="L679" s="45"/>
    </row>
    <row r="680" spans="2:12" s="2" customFormat="1" ht="18.75" customHeight="1">
      <c r="B680" s="48"/>
      <c r="C680" s="46"/>
      <c r="D680" s="46"/>
      <c r="E680" s="57"/>
      <c r="F680" s="57"/>
      <c r="G680" s="47"/>
      <c r="H680" s="67"/>
      <c r="I680" s="45"/>
      <c r="J680" s="45"/>
      <c r="K680" s="45"/>
      <c r="L680" s="45"/>
    </row>
    <row r="681" spans="2:12" s="2" customFormat="1" ht="15.75" customHeight="1">
      <c r="B681" s="48"/>
      <c r="C681" s="46"/>
      <c r="D681" s="46"/>
      <c r="E681" s="46"/>
      <c r="F681" s="46"/>
      <c r="G681" s="46"/>
      <c r="H681" s="67"/>
      <c r="I681" s="45"/>
      <c r="J681" s="45"/>
      <c r="K681" s="45"/>
      <c r="L681" s="45"/>
    </row>
    <row r="682" spans="2:12" s="2" customFormat="1" ht="14.25" customHeight="1">
      <c r="B682" s="48"/>
      <c r="C682" s="46"/>
      <c r="D682" s="46"/>
      <c r="E682" s="46"/>
      <c r="F682" s="46"/>
      <c r="G682" s="46"/>
      <c r="H682" s="67"/>
      <c r="I682" s="45"/>
      <c r="J682" s="45"/>
      <c r="K682" s="45"/>
      <c r="L682" s="45"/>
    </row>
    <row r="683" spans="2:12" s="2" customFormat="1" ht="22.5" customHeight="1">
      <c r="B683" s="48"/>
      <c r="C683" s="46"/>
      <c r="D683" s="47"/>
      <c r="E683" s="47"/>
      <c r="F683" s="47"/>
      <c r="G683" s="47"/>
      <c r="H683" s="67"/>
      <c r="I683" s="45"/>
      <c r="J683" s="45"/>
      <c r="K683" s="45"/>
      <c r="L683" s="45"/>
    </row>
    <row r="684" spans="2:12" s="2" customFormat="1" ht="22.5" customHeight="1">
      <c r="B684" s="48"/>
      <c r="C684" s="46"/>
      <c r="D684" s="47"/>
      <c r="E684" s="47"/>
      <c r="F684" s="47"/>
      <c r="G684" s="47"/>
      <c r="H684" s="67"/>
      <c r="I684" s="45"/>
      <c r="J684" s="45"/>
      <c r="K684" s="45"/>
      <c r="L684" s="45"/>
    </row>
    <row r="685" spans="2:12" s="2" customFormat="1" ht="22.5" customHeight="1">
      <c r="B685" s="48"/>
      <c r="C685" s="46"/>
      <c r="D685" s="47"/>
      <c r="E685" s="47"/>
      <c r="F685" s="47"/>
      <c r="G685" s="47"/>
      <c r="H685" s="67"/>
      <c r="I685" s="45"/>
      <c r="J685" s="45"/>
      <c r="K685" s="45"/>
      <c r="L685" s="45"/>
    </row>
    <row r="686" spans="2:12" s="2" customFormat="1" ht="12">
      <c r="B686" s="48"/>
      <c r="C686" s="46"/>
      <c r="D686" s="47"/>
      <c r="E686" s="47"/>
      <c r="F686" s="47"/>
      <c r="G686" s="47"/>
      <c r="H686" s="67"/>
      <c r="I686" s="45"/>
      <c r="J686" s="45"/>
      <c r="K686" s="45"/>
      <c r="L686" s="45"/>
    </row>
    <row r="687" spans="2:12" s="2" customFormat="1" ht="18.75" customHeight="1">
      <c r="B687" s="48"/>
      <c r="C687" s="46"/>
      <c r="D687" s="47"/>
      <c r="E687" s="47"/>
      <c r="F687" s="47"/>
      <c r="G687" s="47"/>
      <c r="H687" s="67"/>
      <c r="I687" s="45"/>
      <c r="J687" s="45"/>
      <c r="K687" s="45"/>
      <c r="L687" s="45"/>
    </row>
    <row r="688" spans="2:12" s="2" customFormat="1" ht="31.5" customHeight="1">
      <c r="B688" s="48"/>
      <c r="C688" s="46"/>
      <c r="D688" s="47"/>
      <c r="E688" s="47"/>
      <c r="F688" s="47"/>
      <c r="G688" s="47"/>
      <c r="H688" s="67"/>
      <c r="I688" s="45"/>
      <c r="J688" s="45"/>
      <c r="K688" s="45"/>
      <c r="L688" s="45"/>
    </row>
    <row r="689" spans="2:12" s="2" customFormat="1" ht="15" customHeight="1">
      <c r="B689" s="48"/>
      <c r="C689" s="46"/>
      <c r="D689" s="47"/>
      <c r="E689" s="47"/>
      <c r="F689" s="47"/>
      <c r="G689" s="47"/>
      <c r="H689" s="67"/>
      <c r="I689" s="45"/>
      <c r="J689" s="45"/>
      <c r="K689" s="45"/>
      <c r="L689" s="45"/>
    </row>
    <row r="690" spans="2:12" s="2" customFormat="1" ht="33.75" customHeight="1">
      <c r="B690" s="48"/>
      <c r="C690" s="46"/>
      <c r="D690" s="47"/>
      <c r="E690" s="47"/>
      <c r="F690" s="47"/>
      <c r="G690" s="47"/>
      <c r="H690" s="67"/>
      <c r="I690" s="45"/>
      <c r="J690" s="45"/>
      <c r="K690" s="45"/>
      <c r="L690" s="45"/>
    </row>
    <row r="691" spans="2:12" s="2" customFormat="1" ht="27.75" customHeight="1">
      <c r="B691" s="50"/>
      <c r="C691" s="46"/>
      <c r="D691" s="47"/>
      <c r="E691" s="47"/>
      <c r="F691" s="47"/>
      <c r="G691" s="47"/>
      <c r="H691" s="67"/>
      <c r="I691" s="45"/>
      <c r="J691" s="45"/>
      <c r="K691" s="45"/>
      <c r="L691" s="45"/>
    </row>
    <row r="692" spans="2:12" s="2" customFormat="1" ht="27.75" customHeight="1">
      <c r="B692" s="48"/>
      <c r="C692" s="46"/>
      <c r="D692" s="47"/>
      <c r="E692" s="47"/>
      <c r="F692" s="47"/>
      <c r="G692" s="47"/>
      <c r="H692" s="67"/>
      <c r="I692" s="45"/>
      <c r="J692" s="45"/>
      <c r="K692" s="45"/>
      <c r="L692" s="45"/>
    </row>
    <row r="693" spans="2:12" s="2" customFormat="1" ht="26.25" customHeight="1">
      <c r="B693" s="48"/>
      <c r="C693" s="46"/>
      <c r="D693" s="47"/>
      <c r="E693" s="47"/>
      <c r="F693" s="47"/>
      <c r="G693" s="47"/>
      <c r="H693" s="67"/>
      <c r="I693" s="45"/>
      <c r="J693" s="45"/>
      <c r="K693" s="45"/>
      <c r="L693" s="45"/>
    </row>
    <row r="694" spans="2:12" s="2" customFormat="1" ht="21" customHeight="1">
      <c r="B694" s="48"/>
      <c r="C694" s="46"/>
      <c r="D694" s="47"/>
      <c r="E694" s="47"/>
      <c r="F694" s="47"/>
      <c r="G694" s="47"/>
      <c r="H694" s="67"/>
      <c r="I694" s="45"/>
      <c r="J694" s="45"/>
      <c r="K694" s="45"/>
      <c r="L694" s="45"/>
    </row>
    <row r="695" spans="2:12" s="2" customFormat="1" ht="18" customHeight="1">
      <c r="B695" s="48"/>
      <c r="C695" s="46"/>
      <c r="D695" s="47"/>
      <c r="E695" s="47"/>
      <c r="F695" s="47"/>
      <c r="G695" s="47"/>
      <c r="H695" s="67"/>
      <c r="I695" s="45"/>
      <c r="J695" s="45"/>
      <c r="K695" s="45"/>
      <c r="L695" s="45"/>
    </row>
    <row r="696" spans="2:12" s="2" customFormat="1" ht="18" customHeight="1">
      <c r="B696" s="50"/>
      <c r="C696" s="46"/>
      <c r="D696" s="47"/>
      <c r="E696" s="47"/>
      <c r="F696" s="47"/>
      <c r="G696" s="47"/>
      <c r="H696" s="67"/>
      <c r="I696" s="45"/>
      <c r="J696" s="45"/>
      <c r="K696" s="45"/>
      <c r="L696" s="45"/>
    </row>
    <row r="697" spans="2:12" s="2" customFormat="1" ht="18" customHeight="1">
      <c r="B697" s="48"/>
      <c r="C697" s="46"/>
      <c r="D697" s="47"/>
      <c r="E697" s="47"/>
      <c r="F697" s="47"/>
      <c r="G697" s="47"/>
      <c r="H697" s="67"/>
      <c r="I697" s="45"/>
      <c r="J697" s="45"/>
      <c r="K697" s="45"/>
      <c r="L697" s="45"/>
    </row>
    <row r="698" spans="2:12" s="2" customFormat="1" ht="27" customHeight="1">
      <c r="B698" s="48"/>
      <c r="C698" s="46"/>
      <c r="D698" s="47"/>
      <c r="E698" s="47"/>
      <c r="F698" s="47"/>
      <c r="G698" s="47"/>
      <c r="H698" s="67"/>
      <c r="I698" s="45"/>
      <c r="J698" s="45"/>
      <c r="K698" s="45"/>
      <c r="L698" s="45"/>
    </row>
    <row r="699" spans="2:12" s="2" customFormat="1" ht="20.25" customHeight="1">
      <c r="B699" s="48"/>
      <c r="C699" s="46"/>
      <c r="D699" s="47"/>
      <c r="E699" s="47"/>
      <c r="F699" s="47"/>
      <c r="G699" s="47"/>
      <c r="H699" s="67"/>
      <c r="I699" s="45"/>
      <c r="J699" s="45"/>
      <c r="K699" s="45"/>
      <c r="L699" s="45"/>
    </row>
    <row r="700" spans="2:12" s="2" customFormat="1" ht="20.25" customHeight="1">
      <c r="B700" s="48"/>
      <c r="C700" s="46"/>
      <c r="D700" s="47"/>
      <c r="E700" s="47"/>
      <c r="F700" s="47"/>
      <c r="G700" s="47"/>
      <c r="H700" s="67"/>
      <c r="I700" s="45"/>
      <c r="J700" s="45"/>
      <c r="K700" s="45"/>
      <c r="L700" s="45"/>
    </row>
    <row r="701" spans="2:12" s="2" customFormat="1" ht="20.25" customHeight="1">
      <c r="B701" s="50"/>
      <c r="C701" s="46"/>
      <c r="D701" s="47"/>
      <c r="E701" s="47"/>
      <c r="F701" s="47"/>
      <c r="G701" s="47"/>
      <c r="H701" s="67"/>
      <c r="I701" s="45"/>
      <c r="J701" s="45"/>
      <c r="K701" s="45"/>
      <c r="L701" s="45"/>
    </row>
    <row r="702" spans="2:12" s="2" customFormat="1" ht="20.25" customHeight="1">
      <c r="B702" s="48"/>
      <c r="C702" s="46"/>
      <c r="D702" s="47"/>
      <c r="E702" s="47"/>
      <c r="F702" s="47"/>
      <c r="G702" s="47"/>
      <c r="H702" s="67"/>
      <c r="I702" s="45"/>
      <c r="J702" s="45"/>
      <c r="K702" s="45"/>
      <c r="L702" s="45"/>
    </row>
    <row r="703" spans="2:12" s="2" customFormat="1" ht="28.5" customHeight="1">
      <c r="B703" s="48"/>
      <c r="C703" s="46"/>
      <c r="D703" s="47"/>
      <c r="E703" s="47"/>
      <c r="F703" s="47"/>
      <c r="G703" s="47"/>
      <c r="H703" s="67"/>
      <c r="I703" s="45"/>
      <c r="J703" s="45"/>
      <c r="K703" s="45"/>
      <c r="L703" s="45"/>
    </row>
    <row r="704" spans="2:12" s="2" customFormat="1" ht="19.5" customHeight="1">
      <c r="B704" s="48"/>
      <c r="C704" s="46"/>
      <c r="D704" s="47"/>
      <c r="E704" s="47"/>
      <c r="F704" s="47"/>
      <c r="G704" s="47"/>
      <c r="H704" s="67"/>
      <c r="I704" s="45"/>
      <c r="J704" s="45"/>
      <c r="K704" s="45"/>
      <c r="L704" s="45"/>
    </row>
    <row r="705" spans="2:12" s="2" customFormat="1" ht="30" customHeight="1">
      <c r="B705" s="48"/>
      <c r="C705" s="46"/>
      <c r="D705" s="47"/>
      <c r="E705" s="47"/>
      <c r="F705" s="47"/>
      <c r="G705" s="47"/>
      <c r="H705" s="67"/>
      <c r="I705" s="45"/>
      <c r="J705" s="45"/>
      <c r="K705" s="45"/>
      <c r="L705" s="45"/>
    </row>
    <row r="706" spans="2:12" s="2" customFormat="1" ht="30" customHeight="1">
      <c r="B706" s="50"/>
      <c r="C706" s="46"/>
      <c r="D706" s="47"/>
      <c r="E706" s="47"/>
      <c r="F706" s="47"/>
      <c r="G706" s="47"/>
      <c r="H706" s="67"/>
      <c r="I706" s="45"/>
      <c r="J706" s="45"/>
      <c r="K706" s="45"/>
      <c r="L706" s="45"/>
    </row>
    <row r="707" spans="2:12" s="2" customFormat="1" ht="30" customHeight="1">
      <c r="B707" s="48"/>
      <c r="C707" s="46"/>
      <c r="D707" s="47"/>
      <c r="E707" s="47"/>
      <c r="F707" s="47"/>
      <c r="G707" s="47"/>
      <c r="H707" s="67"/>
      <c r="I707" s="45"/>
      <c r="J707" s="45"/>
      <c r="K707" s="45"/>
      <c r="L707" s="45"/>
    </row>
    <row r="708" spans="2:12" s="2" customFormat="1" ht="27.75" customHeight="1">
      <c r="B708" s="48"/>
      <c r="C708" s="46"/>
      <c r="D708" s="47"/>
      <c r="E708" s="47"/>
      <c r="F708" s="47"/>
      <c r="G708" s="47"/>
      <c r="H708" s="67"/>
      <c r="I708" s="45"/>
      <c r="J708" s="45"/>
      <c r="K708" s="45"/>
      <c r="L708" s="45"/>
    </row>
    <row r="709" spans="2:12" s="2" customFormat="1" ht="18" customHeight="1">
      <c r="B709" s="48"/>
      <c r="C709" s="46"/>
      <c r="D709" s="47"/>
      <c r="E709" s="47"/>
      <c r="F709" s="47"/>
      <c r="G709" s="47"/>
      <c r="H709" s="67"/>
      <c r="I709" s="45"/>
      <c r="J709" s="45"/>
      <c r="K709" s="45"/>
      <c r="L709" s="45"/>
    </row>
    <row r="710" spans="2:12" s="2" customFormat="1" ht="18" customHeight="1">
      <c r="B710" s="48"/>
      <c r="C710" s="46"/>
      <c r="D710" s="47"/>
      <c r="E710" s="47"/>
      <c r="F710" s="47"/>
      <c r="G710" s="47"/>
      <c r="H710" s="67"/>
      <c r="I710" s="45"/>
      <c r="J710" s="45"/>
      <c r="K710" s="45"/>
      <c r="L710" s="45"/>
    </row>
    <row r="711" spans="2:12" s="2" customFormat="1" ht="24.75" customHeight="1" hidden="1">
      <c r="B711" s="48"/>
      <c r="C711" s="46"/>
      <c r="D711" s="47"/>
      <c r="E711" s="47"/>
      <c r="F711" s="47"/>
      <c r="G711" s="47"/>
      <c r="H711" s="67"/>
      <c r="I711" s="45"/>
      <c r="J711" s="45"/>
      <c r="K711" s="45"/>
      <c r="L711" s="45"/>
    </row>
    <row r="712" spans="2:12" s="2" customFormat="1" ht="24.75" customHeight="1" hidden="1">
      <c r="B712" s="50"/>
      <c r="C712" s="46"/>
      <c r="D712" s="47"/>
      <c r="E712" s="47"/>
      <c r="F712" s="47"/>
      <c r="G712" s="47"/>
      <c r="H712" s="67"/>
      <c r="I712" s="45"/>
      <c r="J712" s="45"/>
      <c r="K712" s="45"/>
      <c r="L712" s="45"/>
    </row>
    <row r="713" spans="2:12" s="2" customFormat="1" ht="33.75" customHeight="1" hidden="1">
      <c r="B713" s="58"/>
      <c r="C713" s="46"/>
      <c r="D713" s="47"/>
      <c r="E713" s="47"/>
      <c r="F713" s="47"/>
      <c r="G713" s="47"/>
      <c r="H713" s="67"/>
      <c r="I713" s="45"/>
      <c r="J713" s="45"/>
      <c r="K713" s="45"/>
      <c r="L713" s="45"/>
    </row>
    <row r="714" spans="2:12" s="2" customFormat="1" ht="24.75" customHeight="1" hidden="1">
      <c r="B714" s="48"/>
      <c r="C714" s="46"/>
      <c r="D714" s="47"/>
      <c r="E714" s="47"/>
      <c r="F714" s="47"/>
      <c r="G714" s="47"/>
      <c r="H714" s="67"/>
      <c r="I714" s="45"/>
      <c r="J714" s="45"/>
      <c r="K714" s="45"/>
      <c r="L714" s="45"/>
    </row>
    <row r="715" spans="2:12" s="2" customFormat="1" ht="12" hidden="1">
      <c r="B715" s="55"/>
      <c r="C715" s="56"/>
      <c r="D715" s="47"/>
      <c r="E715" s="47"/>
      <c r="F715" s="47"/>
      <c r="G715" s="47"/>
      <c r="H715" s="98"/>
      <c r="I715" s="45"/>
      <c r="J715" s="45"/>
      <c r="K715" s="45"/>
      <c r="L715" s="45"/>
    </row>
    <row r="716" spans="2:12" s="2" customFormat="1" ht="18" customHeight="1" hidden="1">
      <c r="B716" s="48"/>
      <c r="C716" s="46"/>
      <c r="D716" s="47"/>
      <c r="E716" s="47"/>
      <c r="F716" s="47"/>
      <c r="G716" s="47"/>
      <c r="H716" s="67"/>
      <c r="I716" s="45"/>
      <c r="J716" s="45"/>
      <c r="K716" s="45"/>
      <c r="L716" s="45"/>
    </row>
    <row r="717" spans="2:12" s="2" customFormat="1" ht="21" customHeight="1">
      <c r="B717" s="48"/>
      <c r="C717" s="46"/>
      <c r="D717" s="47"/>
      <c r="E717" s="47"/>
      <c r="F717" s="47"/>
      <c r="G717" s="47"/>
      <c r="H717" s="67"/>
      <c r="I717" s="45"/>
      <c r="J717" s="45"/>
      <c r="K717" s="45"/>
      <c r="L717" s="45"/>
    </row>
    <row r="718" spans="2:12" s="2" customFormat="1" ht="27.75" customHeight="1">
      <c r="B718" s="48"/>
      <c r="C718" s="46"/>
      <c r="D718" s="47"/>
      <c r="E718" s="47"/>
      <c r="F718" s="47"/>
      <c r="G718" s="47"/>
      <c r="H718" s="67"/>
      <c r="I718" s="45"/>
      <c r="J718" s="45"/>
      <c r="K718" s="45"/>
      <c r="L718" s="45"/>
    </row>
    <row r="719" spans="2:12" s="2" customFormat="1" ht="22.5" customHeight="1">
      <c r="B719" s="48"/>
      <c r="C719" s="46"/>
      <c r="D719" s="47"/>
      <c r="E719" s="47"/>
      <c r="F719" s="47"/>
      <c r="G719" s="47"/>
      <c r="H719" s="67"/>
      <c r="I719" s="45"/>
      <c r="J719" s="45"/>
      <c r="K719" s="45"/>
      <c r="L719" s="45"/>
    </row>
    <row r="720" spans="2:12" s="2" customFormat="1" ht="33" customHeight="1">
      <c r="B720" s="55"/>
      <c r="C720" s="56"/>
      <c r="D720" s="47"/>
      <c r="E720" s="47"/>
      <c r="F720" s="47"/>
      <c r="G720" s="47"/>
      <c r="H720" s="98"/>
      <c r="I720" s="45"/>
      <c r="J720" s="45"/>
      <c r="K720" s="45"/>
      <c r="L720" s="45"/>
    </row>
    <row r="721" spans="2:12" s="2" customFormat="1" ht="25.5" customHeight="1">
      <c r="B721" s="48"/>
      <c r="C721" s="46"/>
      <c r="D721" s="47"/>
      <c r="E721" s="47"/>
      <c r="F721" s="47"/>
      <c r="G721" s="47"/>
      <c r="H721" s="67"/>
      <c r="I721" s="45"/>
      <c r="J721" s="45"/>
      <c r="K721" s="45"/>
      <c r="L721" s="45"/>
    </row>
    <row r="722" spans="2:12" s="2" customFormat="1" ht="26.25" customHeight="1">
      <c r="B722" s="48"/>
      <c r="C722" s="46"/>
      <c r="D722" s="47"/>
      <c r="E722" s="47"/>
      <c r="F722" s="47"/>
      <c r="G722" s="47"/>
      <c r="H722" s="67"/>
      <c r="I722" s="45"/>
      <c r="J722" s="45"/>
      <c r="K722" s="45"/>
      <c r="L722" s="45"/>
    </row>
    <row r="723" spans="2:12" s="2" customFormat="1" ht="34.5" customHeight="1">
      <c r="B723" s="48"/>
      <c r="C723" s="46"/>
      <c r="D723" s="47"/>
      <c r="E723" s="47"/>
      <c r="F723" s="47"/>
      <c r="G723" s="47"/>
      <c r="H723" s="67"/>
      <c r="I723" s="45"/>
      <c r="J723" s="45"/>
      <c r="K723" s="45"/>
      <c r="L723" s="45"/>
    </row>
    <row r="724" spans="2:12" s="2" customFormat="1" ht="23.25" customHeight="1">
      <c r="B724" s="48"/>
      <c r="C724" s="46"/>
      <c r="D724" s="47"/>
      <c r="E724" s="47"/>
      <c r="F724" s="47"/>
      <c r="G724" s="47"/>
      <c r="H724" s="67"/>
      <c r="I724" s="45"/>
      <c r="J724" s="45"/>
      <c r="K724" s="45"/>
      <c r="L724" s="45"/>
    </row>
    <row r="725" spans="2:12" s="2" customFormat="1" ht="12">
      <c r="B725" s="48"/>
      <c r="C725" s="46"/>
      <c r="D725" s="47"/>
      <c r="E725" s="47"/>
      <c r="F725" s="47"/>
      <c r="G725" s="47"/>
      <c r="H725" s="67"/>
      <c r="I725" s="45"/>
      <c r="J725" s="45"/>
      <c r="K725" s="45"/>
      <c r="L725" s="45"/>
    </row>
    <row r="726" spans="2:12" s="2" customFormat="1" ht="26.25" customHeight="1">
      <c r="B726" s="48"/>
      <c r="C726" s="46"/>
      <c r="D726" s="47"/>
      <c r="E726" s="47"/>
      <c r="F726" s="47"/>
      <c r="G726" s="47"/>
      <c r="H726" s="67"/>
      <c r="I726" s="45"/>
      <c r="J726" s="45"/>
      <c r="K726" s="45"/>
      <c r="L726" s="45"/>
    </row>
    <row r="727" spans="2:12" s="2" customFormat="1" ht="27.75" customHeight="1">
      <c r="B727" s="48"/>
      <c r="C727" s="46"/>
      <c r="D727" s="47"/>
      <c r="E727" s="47"/>
      <c r="F727" s="47"/>
      <c r="G727" s="47"/>
      <c r="H727" s="67"/>
      <c r="I727" s="45"/>
      <c r="J727" s="45"/>
      <c r="K727" s="45"/>
      <c r="L727" s="45"/>
    </row>
    <row r="728" spans="2:12" s="2" customFormat="1" ht="43.5" customHeight="1">
      <c r="B728" s="48"/>
      <c r="C728" s="46"/>
      <c r="D728" s="47"/>
      <c r="E728" s="47"/>
      <c r="F728" s="47"/>
      <c r="G728" s="47"/>
      <c r="H728" s="67"/>
      <c r="I728" s="45"/>
      <c r="J728" s="45"/>
      <c r="K728" s="45"/>
      <c r="L728" s="45"/>
    </row>
    <row r="729" spans="2:12" s="2" customFormat="1" ht="20.25" customHeight="1">
      <c r="B729" s="48"/>
      <c r="C729" s="46"/>
      <c r="D729" s="47"/>
      <c r="E729" s="47"/>
      <c r="F729" s="47"/>
      <c r="G729" s="47"/>
      <c r="H729" s="67"/>
      <c r="I729" s="45"/>
      <c r="J729" s="45"/>
      <c r="K729" s="45"/>
      <c r="L729" s="45"/>
    </row>
    <row r="730" spans="2:12" s="2" customFormat="1" ht="21" customHeight="1">
      <c r="B730" s="48"/>
      <c r="C730" s="46"/>
      <c r="D730" s="47"/>
      <c r="E730" s="47"/>
      <c r="F730" s="47"/>
      <c r="G730" s="47"/>
      <c r="H730" s="67"/>
      <c r="I730" s="45"/>
      <c r="J730" s="45"/>
      <c r="K730" s="45"/>
      <c r="L730" s="45"/>
    </row>
    <row r="731" spans="2:12" s="2" customFormat="1" ht="19.5" customHeight="1">
      <c r="B731" s="50"/>
      <c r="C731" s="46"/>
      <c r="D731" s="47"/>
      <c r="E731" s="47"/>
      <c r="F731" s="47"/>
      <c r="G731" s="47"/>
      <c r="H731" s="67"/>
      <c r="I731" s="45"/>
      <c r="J731" s="45"/>
      <c r="K731" s="45"/>
      <c r="L731" s="45"/>
    </row>
    <row r="732" spans="2:12" s="2" customFormat="1" ht="21.75" customHeight="1">
      <c r="B732" s="50"/>
      <c r="C732" s="46"/>
      <c r="D732" s="47"/>
      <c r="E732" s="47"/>
      <c r="F732" s="47"/>
      <c r="G732" s="47"/>
      <c r="H732" s="67"/>
      <c r="I732" s="45"/>
      <c r="J732" s="45"/>
      <c r="K732" s="45"/>
      <c r="L732" s="45"/>
    </row>
    <row r="733" spans="2:12" s="2" customFormat="1" ht="32.25" customHeight="1">
      <c r="B733" s="55"/>
      <c r="C733" s="56"/>
      <c r="D733" s="47"/>
      <c r="E733" s="47"/>
      <c r="F733" s="47"/>
      <c r="G733" s="47"/>
      <c r="H733" s="98"/>
      <c r="I733" s="45"/>
      <c r="J733" s="45"/>
      <c r="K733" s="45"/>
      <c r="L733" s="45"/>
    </row>
    <row r="734" spans="2:12" s="2" customFormat="1" ht="21" customHeight="1">
      <c r="B734" s="48"/>
      <c r="C734" s="46"/>
      <c r="D734" s="47"/>
      <c r="E734" s="47"/>
      <c r="F734" s="47"/>
      <c r="G734" s="47"/>
      <c r="H734" s="67"/>
      <c r="I734" s="45"/>
      <c r="J734" s="45"/>
      <c r="K734" s="45"/>
      <c r="L734" s="45"/>
    </row>
    <row r="735" spans="2:12" s="2" customFormat="1" ht="21" customHeight="1">
      <c r="B735" s="48"/>
      <c r="C735" s="46"/>
      <c r="D735" s="47"/>
      <c r="E735" s="47"/>
      <c r="F735" s="47"/>
      <c r="G735" s="47"/>
      <c r="H735" s="67"/>
      <c r="I735" s="45"/>
      <c r="J735" s="45"/>
      <c r="K735" s="45"/>
      <c r="L735" s="45"/>
    </row>
    <row r="736" spans="2:12" s="2" customFormat="1" ht="35.25" customHeight="1">
      <c r="B736" s="48"/>
      <c r="C736" s="46"/>
      <c r="D736" s="47"/>
      <c r="E736" s="47"/>
      <c r="F736" s="47"/>
      <c r="G736" s="47"/>
      <c r="H736" s="67"/>
      <c r="I736" s="45"/>
      <c r="J736" s="45"/>
      <c r="K736" s="45"/>
      <c r="L736" s="45"/>
    </row>
    <row r="737" spans="2:12" s="2" customFormat="1" ht="21.75" customHeight="1">
      <c r="B737" s="48"/>
      <c r="C737" s="46"/>
      <c r="D737" s="47"/>
      <c r="E737" s="47"/>
      <c r="F737" s="47"/>
      <c r="G737" s="47"/>
      <c r="H737" s="67"/>
      <c r="I737" s="45"/>
      <c r="J737" s="45"/>
      <c r="K737" s="45"/>
      <c r="L737" s="45"/>
    </row>
    <row r="738" spans="2:12" s="2" customFormat="1" ht="22.5" customHeight="1">
      <c r="B738" s="48"/>
      <c r="C738" s="46"/>
      <c r="D738" s="47"/>
      <c r="E738" s="47"/>
      <c r="F738" s="47"/>
      <c r="G738" s="47"/>
      <c r="H738" s="67"/>
      <c r="I738" s="45"/>
      <c r="J738" s="45"/>
      <c r="K738" s="45"/>
      <c r="L738" s="45"/>
    </row>
    <row r="739" spans="2:12" s="2" customFormat="1" ht="18" customHeight="1">
      <c r="B739" s="48"/>
      <c r="C739" s="46"/>
      <c r="D739" s="47"/>
      <c r="E739" s="47"/>
      <c r="F739" s="47"/>
      <c r="G739" s="47"/>
      <c r="H739" s="67"/>
      <c r="I739" s="45"/>
      <c r="J739" s="45"/>
      <c r="K739" s="45"/>
      <c r="L739" s="45"/>
    </row>
    <row r="740" spans="2:12" s="2" customFormat="1" ht="30.75" customHeight="1">
      <c r="B740" s="48"/>
      <c r="C740" s="46"/>
      <c r="D740" s="47"/>
      <c r="E740" s="47"/>
      <c r="F740" s="47"/>
      <c r="G740" s="47"/>
      <c r="H740" s="67"/>
      <c r="I740" s="45"/>
      <c r="J740" s="45"/>
      <c r="K740" s="45"/>
      <c r="L740" s="45"/>
    </row>
    <row r="741" spans="2:12" s="2" customFormat="1" ht="41.25" customHeight="1">
      <c r="B741" s="48"/>
      <c r="C741" s="46"/>
      <c r="D741" s="47"/>
      <c r="E741" s="47"/>
      <c r="F741" s="47"/>
      <c r="G741" s="47"/>
      <c r="H741" s="67"/>
      <c r="I741" s="45"/>
      <c r="J741" s="45"/>
      <c r="K741" s="45"/>
      <c r="L741" s="45"/>
    </row>
    <row r="742" spans="2:12" s="2" customFormat="1" ht="17.25" customHeight="1">
      <c r="B742" s="48"/>
      <c r="C742" s="46"/>
      <c r="D742" s="47"/>
      <c r="E742" s="47"/>
      <c r="F742" s="47"/>
      <c r="G742" s="47"/>
      <c r="H742" s="67"/>
      <c r="I742" s="45"/>
      <c r="J742" s="45"/>
      <c r="K742" s="45"/>
      <c r="L742" s="45"/>
    </row>
    <row r="743" spans="2:12" s="2" customFormat="1" ht="18.75" customHeight="1">
      <c r="B743" s="48"/>
      <c r="C743" s="46"/>
      <c r="D743" s="47"/>
      <c r="E743" s="47"/>
      <c r="F743" s="47"/>
      <c r="G743" s="47"/>
      <c r="H743" s="67"/>
      <c r="I743" s="45"/>
      <c r="J743" s="45"/>
      <c r="K743" s="45"/>
      <c r="L743" s="45"/>
    </row>
    <row r="744" spans="2:12" s="2" customFormat="1" ht="18.75" customHeight="1">
      <c r="B744" s="50"/>
      <c r="C744" s="46"/>
      <c r="D744" s="47"/>
      <c r="E744" s="47"/>
      <c r="F744" s="47"/>
      <c r="G744" s="47"/>
      <c r="H744" s="67"/>
      <c r="I744" s="45"/>
      <c r="J744" s="45"/>
      <c r="K744" s="45"/>
      <c r="L744" s="45"/>
    </row>
    <row r="745" spans="2:12" s="2" customFormat="1" ht="18.75" customHeight="1">
      <c r="B745" s="50"/>
      <c r="C745" s="46"/>
      <c r="D745" s="47"/>
      <c r="E745" s="47"/>
      <c r="F745" s="47"/>
      <c r="G745" s="47"/>
      <c r="H745" s="67"/>
      <c r="I745" s="45"/>
      <c r="J745" s="45"/>
      <c r="K745" s="45"/>
      <c r="L745" s="45"/>
    </row>
    <row r="746" spans="2:12" s="2" customFormat="1" ht="30" customHeight="1">
      <c r="B746" s="55"/>
      <c r="C746" s="56"/>
      <c r="D746" s="47"/>
      <c r="E746" s="47"/>
      <c r="F746" s="47"/>
      <c r="G746" s="47"/>
      <c r="H746" s="98"/>
      <c r="I746" s="45"/>
      <c r="J746" s="45"/>
      <c r="K746" s="45"/>
      <c r="L746" s="45"/>
    </row>
    <row r="747" spans="2:12" s="2" customFormat="1" ht="17.25" customHeight="1">
      <c r="B747" s="48"/>
      <c r="C747" s="46"/>
      <c r="D747" s="47"/>
      <c r="E747" s="47"/>
      <c r="F747" s="47"/>
      <c r="G747" s="47"/>
      <c r="H747" s="67"/>
      <c r="I747" s="45"/>
      <c r="J747" s="45"/>
      <c r="K747" s="45"/>
      <c r="L747" s="45"/>
    </row>
    <row r="748" spans="2:12" s="2" customFormat="1" ht="20.25" customHeight="1">
      <c r="B748" s="48"/>
      <c r="C748" s="46"/>
      <c r="D748" s="47"/>
      <c r="E748" s="47"/>
      <c r="F748" s="47"/>
      <c r="G748" s="47"/>
      <c r="H748" s="67"/>
      <c r="I748" s="45"/>
      <c r="J748" s="45"/>
      <c r="K748" s="45"/>
      <c r="L748" s="45"/>
    </row>
    <row r="749" spans="2:12" s="2" customFormat="1" ht="28.5" customHeight="1">
      <c r="B749" s="48"/>
      <c r="C749" s="46"/>
      <c r="D749" s="47"/>
      <c r="E749" s="47"/>
      <c r="F749" s="47"/>
      <c r="G749" s="47"/>
      <c r="H749" s="67"/>
      <c r="I749" s="45"/>
      <c r="J749" s="45"/>
      <c r="K749" s="45"/>
      <c r="L749" s="45"/>
    </row>
    <row r="750" spans="2:12" s="2" customFormat="1" ht="16.5" customHeight="1">
      <c r="B750" s="48"/>
      <c r="C750" s="46"/>
      <c r="D750" s="47"/>
      <c r="E750" s="47"/>
      <c r="F750" s="47"/>
      <c r="G750" s="47"/>
      <c r="H750" s="67"/>
      <c r="I750" s="45"/>
      <c r="J750" s="45"/>
      <c r="K750" s="45"/>
      <c r="L750" s="45"/>
    </row>
    <row r="751" spans="2:12" s="2" customFormat="1" ht="16.5" customHeight="1">
      <c r="B751" s="48"/>
      <c r="C751" s="46"/>
      <c r="D751" s="47"/>
      <c r="E751" s="47"/>
      <c r="F751" s="47"/>
      <c r="G751" s="47"/>
      <c r="H751" s="67"/>
      <c r="I751" s="45"/>
      <c r="J751" s="45"/>
      <c r="K751" s="45"/>
      <c r="L751" s="45"/>
    </row>
    <row r="752" spans="2:12" s="2" customFormat="1" ht="18" customHeight="1">
      <c r="B752" s="48"/>
      <c r="C752" s="46"/>
      <c r="D752" s="47"/>
      <c r="E752" s="47"/>
      <c r="F752" s="47"/>
      <c r="G752" s="47"/>
      <c r="H752" s="67"/>
      <c r="I752" s="45"/>
      <c r="J752" s="45"/>
      <c r="K752" s="45"/>
      <c r="L752" s="45"/>
    </row>
    <row r="753" spans="2:12" s="2" customFormat="1" ht="28.5" customHeight="1">
      <c r="B753" s="48"/>
      <c r="C753" s="46"/>
      <c r="D753" s="47"/>
      <c r="E753" s="47"/>
      <c r="F753" s="47"/>
      <c r="G753" s="47"/>
      <c r="H753" s="67"/>
      <c r="I753" s="45"/>
      <c r="J753" s="45"/>
      <c r="K753" s="45"/>
      <c r="L753" s="45"/>
    </row>
    <row r="754" spans="2:12" s="2" customFormat="1" ht="47.25" customHeight="1">
      <c r="B754" s="48"/>
      <c r="C754" s="46"/>
      <c r="D754" s="47"/>
      <c r="E754" s="47"/>
      <c r="F754" s="47"/>
      <c r="G754" s="47"/>
      <c r="H754" s="67"/>
      <c r="I754" s="45"/>
      <c r="J754" s="45"/>
      <c r="K754" s="45"/>
      <c r="L754" s="45"/>
    </row>
    <row r="755" spans="2:12" s="2" customFormat="1" ht="18" customHeight="1">
      <c r="B755" s="48"/>
      <c r="C755" s="46"/>
      <c r="D755" s="47"/>
      <c r="E755" s="47"/>
      <c r="F755" s="47"/>
      <c r="G755" s="47"/>
      <c r="H755" s="67"/>
      <c r="I755" s="45"/>
      <c r="J755" s="45"/>
      <c r="K755" s="45"/>
      <c r="L755" s="45"/>
    </row>
    <row r="756" spans="2:12" s="2" customFormat="1" ht="18" customHeight="1">
      <c r="B756" s="48"/>
      <c r="C756" s="46"/>
      <c r="D756" s="47"/>
      <c r="E756" s="47"/>
      <c r="F756" s="47"/>
      <c r="G756" s="47"/>
      <c r="H756" s="67"/>
      <c r="I756" s="45"/>
      <c r="J756" s="45"/>
      <c r="K756" s="45"/>
      <c r="L756" s="45"/>
    </row>
    <row r="757" spans="2:12" s="2" customFormat="1" ht="19.5" customHeight="1">
      <c r="B757" s="50"/>
      <c r="C757" s="46"/>
      <c r="D757" s="47"/>
      <c r="E757" s="47"/>
      <c r="F757" s="47"/>
      <c r="G757" s="47"/>
      <c r="H757" s="67"/>
      <c r="I757" s="45"/>
      <c r="J757" s="45"/>
      <c r="K757" s="45"/>
      <c r="L757" s="45"/>
    </row>
    <row r="758" spans="2:12" s="2" customFormat="1" ht="19.5" customHeight="1">
      <c r="B758" s="50"/>
      <c r="C758" s="46"/>
      <c r="D758" s="47"/>
      <c r="E758" s="47"/>
      <c r="F758" s="47"/>
      <c r="G758" s="47"/>
      <c r="H758" s="67"/>
      <c r="I758" s="45"/>
      <c r="J758" s="45"/>
      <c r="K758" s="45"/>
      <c r="L758" s="45"/>
    </row>
    <row r="759" spans="2:12" s="2" customFormat="1" ht="29.25" customHeight="1">
      <c r="B759" s="55"/>
      <c r="C759" s="56"/>
      <c r="D759" s="47"/>
      <c r="E759" s="47"/>
      <c r="F759" s="47"/>
      <c r="G759" s="47"/>
      <c r="H759" s="98"/>
      <c r="I759" s="45"/>
      <c r="J759" s="45"/>
      <c r="K759" s="45"/>
      <c r="L759" s="45"/>
    </row>
    <row r="760" spans="2:12" s="2" customFormat="1" ht="22.5" customHeight="1">
      <c r="B760" s="48"/>
      <c r="C760" s="46"/>
      <c r="D760" s="47"/>
      <c r="E760" s="47"/>
      <c r="F760" s="47"/>
      <c r="G760" s="47"/>
      <c r="H760" s="67"/>
      <c r="I760" s="45"/>
      <c r="J760" s="45"/>
      <c r="K760" s="45"/>
      <c r="L760" s="45"/>
    </row>
    <row r="761" spans="2:12" s="2" customFormat="1" ht="18.75" customHeight="1">
      <c r="B761" s="48"/>
      <c r="C761" s="46"/>
      <c r="D761" s="47"/>
      <c r="E761" s="47"/>
      <c r="F761" s="47"/>
      <c r="G761" s="47"/>
      <c r="H761" s="67"/>
      <c r="I761" s="45"/>
      <c r="J761" s="45"/>
      <c r="K761" s="45"/>
      <c r="L761" s="45"/>
    </row>
    <row r="762" spans="2:12" s="2" customFormat="1" ht="28.5" customHeight="1">
      <c r="B762" s="48"/>
      <c r="C762" s="46"/>
      <c r="D762" s="47"/>
      <c r="E762" s="47"/>
      <c r="F762" s="47"/>
      <c r="G762" s="47"/>
      <c r="H762" s="67"/>
      <c r="I762" s="45"/>
      <c r="J762" s="45"/>
      <c r="K762" s="45"/>
      <c r="L762" s="45"/>
    </row>
    <row r="763" spans="2:12" s="2" customFormat="1" ht="20.25" customHeight="1">
      <c r="B763" s="48"/>
      <c r="C763" s="46"/>
      <c r="D763" s="47"/>
      <c r="E763" s="47"/>
      <c r="F763" s="47"/>
      <c r="G763" s="47"/>
      <c r="H763" s="67"/>
      <c r="I763" s="45"/>
      <c r="J763" s="45"/>
      <c r="K763" s="45"/>
      <c r="L763" s="45"/>
    </row>
    <row r="764" spans="2:12" s="2" customFormat="1" ht="19.5" customHeight="1">
      <c r="B764" s="48"/>
      <c r="C764" s="46"/>
      <c r="D764" s="47"/>
      <c r="E764" s="47"/>
      <c r="F764" s="47"/>
      <c r="G764" s="47"/>
      <c r="H764" s="67"/>
      <c r="I764" s="45"/>
      <c r="J764" s="45"/>
      <c r="K764" s="45"/>
      <c r="L764" s="45"/>
    </row>
    <row r="765" spans="2:12" s="2" customFormat="1" ht="24" customHeight="1">
      <c r="B765" s="48"/>
      <c r="C765" s="46"/>
      <c r="D765" s="47"/>
      <c r="E765" s="47"/>
      <c r="F765" s="47"/>
      <c r="G765" s="47"/>
      <c r="H765" s="67"/>
      <c r="I765" s="45"/>
      <c r="J765" s="45"/>
      <c r="K765" s="45"/>
      <c r="L765" s="45"/>
    </row>
    <row r="766" spans="2:12" s="2" customFormat="1" ht="22.5" customHeight="1">
      <c r="B766" s="48"/>
      <c r="C766" s="46"/>
      <c r="D766" s="47"/>
      <c r="E766" s="47"/>
      <c r="F766" s="47"/>
      <c r="G766" s="47"/>
      <c r="H766" s="67"/>
      <c r="I766" s="45"/>
      <c r="J766" s="45"/>
      <c r="K766" s="45"/>
      <c r="L766" s="45"/>
    </row>
    <row r="767" spans="2:12" s="2" customFormat="1" ht="21.75" customHeight="1">
      <c r="B767" s="48"/>
      <c r="C767" s="46"/>
      <c r="D767" s="47"/>
      <c r="E767" s="47"/>
      <c r="F767" s="47"/>
      <c r="G767" s="47"/>
      <c r="H767" s="67"/>
      <c r="I767" s="45"/>
      <c r="J767" s="45"/>
      <c r="K767" s="45"/>
      <c r="L767" s="45"/>
    </row>
    <row r="768" spans="2:12" s="2" customFormat="1" ht="56.25" customHeight="1">
      <c r="B768" s="53"/>
      <c r="C768" s="46"/>
      <c r="D768" s="47"/>
      <c r="E768" s="47"/>
      <c r="F768" s="47"/>
      <c r="G768" s="47"/>
      <c r="H768" s="67"/>
      <c r="I768" s="45"/>
      <c r="J768" s="45"/>
      <c r="K768" s="45"/>
      <c r="L768" s="45"/>
    </row>
    <row r="769" spans="2:12" s="2" customFormat="1" ht="29.25" customHeight="1">
      <c r="B769" s="48"/>
      <c r="C769" s="46"/>
      <c r="D769" s="47"/>
      <c r="E769" s="47"/>
      <c r="F769" s="47"/>
      <c r="G769" s="47"/>
      <c r="H769" s="67"/>
      <c r="I769" s="45"/>
      <c r="J769" s="45"/>
      <c r="K769" s="45"/>
      <c r="L769" s="45"/>
    </row>
    <row r="770" spans="2:12" s="2" customFormat="1" ht="21.75" customHeight="1">
      <c r="B770" s="53"/>
      <c r="C770" s="46"/>
      <c r="D770" s="47"/>
      <c r="E770" s="47"/>
      <c r="F770" s="47"/>
      <c r="G770" s="47"/>
      <c r="H770" s="67"/>
      <c r="I770" s="45"/>
      <c r="J770" s="45"/>
      <c r="K770" s="45"/>
      <c r="L770" s="45"/>
    </row>
    <row r="771" spans="2:12" s="2" customFormat="1" ht="45.75" customHeight="1">
      <c r="B771" s="48"/>
      <c r="C771" s="46"/>
      <c r="D771" s="47"/>
      <c r="E771" s="47"/>
      <c r="F771" s="47"/>
      <c r="G771" s="47"/>
      <c r="H771" s="67"/>
      <c r="I771" s="45"/>
      <c r="J771" s="45"/>
      <c r="K771" s="45"/>
      <c r="L771" s="45"/>
    </row>
    <row r="772" spans="2:12" s="2" customFormat="1" ht="26.25" customHeight="1">
      <c r="B772" s="48"/>
      <c r="C772" s="46"/>
      <c r="D772" s="47"/>
      <c r="E772" s="47"/>
      <c r="F772" s="47"/>
      <c r="G772" s="47"/>
      <c r="H772" s="67"/>
      <c r="I772" s="45"/>
      <c r="J772" s="45"/>
      <c r="K772" s="45"/>
      <c r="L772" s="45"/>
    </row>
    <row r="773" spans="2:12" s="2" customFormat="1" ht="30" customHeight="1">
      <c r="B773" s="48"/>
      <c r="C773" s="46"/>
      <c r="D773" s="47"/>
      <c r="E773" s="47"/>
      <c r="F773" s="47"/>
      <c r="G773" s="47"/>
      <c r="H773" s="67"/>
      <c r="I773" s="45"/>
      <c r="J773" s="45"/>
      <c r="K773" s="45"/>
      <c r="L773" s="45"/>
    </row>
    <row r="774" spans="2:12" s="2" customFormat="1" ht="32.25" customHeight="1">
      <c r="B774" s="48"/>
      <c r="C774" s="46"/>
      <c r="D774" s="47"/>
      <c r="E774" s="47"/>
      <c r="F774" s="47"/>
      <c r="G774" s="47"/>
      <c r="H774" s="67"/>
      <c r="I774" s="45"/>
      <c r="J774" s="45"/>
      <c r="K774" s="45"/>
      <c r="L774" s="45"/>
    </row>
    <row r="775" spans="2:12" s="2" customFormat="1" ht="28.5" customHeight="1">
      <c r="B775" s="48"/>
      <c r="C775" s="46"/>
      <c r="D775" s="47"/>
      <c r="E775" s="47"/>
      <c r="F775" s="47"/>
      <c r="G775" s="47"/>
      <c r="H775" s="67"/>
      <c r="I775" s="45"/>
      <c r="J775" s="45"/>
      <c r="K775" s="45"/>
      <c r="L775" s="45"/>
    </row>
    <row r="776" spans="2:12" s="2" customFormat="1" ht="21.75" customHeight="1">
      <c r="B776" s="48"/>
      <c r="C776" s="46"/>
      <c r="D776" s="47"/>
      <c r="E776" s="47"/>
      <c r="F776" s="47"/>
      <c r="G776" s="47"/>
      <c r="H776" s="67"/>
      <c r="I776" s="45"/>
      <c r="J776" s="45"/>
      <c r="K776" s="45"/>
      <c r="L776" s="45"/>
    </row>
    <row r="777" spans="2:12" s="2" customFormat="1" ht="21.75" customHeight="1">
      <c r="B777" s="48"/>
      <c r="C777" s="46"/>
      <c r="D777" s="47"/>
      <c r="E777" s="47"/>
      <c r="F777" s="47"/>
      <c r="G777" s="47"/>
      <c r="H777" s="67"/>
      <c r="I777" s="45"/>
      <c r="J777" s="45"/>
      <c r="K777" s="45"/>
      <c r="L777" s="45"/>
    </row>
    <row r="778" spans="2:12" s="2" customFormat="1" ht="69" customHeight="1">
      <c r="B778" s="53"/>
      <c r="C778" s="46"/>
      <c r="D778" s="47"/>
      <c r="E778" s="47"/>
      <c r="F778" s="47"/>
      <c r="G778" s="47"/>
      <c r="H778" s="67"/>
      <c r="I778" s="45"/>
      <c r="J778" s="45"/>
      <c r="K778" s="45"/>
      <c r="L778" s="45"/>
    </row>
    <row r="779" spans="2:12" s="2" customFormat="1" ht="20.25" customHeight="1">
      <c r="B779" s="48"/>
      <c r="C779" s="46"/>
      <c r="D779" s="47"/>
      <c r="E779" s="47"/>
      <c r="F779" s="47"/>
      <c r="G779" s="47"/>
      <c r="H779" s="67"/>
      <c r="I779" s="45"/>
      <c r="J779" s="45"/>
      <c r="K779" s="45"/>
      <c r="L779" s="45"/>
    </row>
    <row r="780" spans="2:12" s="2" customFormat="1" ht="12">
      <c r="B780" s="48"/>
      <c r="C780" s="46"/>
      <c r="D780" s="47"/>
      <c r="E780" s="47"/>
      <c r="F780" s="47"/>
      <c r="G780" s="47"/>
      <c r="H780" s="67"/>
      <c r="I780" s="45"/>
      <c r="J780" s="45"/>
      <c r="K780" s="45"/>
      <c r="L780" s="45"/>
    </row>
    <row r="781" spans="2:12" s="2" customFormat="1" ht="19.5" customHeight="1">
      <c r="B781" s="48"/>
      <c r="C781" s="46"/>
      <c r="D781" s="47"/>
      <c r="E781" s="47"/>
      <c r="F781" s="47"/>
      <c r="G781" s="47"/>
      <c r="H781" s="67"/>
      <c r="I781" s="45"/>
      <c r="J781" s="45"/>
      <c r="K781" s="45"/>
      <c r="L781" s="45"/>
    </row>
    <row r="782" spans="2:12" s="2" customFormat="1" ht="27.75" customHeight="1">
      <c r="B782" s="48"/>
      <c r="C782" s="46"/>
      <c r="D782" s="47"/>
      <c r="E782" s="47"/>
      <c r="F782" s="47"/>
      <c r="G782" s="47"/>
      <c r="H782" s="67"/>
      <c r="I782" s="45"/>
      <c r="J782" s="45"/>
      <c r="K782" s="45"/>
      <c r="L782" s="45"/>
    </row>
    <row r="783" spans="2:12" s="2" customFormat="1" ht="45" customHeight="1">
      <c r="B783" s="48"/>
      <c r="C783" s="46"/>
      <c r="D783" s="47"/>
      <c r="E783" s="47"/>
      <c r="F783" s="47"/>
      <c r="G783" s="47"/>
      <c r="H783" s="67"/>
      <c r="I783" s="45"/>
      <c r="J783" s="45"/>
      <c r="K783" s="45"/>
      <c r="L783" s="45"/>
    </row>
    <row r="784" spans="2:12" s="2" customFormat="1" ht="21" customHeight="1">
      <c r="B784" s="48"/>
      <c r="C784" s="46"/>
      <c r="D784" s="47"/>
      <c r="E784" s="47"/>
      <c r="F784" s="47"/>
      <c r="G784" s="47"/>
      <c r="H784" s="67"/>
      <c r="I784" s="45"/>
      <c r="J784" s="45"/>
      <c r="K784" s="45"/>
      <c r="L784" s="45"/>
    </row>
    <row r="785" spans="2:12" s="2" customFormat="1" ht="27.75" customHeight="1">
      <c r="B785" s="48"/>
      <c r="C785" s="46"/>
      <c r="D785" s="47"/>
      <c r="E785" s="47"/>
      <c r="F785" s="47"/>
      <c r="G785" s="47"/>
      <c r="H785" s="67"/>
      <c r="I785" s="45"/>
      <c r="J785" s="45"/>
      <c r="K785" s="45"/>
      <c r="L785" s="45"/>
    </row>
    <row r="786" spans="2:12" s="2" customFormat="1" ht="27.75" customHeight="1">
      <c r="B786" s="50"/>
      <c r="C786" s="46"/>
      <c r="D786" s="47"/>
      <c r="E786" s="47"/>
      <c r="F786" s="47"/>
      <c r="G786" s="47"/>
      <c r="H786" s="67"/>
      <c r="I786" s="45"/>
      <c r="J786" s="45"/>
      <c r="K786" s="45"/>
      <c r="L786" s="45"/>
    </row>
    <row r="787" spans="2:12" s="2" customFormat="1" ht="27.75" customHeight="1">
      <c r="B787" s="50"/>
      <c r="C787" s="46"/>
      <c r="D787" s="47"/>
      <c r="E787" s="47"/>
      <c r="F787" s="47"/>
      <c r="G787" s="47"/>
      <c r="H787" s="67"/>
      <c r="I787" s="45"/>
      <c r="J787" s="45"/>
      <c r="K787" s="45"/>
      <c r="L787" s="45"/>
    </row>
    <row r="788" spans="2:12" s="2" customFormat="1" ht="21" customHeight="1">
      <c r="B788" s="48"/>
      <c r="C788" s="46"/>
      <c r="D788" s="47"/>
      <c r="E788" s="47"/>
      <c r="F788" s="47"/>
      <c r="G788" s="47"/>
      <c r="H788" s="67"/>
      <c r="I788" s="45"/>
      <c r="J788" s="45"/>
      <c r="K788" s="45"/>
      <c r="L788" s="45"/>
    </row>
    <row r="789" spans="2:12" s="2" customFormat="1" ht="30.75" customHeight="1">
      <c r="B789" s="48"/>
      <c r="C789" s="46"/>
      <c r="D789" s="47"/>
      <c r="E789" s="47"/>
      <c r="F789" s="47"/>
      <c r="G789" s="47"/>
      <c r="H789" s="67"/>
      <c r="I789" s="45"/>
      <c r="J789" s="45"/>
      <c r="K789" s="45"/>
      <c r="L789" s="45"/>
    </row>
    <row r="790" spans="2:12" s="2" customFormat="1" ht="29.25" customHeight="1">
      <c r="B790" s="48"/>
      <c r="C790" s="46"/>
      <c r="D790" s="47"/>
      <c r="E790" s="47"/>
      <c r="F790" s="47"/>
      <c r="G790" s="47"/>
      <c r="H790" s="67"/>
      <c r="I790" s="45"/>
      <c r="J790" s="45"/>
      <c r="K790" s="45"/>
      <c r="L790" s="45"/>
    </row>
    <row r="791" spans="2:12" s="2" customFormat="1" ht="17.25" customHeight="1">
      <c r="B791" s="48"/>
      <c r="C791" s="46"/>
      <c r="D791" s="47"/>
      <c r="E791" s="47"/>
      <c r="F791" s="47"/>
      <c r="G791" s="47"/>
      <c r="H791" s="67"/>
      <c r="I791" s="45"/>
      <c r="J791" s="45"/>
      <c r="K791" s="45"/>
      <c r="L791" s="45"/>
    </row>
    <row r="792" spans="2:12" s="2" customFormat="1" ht="12">
      <c r="B792" s="48"/>
      <c r="C792" s="46"/>
      <c r="D792" s="47"/>
      <c r="E792" s="47"/>
      <c r="F792" s="47"/>
      <c r="G792" s="47"/>
      <c r="H792" s="67"/>
      <c r="I792" s="45"/>
      <c r="J792" s="45"/>
      <c r="K792" s="45"/>
      <c r="L792" s="45"/>
    </row>
    <row r="793" spans="2:12" s="2" customFormat="1" ht="30.75" customHeight="1">
      <c r="B793" s="48"/>
      <c r="C793" s="46"/>
      <c r="D793" s="47"/>
      <c r="E793" s="47"/>
      <c r="F793" s="47"/>
      <c r="G793" s="47"/>
      <c r="H793" s="67"/>
      <c r="I793" s="45"/>
      <c r="J793" s="45"/>
      <c r="K793" s="45"/>
      <c r="L793" s="45"/>
    </row>
    <row r="794" spans="2:12" s="2" customFormat="1" ht="18.75" customHeight="1">
      <c r="B794" s="48"/>
      <c r="C794" s="46"/>
      <c r="D794" s="47"/>
      <c r="E794" s="47"/>
      <c r="F794" s="47"/>
      <c r="G794" s="47"/>
      <c r="H794" s="67"/>
      <c r="I794" s="45"/>
      <c r="J794" s="45"/>
      <c r="K794" s="45"/>
      <c r="L794" s="45"/>
    </row>
    <row r="795" spans="2:12" s="2" customFormat="1" ht="12">
      <c r="B795" s="48"/>
      <c r="C795" s="46"/>
      <c r="D795" s="47"/>
      <c r="E795" s="47"/>
      <c r="F795" s="47"/>
      <c r="G795" s="47"/>
      <c r="H795" s="67"/>
      <c r="I795" s="45"/>
      <c r="J795" s="45"/>
      <c r="K795" s="45"/>
      <c r="L795" s="45"/>
    </row>
    <row r="796" spans="2:12" s="2" customFormat="1" ht="19.5" customHeight="1">
      <c r="B796" s="48"/>
      <c r="C796" s="46"/>
      <c r="D796" s="47"/>
      <c r="E796" s="47"/>
      <c r="F796" s="47"/>
      <c r="G796" s="47"/>
      <c r="H796" s="67"/>
      <c r="I796" s="45"/>
      <c r="J796" s="45"/>
      <c r="K796" s="45"/>
      <c r="L796" s="45"/>
    </row>
    <row r="797" spans="2:12" s="2" customFormat="1" ht="12">
      <c r="B797" s="48"/>
      <c r="C797" s="46"/>
      <c r="D797" s="47"/>
      <c r="E797" s="47"/>
      <c r="F797" s="47"/>
      <c r="G797" s="47"/>
      <c r="H797" s="67"/>
      <c r="I797" s="45"/>
      <c r="J797" s="45"/>
      <c r="K797" s="45"/>
      <c r="L797" s="45"/>
    </row>
    <row r="798" spans="2:12" s="2" customFormat="1" ht="42" customHeight="1">
      <c r="B798" s="48"/>
      <c r="C798" s="46"/>
      <c r="D798" s="47"/>
      <c r="E798" s="47"/>
      <c r="F798" s="47"/>
      <c r="G798" s="47"/>
      <c r="H798" s="67"/>
      <c r="I798" s="45"/>
      <c r="J798" s="45"/>
      <c r="K798" s="45"/>
      <c r="L798" s="45"/>
    </row>
    <row r="799" spans="2:12" s="2" customFormat="1" ht="28.5" customHeight="1">
      <c r="B799" s="50"/>
      <c r="C799" s="46"/>
      <c r="D799" s="47"/>
      <c r="E799" s="47"/>
      <c r="F799" s="47"/>
      <c r="G799" s="47"/>
      <c r="H799" s="67"/>
      <c r="I799" s="45"/>
      <c r="J799" s="45"/>
      <c r="K799" s="45"/>
      <c r="L799" s="45"/>
    </row>
    <row r="800" spans="2:12" s="2" customFormat="1" ht="33" customHeight="1">
      <c r="B800" s="50"/>
      <c r="C800" s="46"/>
      <c r="D800" s="47"/>
      <c r="E800" s="47"/>
      <c r="F800" s="47"/>
      <c r="G800" s="47"/>
      <c r="H800" s="67"/>
      <c r="I800" s="45"/>
      <c r="J800" s="45"/>
      <c r="K800" s="45"/>
      <c r="L800" s="45"/>
    </row>
    <row r="801" spans="2:12" s="2" customFormat="1" ht="27" customHeight="1">
      <c r="B801" s="48"/>
      <c r="C801" s="46"/>
      <c r="D801" s="47"/>
      <c r="E801" s="47"/>
      <c r="F801" s="47"/>
      <c r="G801" s="47"/>
      <c r="H801" s="67"/>
      <c r="I801" s="45"/>
      <c r="J801" s="45"/>
      <c r="K801" s="45"/>
      <c r="L801" s="45"/>
    </row>
    <row r="802" spans="2:12" s="2" customFormat="1" ht="32.25" customHeight="1">
      <c r="B802" s="48"/>
      <c r="C802" s="46"/>
      <c r="D802" s="47"/>
      <c r="E802" s="47"/>
      <c r="F802" s="47"/>
      <c r="G802" s="47"/>
      <c r="H802" s="67"/>
      <c r="I802" s="45"/>
      <c r="J802" s="45"/>
      <c r="K802" s="45"/>
      <c r="L802" s="45"/>
    </row>
    <row r="803" spans="2:12" s="2" customFormat="1" ht="28.5" customHeight="1">
      <c r="B803" s="55"/>
      <c r="C803" s="56"/>
      <c r="D803" s="47"/>
      <c r="E803" s="47"/>
      <c r="F803" s="47"/>
      <c r="G803" s="47"/>
      <c r="H803" s="98"/>
      <c r="I803" s="45"/>
      <c r="J803" s="45"/>
      <c r="K803" s="45"/>
      <c r="L803" s="45"/>
    </row>
    <row r="804" spans="2:12" s="2" customFormat="1" ht="17.25" customHeight="1">
      <c r="B804" s="48"/>
      <c r="C804" s="46"/>
      <c r="D804" s="47"/>
      <c r="E804" s="47"/>
      <c r="F804" s="47"/>
      <c r="G804" s="47"/>
      <c r="H804" s="67"/>
      <c r="I804" s="45"/>
      <c r="J804" s="45"/>
      <c r="K804" s="45"/>
      <c r="L804" s="45"/>
    </row>
    <row r="805" spans="2:12" s="2" customFormat="1" ht="18.75" customHeight="1">
      <c r="B805" s="48"/>
      <c r="C805" s="46"/>
      <c r="D805" s="47"/>
      <c r="E805" s="47"/>
      <c r="F805" s="47"/>
      <c r="G805" s="47"/>
      <c r="H805" s="67"/>
      <c r="I805" s="45"/>
      <c r="J805" s="45"/>
      <c r="K805" s="45"/>
      <c r="L805" s="45"/>
    </row>
    <row r="806" spans="2:12" s="2" customFormat="1" ht="30.75" customHeight="1">
      <c r="B806" s="48"/>
      <c r="C806" s="46"/>
      <c r="D806" s="47"/>
      <c r="E806" s="47"/>
      <c r="F806" s="47"/>
      <c r="G806" s="47"/>
      <c r="H806" s="67"/>
      <c r="I806" s="45"/>
      <c r="J806" s="45"/>
      <c r="K806" s="45"/>
      <c r="L806" s="45"/>
    </row>
    <row r="807" spans="2:12" s="2" customFormat="1" ht="21" customHeight="1">
      <c r="B807" s="50"/>
      <c r="C807" s="46"/>
      <c r="D807" s="47"/>
      <c r="E807" s="47"/>
      <c r="F807" s="47"/>
      <c r="G807" s="47"/>
      <c r="H807" s="67"/>
      <c r="I807" s="45"/>
      <c r="J807" s="45"/>
      <c r="K807" s="45"/>
      <c r="L807" s="45"/>
    </row>
    <row r="808" spans="2:12" s="2" customFormat="1" ht="28.5" customHeight="1">
      <c r="B808" s="50"/>
      <c r="C808" s="46"/>
      <c r="D808" s="47"/>
      <c r="E808" s="47"/>
      <c r="F808" s="47"/>
      <c r="G808" s="47"/>
      <c r="H808" s="67"/>
      <c r="I808" s="45"/>
      <c r="J808" s="45"/>
      <c r="K808" s="45"/>
      <c r="L808" s="45"/>
    </row>
    <row r="809" spans="2:12" s="2" customFormat="1" ht="32.25" customHeight="1">
      <c r="B809" s="48"/>
      <c r="C809" s="46"/>
      <c r="D809" s="47"/>
      <c r="E809" s="47"/>
      <c r="F809" s="47"/>
      <c r="G809" s="47"/>
      <c r="H809" s="67"/>
      <c r="I809" s="45"/>
      <c r="J809" s="45"/>
      <c r="K809" s="45"/>
      <c r="L809" s="45"/>
    </row>
    <row r="810" spans="2:12" s="2" customFormat="1" ht="21" customHeight="1">
      <c r="B810" s="48"/>
      <c r="C810" s="46"/>
      <c r="D810" s="47"/>
      <c r="E810" s="47"/>
      <c r="F810" s="47"/>
      <c r="G810" s="47"/>
      <c r="H810" s="67"/>
      <c r="I810" s="45"/>
      <c r="J810" s="45"/>
      <c r="K810" s="45"/>
      <c r="L810" s="45"/>
    </row>
    <row r="811" spans="2:12" s="2" customFormat="1" ht="27" customHeight="1">
      <c r="B811" s="48"/>
      <c r="C811" s="46"/>
      <c r="D811" s="47"/>
      <c r="E811" s="47"/>
      <c r="F811" s="47"/>
      <c r="G811" s="47"/>
      <c r="H811" s="67"/>
      <c r="I811" s="45"/>
      <c r="J811" s="45"/>
      <c r="K811" s="45"/>
      <c r="L811" s="45"/>
    </row>
    <row r="812" spans="2:12" s="2" customFormat="1" ht="40.5" customHeight="1">
      <c r="B812" s="48"/>
      <c r="C812" s="46"/>
      <c r="D812" s="47"/>
      <c r="E812" s="47"/>
      <c r="F812" s="47"/>
      <c r="G812" s="47"/>
      <c r="H812" s="67"/>
      <c r="I812" s="45"/>
      <c r="J812" s="45"/>
      <c r="K812" s="45"/>
      <c r="L812" s="45"/>
    </row>
    <row r="813" spans="2:12" s="2" customFormat="1" ht="16.5" customHeight="1">
      <c r="B813" s="48"/>
      <c r="C813" s="46"/>
      <c r="D813" s="47"/>
      <c r="E813" s="47"/>
      <c r="F813" s="47"/>
      <c r="G813" s="47"/>
      <c r="H813" s="67"/>
      <c r="I813" s="45"/>
      <c r="J813" s="45"/>
      <c r="K813" s="45"/>
      <c r="L813" s="45"/>
    </row>
    <row r="814" spans="2:12" s="2" customFormat="1" ht="17.25" customHeight="1">
      <c r="B814" s="48"/>
      <c r="C814" s="46"/>
      <c r="D814" s="47"/>
      <c r="E814" s="47"/>
      <c r="F814" s="47"/>
      <c r="G814" s="47"/>
      <c r="H814" s="67"/>
      <c r="I814" s="45"/>
      <c r="J814" s="45"/>
      <c r="K814" s="45"/>
      <c r="L814" s="45"/>
    </row>
    <row r="815" spans="2:12" s="2" customFormat="1" ht="17.25" customHeight="1">
      <c r="B815" s="50"/>
      <c r="C815" s="46"/>
      <c r="D815" s="47"/>
      <c r="E815" s="47"/>
      <c r="F815" s="47"/>
      <c r="G815" s="47"/>
      <c r="H815" s="67"/>
      <c r="I815" s="45"/>
      <c r="J815" s="45"/>
      <c r="K815" s="45"/>
      <c r="L815" s="45"/>
    </row>
    <row r="816" spans="2:12" s="2" customFormat="1" ht="17.25" customHeight="1">
      <c r="B816" s="50"/>
      <c r="C816" s="46"/>
      <c r="D816" s="47"/>
      <c r="E816" s="47"/>
      <c r="F816" s="47"/>
      <c r="G816" s="47"/>
      <c r="H816" s="67"/>
      <c r="I816" s="45"/>
      <c r="J816" s="45"/>
      <c r="K816" s="45"/>
      <c r="L816" s="45"/>
    </row>
    <row r="817" spans="2:12" s="2" customFormat="1" ht="17.25" customHeight="1">
      <c r="B817" s="48"/>
      <c r="C817" s="46"/>
      <c r="D817" s="47"/>
      <c r="E817" s="47"/>
      <c r="F817" s="47"/>
      <c r="G817" s="47"/>
      <c r="H817" s="67"/>
      <c r="I817" s="45"/>
      <c r="J817" s="45"/>
      <c r="K817" s="45"/>
      <c r="L817" s="45"/>
    </row>
    <row r="818" spans="2:12" s="2" customFormat="1" ht="42" customHeight="1">
      <c r="B818" s="58"/>
      <c r="C818" s="46"/>
      <c r="D818" s="47"/>
      <c r="E818" s="47"/>
      <c r="F818" s="47"/>
      <c r="G818" s="47"/>
      <c r="H818" s="67"/>
      <c r="I818" s="45"/>
      <c r="J818" s="45"/>
      <c r="K818" s="45"/>
      <c r="L818" s="45"/>
    </row>
    <row r="819" spans="2:12" s="2" customFormat="1" ht="27.75" customHeight="1">
      <c r="B819" s="48"/>
      <c r="C819" s="46"/>
      <c r="D819" s="47"/>
      <c r="E819" s="47"/>
      <c r="F819" s="47"/>
      <c r="G819" s="47"/>
      <c r="H819" s="67"/>
      <c r="I819" s="45"/>
      <c r="J819" s="45"/>
      <c r="K819" s="45"/>
      <c r="L819" s="45"/>
    </row>
    <row r="820" spans="2:12" s="2" customFormat="1" ht="29.25" customHeight="1">
      <c r="B820" s="55"/>
      <c r="C820" s="56"/>
      <c r="D820" s="47"/>
      <c r="E820" s="47"/>
      <c r="F820" s="47"/>
      <c r="G820" s="47"/>
      <c r="H820" s="98"/>
      <c r="I820" s="45"/>
      <c r="J820" s="45"/>
      <c r="K820" s="45"/>
      <c r="L820" s="45"/>
    </row>
    <row r="821" spans="2:12" s="2" customFormat="1" ht="19.5" customHeight="1">
      <c r="B821" s="48"/>
      <c r="C821" s="46"/>
      <c r="D821" s="47"/>
      <c r="E821" s="47"/>
      <c r="F821" s="47"/>
      <c r="G821" s="47"/>
      <c r="H821" s="67"/>
      <c r="I821" s="45"/>
      <c r="J821" s="45"/>
      <c r="K821" s="45"/>
      <c r="L821" s="45"/>
    </row>
    <row r="822" spans="2:12" s="2" customFormat="1" ht="19.5" customHeight="1">
      <c r="B822" s="48"/>
      <c r="C822" s="46"/>
      <c r="D822" s="47"/>
      <c r="E822" s="47"/>
      <c r="F822" s="47"/>
      <c r="G822" s="47"/>
      <c r="H822" s="67"/>
      <c r="I822" s="45"/>
      <c r="J822" s="45"/>
      <c r="K822" s="45"/>
      <c r="L822" s="45"/>
    </row>
    <row r="823" spans="2:12" s="2" customFormat="1" ht="42" customHeight="1">
      <c r="B823" s="48"/>
      <c r="C823" s="46"/>
      <c r="D823" s="47"/>
      <c r="E823" s="47"/>
      <c r="F823" s="47"/>
      <c r="G823" s="47"/>
      <c r="H823" s="67"/>
      <c r="I823" s="45"/>
      <c r="J823" s="45"/>
      <c r="K823" s="45"/>
      <c r="L823" s="45"/>
    </row>
    <row r="824" spans="2:12" s="2" customFormat="1" ht="21" customHeight="1">
      <c r="B824" s="48"/>
      <c r="C824" s="46"/>
      <c r="D824" s="47"/>
      <c r="E824" s="47"/>
      <c r="F824" s="47"/>
      <c r="G824" s="47"/>
      <c r="H824" s="67"/>
      <c r="I824" s="45"/>
      <c r="J824" s="45"/>
      <c r="K824" s="45"/>
      <c r="L824" s="45"/>
    </row>
    <row r="825" spans="2:12" s="2" customFormat="1" ht="23.25" customHeight="1">
      <c r="B825" s="48"/>
      <c r="C825" s="46"/>
      <c r="D825" s="47"/>
      <c r="E825" s="47"/>
      <c r="F825" s="47"/>
      <c r="G825" s="47"/>
      <c r="H825" s="67"/>
      <c r="I825" s="45"/>
      <c r="J825" s="45"/>
      <c r="K825" s="45"/>
      <c r="L825" s="45"/>
    </row>
    <row r="826" spans="2:12" s="2" customFormat="1" ht="23.25" customHeight="1">
      <c r="B826" s="48"/>
      <c r="C826" s="46"/>
      <c r="D826" s="47"/>
      <c r="E826" s="47"/>
      <c r="F826" s="47"/>
      <c r="G826" s="47"/>
      <c r="H826" s="67"/>
      <c r="I826" s="45"/>
      <c r="J826" s="45"/>
      <c r="K826" s="45"/>
      <c r="L826" s="45"/>
    </row>
    <row r="827" spans="2:12" s="2" customFormat="1" ht="23.25" customHeight="1">
      <c r="B827" s="48"/>
      <c r="C827" s="46"/>
      <c r="D827" s="47"/>
      <c r="E827" s="47"/>
      <c r="F827" s="47"/>
      <c r="G827" s="47"/>
      <c r="H827" s="67"/>
      <c r="I827" s="45"/>
      <c r="J827" s="45"/>
      <c r="K827" s="45"/>
      <c r="L827" s="45"/>
    </row>
    <row r="828" spans="2:12" s="2" customFormat="1" ht="33" customHeight="1">
      <c r="B828" s="55"/>
      <c r="C828" s="56"/>
      <c r="D828" s="47"/>
      <c r="E828" s="47"/>
      <c r="F828" s="47"/>
      <c r="G828" s="47"/>
      <c r="H828" s="67"/>
      <c r="I828" s="45"/>
      <c r="J828" s="45"/>
      <c r="K828" s="45"/>
      <c r="L828" s="45"/>
    </row>
    <row r="829" spans="2:12" s="2" customFormat="1" ht="19.5" customHeight="1">
      <c r="B829" s="48"/>
      <c r="C829" s="46"/>
      <c r="D829" s="47"/>
      <c r="E829" s="47"/>
      <c r="F829" s="47"/>
      <c r="G829" s="47"/>
      <c r="H829" s="67"/>
      <c r="I829" s="45"/>
      <c r="J829" s="45"/>
      <c r="K829" s="45"/>
      <c r="L829" s="45"/>
    </row>
    <row r="830" spans="2:12" s="2" customFormat="1" ht="23.25" customHeight="1">
      <c r="B830" s="48"/>
      <c r="C830" s="46"/>
      <c r="D830" s="47"/>
      <c r="E830" s="47"/>
      <c r="F830" s="47"/>
      <c r="G830" s="47"/>
      <c r="H830" s="67"/>
      <c r="I830" s="45"/>
      <c r="J830" s="45"/>
      <c r="K830" s="45"/>
      <c r="L830" s="45"/>
    </row>
    <row r="831" spans="2:12" s="2" customFormat="1" ht="40.5" customHeight="1">
      <c r="B831" s="48"/>
      <c r="C831" s="46"/>
      <c r="D831" s="47"/>
      <c r="E831" s="47"/>
      <c r="F831" s="47"/>
      <c r="G831" s="47"/>
      <c r="H831" s="67"/>
      <c r="I831" s="45"/>
      <c r="J831" s="45"/>
      <c r="K831" s="45"/>
      <c r="L831" s="45"/>
    </row>
    <row r="832" spans="2:12" s="2" customFormat="1" ht="23.25" customHeight="1">
      <c r="B832" s="48"/>
      <c r="C832" s="46"/>
      <c r="D832" s="47"/>
      <c r="E832" s="47"/>
      <c r="F832" s="47"/>
      <c r="G832" s="47"/>
      <c r="H832" s="67"/>
      <c r="I832" s="45"/>
      <c r="J832" s="45"/>
      <c r="K832" s="45"/>
      <c r="L832" s="45"/>
    </row>
    <row r="833" spans="2:12" s="2" customFormat="1" ht="23.25" customHeight="1">
      <c r="B833" s="48"/>
      <c r="C833" s="46"/>
      <c r="D833" s="47"/>
      <c r="E833" s="47"/>
      <c r="F833" s="47"/>
      <c r="G833" s="47"/>
      <c r="H833" s="67"/>
      <c r="I833" s="45"/>
      <c r="J833" s="45"/>
      <c r="K833" s="45"/>
      <c r="L833" s="45"/>
    </row>
    <row r="834" spans="2:12" s="2" customFormat="1" ht="23.25" customHeight="1">
      <c r="B834" s="50"/>
      <c r="C834" s="46"/>
      <c r="D834" s="47"/>
      <c r="E834" s="47"/>
      <c r="F834" s="47"/>
      <c r="G834" s="47"/>
      <c r="H834" s="67"/>
      <c r="I834" s="45"/>
      <c r="J834" s="45"/>
      <c r="K834" s="45"/>
      <c r="L834" s="45"/>
    </row>
    <row r="835" spans="2:12" s="2" customFormat="1" ht="23.25" customHeight="1">
      <c r="B835" s="50"/>
      <c r="C835" s="46"/>
      <c r="D835" s="47"/>
      <c r="E835" s="47"/>
      <c r="F835" s="47"/>
      <c r="G835" s="47"/>
      <c r="H835" s="67"/>
      <c r="I835" s="45"/>
      <c r="J835" s="45"/>
      <c r="K835" s="45"/>
      <c r="L835" s="45"/>
    </row>
    <row r="836" spans="2:12" s="2" customFormat="1" ht="23.25" customHeight="1">
      <c r="B836" s="48"/>
      <c r="C836" s="46"/>
      <c r="D836" s="47"/>
      <c r="E836" s="47"/>
      <c r="F836" s="47"/>
      <c r="G836" s="47"/>
      <c r="H836" s="67"/>
      <c r="I836" s="45"/>
      <c r="J836" s="45"/>
      <c r="K836" s="45"/>
      <c r="L836" s="45"/>
    </row>
    <row r="837" spans="2:12" s="2" customFormat="1" ht="30.75" customHeight="1">
      <c r="B837" s="53"/>
      <c r="C837" s="46"/>
      <c r="D837" s="47"/>
      <c r="E837" s="47"/>
      <c r="F837" s="47"/>
      <c r="G837" s="47"/>
      <c r="H837" s="67"/>
      <c r="I837" s="45"/>
      <c r="J837" s="45"/>
      <c r="K837" s="45"/>
      <c r="L837" s="45"/>
    </row>
    <row r="838" spans="2:12" s="2" customFormat="1" ht="30.75" customHeight="1">
      <c r="B838" s="48"/>
      <c r="C838" s="46"/>
      <c r="D838" s="47"/>
      <c r="E838" s="47"/>
      <c r="F838" s="47"/>
      <c r="G838" s="47"/>
      <c r="H838" s="67"/>
      <c r="I838" s="45"/>
      <c r="J838" s="45"/>
      <c r="K838" s="45"/>
      <c r="L838" s="45"/>
    </row>
    <row r="839" spans="2:12" s="2" customFormat="1" ht="30.75" customHeight="1">
      <c r="B839" s="55"/>
      <c r="C839" s="56"/>
      <c r="D839" s="47"/>
      <c r="E839" s="47"/>
      <c r="F839" s="47"/>
      <c r="G839" s="47"/>
      <c r="H839" s="67"/>
      <c r="I839" s="45"/>
      <c r="J839" s="45"/>
      <c r="K839" s="45"/>
      <c r="L839" s="45"/>
    </row>
    <row r="840" spans="2:12" s="2" customFormat="1" ht="24.75" customHeight="1">
      <c r="B840" s="48"/>
      <c r="C840" s="46"/>
      <c r="D840" s="47"/>
      <c r="E840" s="47"/>
      <c r="F840" s="47"/>
      <c r="G840" s="47"/>
      <c r="H840" s="67"/>
      <c r="I840" s="45"/>
      <c r="J840" s="45"/>
      <c r="K840" s="45"/>
      <c r="L840" s="45"/>
    </row>
    <row r="841" spans="2:12" s="2" customFormat="1" ht="46.5" customHeight="1">
      <c r="B841" s="48"/>
      <c r="C841" s="46"/>
      <c r="D841" s="47"/>
      <c r="E841" s="47"/>
      <c r="F841" s="47"/>
      <c r="G841" s="47"/>
      <c r="H841" s="67"/>
      <c r="I841" s="45"/>
      <c r="J841" s="45"/>
      <c r="K841" s="45"/>
      <c r="L841" s="45"/>
    </row>
    <row r="842" spans="2:12" s="2" customFormat="1" ht="45" customHeight="1">
      <c r="B842" s="48"/>
      <c r="C842" s="46"/>
      <c r="D842" s="47"/>
      <c r="E842" s="47"/>
      <c r="F842" s="47"/>
      <c r="G842" s="47"/>
      <c r="H842" s="67"/>
      <c r="I842" s="45"/>
      <c r="J842" s="45"/>
      <c r="K842" s="45"/>
      <c r="L842" s="45"/>
    </row>
    <row r="843" spans="2:12" s="2" customFormat="1" ht="24" customHeight="1">
      <c r="B843" s="48"/>
      <c r="C843" s="46"/>
      <c r="D843" s="47"/>
      <c r="E843" s="47"/>
      <c r="F843" s="47"/>
      <c r="G843" s="47"/>
      <c r="H843" s="67"/>
      <c r="I843" s="45"/>
      <c r="J843" s="45"/>
      <c r="K843" s="45"/>
      <c r="L843" s="45"/>
    </row>
    <row r="844" spans="2:12" s="2" customFormat="1" ht="30.75" customHeight="1">
      <c r="B844" s="48"/>
      <c r="C844" s="46"/>
      <c r="D844" s="47"/>
      <c r="E844" s="47"/>
      <c r="F844" s="47"/>
      <c r="G844" s="47"/>
      <c r="H844" s="67"/>
      <c r="I844" s="45"/>
      <c r="J844" s="45"/>
      <c r="K844" s="45"/>
      <c r="L844" s="45"/>
    </row>
    <row r="845" spans="2:12" s="2" customFormat="1" ht="50.25" customHeight="1">
      <c r="B845" s="48"/>
      <c r="C845" s="46"/>
      <c r="D845" s="47"/>
      <c r="E845" s="47"/>
      <c r="F845" s="47"/>
      <c r="G845" s="47"/>
      <c r="H845" s="67"/>
      <c r="I845" s="45"/>
      <c r="J845" s="45"/>
      <c r="K845" s="45"/>
      <c r="L845" s="45"/>
    </row>
    <row r="846" spans="2:12" s="2" customFormat="1" ht="27.75" customHeight="1">
      <c r="B846" s="48"/>
      <c r="C846" s="46"/>
      <c r="D846" s="47"/>
      <c r="E846" s="47"/>
      <c r="F846" s="47"/>
      <c r="G846" s="47"/>
      <c r="H846" s="67"/>
      <c r="I846" s="45"/>
      <c r="J846" s="45"/>
      <c r="K846" s="45"/>
      <c r="L846" s="45"/>
    </row>
    <row r="847" spans="2:12" s="2" customFormat="1" ht="45.75" customHeight="1">
      <c r="B847" s="48"/>
      <c r="C847" s="46"/>
      <c r="D847" s="47"/>
      <c r="E847" s="47"/>
      <c r="F847" s="47"/>
      <c r="G847" s="47"/>
      <c r="H847" s="67"/>
      <c r="I847" s="45"/>
      <c r="J847" s="45"/>
      <c r="K847" s="45"/>
      <c r="L847" s="45"/>
    </row>
    <row r="848" spans="2:12" s="2" customFormat="1" ht="28.5" customHeight="1">
      <c r="B848" s="48"/>
      <c r="C848" s="46"/>
      <c r="D848" s="47"/>
      <c r="E848" s="47"/>
      <c r="F848" s="47"/>
      <c r="G848" s="47"/>
      <c r="H848" s="67"/>
      <c r="I848" s="45"/>
      <c r="J848" s="45"/>
      <c r="K848" s="45"/>
      <c r="L848" s="45"/>
    </row>
    <row r="849" spans="2:12" s="2" customFormat="1" ht="21" customHeight="1">
      <c r="B849" s="48"/>
      <c r="C849" s="46"/>
      <c r="D849" s="47"/>
      <c r="E849" s="47"/>
      <c r="F849" s="47"/>
      <c r="G849" s="47"/>
      <c r="H849" s="67"/>
      <c r="I849" s="45"/>
      <c r="J849" s="45"/>
      <c r="K849" s="45"/>
      <c r="L849" s="45"/>
    </row>
    <row r="850" spans="2:12" s="2" customFormat="1" ht="30.75" customHeight="1">
      <c r="B850" s="48"/>
      <c r="C850" s="46"/>
      <c r="D850" s="47"/>
      <c r="E850" s="47"/>
      <c r="F850" s="47"/>
      <c r="G850" s="47"/>
      <c r="H850" s="67"/>
      <c r="I850" s="45"/>
      <c r="J850" s="45"/>
      <c r="K850" s="45"/>
      <c r="L850" s="45"/>
    </row>
    <row r="851" spans="2:12" s="2" customFormat="1" ht="30.75" customHeight="1">
      <c r="B851" s="48"/>
      <c r="C851" s="46"/>
      <c r="D851" s="47"/>
      <c r="E851" s="47"/>
      <c r="F851" s="47"/>
      <c r="G851" s="47"/>
      <c r="H851" s="67"/>
      <c r="I851" s="45"/>
      <c r="J851" s="45"/>
      <c r="K851" s="45"/>
      <c r="L851" s="45"/>
    </row>
    <row r="852" spans="2:12" s="2" customFormat="1" ht="30.75" customHeight="1">
      <c r="B852" s="50"/>
      <c r="C852" s="46"/>
      <c r="D852" s="47"/>
      <c r="E852" s="47"/>
      <c r="F852" s="47"/>
      <c r="G852" s="47"/>
      <c r="H852" s="67"/>
      <c r="I852" s="45"/>
      <c r="J852" s="45"/>
      <c r="K852" s="45"/>
      <c r="L852" s="45"/>
    </row>
    <row r="853" spans="2:12" s="2" customFormat="1" ht="11.25" customHeight="1">
      <c r="B853" s="50"/>
      <c r="C853" s="46"/>
      <c r="D853" s="47"/>
      <c r="E853" s="47"/>
      <c r="F853" s="47"/>
      <c r="G853" s="47"/>
      <c r="H853" s="67"/>
      <c r="I853" s="45"/>
      <c r="J853" s="45"/>
      <c r="K853" s="45"/>
      <c r="L853" s="45"/>
    </row>
    <row r="854" spans="2:178" ht="23.25" customHeight="1" hidden="1">
      <c r="B854" s="50" t="s">
        <v>101</v>
      </c>
      <c r="C854" s="46" t="s">
        <v>102</v>
      </c>
      <c r="D854" s="47" t="s">
        <v>16</v>
      </c>
      <c r="E854" s="47" t="s">
        <v>31</v>
      </c>
      <c r="F854" s="47" t="s">
        <v>32</v>
      </c>
      <c r="G854" s="47" t="s">
        <v>103</v>
      </c>
      <c r="H854" s="67">
        <v>3250</v>
      </c>
      <c r="I854" s="45"/>
      <c r="J854" s="45"/>
      <c r="K854" s="45"/>
      <c r="L854" s="45"/>
      <c r="M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</row>
    <row r="855" spans="2:178" ht="18" customHeight="1" hidden="1">
      <c r="B855" s="59" t="s">
        <v>100</v>
      </c>
      <c r="C855" s="46"/>
      <c r="D855" s="47"/>
      <c r="E855" s="47"/>
      <c r="F855" s="47"/>
      <c r="G855" s="47"/>
      <c r="H855" s="98" t="e">
        <f>H17+#REF!+#REF!+H675+#REF!+#REF!+#REF!+#REF!+#REF!+#REF!+#REF!+#REF!+#REF!+#REF!+#REF!+#REF!+#REF!+#REF!+#REF!+#REF!+#REF!+H715+#REF!+#REF!+#REF!+#REF!+#REF!+#REF!+#REF!+H720+H733+H746+H759+H803+#REF!+H820+H828+H839</f>
        <v>#REF!</v>
      </c>
      <c r="I855" s="60" t="e">
        <f>I17+#REF!+#REF!+I675+#REF!+#REF!+#REF!+#REF!+#REF!+#REF!+#REF!+#REF!+#REF!+#REF!+#REF!+#REF!+#REF!+#REF!+#REF!+#REF!+#REF!+#REF!+#REF!+I715+#REF!+#REF!+#REF!+#REF!+#REF!+#REF!+#REF!+#REF!+#REF!+I720+I733+I746+#REF!+#REF!+#REF!+I759+I803+#REF!+#REF!</f>
        <v>#REF!</v>
      </c>
      <c r="J855" s="60" t="e">
        <f>J17+#REF!+#REF!+J675+#REF!+#REF!+#REF!+#REF!+#REF!+#REF!+#REF!+#REF!+#REF!+#REF!+#REF!+#REF!+#REF!+#REF!+#REF!+#REF!+#REF!+#REF!+#REF!+J715+#REF!+#REF!+#REF!+#REF!+#REF!+#REF!+#REF!+#REF!+#REF!+J720+J733+J746+#REF!+#REF!+#REF!+J759+J803+#REF!+#REF!</f>
        <v>#REF!</v>
      </c>
      <c r="K855" s="60" t="e">
        <f>K17+#REF!+#REF!+K675+#REF!+#REF!+#REF!+#REF!+#REF!+#REF!+#REF!+#REF!+#REF!+#REF!+#REF!+#REF!+#REF!+#REF!+#REF!+#REF!+#REF!+#REF!+#REF!+K715+#REF!+#REF!+#REF!+#REF!+#REF!+#REF!+#REF!+#REF!+#REF!+K720+K733+K746+#REF!+#REF!+#REF!+K759+K803+#REF!+#REF!</f>
        <v>#REF!</v>
      </c>
      <c r="L855" s="60" t="e">
        <f>L17+#REF!+#REF!+L675+#REF!+#REF!+#REF!+#REF!+#REF!+#REF!+#REF!+#REF!+#REF!+#REF!+#REF!+#REF!+#REF!+#REF!+#REF!+#REF!+#REF!+#REF!+#REF!+L715+#REF!+#REF!+#REF!+#REF!+#REF!+#REF!+#REF!+#REF!+#REF!+L720+L733+L746+#REF!+#REF!+#REF!+L759+L803+#REF!+#REF!</f>
        <v>#REF!</v>
      </c>
      <c r="M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</row>
    <row r="856" spans="2:178" ht="24" customHeight="1">
      <c r="B856" s="129"/>
      <c r="C856" s="129"/>
      <c r="D856" s="129"/>
      <c r="E856" s="129"/>
      <c r="F856" s="129"/>
      <c r="G856" s="129"/>
      <c r="H856" s="94"/>
      <c r="I856" s="45"/>
      <c r="J856" s="45"/>
      <c r="K856" s="45"/>
      <c r="L856" s="45"/>
      <c r="M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</row>
    <row r="857" spans="2:178" ht="15.75" customHeight="1">
      <c r="B857" s="111" t="s">
        <v>104</v>
      </c>
      <c r="C857" s="111"/>
      <c r="D857" s="111"/>
      <c r="E857" s="111"/>
      <c r="F857" s="111"/>
      <c r="G857" s="111"/>
      <c r="H857" s="111"/>
      <c r="I857" s="111"/>
      <c r="J857" s="111"/>
      <c r="K857" s="45"/>
      <c r="L857" s="45"/>
      <c r="M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</row>
    <row r="858" spans="2:178" ht="12">
      <c r="B858" s="2"/>
      <c r="C858" s="2"/>
      <c r="D858" s="2"/>
      <c r="E858" s="2"/>
      <c r="F858" s="2"/>
      <c r="G858" s="2"/>
      <c r="H858" s="63"/>
      <c r="I858" s="2"/>
      <c r="J858" s="2"/>
      <c r="K858" s="61"/>
      <c r="L858" s="61"/>
      <c r="M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</row>
    <row r="859" spans="2:178" ht="12">
      <c r="B859" s="2"/>
      <c r="C859" s="2"/>
      <c r="D859" s="2"/>
      <c r="E859" s="2"/>
      <c r="F859" s="2"/>
      <c r="G859" s="2"/>
      <c r="H859" s="95"/>
      <c r="I859" s="2"/>
      <c r="J859" s="2"/>
      <c r="K859" s="61"/>
      <c r="L859" s="61"/>
      <c r="M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</row>
    <row r="860" spans="2:178" ht="12">
      <c r="B860" s="2"/>
      <c r="C860" s="2"/>
      <c r="D860" s="2"/>
      <c r="E860" s="2"/>
      <c r="F860" s="2"/>
      <c r="G860" s="2"/>
      <c r="H860" s="63"/>
      <c r="I860" s="2"/>
      <c r="J860" s="2"/>
      <c r="K860" s="61"/>
      <c r="L860" s="61"/>
      <c r="M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</row>
    <row r="861" spans="2:178" ht="12">
      <c r="B861" s="2"/>
      <c r="C861" s="2"/>
      <c r="D861" s="2"/>
      <c r="E861" s="2"/>
      <c r="F861" s="2"/>
      <c r="G861" s="2"/>
      <c r="H861" s="63"/>
      <c r="I861" s="2"/>
      <c r="J861" s="2"/>
      <c r="K861" s="61"/>
      <c r="L861" s="61"/>
      <c r="M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</row>
    <row r="862" spans="2:178" ht="12">
      <c r="B862" s="2"/>
      <c r="C862" s="2"/>
      <c r="D862" s="2"/>
      <c r="E862" s="2"/>
      <c r="F862" s="2"/>
      <c r="G862" s="2"/>
      <c r="H862" s="63"/>
      <c r="I862" s="2"/>
      <c r="J862" s="2"/>
      <c r="K862" s="61"/>
      <c r="L862" s="61"/>
      <c r="M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</row>
    <row r="863" spans="2:178" ht="12">
      <c r="B863" s="2"/>
      <c r="C863" s="2"/>
      <c r="D863" s="2"/>
      <c r="E863" s="2"/>
      <c r="F863" s="2"/>
      <c r="G863" s="2"/>
      <c r="H863" s="63"/>
      <c r="I863" s="2"/>
      <c r="J863" s="2"/>
      <c r="K863" s="62"/>
      <c r="L863" s="6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</row>
    <row r="864" spans="2:178" ht="12">
      <c r="B864" s="2"/>
      <c r="C864" s="2"/>
      <c r="D864" s="2"/>
      <c r="E864" s="2"/>
      <c r="F864" s="2"/>
      <c r="G864" s="2"/>
      <c r="H864" s="63"/>
      <c r="I864" s="2"/>
      <c r="J864" s="2"/>
      <c r="K864" s="62"/>
      <c r="L864" s="6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</row>
    <row r="865" spans="2:178" ht="12">
      <c r="B865" s="2"/>
      <c r="C865" s="2"/>
      <c r="D865" s="2"/>
      <c r="E865" s="2"/>
      <c r="F865" s="2"/>
      <c r="G865" s="2"/>
      <c r="H865" s="63"/>
      <c r="I865" s="2"/>
      <c r="J865" s="2"/>
      <c r="K865" s="62"/>
      <c r="L865" s="6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</row>
    <row r="866" spans="2:178" ht="12">
      <c r="B866" s="2"/>
      <c r="C866" s="2"/>
      <c r="D866" s="2"/>
      <c r="E866" s="2"/>
      <c r="F866" s="2"/>
      <c r="G866" s="2"/>
      <c r="H866" s="63"/>
      <c r="I866" s="2"/>
      <c r="J866" s="2"/>
      <c r="K866" s="62"/>
      <c r="L866" s="6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</row>
    <row r="867" spans="2:178" ht="12">
      <c r="B867" s="2"/>
      <c r="C867" s="2"/>
      <c r="D867" s="2"/>
      <c r="E867" s="2"/>
      <c r="F867" s="2"/>
      <c r="G867" s="2"/>
      <c r="H867" s="63"/>
      <c r="I867" s="2"/>
      <c r="J867" s="2"/>
      <c r="K867" s="62"/>
      <c r="L867" s="6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</row>
    <row r="868" spans="2:178" ht="12">
      <c r="B868" s="2"/>
      <c r="C868" s="2"/>
      <c r="D868" s="2"/>
      <c r="E868" s="2"/>
      <c r="F868" s="2"/>
      <c r="G868" s="2"/>
      <c r="H868" s="63"/>
      <c r="I868" s="2"/>
      <c r="J868" s="2"/>
      <c r="K868" s="62"/>
      <c r="L868" s="6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</row>
    <row r="869" spans="2:178" ht="12">
      <c r="B869" s="2"/>
      <c r="C869" s="2"/>
      <c r="D869" s="2"/>
      <c r="E869" s="2"/>
      <c r="F869" s="2"/>
      <c r="G869" s="2"/>
      <c r="H869" s="63"/>
      <c r="I869" s="2"/>
      <c r="J869" s="2"/>
      <c r="K869" s="62"/>
      <c r="L869" s="6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</row>
    <row r="870" spans="2:178" ht="12">
      <c r="B870" s="2"/>
      <c r="C870" s="2"/>
      <c r="D870" s="2"/>
      <c r="E870" s="2"/>
      <c r="F870" s="2"/>
      <c r="G870" s="2"/>
      <c r="H870" s="63"/>
      <c r="I870" s="2"/>
      <c r="J870" s="2"/>
      <c r="K870" s="62"/>
      <c r="L870" s="6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</row>
    <row r="871" spans="2:178" ht="12">
      <c r="B871" s="2"/>
      <c r="C871" s="2"/>
      <c r="D871" s="2"/>
      <c r="E871" s="2"/>
      <c r="F871" s="2"/>
      <c r="G871" s="2"/>
      <c r="H871" s="63"/>
      <c r="I871" s="2"/>
      <c r="J871" s="2"/>
      <c r="K871" s="62"/>
      <c r="L871" s="6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</row>
    <row r="872" spans="2:178" ht="12">
      <c r="B872" s="2"/>
      <c r="C872" s="2"/>
      <c r="D872" s="2"/>
      <c r="E872" s="2"/>
      <c r="F872" s="2"/>
      <c r="G872" s="2"/>
      <c r="H872" s="63"/>
      <c r="I872" s="2"/>
      <c r="J872" s="2"/>
      <c r="K872" s="62"/>
      <c r="L872" s="6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</row>
    <row r="873" spans="2:178" ht="12">
      <c r="B873" s="2"/>
      <c r="C873" s="2"/>
      <c r="D873" s="2"/>
      <c r="E873" s="2"/>
      <c r="F873" s="2"/>
      <c r="G873" s="2"/>
      <c r="H873" s="63"/>
      <c r="I873" s="2"/>
      <c r="J873" s="2"/>
      <c r="K873" s="62"/>
      <c r="L873" s="6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</row>
    <row r="874" spans="2:178" ht="12">
      <c r="B874" s="2"/>
      <c r="C874" s="2"/>
      <c r="D874" s="2"/>
      <c r="E874" s="2"/>
      <c r="F874" s="2"/>
      <c r="G874" s="2"/>
      <c r="H874" s="63"/>
      <c r="I874" s="2"/>
      <c r="J874" s="2"/>
      <c r="K874" s="62"/>
      <c r="L874" s="6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</row>
    <row r="875" spans="2:178" ht="12">
      <c r="B875" s="2"/>
      <c r="C875" s="2"/>
      <c r="D875" s="2"/>
      <c r="E875" s="2"/>
      <c r="F875" s="2"/>
      <c r="G875" s="2"/>
      <c r="H875" s="63"/>
      <c r="I875" s="2"/>
      <c r="J875" s="2"/>
      <c r="K875" s="62"/>
      <c r="L875" s="6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</row>
    <row r="876" spans="2:178" ht="12">
      <c r="B876" s="2"/>
      <c r="C876" s="2"/>
      <c r="D876" s="2"/>
      <c r="E876" s="2"/>
      <c r="F876" s="2"/>
      <c r="G876" s="2"/>
      <c r="H876" s="63"/>
      <c r="I876" s="2"/>
      <c r="J876" s="2"/>
      <c r="K876" s="62"/>
      <c r="L876" s="6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</row>
    <row r="877" spans="2:178" ht="12">
      <c r="B877" s="2"/>
      <c r="C877" s="2"/>
      <c r="D877" s="2"/>
      <c r="E877" s="2"/>
      <c r="F877" s="2"/>
      <c r="G877" s="2"/>
      <c r="H877" s="63"/>
      <c r="I877" s="2"/>
      <c r="J877" s="2"/>
      <c r="K877" s="62"/>
      <c r="L877" s="6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</row>
    <row r="878" spans="2:178" ht="12">
      <c r="B878" s="2"/>
      <c r="C878" s="2"/>
      <c r="D878" s="2"/>
      <c r="E878" s="2"/>
      <c r="F878" s="2"/>
      <c r="G878" s="2"/>
      <c r="H878" s="63"/>
      <c r="I878" s="2"/>
      <c r="J878" s="2"/>
      <c r="K878" s="62"/>
      <c r="L878" s="6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</row>
    <row r="879" spans="2:178" ht="12">
      <c r="B879" s="2"/>
      <c r="C879" s="2"/>
      <c r="D879" s="2"/>
      <c r="E879" s="2"/>
      <c r="F879" s="2"/>
      <c r="G879" s="2"/>
      <c r="H879" s="63"/>
      <c r="I879" s="2"/>
      <c r="J879" s="2"/>
      <c r="K879" s="62"/>
      <c r="L879" s="6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</row>
    <row r="880" spans="2:178" ht="12">
      <c r="B880" s="2"/>
      <c r="C880" s="2"/>
      <c r="D880" s="2"/>
      <c r="E880" s="2"/>
      <c r="F880" s="2"/>
      <c r="G880" s="2"/>
      <c r="H880" s="63"/>
      <c r="I880" s="2"/>
      <c r="J880" s="2"/>
      <c r="K880" s="62"/>
      <c r="L880" s="6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</row>
    <row r="881" spans="2:178" ht="12">
      <c r="B881" s="2"/>
      <c r="C881" s="2"/>
      <c r="D881" s="2"/>
      <c r="E881" s="2"/>
      <c r="F881" s="2"/>
      <c r="G881" s="2"/>
      <c r="H881" s="63"/>
      <c r="I881" s="2"/>
      <c r="J881" s="2"/>
      <c r="K881" s="62"/>
      <c r="L881" s="6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</row>
    <row r="882" spans="2:178" ht="12">
      <c r="B882" s="2"/>
      <c r="C882" s="2"/>
      <c r="D882" s="2"/>
      <c r="E882" s="2"/>
      <c r="F882" s="2"/>
      <c r="G882" s="2"/>
      <c r="H882" s="63"/>
      <c r="I882" s="2"/>
      <c r="J882" s="2"/>
      <c r="K882" s="62"/>
      <c r="L882" s="6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</row>
    <row r="883" spans="2:178" ht="12">
      <c r="B883" s="2"/>
      <c r="C883" s="2"/>
      <c r="D883" s="2"/>
      <c r="E883" s="2"/>
      <c r="F883" s="2"/>
      <c r="G883" s="2"/>
      <c r="H883" s="63"/>
      <c r="I883" s="2"/>
      <c r="J883" s="2"/>
      <c r="K883" s="62"/>
      <c r="L883" s="6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</row>
    <row r="884" spans="2:178" ht="12">
      <c r="B884" s="2"/>
      <c r="C884" s="2"/>
      <c r="D884" s="2"/>
      <c r="E884" s="2"/>
      <c r="F884" s="2"/>
      <c r="G884" s="2"/>
      <c r="H884" s="63"/>
      <c r="I884" s="2"/>
      <c r="J884" s="2"/>
      <c r="K884" s="62"/>
      <c r="L884" s="6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</row>
    <row r="885" spans="2:178" ht="12">
      <c r="B885" s="2"/>
      <c r="C885" s="2"/>
      <c r="D885" s="2"/>
      <c r="E885" s="2"/>
      <c r="F885" s="2"/>
      <c r="G885" s="2"/>
      <c r="H885" s="63"/>
      <c r="I885" s="2"/>
      <c r="J885" s="2"/>
      <c r="K885" s="62"/>
      <c r="L885" s="6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</row>
    <row r="886" spans="2:178" ht="12">
      <c r="B886" s="2"/>
      <c r="C886" s="2"/>
      <c r="D886" s="2"/>
      <c r="E886" s="2"/>
      <c r="F886" s="2"/>
      <c r="G886" s="2"/>
      <c r="H886" s="63"/>
      <c r="I886" s="2"/>
      <c r="J886" s="2"/>
      <c r="K886" s="62"/>
      <c r="L886" s="6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</row>
    <row r="887" spans="2:178" ht="12">
      <c r="B887" s="2"/>
      <c r="C887" s="2"/>
      <c r="D887" s="2"/>
      <c r="E887" s="2"/>
      <c r="F887" s="2"/>
      <c r="G887" s="2"/>
      <c r="H887" s="63"/>
      <c r="I887" s="2"/>
      <c r="J887" s="2"/>
      <c r="K887" s="62"/>
      <c r="L887" s="6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</row>
    <row r="888" spans="2:178" ht="12">
      <c r="B888" s="2"/>
      <c r="C888" s="2"/>
      <c r="D888" s="2"/>
      <c r="E888" s="2"/>
      <c r="F888" s="2"/>
      <c r="G888" s="2"/>
      <c r="H888" s="63"/>
      <c r="I888" s="2"/>
      <c r="J888" s="2"/>
      <c r="K888" s="62"/>
      <c r="L888" s="6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</row>
    <row r="889" spans="2:178" ht="12">
      <c r="B889" s="2"/>
      <c r="C889" s="2"/>
      <c r="D889" s="2"/>
      <c r="E889" s="2"/>
      <c r="F889" s="2"/>
      <c r="G889" s="2"/>
      <c r="H889" s="63"/>
      <c r="I889" s="2"/>
      <c r="J889" s="2"/>
      <c r="K889" s="62"/>
      <c r="L889" s="6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</row>
    <row r="890" spans="2:178" ht="12">
      <c r="B890" s="2"/>
      <c r="C890" s="2"/>
      <c r="D890" s="2"/>
      <c r="E890" s="2"/>
      <c r="F890" s="2"/>
      <c r="G890" s="2"/>
      <c r="H890" s="63"/>
      <c r="I890" s="2"/>
      <c r="J890" s="2"/>
      <c r="K890" s="62"/>
      <c r="L890" s="6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</row>
    <row r="891" spans="2:178" ht="12">
      <c r="B891" s="2"/>
      <c r="C891" s="2"/>
      <c r="D891" s="2"/>
      <c r="E891" s="2"/>
      <c r="F891" s="2"/>
      <c r="G891" s="2"/>
      <c r="H891" s="63"/>
      <c r="I891" s="2"/>
      <c r="J891" s="2"/>
      <c r="K891" s="62"/>
      <c r="L891" s="6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</row>
    <row r="892" spans="2:178" ht="12">
      <c r="B892" s="2"/>
      <c r="C892" s="2"/>
      <c r="D892" s="2"/>
      <c r="E892" s="2"/>
      <c r="F892" s="2"/>
      <c r="G892" s="2"/>
      <c r="H892" s="63"/>
      <c r="I892" s="2"/>
      <c r="J892" s="2"/>
      <c r="K892" s="62"/>
      <c r="L892" s="6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</row>
    <row r="893" spans="2:178" ht="12">
      <c r="B893" s="2"/>
      <c r="C893" s="2"/>
      <c r="D893" s="2"/>
      <c r="E893" s="2"/>
      <c r="F893" s="2"/>
      <c r="G893" s="2"/>
      <c r="H893" s="63"/>
      <c r="I893" s="2"/>
      <c r="J893" s="2"/>
      <c r="K893" s="62"/>
      <c r="L893" s="6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</row>
    <row r="894" spans="2:178" ht="12">
      <c r="B894" s="2"/>
      <c r="C894" s="2"/>
      <c r="D894" s="2"/>
      <c r="E894" s="2"/>
      <c r="F894" s="2"/>
      <c r="G894" s="2"/>
      <c r="H894" s="63"/>
      <c r="I894" s="2"/>
      <c r="J894" s="2"/>
      <c r="K894" s="62"/>
      <c r="L894" s="6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</row>
    <row r="895" spans="2:178" ht="12">
      <c r="B895" s="2"/>
      <c r="C895" s="2"/>
      <c r="D895" s="2"/>
      <c r="E895" s="2"/>
      <c r="F895" s="2"/>
      <c r="G895" s="2"/>
      <c r="H895" s="63"/>
      <c r="I895" s="2"/>
      <c r="J895" s="2"/>
      <c r="K895" s="62"/>
      <c r="L895" s="6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</row>
    <row r="896" spans="2:178" ht="12">
      <c r="B896" s="2"/>
      <c r="C896" s="2"/>
      <c r="D896" s="2"/>
      <c r="E896" s="2"/>
      <c r="F896" s="2"/>
      <c r="G896" s="2"/>
      <c r="H896" s="63"/>
      <c r="I896" s="2"/>
      <c r="J896" s="2"/>
      <c r="K896" s="62"/>
      <c r="L896" s="6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</row>
    <row r="897" spans="2:178" ht="12">
      <c r="B897" s="2"/>
      <c r="C897" s="2"/>
      <c r="D897" s="2"/>
      <c r="E897" s="2"/>
      <c r="F897" s="2"/>
      <c r="G897" s="2"/>
      <c r="H897" s="63"/>
      <c r="I897" s="2"/>
      <c r="J897" s="2"/>
      <c r="K897" s="62"/>
      <c r="L897" s="6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</row>
    <row r="898" spans="2:178" ht="12">
      <c r="B898" s="2"/>
      <c r="C898" s="2"/>
      <c r="D898" s="2"/>
      <c r="E898" s="2"/>
      <c r="F898" s="2"/>
      <c r="G898" s="2"/>
      <c r="H898" s="63"/>
      <c r="I898" s="2"/>
      <c r="J898" s="2"/>
      <c r="K898" s="62"/>
      <c r="L898" s="6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</row>
    <row r="899" spans="2:178" ht="12">
      <c r="B899" s="2"/>
      <c r="C899" s="2"/>
      <c r="D899" s="2"/>
      <c r="E899" s="2"/>
      <c r="F899" s="2"/>
      <c r="G899" s="2"/>
      <c r="H899" s="63"/>
      <c r="I899" s="2"/>
      <c r="J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</row>
    <row r="900" spans="2:178" ht="12">
      <c r="B900" s="2"/>
      <c r="C900" s="2"/>
      <c r="D900" s="2"/>
      <c r="E900" s="2"/>
      <c r="F900" s="2"/>
      <c r="G900" s="2"/>
      <c r="H900" s="63"/>
      <c r="I900" s="2"/>
      <c r="J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</row>
    <row r="901" spans="2:178" ht="12">
      <c r="B901" s="2"/>
      <c r="C901" s="2"/>
      <c r="D901" s="2"/>
      <c r="E901" s="2"/>
      <c r="F901" s="2"/>
      <c r="G901" s="2"/>
      <c r="H901" s="63"/>
      <c r="I901" s="2"/>
      <c r="J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</row>
    <row r="902" spans="2:178" ht="12">
      <c r="B902" s="2"/>
      <c r="C902" s="2"/>
      <c r="D902" s="2"/>
      <c r="E902" s="2"/>
      <c r="F902" s="2"/>
      <c r="G902" s="2"/>
      <c r="H902" s="63"/>
      <c r="I902" s="2"/>
      <c r="J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</row>
    <row r="903" spans="2:178" ht="12">
      <c r="B903" s="2"/>
      <c r="C903" s="2"/>
      <c r="D903" s="2"/>
      <c r="E903" s="2"/>
      <c r="F903" s="2"/>
      <c r="G903" s="2"/>
      <c r="H903" s="63"/>
      <c r="I903" s="2"/>
      <c r="J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</row>
    <row r="904" spans="2:178" ht="12">
      <c r="B904" s="2"/>
      <c r="C904" s="2"/>
      <c r="D904" s="2"/>
      <c r="E904" s="2"/>
      <c r="F904" s="2"/>
      <c r="G904" s="2"/>
      <c r="H904" s="63"/>
      <c r="I904" s="2"/>
      <c r="J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</row>
    <row r="905" spans="2:178" ht="12">
      <c r="B905" s="2"/>
      <c r="C905" s="2"/>
      <c r="D905" s="2"/>
      <c r="E905" s="2"/>
      <c r="F905" s="2"/>
      <c r="G905" s="2"/>
      <c r="H905" s="63"/>
      <c r="I905" s="2"/>
      <c r="J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</row>
    <row r="906" spans="2:178" ht="12">
      <c r="B906" s="2"/>
      <c r="C906" s="2"/>
      <c r="D906" s="2"/>
      <c r="E906" s="2"/>
      <c r="F906" s="2"/>
      <c r="G906" s="2"/>
      <c r="H906" s="63"/>
      <c r="I906" s="2"/>
      <c r="J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</row>
    <row r="907" spans="2:178" ht="12">
      <c r="B907" s="2"/>
      <c r="C907" s="2"/>
      <c r="D907" s="2"/>
      <c r="E907" s="2"/>
      <c r="F907" s="2"/>
      <c r="G907" s="2"/>
      <c r="H907" s="63"/>
      <c r="I907" s="2"/>
      <c r="J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</row>
    <row r="908" spans="2:178" ht="12">
      <c r="B908" s="2"/>
      <c r="C908" s="2"/>
      <c r="D908" s="2"/>
      <c r="E908" s="2"/>
      <c r="F908" s="2"/>
      <c r="G908" s="2"/>
      <c r="H908" s="63"/>
      <c r="I908" s="2"/>
      <c r="J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</row>
    <row r="909" spans="2:178" ht="12">
      <c r="B909" s="2"/>
      <c r="C909" s="2"/>
      <c r="D909" s="2"/>
      <c r="E909" s="2"/>
      <c r="F909" s="2"/>
      <c r="G909" s="2"/>
      <c r="H909" s="63"/>
      <c r="I909" s="2"/>
      <c r="J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</row>
    <row r="910" spans="2:178" ht="12">
      <c r="B910" s="2"/>
      <c r="C910" s="2"/>
      <c r="D910" s="2"/>
      <c r="E910" s="2"/>
      <c r="F910" s="2"/>
      <c r="G910" s="2"/>
      <c r="H910" s="63"/>
      <c r="I910" s="2"/>
      <c r="J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</row>
    <row r="911" spans="2:178" ht="12">
      <c r="B911" s="2"/>
      <c r="C911" s="2"/>
      <c r="D911" s="2"/>
      <c r="E911" s="2"/>
      <c r="F911" s="2"/>
      <c r="G911" s="2"/>
      <c r="H911" s="63"/>
      <c r="I911" s="2"/>
      <c r="J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</row>
    <row r="912" spans="2:178" ht="12">
      <c r="B912" s="2"/>
      <c r="C912" s="2"/>
      <c r="D912" s="2"/>
      <c r="E912" s="2"/>
      <c r="F912" s="2"/>
      <c r="G912" s="2"/>
      <c r="H912" s="63"/>
      <c r="I912" s="2"/>
      <c r="J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</row>
    <row r="913" spans="2:178" ht="12">
      <c r="B913" s="2"/>
      <c r="C913" s="2"/>
      <c r="D913" s="2"/>
      <c r="E913" s="2"/>
      <c r="F913" s="2"/>
      <c r="G913" s="2"/>
      <c r="H913" s="63"/>
      <c r="I913" s="2"/>
      <c r="J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</row>
    <row r="914" spans="2:178" ht="12">
      <c r="B914" s="2"/>
      <c r="C914" s="2"/>
      <c r="D914" s="2"/>
      <c r="E914" s="2"/>
      <c r="F914" s="2"/>
      <c r="G914" s="2"/>
      <c r="H914" s="63"/>
      <c r="I914" s="2"/>
      <c r="J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</row>
    <row r="915" spans="2:178" ht="12">
      <c r="B915" s="2"/>
      <c r="C915" s="2"/>
      <c r="D915" s="2"/>
      <c r="E915" s="2"/>
      <c r="F915" s="2"/>
      <c r="G915" s="2"/>
      <c r="H915" s="63"/>
      <c r="I915" s="2"/>
      <c r="J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</row>
    <row r="916" spans="2:178" ht="12">
      <c r="B916" s="2"/>
      <c r="C916" s="2"/>
      <c r="D916" s="2"/>
      <c r="E916" s="2"/>
      <c r="F916" s="2"/>
      <c r="G916" s="2"/>
      <c r="H916" s="63"/>
      <c r="I916" s="2"/>
      <c r="J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</row>
    <row r="917" spans="2:178" ht="12">
      <c r="B917" s="2"/>
      <c r="C917" s="2"/>
      <c r="D917" s="2"/>
      <c r="E917" s="2"/>
      <c r="F917" s="2"/>
      <c r="G917" s="2"/>
      <c r="H917" s="63"/>
      <c r="I917" s="2"/>
      <c r="J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</row>
    <row r="918" spans="2:178" ht="12">
      <c r="B918" s="2"/>
      <c r="C918" s="2"/>
      <c r="D918" s="2"/>
      <c r="E918" s="2"/>
      <c r="F918" s="2"/>
      <c r="G918" s="2"/>
      <c r="H918" s="63"/>
      <c r="I918" s="2"/>
      <c r="J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</row>
    <row r="919" spans="2:178" ht="12">
      <c r="B919" s="2"/>
      <c r="C919" s="2"/>
      <c r="D919" s="2"/>
      <c r="E919" s="2"/>
      <c r="F919" s="2"/>
      <c r="G919" s="2"/>
      <c r="H919" s="63"/>
      <c r="I919" s="2"/>
      <c r="J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</row>
    <row r="920" spans="2:178" ht="12">
      <c r="B920" s="2"/>
      <c r="C920" s="2"/>
      <c r="D920" s="2"/>
      <c r="E920" s="2"/>
      <c r="F920" s="2"/>
      <c r="G920" s="2"/>
      <c r="H920" s="63"/>
      <c r="I920" s="2"/>
      <c r="J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</row>
    <row r="921" spans="2:178" ht="12">
      <c r="B921" s="2"/>
      <c r="C921" s="2"/>
      <c r="D921" s="2"/>
      <c r="E921" s="2"/>
      <c r="F921" s="2"/>
      <c r="G921" s="2"/>
      <c r="H921" s="63"/>
      <c r="I921" s="2"/>
      <c r="J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</row>
    <row r="922" spans="2:178" ht="12">
      <c r="B922" s="2"/>
      <c r="C922" s="2"/>
      <c r="D922" s="2"/>
      <c r="E922" s="2"/>
      <c r="F922" s="2"/>
      <c r="G922" s="2"/>
      <c r="H922" s="63"/>
      <c r="I922" s="2"/>
      <c r="J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</row>
    <row r="923" spans="2:178" ht="12">
      <c r="B923" s="2"/>
      <c r="C923" s="2"/>
      <c r="D923" s="2"/>
      <c r="E923" s="2"/>
      <c r="F923" s="2"/>
      <c r="G923" s="2"/>
      <c r="H923" s="63"/>
      <c r="I923" s="2"/>
      <c r="J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</row>
    <row r="924" spans="2:178" ht="12">
      <c r="B924" s="2"/>
      <c r="C924" s="2"/>
      <c r="D924" s="2"/>
      <c r="E924" s="2"/>
      <c r="F924" s="2"/>
      <c r="G924" s="2"/>
      <c r="H924" s="63"/>
      <c r="I924" s="2"/>
      <c r="J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</row>
    <row r="925" spans="2:178" ht="12">
      <c r="B925" s="2"/>
      <c r="C925" s="2"/>
      <c r="D925" s="2"/>
      <c r="E925" s="2"/>
      <c r="F925" s="2"/>
      <c r="G925" s="2"/>
      <c r="H925" s="63"/>
      <c r="I925" s="2"/>
      <c r="J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</row>
    <row r="926" spans="2:178" ht="12">
      <c r="B926" s="2"/>
      <c r="C926" s="2"/>
      <c r="D926" s="2"/>
      <c r="E926" s="2"/>
      <c r="F926" s="2"/>
      <c r="G926" s="2"/>
      <c r="H926" s="63"/>
      <c r="I926" s="2"/>
      <c r="J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</row>
    <row r="927" spans="2:178" ht="12">
      <c r="B927" s="2"/>
      <c r="C927" s="2"/>
      <c r="D927" s="2"/>
      <c r="E927" s="2"/>
      <c r="F927" s="2"/>
      <c r="G927" s="2"/>
      <c r="H927" s="63"/>
      <c r="I927" s="2"/>
      <c r="J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</row>
    <row r="928" spans="2:178" ht="12">
      <c r="B928" s="2"/>
      <c r="C928" s="2"/>
      <c r="D928" s="2"/>
      <c r="E928" s="2"/>
      <c r="F928" s="2"/>
      <c r="G928" s="2"/>
      <c r="H928" s="63"/>
      <c r="I928" s="2"/>
      <c r="J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</row>
    <row r="929" spans="2:178" ht="12">
      <c r="B929" s="2"/>
      <c r="C929" s="2"/>
      <c r="D929" s="2"/>
      <c r="E929" s="2"/>
      <c r="F929" s="2"/>
      <c r="G929" s="2"/>
      <c r="H929" s="63"/>
      <c r="I929" s="2"/>
      <c r="J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</row>
    <row r="930" spans="2:178" ht="12">
      <c r="B930" s="2"/>
      <c r="C930" s="2"/>
      <c r="D930" s="2"/>
      <c r="E930" s="2"/>
      <c r="F930" s="2"/>
      <c r="G930" s="2"/>
      <c r="H930" s="63"/>
      <c r="I930" s="2"/>
      <c r="J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</row>
    <row r="931" spans="2:178" ht="12">
      <c r="B931" s="2"/>
      <c r="C931" s="2"/>
      <c r="D931" s="2"/>
      <c r="E931" s="2"/>
      <c r="F931" s="2"/>
      <c r="G931" s="2"/>
      <c r="H931" s="63"/>
      <c r="I931" s="2"/>
      <c r="J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</row>
    <row r="932" spans="2:178" ht="12">
      <c r="B932" s="2"/>
      <c r="C932" s="2"/>
      <c r="D932" s="2"/>
      <c r="E932" s="2"/>
      <c r="F932" s="2"/>
      <c r="G932" s="2"/>
      <c r="H932" s="63"/>
      <c r="I932" s="2"/>
      <c r="J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</row>
    <row r="933" spans="2:178" ht="12">
      <c r="B933" s="2"/>
      <c r="C933" s="2"/>
      <c r="D933" s="2"/>
      <c r="E933" s="2"/>
      <c r="F933" s="2"/>
      <c r="G933" s="2"/>
      <c r="H933" s="63"/>
      <c r="I933" s="2"/>
      <c r="J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</row>
    <row r="934" spans="2:178" ht="12">
      <c r="B934" s="2"/>
      <c r="C934" s="2"/>
      <c r="D934" s="2"/>
      <c r="E934" s="2"/>
      <c r="F934" s="2"/>
      <c r="G934" s="2"/>
      <c r="H934" s="63"/>
      <c r="I934" s="2"/>
      <c r="J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</row>
    <row r="935" spans="2:178" ht="12">
      <c r="B935" s="2"/>
      <c r="C935" s="2"/>
      <c r="D935" s="2"/>
      <c r="E935" s="2"/>
      <c r="F935" s="2"/>
      <c r="G935" s="2"/>
      <c r="H935" s="63"/>
      <c r="I935" s="2"/>
      <c r="J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</row>
    <row r="936" spans="2:178" ht="12">
      <c r="B936" s="2"/>
      <c r="C936" s="2"/>
      <c r="D936" s="2"/>
      <c r="E936" s="2"/>
      <c r="F936" s="2"/>
      <c r="G936" s="2"/>
      <c r="H936" s="63"/>
      <c r="I936" s="2"/>
      <c r="J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</row>
    <row r="937" spans="2:178" ht="12">
      <c r="B937" s="2"/>
      <c r="C937" s="2"/>
      <c r="D937" s="2"/>
      <c r="E937" s="2"/>
      <c r="F937" s="2"/>
      <c r="G937" s="2"/>
      <c r="H937" s="63"/>
      <c r="I937" s="2"/>
      <c r="J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</row>
    <row r="938" spans="2:178" ht="12">
      <c r="B938" s="2"/>
      <c r="C938" s="2"/>
      <c r="D938" s="2"/>
      <c r="E938" s="2"/>
      <c r="F938" s="2"/>
      <c r="G938" s="2"/>
      <c r="H938" s="63"/>
      <c r="I938" s="2"/>
      <c r="J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</row>
    <row r="939" spans="2:178" ht="12">
      <c r="B939" s="2"/>
      <c r="C939" s="2"/>
      <c r="D939" s="2"/>
      <c r="E939" s="2"/>
      <c r="F939" s="2"/>
      <c r="G939" s="2"/>
      <c r="H939" s="63"/>
      <c r="I939" s="2"/>
      <c r="J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</row>
    <row r="940" spans="2:178" ht="12">
      <c r="B940" s="2"/>
      <c r="C940" s="2"/>
      <c r="D940" s="2"/>
      <c r="E940" s="2"/>
      <c r="F940" s="2"/>
      <c r="G940" s="2"/>
      <c r="H940" s="63"/>
      <c r="I940" s="2"/>
      <c r="J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</row>
    <row r="941" spans="2:178" ht="12">
      <c r="B941" s="2"/>
      <c r="C941" s="2"/>
      <c r="D941" s="2"/>
      <c r="E941" s="2"/>
      <c r="F941" s="2"/>
      <c r="G941" s="2"/>
      <c r="H941" s="63"/>
      <c r="I941" s="2"/>
      <c r="J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</row>
    <row r="942" spans="2:178" ht="12">
      <c r="B942" s="2"/>
      <c r="C942" s="2"/>
      <c r="D942" s="2"/>
      <c r="E942" s="2"/>
      <c r="F942" s="2"/>
      <c r="G942" s="2"/>
      <c r="H942" s="63"/>
      <c r="I942" s="2"/>
      <c r="J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</row>
    <row r="943" spans="2:178" ht="12">
      <c r="B943" s="2"/>
      <c r="C943" s="2"/>
      <c r="D943" s="2"/>
      <c r="E943" s="2"/>
      <c r="F943" s="2"/>
      <c r="G943" s="2"/>
      <c r="H943" s="63"/>
      <c r="I943" s="2"/>
      <c r="J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</row>
    <row r="944" spans="2:178" ht="12">
      <c r="B944" s="2"/>
      <c r="C944" s="2"/>
      <c r="D944" s="2"/>
      <c r="E944" s="2"/>
      <c r="F944" s="2"/>
      <c r="G944" s="2"/>
      <c r="H944" s="63"/>
      <c r="I944" s="2"/>
      <c r="J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</row>
    <row r="945" spans="2:178" ht="12">
      <c r="B945" s="2"/>
      <c r="C945" s="2"/>
      <c r="D945" s="2"/>
      <c r="E945" s="2"/>
      <c r="F945" s="2"/>
      <c r="G945" s="2"/>
      <c r="H945" s="63"/>
      <c r="I945" s="2"/>
      <c r="J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</row>
    <row r="946" spans="2:178" ht="12">
      <c r="B946" s="2"/>
      <c r="C946" s="2"/>
      <c r="D946" s="2"/>
      <c r="E946" s="2"/>
      <c r="F946" s="2"/>
      <c r="G946" s="2"/>
      <c r="H946" s="63"/>
      <c r="I946" s="2"/>
      <c r="J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</row>
    <row r="947" spans="2:178" ht="12">
      <c r="B947" s="2"/>
      <c r="C947" s="2"/>
      <c r="D947" s="2"/>
      <c r="E947" s="2"/>
      <c r="F947" s="2"/>
      <c r="G947" s="2"/>
      <c r="H947" s="63"/>
      <c r="I947" s="2"/>
      <c r="J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</row>
    <row r="948" spans="2:178" ht="12">
      <c r="B948" s="2"/>
      <c r="C948" s="2"/>
      <c r="D948" s="2"/>
      <c r="E948" s="2"/>
      <c r="F948" s="2"/>
      <c r="G948" s="2"/>
      <c r="H948" s="63"/>
      <c r="I948" s="2"/>
      <c r="J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</row>
    <row r="949" spans="2:178" ht="12">
      <c r="B949" s="2"/>
      <c r="C949" s="2"/>
      <c r="D949" s="2"/>
      <c r="E949" s="2"/>
      <c r="F949" s="2"/>
      <c r="G949" s="2"/>
      <c r="H949" s="63"/>
      <c r="I949" s="2"/>
      <c r="J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</row>
    <row r="950" spans="2:178" ht="12">
      <c r="B950" s="2"/>
      <c r="C950" s="2"/>
      <c r="D950" s="2"/>
      <c r="E950" s="2"/>
      <c r="F950" s="2"/>
      <c r="G950" s="2"/>
      <c r="H950" s="63"/>
      <c r="I950" s="2"/>
      <c r="J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</row>
    <row r="951" spans="2:178" ht="12">
      <c r="B951" s="2"/>
      <c r="C951" s="2"/>
      <c r="D951" s="2"/>
      <c r="E951" s="2"/>
      <c r="F951" s="2"/>
      <c r="G951" s="2"/>
      <c r="H951" s="63"/>
      <c r="I951" s="2"/>
      <c r="J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</row>
    <row r="952" spans="2:178" ht="12">
      <c r="B952" s="2"/>
      <c r="C952" s="2"/>
      <c r="D952" s="2"/>
      <c r="E952" s="2"/>
      <c r="F952" s="2"/>
      <c r="G952" s="2"/>
      <c r="H952" s="63"/>
      <c r="I952" s="2"/>
      <c r="J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</row>
    <row r="953" spans="2:178" ht="12">
      <c r="B953" s="2"/>
      <c r="C953" s="2"/>
      <c r="D953" s="2"/>
      <c r="E953" s="2"/>
      <c r="F953" s="2"/>
      <c r="G953" s="2"/>
      <c r="H953" s="63"/>
      <c r="I953" s="2"/>
      <c r="J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</row>
    <row r="954" spans="2:178" ht="12">
      <c r="B954" s="2"/>
      <c r="C954" s="2"/>
      <c r="D954" s="2"/>
      <c r="E954" s="2"/>
      <c r="F954" s="2"/>
      <c r="G954" s="2"/>
      <c r="H954" s="63"/>
      <c r="I954" s="2"/>
      <c r="J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</row>
    <row r="955" spans="2:178" ht="12">
      <c r="B955" s="2"/>
      <c r="C955" s="2"/>
      <c r="D955" s="2"/>
      <c r="E955" s="2"/>
      <c r="F955" s="2"/>
      <c r="G955" s="2"/>
      <c r="H955" s="63"/>
      <c r="I955" s="2"/>
      <c r="J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</row>
    <row r="956" spans="2:178" ht="12">
      <c r="B956" s="2"/>
      <c r="C956" s="2"/>
      <c r="D956" s="2"/>
      <c r="E956" s="2"/>
      <c r="F956" s="2"/>
      <c r="G956" s="2"/>
      <c r="H956" s="63"/>
      <c r="I956" s="2"/>
      <c r="J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</row>
    <row r="957" spans="2:178" ht="12">
      <c r="B957" s="2"/>
      <c r="C957" s="2"/>
      <c r="D957" s="2"/>
      <c r="E957" s="2"/>
      <c r="F957" s="2"/>
      <c r="G957" s="2"/>
      <c r="H957" s="63"/>
      <c r="I957" s="2"/>
      <c r="J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</row>
    <row r="958" spans="2:178" ht="12">
      <c r="B958" s="2"/>
      <c r="C958" s="2"/>
      <c r="D958" s="2"/>
      <c r="E958" s="2"/>
      <c r="F958" s="2"/>
      <c r="G958" s="2"/>
      <c r="H958" s="63"/>
      <c r="I958" s="2"/>
      <c r="J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</row>
    <row r="959" spans="2:178" ht="12">
      <c r="B959" s="2"/>
      <c r="C959" s="2"/>
      <c r="D959" s="2"/>
      <c r="E959" s="2"/>
      <c r="F959" s="2"/>
      <c r="G959" s="2"/>
      <c r="H959" s="63"/>
      <c r="I959" s="2"/>
      <c r="J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</row>
    <row r="960" spans="2:178" ht="12">
      <c r="B960" s="2"/>
      <c r="C960" s="2"/>
      <c r="D960" s="2"/>
      <c r="E960" s="2"/>
      <c r="F960" s="2"/>
      <c r="G960" s="2"/>
      <c r="H960" s="63"/>
      <c r="I960" s="2"/>
      <c r="J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</row>
    <row r="961" spans="2:178" ht="12">
      <c r="B961" s="2"/>
      <c r="C961" s="2"/>
      <c r="D961" s="2"/>
      <c r="E961" s="2"/>
      <c r="F961" s="2"/>
      <c r="G961" s="2"/>
      <c r="H961" s="63"/>
      <c r="I961" s="2"/>
      <c r="J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</row>
    <row r="962" spans="2:178" ht="12">
      <c r="B962" s="2"/>
      <c r="C962" s="2"/>
      <c r="D962" s="2"/>
      <c r="E962" s="2"/>
      <c r="F962" s="2"/>
      <c r="G962" s="2"/>
      <c r="H962" s="63"/>
      <c r="I962" s="2"/>
      <c r="J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</row>
    <row r="963" spans="2:178" ht="12">
      <c r="B963" s="2"/>
      <c r="C963" s="2"/>
      <c r="D963" s="2"/>
      <c r="E963" s="2"/>
      <c r="F963" s="2"/>
      <c r="G963" s="2"/>
      <c r="H963" s="63"/>
      <c r="I963" s="2"/>
      <c r="J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</row>
    <row r="964" spans="2:178" ht="12">
      <c r="B964" s="2"/>
      <c r="C964" s="2"/>
      <c r="D964" s="2"/>
      <c r="E964" s="2"/>
      <c r="F964" s="2"/>
      <c r="G964" s="2"/>
      <c r="H964" s="63"/>
      <c r="I964" s="2"/>
      <c r="J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</row>
    <row r="965" spans="2:178" ht="12">
      <c r="B965" s="2"/>
      <c r="C965" s="2"/>
      <c r="D965" s="2"/>
      <c r="E965" s="2"/>
      <c r="F965" s="2"/>
      <c r="G965" s="2"/>
      <c r="H965" s="63"/>
      <c r="I965" s="2"/>
      <c r="J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</row>
    <row r="966" spans="2:178" ht="12">
      <c r="B966" s="2"/>
      <c r="C966" s="2"/>
      <c r="D966" s="2"/>
      <c r="E966" s="2"/>
      <c r="F966" s="2"/>
      <c r="G966" s="2"/>
      <c r="H966" s="63"/>
      <c r="I966" s="2"/>
      <c r="J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</row>
    <row r="967" spans="2:178" ht="12">
      <c r="B967" s="2"/>
      <c r="C967" s="2"/>
      <c r="D967" s="2"/>
      <c r="E967" s="2"/>
      <c r="F967" s="2"/>
      <c r="G967" s="2"/>
      <c r="H967" s="63"/>
      <c r="I967" s="2"/>
      <c r="J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</row>
    <row r="968" spans="2:178" ht="12">
      <c r="B968" s="2"/>
      <c r="C968" s="2"/>
      <c r="D968" s="2"/>
      <c r="E968" s="2"/>
      <c r="F968" s="2"/>
      <c r="G968" s="2"/>
      <c r="H968" s="63"/>
      <c r="I968" s="2"/>
      <c r="J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</row>
    <row r="969" spans="2:178" ht="12">
      <c r="B969" s="2"/>
      <c r="C969" s="2"/>
      <c r="D969" s="2"/>
      <c r="E969" s="2"/>
      <c r="F969" s="2"/>
      <c r="G969" s="2"/>
      <c r="H969" s="63"/>
      <c r="I969" s="2"/>
      <c r="J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</row>
    <row r="970" spans="2:178" ht="12">
      <c r="B970" s="2"/>
      <c r="C970" s="2"/>
      <c r="D970" s="2"/>
      <c r="E970" s="2"/>
      <c r="F970" s="2"/>
      <c r="G970" s="2"/>
      <c r="H970" s="63"/>
      <c r="I970" s="2"/>
      <c r="J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</row>
    <row r="971" spans="2:178" ht="12">
      <c r="B971" s="2"/>
      <c r="C971" s="2"/>
      <c r="D971" s="2"/>
      <c r="E971" s="2"/>
      <c r="F971" s="2"/>
      <c r="G971" s="2"/>
      <c r="H971" s="63"/>
      <c r="I971" s="2"/>
      <c r="J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</row>
    <row r="972" spans="2:178" ht="12">
      <c r="B972" s="2"/>
      <c r="C972" s="2"/>
      <c r="D972" s="2"/>
      <c r="E972" s="2"/>
      <c r="F972" s="2"/>
      <c r="G972" s="2"/>
      <c r="H972" s="63"/>
      <c r="I972" s="2"/>
      <c r="J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</row>
    <row r="973" spans="2:178" ht="12">
      <c r="B973" s="2"/>
      <c r="C973" s="2"/>
      <c r="D973" s="2"/>
      <c r="E973" s="2"/>
      <c r="F973" s="2"/>
      <c r="G973" s="2"/>
      <c r="H973" s="63"/>
      <c r="I973" s="2"/>
      <c r="J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</row>
    <row r="974" spans="2:178" ht="12">
      <c r="B974" s="2"/>
      <c r="C974" s="2"/>
      <c r="D974" s="2"/>
      <c r="E974" s="2"/>
      <c r="F974" s="2"/>
      <c r="G974" s="2"/>
      <c r="H974" s="63"/>
      <c r="I974" s="2"/>
      <c r="J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</row>
    <row r="975" spans="2:178" ht="12">
      <c r="B975" s="2"/>
      <c r="C975" s="2"/>
      <c r="D975" s="2"/>
      <c r="E975" s="2"/>
      <c r="F975" s="2"/>
      <c r="G975" s="2"/>
      <c r="H975" s="63"/>
      <c r="I975" s="2"/>
      <c r="J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</row>
    <row r="976" spans="2:178" ht="12">
      <c r="B976" s="2"/>
      <c r="C976" s="2"/>
      <c r="D976" s="2"/>
      <c r="E976" s="2"/>
      <c r="F976" s="2"/>
      <c r="G976" s="2"/>
      <c r="H976" s="63"/>
      <c r="I976" s="2"/>
      <c r="J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</row>
    <row r="977" spans="2:178" ht="12">
      <c r="B977" s="2"/>
      <c r="C977" s="2"/>
      <c r="D977" s="2"/>
      <c r="E977" s="2"/>
      <c r="F977" s="2"/>
      <c r="G977" s="2"/>
      <c r="H977" s="63"/>
      <c r="I977" s="2"/>
      <c r="J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</row>
    <row r="978" spans="2:178" ht="12">
      <c r="B978" s="2"/>
      <c r="C978" s="2"/>
      <c r="D978" s="2"/>
      <c r="E978" s="2"/>
      <c r="F978" s="2"/>
      <c r="G978" s="2"/>
      <c r="H978" s="63"/>
      <c r="I978" s="2"/>
      <c r="J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</row>
    <row r="979" spans="2:178" ht="12">
      <c r="B979" s="2"/>
      <c r="C979" s="2"/>
      <c r="D979" s="2"/>
      <c r="E979" s="2"/>
      <c r="F979" s="2"/>
      <c r="G979" s="2"/>
      <c r="H979" s="63"/>
      <c r="I979" s="2"/>
      <c r="J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</row>
    <row r="980" spans="2:178" ht="12">
      <c r="B980" s="2"/>
      <c r="C980" s="2"/>
      <c r="D980" s="2"/>
      <c r="E980" s="2"/>
      <c r="F980" s="2"/>
      <c r="G980" s="2"/>
      <c r="H980" s="63"/>
      <c r="I980" s="2"/>
      <c r="J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</row>
    <row r="981" spans="2:178" ht="12">
      <c r="B981" s="2"/>
      <c r="C981" s="2"/>
      <c r="D981" s="2"/>
      <c r="E981" s="2"/>
      <c r="F981" s="2"/>
      <c r="G981" s="2"/>
      <c r="H981" s="63"/>
      <c r="I981" s="2"/>
      <c r="J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</row>
    <row r="982" spans="2:178" ht="12">
      <c r="B982" s="2"/>
      <c r="C982" s="2"/>
      <c r="D982" s="2"/>
      <c r="E982" s="2"/>
      <c r="F982" s="2"/>
      <c r="G982" s="2"/>
      <c r="H982" s="63"/>
      <c r="I982" s="2"/>
      <c r="J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</row>
    <row r="983" spans="2:178" ht="12">
      <c r="B983" s="2"/>
      <c r="C983" s="2"/>
      <c r="D983" s="2"/>
      <c r="E983" s="2"/>
      <c r="F983" s="2"/>
      <c r="G983" s="2"/>
      <c r="H983" s="63"/>
      <c r="I983" s="2"/>
      <c r="J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</row>
    <row r="984" spans="2:178" ht="12">
      <c r="B984" s="2"/>
      <c r="C984" s="2"/>
      <c r="D984" s="2"/>
      <c r="E984" s="2"/>
      <c r="F984" s="2"/>
      <c r="G984" s="2"/>
      <c r="H984" s="63"/>
      <c r="I984" s="2"/>
      <c r="J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</row>
    <row r="985" spans="2:178" ht="12">
      <c r="B985" s="2"/>
      <c r="C985" s="2"/>
      <c r="D985" s="2"/>
      <c r="E985" s="2"/>
      <c r="F985" s="2"/>
      <c r="G985" s="2"/>
      <c r="H985" s="63"/>
      <c r="I985" s="2"/>
      <c r="J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</row>
    <row r="986" spans="2:178" ht="12">
      <c r="B986" s="2"/>
      <c r="C986" s="2"/>
      <c r="D986" s="2"/>
      <c r="E986" s="2"/>
      <c r="F986" s="2"/>
      <c r="G986" s="2"/>
      <c r="H986" s="63"/>
      <c r="I986" s="2"/>
      <c r="J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</row>
    <row r="987" spans="2:178" ht="12">
      <c r="B987" s="2"/>
      <c r="C987" s="2"/>
      <c r="D987" s="2"/>
      <c r="E987" s="2"/>
      <c r="F987" s="2"/>
      <c r="G987" s="2"/>
      <c r="H987" s="63"/>
      <c r="I987" s="2"/>
      <c r="J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</row>
    <row r="988" spans="2:178" ht="12">
      <c r="B988" s="2"/>
      <c r="C988" s="2"/>
      <c r="D988" s="2"/>
      <c r="E988" s="2"/>
      <c r="F988" s="2"/>
      <c r="G988" s="2"/>
      <c r="H988" s="63"/>
      <c r="I988" s="2"/>
      <c r="J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</row>
    <row r="989" spans="2:178" ht="12">
      <c r="B989" s="2"/>
      <c r="C989" s="2"/>
      <c r="D989" s="2"/>
      <c r="E989" s="2"/>
      <c r="F989" s="2"/>
      <c r="G989" s="2"/>
      <c r="H989" s="63"/>
      <c r="I989" s="2"/>
      <c r="J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</row>
    <row r="990" spans="2:178" ht="12">
      <c r="B990" s="2"/>
      <c r="C990" s="2"/>
      <c r="D990" s="2"/>
      <c r="E990" s="2"/>
      <c r="F990" s="2"/>
      <c r="G990" s="2"/>
      <c r="H990" s="63"/>
      <c r="I990" s="2"/>
      <c r="J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</row>
    <row r="991" spans="2:178" ht="12">
      <c r="B991" s="2"/>
      <c r="C991" s="2"/>
      <c r="D991" s="2"/>
      <c r="E991" s="2"/>
      <c r="F991" s="2"/>
      <c r="G991" s="2"/>
      <c r="H991" s="63"/>
      <c r="I991" s="2"/>
      <c r="J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</row>
    <row r="992" spans="2:178" ht="12">
      <c r="B992" s="2"/>
      <c r="C992" s="2"/>
      <c r="D992" s="2"/>
      <c r="E992" s="2"/>
      <c r="F992" s="2"/>
      <c r="G992" s="2"/>
      <c r="H992" s="63"/>
      <c r="I992" s="2"/>
      <c r="J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</row>
    <row r="993" spans="2:178" ht="12">
      <c r="B993" s="2"/>
      <c r="C993" s="2"/>
      <c r="D993" s="2"/>
      <c r="E993" s="2"/>
      <c r="F993" s="2"/>
      <c r="G993" s="2"/>
      <c r="H993" s="63"/>
      <c r="I993" s="2"/>
      <c r="J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</row>
    <row r="994" spans="2:178" ht="12">
      <c r="B994" s="2"/>
      <c r="C994" s="2"/>
      <c r="D994" s="2"/>
      <c r="E994" s="2"/>
      <c r="F994" s="2"/>
      <c r="G994" s="2"/>
      <c r="H994" s="63"/>
      <c r="I994" s="2"/>
      <c r="J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</row>
    <row r="995" spans="2:178" ht="12">
      <c r="B995" s="2"/>
      <c r="C995" s="2"/>
      <c r="D995" s="2"/>
      <c r="E995" s="2"/>
      <c r="F995" s="2"/>
      <c r="G995" s="2"/>
      <c r="H995" s="63"/>
      <c r="I995" s="2"/>
      <c r="J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</row>
    <row r="996" spans="2:178" ht="12">
      <c r="B996" s="2"/>
      <c r="C996" s="2"/>
      <c r="D996" s="2"/>
      <c r="E996" s="2"/>
      <c r="F996" s="2"/>
      <c r="G996" s="2"/>
      <c r="H996" s="63"/>
      <c r="I996" s="2"/>
      <c r="J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</row>
    <row r="997" spans="2:178" ht="12">
      <c r="B997" s="2"/>
      <c r="C997" s="2"/>
      <c r="D997" s="2"/>
      <c r="E997" s="2"/>
      <c r="F997" s="2"/>
      <c r="G997" s="2"/>
      <c r="H997" s="63"/>
      <c r="I997" s="2"/>
      <c r="J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</row>
    <row r="998" spans="2:178" ht="12">
      <c r="B998" s="2"/>
      <c r="C998" s="2"/>
      <c r="D998" s="2"/>
      <c r="E998" s="2"/>
      <c r="F998" s="2"/>
      <c r="G998" s="2"/>
      <c r="H998" s="63"/>
      <c r="I998" s="2"/>
      <c r="J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</row>
    <row r="999" spans="2:178" ht="12">
      <c r="B999" s="2"/>
      <c r="C999" s="2"/>
      <c r="D999" s="2"/>
      <c r="E999" s="2"/>
      <c r="F999" s="2"/>
      <c r="G999" s="2"/>
      <c r="H999" s="63"/>
      <c r="I999" s="2"/>
      <c r="J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</row>
    <row r="1000" spans="2:178" ht="12">
      <c r="B1000" s="2"/>
      <c r="C1000" s="2"/>
      <c r="D1000" s="2"/>
      <c r="E1000" s="2"/>
      <c r="F1000" s="2"/>
      <c r="G1000" s="2"/>
      <c r="H1000" s="63"/>
      <c r="I1000" s="2"/>
      <c r="J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</row>
    <row r="1001" spans="2:178" ht="12">
      <c r="B1001" s="2"/>
      <c r="C1001" s="2"/>
      <c r="D1001" s="2"/>
      <c r="E1001" s="2"/>
      <c r="F1001" s="2"/>
      <c r="G1001" s="2"/>
      <c r="H1001" s="63"/>
      <c r="I1001" s="2"/>
      <c r="J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</row>
    <row r="1002" spans="2:178" ht="12">
      <c r="B1002" s="2"/>
      <c r="C1002" s="2"/>
      <c r="D1002" s="2"/>
      <c r="E1002" s="2"/>
      <c r="F1002" s="2"/>
      <c r="G1002" s="2"/>
      <c r="H1002" s="63"/>
      <c r="I1002" s="2"/>
      <c r="J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</row>
    <row r="1003" spans="2:178" ht="12">
      <c r="B1003" s="2"/>
      <c r="C1003" s="2"/>
      <c r="D1003" s="2"/>
      <c r="E1003" s="2"/>
      <c r="F1003" s="2"/>
      <c r="G1003" s="2"/>
      <c r="H1003" s="63"/>
      <c r="I1003" s="2"/>
      <c r="J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</row>
    <row r="1004" spans="2:178" ht="12">
      <c r="B1004" s="2"/>
      <c r="C1004" s="2"/>
      <c r="D1004" s="2"/>
      <c r="E1004" s="2"/>
      <c r="F1004" s="2"/>
      <c r="G1004" s="2"/>
      <c r="H1004" s="63"/>
      <c r="I1004" s="2"/>
      <c r="J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</row>
    <row r="1005" spans="2:178" ht="12">
      <c r="B1005" s="2"/>
      <c r="C1005" s="2"/>
      <c r="D1005" s="2"/>
      <c r="E1005" s="2"/>
      <c r="F1005" s="2"/>
      <c r="G1005" s="2"/>
      <c r="H1005" s="63"/>
      <c r="I1005" s="2"/>
      <c r="J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</row>
    <row r="1006" spans="2:178" ht="12">
      <c r="B1006" s="2"/>
      <c r="C1006" s="2"/>
      <c r="D1006" s="2"/>
      <c r="E1006" s="2"/>
      <c r="F1006" s="2"/>
      <c r="G1006" s="2"/>
      <c r="H1006" s="63"/>
      <c r="I1006" s="2"/>
      <c r="J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</row>
    <row r="1007" spans="2:178" ht="12">
      <c r="B1007" s="2"/>
      <c r="C1007" s="2"/>
      <c r="D1007" s="2"/>
      <c r="E1007" s="2"/>
      <c r="F1007" s="2"/>
      <c r="G1007" s="2"/>
      <c r="H1007" s="63"/>
      <c r="I1007" s="2"/>
      <c r="J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</row>
    <row r="1008" spans="2:178" ht="12">
      <c r="B1008" s="2"/>
      <c r="C1008" s="2"/>
      <c r="D1008" s="2"/>
      <c r="E1008" s="2"/>
      <c r="F1008" s="2"/>
      <c r="G1008" s="2"/>
      <c r="H1008" s="63"/>
      <c r="I1008" s="2"/>
      <c r="J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</row>
    <row r="1009" spans="2:178" ht="12">
      <c r="B1009" s="2"/>
      <c r="C1009" s="2"/>
      <c r="D1009" s="2"/>
      <c r="E1009" s="2"/>
      <c r="F1009" s="2"/>
      <c r="G1009" s="2"/>
      <c r="H1009" s="63"/>
      <c r="I1009" s="2"/>
      <c r="J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</row>
    <row r="1010" spans="2:178" ht="12">
      <c r="B1010" s="2"/>
      <c r="C1010" s="2"/>
      <c r="D1010" s="2"/>
      <c r="E1010" s="2"/>
      <c r="F1010" s="2"/>
      <c r="G1010" s="2"/>
      <c r="H1010" s="63"/>
      <c r="I1010" s="2"/>
      <c r="J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</row>
    <row r="1011" spans="2:178" ht="12">
      <c r="B1011" s="2"/>
      <c r="C1011" s="2"/>
      <c r="D1011" s="2"/>
      <c r="E1011" s="2"/>
      <c r="F1011" s="2"/>
      <c r="G1011" s="2"/>
      <c r="H1011" s="63"/>
      <c r="I1011" s="2"/>
      <c r="J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</row>
    <row r="1012" spans="2:178" ht="12">
      <c r="B1012" s="2"/>
      <c r="C1012" s="2"/>
      <c r="D1012" s="2"/>
      <c r="E1012" s="2"/>
      <c r="F1012" s="2"/>
      <c r="G1012" s="2"/>
      <c r="H1012" s="63"/>
      <c r="I1012" s="2"/>
      <c r="J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</row>
    <row r="1013" spans="2:178" ht="12">
      <c r="B1013" s="2"/>
      <c r="C1013" s="2"/>
      <c r="D1013" s="2"/>
      <c r="E1013" s="2"/>
      <c r="F1013" s="2"/>
      <c r="G1013" s="2"/>
      <c r="H1013" s="63"/>
      <c r="I1013" s="2"/>
      <c r="J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</row>
    <row r="1014" spans="2:178" ht="12">
      <c r="B1014" s="2"/>
      <c r="C1014" s="2"/>
      <c r="D1014" s="2"/>
      <c r="E1014" s="2"/>
      <c r="F1014" s="2"/>
      <c r="G1014" s="2"/>
      <c r="H1014" s="63"/>
      <c r="I1014" s="2"/>
      <c r="J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</row>
    <row r="1015" spans="2:178" ht="12">
      <c r="B1015" s="2"/>
      <c r="C1015" s="2"/>
      <c r="D1015" s="2"/>
      <c r="E1015" s="2"/>
      <c r="F1015" s="2"/>
      <c r="G1015" s="2"/>
      <c r="H1015" s="63"/>
      <c r="I1015" s="2"/>
      <c r="J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</row>
    <row r="1016" spans="2:178" ht="12">
      <c r="B1016" s="2"/>
      <c r="C1016" s="2"/>
      <c r="D1016" s="2"/>
      <c r="E1016" s="2"/>
      <c r="F1016" s="2"/>
      <c r="G1016" s="2"/>
      <c r="H1016" s="63"/>
      <c r="I1016" s="2"/>
      <c r="J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</row>
    <row r="1017" spans="2:178" ht="12">
      <c r="B1017" s="2"/>
      <c r="C1017" s="2"/>
      <c r="D1017" s="2"/>
      <c r="E1017" s="2"/>
      <c r="F1017" s="2"/>
      <c r="G1017" s="2"/>
      <c r="H1017" s="63"/>
      <c r="I1017" s="2"/>
      <c r="J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</row>
    <row r="1018" spans="2:178" ht="12">
      <c r="B1018" s="2"/>
      <c r="C1018" s="2"/>
      <c r="D1018" s="2"/>
      <c r="E1018" s="2"/>
      <c r="F1018" s="2"/>
      <c r="G1018" s="2"/>
      <c r="H1018" s="63"/>
      <c r="I1018" s="2"/>
      <c r="J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</row>
    <row r="1019" spans="2:178" ht="12">
      <c r="B1019" s="2"/>
      <c r="C1019" s="2"/>
      <c r="D1019" s="2"/>
      <c r="E1019" s="2"/>
      <c r="F1019" s="2"/>
      <c r="G1019" s="2"/>
      <c r="H1019" s="63"/>
      <c r="I1019" s="2"/>
      <c r="J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</row>
    <row r="1020" spans="2:178" ht="12">
      <c r="B1020" s="2"/>
      <c r="C1020" s="2"/>
      <c r="D1020" s="2"/>
      <c r="E1020" s="2"/>
      <c r="F1020" s="2"/>
      <c r="G1020" s="2"/>
      <c r="H1020" s="63"/>
      <c r="I1020" s="2"/>
      <c r="J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</row>
    <row r="1021" spans="2:178" ht="12">
      <c r="B1021" s="2"/>
      <c r="C1021" s="2"/>
      <c r="D1021" s="2"/>
      <c r="E1021" s="2"/>
      <c r="F1021" s="2"/>
      <c r="G1021" s="2"/>
      <c r="H1021" s="63"/>
      <c r="I1021" s="2"/>
      <c r="J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</row>
    <row r="1022" spans="2:178" ht="12">
      <c r="B1022" s="2"/>
      <c r="C1022" s="2"/>
      <c r="D1022" s="2"/>
      <c r="E1022" s="2"/>
      <c r="F1022" s="2"/>
      <c r="G1022" s="2"/>
      <c r="H1022" s="63"/>
      <c r="I1022" s="2"/>
      <c r="J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</row>
    <row r="1023" spans="2:178" ht="12">
      <c r="B1023" s="2"/>
      <c r="C1023" s="2"/>
      <c r="D1023" s="2"/>
      <c r="E1023" s="2"/>
      <c r="F1023" s="2"/>
      <c r="G1023" s="2"/>
      <c r="H1023" s="63"/>
      <c r="I1023" s="2"/>
      <c r="J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</row>
    <row r="1024" spans="2:178" ht="12">
      <c r="B1024" s="2"/>
      <c r="C1024" s="2"/>
      <c r="D1024" s="2"/>
      <c r="E1024" s="2"/>
      <c r="F1024" s="2"/>
      <c r="G1024" s="2"/>
      <c r="H1024" s="63"/>
      <c r="I1024" s="2"/>
      <c r="J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</row>
    <row r="1025" spans="2:178" ht="12">
      <c r="B1025" s="2"/>
      <c r="C1025" s="2"/>
      <c r="D1025" s="2"/>
      <c r="E1025" s="2"/>
      <c r="F1025" s="2"/>
      <c r="G1025" s="2"/>
      <c r="H1025" s="63"/>
      <c r="I1025" s="2"/>
      <c r="J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</row>
    <row r="1026" spans="2:178" ht="12">
      <c r="B1026" s="2"/>
      <c r="C1026" s="2"/>
      <c r="D1026" s="2"/>
      <c r="E1026" s="2"/>
      <c r="F1026" s="2"/>
      <c r="G1026" s="2"/>
      <c r="H1026" s="63"/>
      <c r="I1026" s="2"/>
      <c r="J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</row>
    <row r="1027" spans="2:178" ht="12">
      <c r="B1027" s="2"/>
      <c r="C1027" s="2"/>
      <c r="D1027" s="2"/>
      <c r="E1027" s="2"/>
      <c r="F1027" s="2"/>
      <c r="G1027" s="2"/>
      <c r="H1027" s="63"/>
      <c r="I1027" s="2"/>
      <c r="J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</row>
    <row r="1028" spans="2:178" ht="12">
      <c r="B1028" s="2"/>
      <c r="C1028" s="2"/>
      <c r="D1028" s="2"/>
      <c r="E1028" s="2"/>
      <c r="F1028" s="2"/>
      <c r="G1028" s="2"/>
      <c r="H1028" s="63"/>
      <c r="I1028" s="2"/>
      <c r="J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</row>
    <row r="1029" spans="2:178" ht="12">
      <c r="B1029" s="2"/>
      <c r="C1029" s="2"/>
      <c r="D1029" s="2"/>
      <c r="E1029" s="2"/>
      <c r="F1029" s="2"/>
      <c r="G1029" s="2"/>
      <c r="H1029" s="63"/>
      <c r="I1029" s="2"/>
      <c r="J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</row>
    <row r="1030" spans="2:178" ht="12">
      <c r="B1030" s="2"/>
      <c r="C1030" s="2"/>
      <c r="D1030" s="2"/>
      <c r="E1030" s="2"/>
      <c r="F1030" s="2"/>
      <c r="G1030" s="2"/>
      <c r="H1030" s="63"/>
      <c r="I1030" s="2"/>
      <c r="J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</row>
    <row r="1031" spans="2:178" ht="12">
      <c r="B1031" s="2"/>
      <c r="C1031" s="2"/>
      <c r="D1031" s="2"/>
      <c r="E1031" s="2"/>
      <c r="F1031" s="2"/>
      <c r="G1031" s="2"/>
      <c r="H1031" s="63"/>
      <c r="I1031" s="2"/>
      <c r="J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</row>
    <row r="1032" spans="2:178" ht="12">
      <c r="B1032" s="2"/>
      <c r="C1032" s="2"/>
      <c r="D1032" s="2"/>
      <c r="E1032" s="2"/>
      <c r="F1032" s="2"/>
      <c r="G1032" s="2"/>
      <c r="H1032" s="63"/>
      <c r="I1032" s="2"/>
      <c r="J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</row>
    <row r="1033" spans="2:178" ht="12">
      <c r="B1033" s="2"/>
      <c r="C1033" s="2"/>
      <c r="D1033" s="2"/>
      <c r="E1033" s="2"/>
      <c r="F1033" s="2"/>
      <c r="G1033" s="2"/>
      <c r="H1033" s="63"/>
      <c r="I1033" s="2"/>
      <c r="J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</row>
    <row r="1034" spans="2:178" ht="12">
      <c r="B1034" s="2"/>
      <c r="C1034" s="2"/>
      <c r="D1034" s="2"/>
      <c r="E1034" s="2"/>
      <c r="F1034" s="2"/>
      <c r="G1034" s="2"/>
      <c r="H1034" s="63"/>
      <c r="I1034" s="2"/>
      <c r="J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</row>
    <row r="1035" spans="2:178" ht="12">
      <c r="B1035" s="2"/>
      <c r="C1035" s="2"/>
      <c r="D1035" s="2"/>
      <c r="E1035" s="2"/>
      <c r="F1035" s="2"/>
      <c r="G1035" s="2"/>
      <c r="H1035" s="63"/>
      <c r="I1035" s="2"/>
      <c r="J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</row>
    <row r="1036" spans="2:178" ht="12">
      <c r="B1036" s="2"/>
      <c r="C1036" s="2"/>
      <c r="D1036" s="2"/>
      <c r="E1036" s="2"/>
      <c r="F1036" s="2"/>
      <c r="G1036" s="2"/>
      <c r="H1036" s="63"/>
      <c r="I1036" s="2"/>
      <c r="J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</row>
    <row r="1037" spans="2:178" ht="12">
      <c r="B1037" s="2"/>
      <c r="C1037" s="2"/>
      <c r="D1037" s="2"/>
      <c r="E1037" s="2"/>
      <c r="F1037" s="2"/>
      <c r="G1037" s="2"/>
      <c r="H1037" s="63"/>
      <c r="I1037" s="2"/>
      <c r="J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</row>
    <row r="1038" spans="2:178" ht="12">
      <c r="B1038" s="2"/>
      <c r="C1038" s="2"/>
      <c r="D1038" s="2"/>
      <c r="E1038" s="2"/>
      <c r="F1038" s="2"/>
      <c r="G1038" s="2"/>
      <c r="H1038" s="63"/>
      <c r="I1038" s="2"/>
      <c r="J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</row>
    <row r="1039" spans="2:178" ht="12">
      <c r="B1039" s="2"/>
      <c r="C1039" s="2"/>
      <c r="D1039" s="2"/>
      <c r="E1039" s="2"/>
      <c r="F1039" s="2"/>
      <c r="G1039" s="2"/>
      <c r="H1039" s="63"/>
      <c r="I1039" s="2"/>
      <c r="J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</row>
    <row r="1040" spans="2:178" ht="12">
      <c r="B1040" s="2"/>
      <c r="C1040" s="2"/>
      <c r="D1040" s="2"/>
      <c r="E1040" s="2"/>
      <c r="F1040" s="2"/>
      <c r="G1040" s="2"/>
      <c r="H1040" s="63"/>
      <c r="I1040" s="2"/>
      <c r="J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</row>
    <row r="1041" spans="2:178" ht="12">
      <c r="B1041" s="2"/>
      <c r="C1041" s="2"/>
      <c r="D1041" s="2"/>
      <c r="E1041" s="2"/>
      <c r="F1041" s="2"/>
      <c r="G1041" s="2"/>
      <c r="H1041" s="63"/>
      <c r="I1041" s="2"/>
      <c r="J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</row>
    <row r="1042" spans="2:178" ht="12">
      <c r="B1042" s="2"/>
      <c r="C1042" s="2"/>
      <c r="D1042" s="2"/>
      <c r="E1042" s="2"/>
      <c r="F1042" s="2"/>
      <c r="G1042" s="2"/>
      <c r="H1042" s="63"/>
      <c r="I1042" s="2"/>
      <c r="J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</row>
    <row r="1043" spans="2:178" ht="12">
      <c r="B1043" s="2"/>
      <c r="C1043" s="2"/>
      <c r="D1043" s="2"/>
      <c r="E1043" s="2"/>
      <c r="F1043" s="2"/>
      <c r="G1043" s="2"/>
      <c r="H1043" s="63"/>
      <c r="I1043" s="2"/>
      <c r="J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</row>
    <row r="1044" spans="2:178" ht="12">
      <c r="B1044" s="2"/>
      <c r="C1044" s="2"/>
      <c r="D1044" s="2"/>
      <c r="E1044" s="2"/>
      <c r="F1044" s="2"/>
      <c r="G1044" s="2"/>
      <c r="H1044" s="63"/>
      <c r="I1044" s="2"/>
      <c r="J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</row>
    <row r="1045" spans="2:178" ht="12">
      <c r="B1045" s="2"/>
      <c r="C1045" s="2"/>
      <c r="D1045" s="2"/>
      <c r="E1045" s="2"/>
      <c r="F1045" s="2"/>
      <c r="G1045" s="2"/>
      <c r="H1045" s="63"/>
      <c r="I1045" s="2"/>
      <c r="J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</row>
    <row r="1046" spans="2:178" ht="12">
      <c r="B1046" s="2"/>
      <c r="C1046" s="2"/>
      <c r="D1046" s="2"/>
      <c r="E1046" s="2"/>
      <c r="F1046" s="2"/>
      <c r="G1046" s="2"/>
      <c r="H1046" s="63"/>
      <c r="I1046" s="2"/>
      <c r="J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</row>
    <row r="1047" spans="2:178" ht="12">
      <c r="B1047" s="2"/>
      <c r="C1047" s="2"/>
      <c r="D1047" s="2"/>
      <c r="E1047" s="2"/>
      <c r="F1047" s="2"/>
      <c r="G1047" s="2"/>
      <c r="H1047" s="63"/>
      <c r="I1047" s="2"/>
      <c r="J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</row>
    <row r="1048" spans="2:178" ht="12">
      <c r="B1048" s="2"/>
      <c r="C1048" s="2"/>
      <c r="D1048" s="2"/>
      <c r="E1048" s="2"/>
      <c r="F1048" s="2"/>
      <c r="G1048" s="2"/>
      <c r="H1048" s="63"/>
      <c r="I1048" s="2"/>
      <c r="J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</row>
    <row r="1049" spans="2:178" ht="12">
      <c r="B1049" s="2"/>
      <c r="C1049" s="2"/>
      <c r="D1049" s="2"/>
      <c r="E1049" s="2"/>
      <c r="F1049" s="2"/>
      <c r="G1049" s="2"/>
      <c r="H1049" s="63"/>
      <c r="I1049" s="2"/>
      <c r="J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</row>
    <row r="1050" spans="2:178" ht="12">
      <c r="B1050" s="2"/>
      <c r="C1050" s="2"/>
      <c r="D1050" s="2"/>
      <c r="E1050" s="2"/>
      <c r="F1050" s="2"/>
      <c r="G1050" s="2"/>
      <c r="H1050" s="63"/>
      <c r="I1050" s="2"/>
      <c r="J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</row>
    <row r="1051" spans="2:178" ht="12">
      <c r="B1051" s="2"/>
      <c r="C1051" s="2"/>
      <c r="D1051" s="2"/>
      <c r="E1051" s="2"/>
      <c r="F1051" s="2"/>
      <c r="G1051" s="2"/>
      <c r="H1051" s="63"/>
      <c r="I1051" s="2"/>
      <c r="J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</row>
    <row r="1052" spans="2:178" ht="12">
      <c r="B1052" s="2"/>
      <c r="C1052" s="2"/>
      <c r="D1052" s="2"/>
      <c r="E1052" s="2"/>
      <c r="F1052" s="2"/>
      <c r="G1052" s="2"/>
      <c r="H1052" s="63"/>
      <c r="I1052" s="2"/>
      <c r="J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</row>
    <row r="1053" spans="2:178" ht="12">
      <c r="B1053" s="2"/>
      <c r="C1053" s="2"/>
      <c r="D1053" s="2"/>
      <c r="E1053" s="2"/>
      <c r="F1053" s="2"/>
      <c r="G1053" s="2"/>
      <c r="H1053" s="63"/>
      <c r="I1053" s="2"/>
      <c r="J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</row>
    <row r="1054" spans="2:178" ht="12">
      <c r="B1054" s="2"/>
      <c r="C1054" s="2"/>
      <c r="D1054" s="2"/>
      <c r="E1054" s="2"/>
      <c r="F1054" s="2"/>
      <c r="G1054" s="2"/>
      <c r="H1054" s="63"/>
      <c r="I1054" s="2"/>
      <c r="J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</row>
    <row r="1055" spans="2:178" ht="12">
      <c r="B1055" s="2"/>
      <c r="C1055" s="2"/>
      <c r="D1055" s="2"/>
      <c r="E1055" s="2"/>
      <c r="F1055" s="2"/>
      <c r="G1055" s="2"/>
      <c r="H1055" s="63"/>
      <c r="I1055" s="2"/>
      <c r="J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</row>
    <row r="1056" spans="2:178" ht="12">
      <c r="B1056" s="2"/>
      <c r="C1056" s="2"/>
      <c r="D1056" s="2"/>
      <c r="E1056" s="2"/>
      <c r="F1056" s="2"/>
      <c r="G1056" s="2"/>
      <c r="H1056" s="63"/>
      <c r="I1056" s="2"/>
      <c r="J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</row>
    <row r="1057" spans="2:178" ht="12">
      <c r="B1057" s="2"/>
      <c r="C1057" s="2"/>
      <c r="D1057" s="2"/>
      <c r="E1057" s="2"/>
      <c r="F1057" s="2"/>
      <c r="G1057" s="2"/>
      <c r="H1057" s="63"/>
      <c r="I1057" s="2"/>
      <c r="J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</row>
    <row r="1058" spans="2:178" ht="12">
      <c r="B1058" s="2"/>
      <c r="C1058" s="2"/>
      <c r="D1058" s="2"/>
      <c r="E1058" s="2"/>
      <c r="F1058" s="2"/>
      <c r="G1058" s="2"/>
      <c r="H1058" s="63"/>
      <c r="I1058" s="2"/>
      <c r="J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</row>
    <row r="1059" spans="2:178" ht="12">
      <c r="B1059" s="2"/>
      <c r="C1059" s="2"/>
      <c r="D1059" s="2"/>
      <c r="E1059" s="2"/>
      <c r="F1059" s="2"/>
      <c r="G1059" s="2"/>
      <c r="H1059" s="63"/>
      <c r="I1059" s="2"/>
      <c r="J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</row>
    <row r="1060" spans="2:178" ht="12">
      <c r="B1060" s="2"/>
      <c r="C1060" s="2"/>
      <c r="D1060" s="2"/>
      <c r="E1060" s="2"/>
      <c r="F1060" s="2"/>
      <c r="G1060" s="2"/>
      <c r="H1060" s="63"/>
      <c r="I1060" s="2"/>
      <c r="J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</row>
    <row r="1061" spans="2:178" ht="12">
      <c r="B1061" s="2"/>
      <c r="C1061" s="2"/>
      <c r="D1061" s="2"/>
      <c r="E1061" s="2"/>
      <c r="F1061" s="2"/>
      <c r="G1061" s="2"/>
      <c r="H1061" s="63"/>
      <c r="I1061" s="2"/>
      <c r="J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</row>
    <row r="1062" spans="2:178" ht="12">
      <c r="B1062" s="2"/>
      <c r="C1062" s="2"/>
      <c r="D1062" s="2"/>
      <c r="E1062" s="2"/>
      <c r="F1062" s="2"/>
      <c r="G1062" s="2"/>
      <c r="H1062" s="63"/>
      <c r="I1062" s="2"/>
      <c r="J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</row>
    <row r="1063" spans="2:178" ht="12">
      <c r="B1063" s="2"/>
      <c r="C1063" s="2"/>
      <c r="D1063" s="2"/>
      <c r="E1063" s="2"/>
      <c r="F1063" s="2"/>
      <c r="G1063" s="2"/>
      <c r="H1063" s="63"/>
      <c r="I1063" s="2"/>
      <c r="J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</row>
    <row r="1064" spans="2:178" ht="12">
      <c r="B1064" s="2"/>
      <c r="C1064" s="2"/>
      <c r="D1064" s="2"/>
      <c r="E1064" s="2"/>
      <c r="F1064" s="2"/>
      <c r="G1064" s="2"/>
      <c r="H1064" s="63"/>
      <c r="I1064" s="2"/>
      <c r="J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</row>
    <row r="1065" spans="2:178" ht="12">
      <c r="B1065" s="2"/>
      <c r="C1065" s="2"/>
      <c r="D1065" s="2"/>
      <c r="E1065" s="2"/>
      <c r="F1065" s="2"/>
      <c r="G1065" s="2"/>
      <c r="H1065" s="63"/>
      <c r="I1065" s="2"/>
      <c r="J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</row>
    <row r="1066" spans="2:178" ht="12">
      <c r="B1066" s="2"/>
      <c r="C1066" s="2"/>
      <c r="D1066" s="2"/>
      <c r="E1066" s="2"/>
      <c r="F1066" s="2"/>
      <c r="G1066" s="2"/>
      <c r="H1066" s="63"/>
      <c r="I1066" s="2"/>
      <c r="J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</row>
    <row r="1067" spans="2:178" ht="12">
      <c r="B1067" s="2"/>
      <c r="C1067" s="2"/>
      <c r="D1067" s="2"/>
      <c r="E1067" s="2"/>
      <c r="F1067" s="2"/>
      <c r="G1067" s="2"/>
      <c r="H1067" s="63"/>
      <c r="I1067" s="2"/>
      <c r="J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</row>
    <row r="1068" spans="2:178" ht="12">
      <c r="B1068" s="2"/>
      <c r="C1068" s="2"/>
      <c r="D1068" s="2"/>
      <c r="E1068" s="2"/>
      <c r="F1068" s="2"/>
      <c r="G1068" s="2"/>
      <c r="H1068" s="63"/>
      <c r="I1068" s="2"/>
      <c r="J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</row>
    <row r="1069" spans="2:178" ht="12">
      <c r="B1069" s="2"/>
      <c r="C1069" s="2"/>
      <c r="D1069" s="2"/>
      <c r="E1069" s="2"/>
      <c r="F1069" s="2"/>
      <c r="G1069" s="2"/>
      <c r="H1069" s="63"/>
      <c r="I1069" s="2"/>
      <c r="J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</row>
    <row r="1070" spans="2:178" ht="12">
      <c r="B1070" s="2"/>
      <c r="C1070" s="2"/>
      <c r="D1070" s="2"/>
      <c r="E1070" s="2"/>
      <c r="F1070" s="2"/>
      <c r="G1070" s="2"/>
      <c r="H1070" s="63"/>
      <c r="I1070" s="2"/>
      <c r="J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</row>
    <row r="1071" spans="2:178" ht="12">
      <c r="B1071" s="2"/>
      <c r="C1071" s="2"/>
      <c r="D1071" s="2"/>
      <c r="E1071" s="2"/>
      <c r="F1071" s="2"/>
      <c r="G1071" s="2"/>
      <c r="H1071" s="63"/>
      <c r="I1071" s="2"/>
      <c r="J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</row>
    <row r="1072" spans="2:178" ht="12">
      <c r="B1072" s="2"/>
      <c r="C1072" s="2"/>
      <c r="D1072" s="2"/>
      <c r="E1072" s="2"/>
      <c r="F1072" s="2"/>
      <c r="G1072" s="2"/>
      <c r="H1072" s="63"/>
      <c r="I1072" s="2"/>
      <c r="J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</row>
    <row r="1073" spans="2:178" ht="12">
      <c r="B1073" s="2"/>
      <c r="C1073" s="2"/>
      <c r="D1073" s="2"/>
      <c r="E1073" s="2"/>
      <c r="F1073" s="2"/>
      <c r="G1073" s="2"/>
      <c r="H1073" s="63"/>
      <c r="I1073" s="2"/>
      <c r="J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</row>
    <row r="1074" spans="2:178" ht="12">
      <c r="B1074" s="2"/>
      <c r="C1074" s="2"/>
      <c r="D1074" s="2"/>
      <c r="E1074" s="2"/>
      <c r="F1074" s="2"/>
      <c r="G1074" s="2"/>
      <c r="H1074" s="63"/>
      <c r="I1074" s="2"/>
      <c r="J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</row>
    <row r="1075" spans="2:178" ht="12">
      <c r="B1075" s="2"/>
      <c r="C1075" s="2"/>
      <c r="D1075" s="2"/>
      <c r="E1075" s="2"/>
      <c r="F1075" s="2"/>
      <c r="G1075" s="2"/>
      <c r="H1075" s="63"/>
      <c r="I1075" s="2"/>
      <c r="J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</row>
    <row r="1076" spans="2:178" ht="12">
      <c r="B1076" s="2"/>
      <c r="C1076" s="2"/>
      <c r="D1076" s="2"/>
      <c r="E1076" s="2"/>
      <c r="F1076" s="2"/>
      <c r="G1076" s="2"/>
      <c r="H1076" s="63"/>
      <c r="I1076" s="2"/>
      <c r="J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</row>
    <row r="1077" spans="2:178" ht="12">
      <c r="B1077" s="2"/>
      <c r="C1077" s="2"/>
      <c r="D1077" s="2"/>
      <c r="E1077" s="2"/>
      <c r="F1077" s="2"/>
      <c r="G1077" s="2"/>
      <c r="H1077" s="63"/>
      <c r="I1077" s="2"/>
      <c r="J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</row>
    <row r="1078" spans="2:178" ht="12">
      <c r="B1078" s="2"/>
      <c r="C1078" s="2"/>
      <c r="D1078" s="2"/>
      <c r="E1078" s="2"/>
      <c r="F1078" s="2"/>
      <c r="G1078" s="2"/>
      <c r="H1078" s="63"/>
      <c r="I1078" s="2"/>
      <c r="J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</row>
    <row r="1079" spans="2:178" ht="12">
      <c r="B1079" s="2"/>
      <c r="C1079" s="2"/>
      <c r="D1079" s="2"/>
      <c r="E1079" s="2"/>
      <c r="F1079" s="2"/>
      <c r="G1079" s="2"/>
      <c r="H1079" s="63"/>
      <c r="I1079" s="2"/>
      <c r="J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</row>
    <row r="1080" spans="2:178" ht="12">
      <c r="B1080" s="2"/>
      <c r="C1080" s="2"/>
      <c r="D1080" s="2"/>
      <c r="E1080" s="2"/>
      <c r="F1080" s="2"/>
      <c r="G1080" s="2"/>
      <c r="H1080" s="63"/>
      <c r="I1080" s="2"/>
      <c r="J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</row>
    <row r="1081" spans="2:178" ht="12">
      <c r="B1081" s="2"/>
      <c r="C1081" s="2"/>
      <c r="D1081" s="2"/>
      <c r="E1081" s="2"/>
      <c r="F1081" s="2"/>
      <c r="G1081" s="2"/>
      <c r="H1081" s="63"/>
      <c r="I1081" s="2"/>
      <c r="J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</row>
    <row r="1082" spans="2:178" ht="12">
      <c r="B1082" s="2"/>
      <c r="C1082" s="2"/>
      <c r="D1082" s="2"/>
      <c r="E1082" s="2"/>
      <c r="F1082" s="2"/>
      <c r="G1082" s="2"/>
      <c r="H1082" s="63"/>
      <c r="I1082" s="2"/>
      <c r="J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</row>
    <row r="1083" spans="2:178" ht="12">
      <c r="B1083" s="2"/>
      <c r="C1083" s="2"/>
      <c r="D1083" s="2"/>
      <c r="E1083" s="2"/>
      <c r="F1083" s="2"/>
      <c r="G1083" s="2"/>
      <c r="H1083" s="63"/>
      <c r="I1083" s="2"/>
      <c r="J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</row>
    <row r="1084" spans="2:178" ht="12">
      <c r="B1084" s="2"/>
      <c r="C1084" s="2"/>
      <c r="D1084" s="2"/>
      <c r="E1084" s="2"/>
      <c r="F1084" s="2"/>
      <c r="G1084" s="2"/>
      <c r="H1084" s="63"/>
      <c r="I1084" s="2"/>
      <c r="J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</row>
    <row r="1085" spans="2:178" ht="12">
      <c r="B1085" s="2"/>
      <c r="C1085" s="2"/>
      <c r="D1085" s="2"/>
      <c r="E1085" s="2"/>
      <c r="F1085" s="2"/>
      <c r="G1085" s="2"/>
      <c r="H1085" s="63"/>
      <c r="I1085" s="2"/>
      <c r="J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</row>
    <row r="1086" spans="2:178" ht="12">
      <c r="B1086" s="2"/>
      <c r="C1086" s="2"/>
      <c r="D1086" s="2"/>
      <c r="E1086" s="2"/>
      <c r="F1086" s="2"/>
      <c r="G1086" s="2"/>
      <c r="H1086" s="63"/>
      <c r="I1086" s="2"/>
      <c r="J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</row>
    <row r="1087" spans="2:178" ht="12">
      <c r="B1087" s="2"/>
      <c r="C1087" s="2"/>
      <c r="D1087" s="2"/>
      <c r="E1087" s="2"/>
      <c r="F1087" s="2"/>
      <c r="G1087" s="2"/>
      <c r="H1087" s="63"/>
      <c r="I1087" s="2"/>
      <c r="J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</row>
    <row r="1088" spans="2:178" ht="12">
      <c r="B1088" s="2"/>
      <c r="C1088" s="2"/>
      <c r="D1088" s="2"/>
      <c r="E1088" s="2"/>
      <c r="F1088" s="2"/>
      <c r="G1088" s="2"/>
      <c r="H1088" s="63"/>
      <c r="I1088" s="2"/>
      <c r="J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</row>
    <row r="1089" spans="2:178" ht="12">
      <c r="B1089" s="2"/>
      <c r="C1089" s="2"/>
      <c r="D1089" s="2"/>
      <c r="E1089" s="2"/>
      <c r="F1089" s="2"/>
      <c r="G1089" s="2"/>
      <c r="H1089" s="63"/>
      <c r="I1089" s="2"/>
      <c r="J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</row>
    <row r="1090" spans="2:178" ht="12">
      <c r="B1090" s="2"/>
      <c r="C1090" s="2"/>
      <c r="D1090" s="2"/>
      <c r="E1090" s="2"/>
      <c r="F1090" s="2"/>
      <c r="G1090" s="2"/>
      <c r="H1090" s="63"/>
      <c r="I1090" s="2"/>
      <c r="J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</row>
    <row r="1091" spans="2:178" ht="12">
      <c r="B1091" s="2"/>
      <c r="C1091" s="2"/>
      <c r="D1091" s="2"/>
      <c r="E1091" s="2"/>
      <c r="F1091" s="2"/>
      <c r="G1091" s="2"/>
      <c r="H1091" s="63"/>
      <c r="I1091" s="2"/>
      <c r="J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</row>
    <row r="1092" spans="2:178" ht="12">
      <c r="B1092" s="2"/>
      <c r="C1092" s="2"/>
      <c r="D1092" s="2"/>
      <c r="E1092" s="2"/>
      <c r="F1092" s="2"/>
      <c r="G1092" s="2"/>
      <c r="H1092" s="63"/>
      <c r="I1092" s="2"/>
      <c r="J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</row>
    <row r="1093" spans="2:178" ht="12">
      <c r="B1093" s="2"/>
      <c r="C1093" s="2"/>
      <c r="D1093" s="2"/>
      <c r="E1093" s="2"/>
      <c r="F1093" s="2"/>
      <c r="G1093" s="2"/>
      <c r="H1093" s="63"/>
      <c r="I1093" s="2"/>
      <c r="J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</row>
    <row r="1094" spans="2:178" ht="12">
      <c r="B1094" s="2"/>
      <c r="C1094" s="2"/>
      <c r="D1094" s="2"/>
      <c r="E1094" s="2"/>
      <c r="F1094" s="2"/>
      <c r="G1094" s="2"/>
      <c r="H1094" s="63"/>
      <c r="I1094" s="2"/>
      <c r="J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</row>
    <row r="1095" spans="2:178" ht="12">
      <c r="B1095" s="2"/>
      <c r="C1095" s="2"/>
      <c r="D1095" s="2"/>
      <c r="E1095" s="2"/>
      <c r="F1095" s="2"/>
      <c r="G1095" s="2"/>
      <c r="H1095" s="63"/>
      <c r="I1095" s="2"/>
      <c r="J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</row>
    <row r="1096" spans="2:178" ht="12">
      <c r="B1096" s="2"/>
      <c r="C1096" s="2"/>
      <c r="D1096" s="2"/>
      <c r="E1096" s="2"/>
      <c r="F1096" s="2"/>
      <c r="G1096" s="2"/>
      <c r="H1096" s="63"/>
      <c r="I1096" s="2"/>
      <c r="J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</row>
    <row r="1097" spans="2:178" ht="12">
      <c r="B1097" s="2"/>
      <c r="C1097" s="2"/>
      <c r="D1097" s="2"/>
      <c r="E1097" s="2"/>
      <c r="F1097" s="2"/>
      <c r="G1097" s="2"/>
      <c r="H1097" s="63"/>
      <c r="I1097" s="2"/>
      <c r="J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</row>
    <row r="1098" spans="2:178" ht="12">
      <c r="B1098" s="2"/>
      <c r="C1098" s="2"/>
      <c r="D1098" s="2"/>
      <c r="E1098" s="2"/>
      <c r="F1098" s="2"/>
      <c r="G1098" s="2"/>
      <c r="H1098" s="63"/>
      <c r="I1098" s="2"/>
      <c r="J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</row>
    <row r="1099" spans="2:178" ht="12">
      <c r="B1099" s="2"/>
      <c r="C1099" s="2"/>
      <c r="D1099" s="2"/>
      <c r="E1099" s="2"/>
      <c r="F1099" s="2"/>
      <c r="G1099" s="2"/>
      <c r="H1099" s="63"/>
      <c r="I1099" s="2"/>
      <c r="J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</row>
    <row r="1100" spans="2:178" ht="12">
      <c r="B1100" s="2"/>
      <c r="C1100" s="2"/>
      <c r="D1100" s="2"/>
      <c r="E1100" s="2"/>
      <c r="F1100" s="2"/>
      <c r="G1100" s="2"/>
      <c r="H1100" s="63"/>
      <c r="I1100" s="2"/>
      <c r="J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</row>
    <row r="1101" spans="2:178" ht="12">
      <c r="B1101" s="2"/>
      <c r="C1101" s="2"/>
      <c r="D1101" s="2"/>
      <c r="E1101" s="2"/>
      <c r="F1101" s="2"/>
      <c r="G1101" s="2"/>
      <c r="H1101" s="63"/>
      <c r="I1101" s="2"/>
      <c r="J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</row>
    <row r="1102" spans="2:178" ht="12">
      <c r="B1102" s="2"/>
      <c r="C1102" s="2"/>
      <c r="D1102" s="2"/>
      <c r="E1102" s="2"/>
      <c r="F1102" s="2"/>
      <c r="G1102" s="2"/>
      <c r="H1102" s="63"/>
      <c r="I1102" s="2"/>
      <c r="J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</row>
    <row r="1103" spans="2:178" ht="12">
      <c r="B1103" s="2"/>
      <c r="C1103" s="2"/>
      <c r="D1103" s="2"/>
      <c r="E1103" s="2"/>
      <c r="F1103" s="2"/>
      <c r="G1103" s="2"/>
      <c r="H1103" s="63"/>
      <c r="I1103" s="2"/>
      <c r="J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</row>
    <row r="1104" spans="2:178" ht="12">
      <c r="B1104" s="2"/>
      <c r="C1104" s="2"/>
      <c r="D1104" s="2"/>
      <c r="E1104" s="2"/>
      <c r="F1104" s="2"/>
      <c r="G1104" s="2"/>
      <c r="H1104" s="63"/>
      <c r="I1104" s="2"/>
      <c r="J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</row>
    <row r="1105" spans="2:178" ht="12">
      <c r="B1105" s="2"/>
      <c r="C1105" s="2"/>
      <c r="D1105" s="2"/>
      <c r="E1105" s="2"/>
      <c r="F1105" s="2"/>
      <c r="G1105" s="2"/>
      <c r="H1105" s="63"/>
      <c r="I1105" s="2"/>
      <c r="J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</row>
    <row r="1106" spans="2:178" ht="12">
      <c r="B1106" s="2"/>
      <c r="C1106" s="2"/>
      <c r="D1106" s="2"/>
      <c r="E1106" s="2"/>
      <c r="F1106" s="2"/>
      <c r="G1106" s="2"/>
      <c r="H1106" s="63"/>
      <c r="I1106" s="2"/>
      <c r="J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</row>
    <row r="1107" spans="2:178" ht="12">
      <c r="B1107" s="2"/>
      <c r="C1107" s="2"/>
      <c r="D1107" s="2"/>
      <c r="E1107" s="2"/>
      <c r="F1107" s="2"/>
      <c r="G1107" s="2"/>
      <c r="H1107" s="63"/>
      <c r="I1107" s="2"/>
      <c r="J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</row>
    <row r="1108" spans="2:178" ht="12">
      <c r="B1108" s="2"/>
      <c r="C1108" s="2"/>
      <c r="D1108" s="2"/>
      <c r="E1108" s="2"/>
      <c r="F1108" s="2"/>
      <c r="G1108" s="2"/>
      <c r="H1108" s="63"/>
      <c r="I1108" s="2"/>
      <c r="J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</row>
    <row r="1109" spans="2:178" ht="12">
      <c r="B1109" s="2"/>
      <c r="C1109" s="2"/>
      <c r="D1109" s="2"/>
      <c r="E1109" s="2"/>
      <c r="F1109" s="2"/>
      <c r="G1109" s="2"/>
      <c r="H1109" s="63"/>
      <c r="I1109" s="2"/>
      <c r="J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</row>
    <row r="1110" spans="2:178" ht="12">
      <c r="B1110" s="2"/>
      <c r="C1110" s="2"/>
      <c r="D1110" s="2"/>
      <c r="E1110" s="2"/>
      <c r="F1110" s="2"/>
      <c r="G1110" s="2"/>
      <c r="H1110" s="63"/>
      <c r="I1110" s="2"/>
      <c r="J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</row>
    <row r="1111" spans="2:178" ht="12">
      <c r="B1111" s="2"/>
      <c r="C1111" s="2"/>
      <c r="D1111" s="2"/>
      <c r="E1111" s="2"/>
      <c r="F1111" s="2"/>
      <c r="G1111" s="2"/>
      <c r="H1111" s="63"/>
      <c r="I1111" s="2"/>
      <c r="J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</row>
    <row r="1112" spans="2:178" ht="12">
      <c r="B1112" s="2"/>
      <c r="C1112" s="2"/>
      <c r="D1112" s="2"/>
      <c r="E1112" s="2"/>
      <c r="F1112" s="2"/>
      <c r="G1112" s="2"/>
      <c r="H1112" s="63"/>
      <c r="I1112" s="2"/>
      <c r="J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</row>
    <row r="1113" spans="2:178" ht="12">
      <c r="B1113" s="2"/>
      <c r="C1113" s="2"/>
      <c r="D1113" s="2"/>
      <c r="E1113" s="2"/>
      <c r="F1113" s="2"/>
      <c r="G1113" s="2"/>
      <c r="H1113" s="63"/>
      <c r="I1113" s="2"/>
      <c r="J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</row>
    <row r="1114" spans="2:178" ht="12">
      <c r="B1114" s="2"/>
      <c r="C1114" s="2"/>
      <c r="D1114" s="2"/>
      <c r="E1114" s="2"/>
      <c r="F1114" s="2"/>
      <c r="G1114" s="2"/>
      <c r="H1114" s="63"/>
      <c r="I1114" s="2"/>
      <c r="J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</row>
    <row r="1115" spans="2:178" ht="12">
      <c r="B1115" s="2"/>
      <c r="C1115" s="2"/>
      <c r="D1115" s="2"/>
      <c r="E1115" s="2"/>
      <c r="F1115" s="2"/>
      <c r="G1115" s="2"/>
      <c r="H1115" s="63"/>
      <c r="I1115" s="2"/>
      <c r="J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</row>
    <row r="1116" spans="2:178" ht="12">
      <c r="B1116" s="2"/>
      <c r="C1116" s="2"/>
      <c r="D1116" s="2"/>
      <c r="E1116" s="2"/>
      <c r="F1116" s="2"/>
      <c r="G1116" s="2"/>
      <c r="H1116" s="63"/>
      <c r="I1116" s="2"/>
      <c r="J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</row>
    <row r="1117" spans="2:178" ht="12">
      <c r="B1117" s="2"/>
      <c r="C1117" s="2"/>
      <c r="D1117" s="2"/>
      <c r="E1117" s="2"/>
      <c r="F1117" s="2"/>
      <c r="G1117" s="2"/>
      <c r="H1117" s="63"/>
      <c r="I1117" s="2"/>
      <c r="J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</row>
    <row r="1118" spans="2:178" ht="12">
      <c r="B1118" s="2"/>
      <c r="C1118" s="2"/>
      <c r="D1118" s="2"/>
      <c r="E1118" s="2"/>
      <c r="F1118" s="2"/>
      <c r="G1118" s="2"/>
      <c r="H1118" s="63"/>
      <c r="I1118" s="2"/>
      <c r="J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</row>
    <row r="1119" spans="2:178" ht="12">
      <c r="B1119" s="2"/>
      <c r="C1119" s="2"/>
      <c r="D1119" s="2"/>
      <c r="E1119" s="2"/>
      <c r="F1119" s="2"/>
      <c r="G1119" s="2"/>
      <c r="H1119" s="63"/>
      <c r="I1119" s="2"/>
      <c r="J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</row>
    <row r="1120" spans="2:178" ht="12">
      <c r="B1120" s="2"/>
      <c r="C1120" s="2"/>
      <c r="D1120" s="2"/>
      <c r="E1120" s="2"/>
      <c r="F1120" s="2"/>
      <c r="G1120" s="2"/>
      <c r="H1120" s="63"/>
      <c r="I1120" s="2"/>
      <c r="J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</row>
    <row r="1121" spans="2:178" ht="12">
      <c r="B1121" s="2"/>
      <c r="C1121" s="2"/>
      <c r="D1121" s="2"/>
      <c r="E1121" s="2"/>
      <c r="F1121" s="2"/>
      <c r="G1121" s="2"/>
      <c r="H1121" s="63"/>
      <c r="I1121" s="2"/>
      <c r="J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</row>
    <row r="1122" spans="2:178" ht="12">
      <c r="B1122" s="2"/>
      <c r="C1122" s="2"/>
      <c r="D1122" s="2"/>
      <c r="E1122" s="2"/>
      <c r="F1122" s="2"/>
      <c r="G1122" s="2"/>
      <c r="H1122" s="63"/>
      <c r="I1122" s="2"/>
      <c r="J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</row>
    <row r="1123" spans="2:178" ht="12">
      <c r="B1123" s="2"/>
      <c r="C1123" s="2"/>
      <c r="D1123" s="2"/>
      <c r="E1123" s="2"/>
      <c r="F1123" s="2"/>
      <c r="G1123" s="2"/>
      <c r="H1123" s="63"/>
      <c r="I1123" s="2"/>
      <c r="J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</row>
    <row r="1124" spans="2:178" ht="12">
      <c r="B1124" s="2"/>
      <c r="C1124" s="2"/>
      <c r="D1124" s="2"/>
      <c r="E1124" s="2"/>
      <c r="F1124" s="2"/>
      <c r="G1124" s="2"/>
      <c r="H1124" s="63"/>
      <c r="I1124" s="2"/>
      <c r="J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</row>
    <row r="1125" spans="2:178" ht="12">
      <c r="B1125" s="2"/>
      <c r="C1125" s="2"/>
      <c r="D1125" s="2"/>
      <c r="E1125" s="2"/>
      <c r="F1125" s="2"/>
      <c r="G1125" s="2"/>
      <c r="H1125" s="63"/>
      <c r="I1125" s="2"/>
      <c r="J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</row>
    <row r="1126" spans="2:178" ht="12">
      <c r="B1126" s="2"/>
      <c r="C1126" s="2"/>
      <c r="D1126" s="2"/>
      <c r="E1126" s="2"/>
      <c r="F1126" s="2"/>
      <c r="G1126" s="2"/>
      <c r="H1126" s="63"/>
      <c r="I1126" s="2"/>
      <c r="J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</row>
    <row r="1127" spans="2:178" ht="12">
      <c r="B1127" s="2"/>
      <c r="C1127" s="2"/>
      <c r="D1127" s="2"/>
      <c r="E1127" s="2"/>
      <c r="F1127" s="2"/>
      <c r="G1127" s="2"/>
      <c r="H1127" s="63"/>
      <c r="I1127" s="2"/>
      <c r="J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</row>
    <row r="1128" spans="2:178" ht="12">
      <c r="B1128" s="2"/>
      <c r="C1128" s="2"/>
      <c r="D1128" s="2"/>
      <c r="E1128" s="2"/>
      <c r="F1128" s="2"/>
      <c r="G1128" s="2"/>
      <c r="H1128" s="63"/>
      <c r="I1128" s="2"/>
      <c r="J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</row>
    <row r="1129" spans="2:178" ht="12">
      <c r="B1129" s="2"/>
      <c r="C1129" s="2"/>
      <c r="D1129" s="2"/>
      <c r="E1129" s="2"/>
      <c r="F1129" s="2"/>
      <c r="G1129" s="2"/>
      <c r="H1129" s="63"/>
      <c r="I1129" s="2"/>
      <c r="J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</row>
    <row r="1130" spans="2:178" ht="12">
      <c r="B1130" s="2"/>
      <c r="C1130" s="2"/>
      <c r="D1130" s="2"/>
      <c r="E1130" s="2"/>
      <c r="F1130" s="2"/>
      <c r="G1130" s="2"/>
      <c r="H1130" s="63"/>
      <c r="I1130" s="2"/>
      <c r="J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</row>
    <row r="1131" spans="2:178" ht="12">
      <c r="B1131" s="2"/>
      <c r="C1131" s="2"/>
      <c r="D1131" s="2"/>
      <c r="E1131" s="2"/>
      <c r="F1131" s="2"/>
      <c r="G1131" s="2"/>
      <c r="H1131" s="63"/>
      <c r="I1131" s="2"/>
      <c r="J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</row>
    <row r="1132" spans="2:178" ht="12">
      <c r="B1132" s="2"/>
      <c r="C1132" s="2"/>
      <c r="D1132" s="2"/>
      <c r="E1132" s="2"/>
      <c r="F1132" s="2"/>
      <c r="G1132" s="2"/>
      <c r="H1132" s="63"/>
      <c r="I1132" s="2"/>
      <c r="J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</row>
    <row r="1133" spans="2:178" ht="12">
      <c r="B1133" s="2"/>
      <c r="C1133" s="2"/>
      <c r="D1133" s="2"/>
      <c r="E1133" s="2"/>
      <c r="F1133" s="2"/>
      <c r="G1133" s="2"/>
      <c r="H1133" s="63"/>
      <c r="I1133" s="2"/>
      <c r="J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</row>
    <row r="1134" spans="2:178" ht="12">
      <c r="B1134" s="2"/>
      <c r="C1134" s="2"/>
      <c r="D1134" s="2"/>
      <c r="E1134" s="2"/>
      <c r="F1134" s="2"/>
      <c r="G1134" s="2"/>
      <c r="H1134" s="63"/>
      <c r="I1134" s="2"/>
      <c r="J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</row>
    <row r="1135" spans="2:178" ht="12">
      <c r="B1135" s="2"/>
      <c r="C1135" s="2"/>
      <c r="D1135" s="2"/>
      <c r="E1135" s="2"/>
      <c r="F1135" s="2"/>
      <c r="G1135" s="2"/>
      <c r="H1135" s="63"/>
      <c r="I1135" s="2"/>
      <c r="J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</row>
    <row r="1136" spans="2:178" ht="12">
      <c r="B1136" s="2"/>
      <c r="C1136" s="2"/>
      <c r="D1136" s="2"/>
      <c r="E1136" s="2"/>
      <c r="F1136" s="2"/>
      <c r="G1136" s="2"/>
      <c r="H1136" s="63"/>
      <c r="I1136" s="2"/>
      <c r="J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</row>
    <row r="1137" spans="2:178" ht="12">
      <c r="B1137" s="2"/>
      <c r="C1137" s="2"/>
      <c r="D1137" s="2"/>
      <c r="E1137" s="2"/>
      <c r="F1137" s="2"/>
      <c r="G1137" s="2"/>
      <c r="H1137" s="63"/>
      <c r="I1137" s="2"/>
      <c r="J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</row>
    <row r="1138" spans="2:178" ht="12">
      <c r="B1138" s="2"/>
      <c r="C1138" s="2"/>
      <c r="D1138" s="2"/>
      <c r="E1138" s="2"/>
      <c r="F1138" s="2"/>
      <c r="G1138" s="2"/>
      <c r="H1138" s="63"/>
      <c r="I1138" s="2"/>
      <c r="J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</row>
    <row r="1139" spans="2:178" ht="12">
      <c r="B1139" s="2"/>
      <c r="C1139" s="2"/>
      <c r="D1139" s="2"/>
      <c r="E1139" s="2"/>
      <c r="F1139" s="2"/>
      <c r="G1139" s="2"/>
      <c r="H1139" s="63"/>
      <c r="I1139" s="2"/>
      <c r="J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</row>
    <row r="1140" spans="2:178" ht="12">
      <c r="B1140" s="2"/>
      <c r="C1140" s="2"/>
      <c r="D1140" s="2"/>
      <c r="E1140" s="2"/>
      <c r="F1140" s="2"/>
      <c r="G1140" s="2"/>
      <c r="H1140" s="63"/>
      <c r="I1140" s="2"/>
      <c r="J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</row>
    <row r="1141" spans="2:178" ht="12">
      <c r="B1141" s="2"/>
      <c r="C1141" s="2"/>
      <c r="D1141" s="2"/>
      <c r="E1141" s="2"/>
      <c r="F1141" s="2"/>
      <c r="G1141" s="2"/>
      <c r="H1141" s="63"/>
      <c r="I1141" s="2"/>
      <c r="J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</row>
    <row r="1142" spans="2:178" ht="12">
      <c r="B1142" s="2"/>
      <c r="C1142" s="2"/>
      <c r="D1142" s="2"/>
      <c r="E1142" s="2"/>
      <c r="F1142" s="2"/>
      <c r="G1142" s="2"/>
      <c r="H1142" s="63"/>
      <c r="I1142" s="2"/>
      <c r="J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</row>
    <row r="1143" spans="2:178" ht="12">
      <c r="B1143" s="2"/>
      <c r="C1143" s="2"/>
      <c r="D1143" s="2"/>
      <c r="E1143" s="2"/>
      <c r="F1143" s="2"/>
      <c r="G1143" s="2"/>
      <c r="H1143" s="63"/>
      <c r="I1143" s="2"/>
      <c r="J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</row>
    <row r="1144" spans="2:178" ht="12">
      <c r="B1144" s="2"/>
      <c r="C1144" s="2"/>
      <c r="D1144" s="2"/>
      <c r="E1144" s="2"/>
      <c r="F1144" s="2"/>
      <c r="G1144" s="2"/>
      <c r="H1144" s="63"/>
      <c r="I1144" s="2"/>
      <c r="J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</row>
    <row r="1145" spans="2:178" ht="12">
      <c r="B1145" s="2"/>
      <c r="C1145" s="2"/>
      <c r="D1145" s="2"/>
      <c r="E1145" s="2"/>
      <c r="F1145" s="2"/>
      <c r="G1145" s="2"/>
      <c r="H1145" s="63"/>
      <c r="I1145" s="2"/>
      <c r="J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</row>
    <row r="1146" spans="2:178" ht="12">
      <c r="B1146" s="2"/>
      <c r="C1146" s="2"/>
      <c r="D1146" s="2"/>
      <c r="E1146" s="2"/>
      <c r="F1146" s="2"/>
      <c r="G1146" s="2"/>
      <c r="H1146" s="63"/>
      <c r="I1146" s="2"/>
      <c r="J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</row>
    <row r="1147" spans="2:178" ht="12">
      <c r="B1147" s="2"/>
      <c r="C1147" s="2"/>
      <c r="D1147" s="2"/>
      <c r="E1147" s="2"/>
      <c r="F1147" s="2"/>
      <c r="G1147" s="2"/>
      <c r="H1147" s="63"/>
      <c r="I1147" s="2"/>
      <c r="J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</row>
    <row r="1148" spans="2:178" ht="12">
      <c r="B1148" s="2"/>
      <c r="C1148" s="2"/>
      <c r="D1148" s="2"/>
      <c r="E1148" s="2"/>
      <c r="F1148" s="2"/>
      <c r="G1148" s="2"/>
      <c r="H1148" s="63"/>
      <c r="I1148" s="2"/>
      <c r="J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</row>
    <row r="1149" spans="2:178" ht="12">
      <c r="B1149" s="2"/>
      <c r="C1149" s="2"/>
      <c r="D1149" s="2"/>
      <c r="E1149" s="2"/>
      <c r="F1149" s="2"/>
      <c r="G1149" s="2"/>
      <c r="H1149" s="63"/>
      <c r="I1149" s="2"/>
      <c r="J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</row>
    <row r="1150" spans="2:178" ht="12">
      <c r="B1150" s="2"/>
      <c r="C1150" s="2"/>
      <c r="D1150" s="2"/>
      <c r="E1150" s="2"/>
      <c r="F1150" s="2"/>
      <c r="G1150" s="2"/>
      <c r="H1150" s="63"/>
      <c r="I1150" s="2"/>
      <c r="J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</row>
    <row r="1151" spans="2:178" ht="12">
      <c r="B1151" s="2"/>
      <c r="C1151" s="2"/>
      <c r="D1151" s="2"/>
      <c r="E1151" s="2"/>
      <c r="F1151" s="2"/>
      <c r="G1151" s="2"/>
      <c r="H1151" s="63"/>
      <c r="I1151" s="2"/>
      <c r="J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</row>
    <row r="1152" spans="2:178" ht="12">
      <c r="B1152" s="2"/>
      <c r="C1152" s="2"/>
      <c r="D1152" s="2"/>
      <c r="E1152" s="2"/>
      <c r="F1152" s="2"/>
      <c r="G1152" s="2"/>
      <c r="H1152" s="63"/>
      <c r="I1152" s="2"/>
      <c r="J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</row>
    <row r="1153" spans="2:178" ht="12">
      <c r="B1153" s="2"/>
      <c r="C1153" s="2"/>
      <c r="D1153" s="2"/>
      <c r="E1153" s="2"/>
      <c r="F1153" s="2"/>
      <c r="G1153" s="2"/>
      <c r="H1153" s="63"/>
      <c r="I1153" s="2"/>
      <c r="J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</row>
    <row r="1154" spans="2:178" ht="12">
      <c r="B1154" s="2"/>
      <c r="C1154" s="2"/>
      <c r="D1154" s="2"/>
      <c r="E1154" s="2"/>
      <c r="F1154" s="2"/>
      <c r="G1154" s="2"/>
      <c r="H1154" s="63"/>
      <c r="I1154" s="2"/>
      <c r="J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</row>
    <row r="1155" spans="2:178" ht="12">
      <c r="B1155" s="2"/>
      <c r="C1155" s="2"/>
      <c r="D1155" s="2"/>
      <c r="E1155" s="2"/>
      <c r="F1155" s="2"/>
      <c r="G1155" s="2"/>
      <c r="H1155" s="63"/>
      <c r="I1155" s="2"/>
      <c r="J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</row>
    <row r="1156" spans="2:178" ht="12">
      <c r="B1156" s="2"/>
      <c r="C1156" s="2"/>
      <c r="D1156" s="2"/>
      <c r="E1156" s="2"/>
      <c r="F1156" s="2"/>
      <c r="G1156" s="2"/>
      <c r="H1156" s="63"/>
      <c r="I1156" s="2"/>
      <c r="J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</row>
    <row r="1157" spans="2:178" ht="12">
      <c r="B1157" s="2"/>
      <c r="C1157" s="2"/>
      <c r="D1157" s="2"/>
      <c r="E1157" s="2"/>
      <c r="F1157" s="2"/>
      <c r="G1157" s="2"/>
      <c r="H1157" s="63"/>
      <c r="I1157" s="2"/>
      <c r="J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</row>
    <row r="1158" spans="2:178" ht="12">
      <c r="B1158" s="2"/>
      <c r="C1158" s="2"/>
      <c r="D1158" s="2"/>
      <c r="E1158" s="2"/>
      <c r="F1158" s="2"/>
      <c r="G1158" s="2"/>
      <c r="H1158" s="63"/>
      <c r="I1158" s="2"/>
      <c r="J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</row>
    <row r="1159" spans="2:178" ht="12">
      <c r="B1159" s="2"/>
      <c r="C1159" s="2"/>
      <c r="D1159" s="2"/>
      <c r="E1159" s="2"/>
      <c r="F1159" s="2"/>
      <c r="G1159" s="2"/>
      <c r="H1159" s="63"/>
      <c r="I1159" s="2"/>
      <c r="J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</row>
    <row r="1160" spans="2:178" ht="12">
      <c r="B1160" s="2"/>
      <c r="C1160" s="2"/>
      <c r="D1160" s="2"/>
      <c r="E1160" s="2"/>
      <c r="F1160" s="2"/>
      <c r="G1160" s="2"/>
      <c r="H1160" s="63"/>
      <c r="I1160" s="2"/>
      <c r="J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</row>
    <row r="1161" spans="2:178" ht="12">
      <c r="B1161" s="2"/>
      <c r="C1161" s="2"/>
      <c r="D1161" s="2"/>
      <c r="E1161" s="2"/>
      <c r="F1161" s="2"/>
      <c r="G1161" s="2"/>
      <c r="H1161" s="63"/>
      <c r="I1161" s="2"/>
      <c r="J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</row>
    <row r="1162" spans="2:178" ht="12">
      <c r="B1162" s="2"/>
      <c r="C1162" s="2"/>
      <c r="D1162" s="2"/>
      <c r="E1162" s="2"/>
      <c r="F1162" s="2"/>
      <c r="G1162" s="2"/>
      <c r="H1162" s="63"/>
      <c r="I1162" s="2"/>
      <c r="J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</row>
    <row r="1163" spans="2:178" ht="12">
      <c r="B1163" s="2"/>
      <c r="C1163" s="2"/>
      <c r="D1163" s="2"/>
      <c r="E1163" s="2"/>
      <c r="F1163" s="2"/>
      <c r="G1163" s="2"/>
      <c r="H1163" s="63"/>
      <c r="I1163" s="2"/>
      <c r="J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</row>
    <row r="1164" spans="2:178" ht="12">
      <c r="B1164" s="2"/>
      <c r="C1164" s="2"/>
      <c r="D1164" s="2"/>
      <c r="E1164" s="2"/>
      <c r="F1164" s="2"/>
      <c r="G1164" s="2"/>
      <c r="H1164" s="63"/>
      <c r="I1164" s="2"/>
      <c r="J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</row>
    <row r="1165" spans="2:178" ht="12">
      <c r="B1165" s="2"/>
      <c r="C1165" s="2"/>
      <c r="D1165" s="2"/>
      <c r="E1165" s="2"/>
      <c r="F1165" s="2"/>
      <c r="G1165" s="2"/>
      <c r="H1165" s="63"/>
      <c r="I1165" s="2"/>
      <c r="J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</row>
    <row r="1166" spans="2:178" ht="12">
      <c r="B1166" s="2"/>
      <c r="C1166" s="2"/>
      <c r="D1166" s="2"/>
      <c r="E1166" s="2"/>
      <c r="F1166" s="2"/>
      <c r="G1166" s="2"/>
      <c r="H1166" s="63"/>
      <c r="I1166" s="2"/>
      <c r="J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</row>
    <row r="1167" spans="2:178" ht="12">
      <c r="B1167" s="2"/>
      <c r="C1167" s="2"/>
      <c r="D1167" s="2"/>
      <c r="E1167" s="2"/>
      <c r="F1167" s="2"/>
      <c r="G1167" s="2"/>
      <c r="H1167" s="63"/>
      <c r="I1167" s="2"/>
      <c r="J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</row>
    <row r="1168" spans="2:178" ht="12">
      <c r="B1168" s="2"/>
      <c r="C1168" s="2"/>
      <c r="D1168" s="2"/>
      <c r="E1168" s="2"/>
      <c r="F1168" s="2"/>
      <c r="G1168" s="2"/>
      <c r="H1168" s="63"/>
      <c r="I1168" s="2"/>
      <c r="J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</row>
    <row r="1169" spans="2:178" ht="12">
      <c r="B1169" s="2"/>
      <c r="C1169" s="2"/>
      <c r="D1169" s="2"/>
      <c r="E1169" s="2"/>
      <c r="F1169" s="2"/>
      <c r="G1169" s="2"/>
      <c r="H1169" s="63"/>
      <c r="I1169" s="2"/>
      <c r="J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</row>
    <row r="1170" spans="2:178" ht="12">
      <c r="B1170" s="2"/>
      <c r="C1170" s="2"/>
      <c r="D1170" s="2"/>
      <c r="E1170" s="2"/>
      <c r="F1170" s="2"/>
      <c r="G1170" s="2"/>
      <c r="H1170" s="63"/>
      <c r="I1170" s="2"/>
      <c r="J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</row>
    <row r="1171" spans="2:178" ht="12">
      <c r="B1171" s="2"/>
      <c r="C1171" s="2"/>
      <c r="D1171" s="2"/>
      <c r="E1171" s="2"/>
      <c r="F1171" s="2"/>
      <c r="G1171" s="2"/>
      <c r="H1171" s="63"/>
      <c r="I1171" s="2"/>
      <c r="J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</row>
    <row r="1172" spans="2:178" ht="12">
      <c r="B1172" s="2"/>
      <c r="C1172" s="2"/>
      <c r="D1172" s="2"/>
      <c r="E1172" s="2"/>
      <c r="F1172" s="2"/>
      <c r="G1172" s="2"/>
      <c r="H1172" s="63"/>
      <c r="I1172" s="2"/>
      <c r="J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</row>
    <row r="1173" spans="2:178" ht="12">
      <c r="B1173" s="2"/>
      <c r="C1173" s="2"/>
      <c r="D1173" s="2"/>
      <c r="E1173" s="2"/>
      <c r="F1173" s="2"/>
      <c r="G1173" s="2"/>
      <c r="H1173" s="63"/>
      <c r="I1173" s="2"/>
      <c r="J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</row>
    <row r="1174" spans="2:178" ht="12">
      <c r="B1174" s="2"/>
      <c r="C1174" s="2"/>
      <c r="D1174" s="2"/>
      <c r="E1174" s="2"/>
      <c r="F1174" s="2"/>
      <c r="G1174" s="2"/>
      <c r="H1174" s="63"/>
      <c r="I1174" s="2"/>
      <c r="J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</row>
    <row r="1175" spans="2:178" ht="12">
      <c r="B1175" s="2"/>
      <c r="C1175" s="2"/>
      <c r="D1175" s="2"/>
      <c r="E1175" s="2"/>
      <c r="F1175" s="2"/>
      <c r="G1175" s="2"/>
      <c r="H1175" s="63"/>
      <c r="I1175" s="2"/>
      <c r="J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</row>
    <row r="1176" spans="2:178" ht="12">
      <c r="B1176" s="2"/>
      <c r="C1176" s="2"/>
      <c r="D1176" s="2"/>
      <c r="E1176" s="2"/>
      <c r="F1176" s="2"/>
      <c r="G1176" s="2"/>
      <c r="H1176" s="63"/>
      <c r="I1176" s="2"/>
      <c r="J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</row>
    <row r="1177" spans="2:178" ht="12">
      <c r="B1177" s="2"/>
      <c r="C1177" s="2"/>
      <c r="D1177" s="2"/>
      <c r="E1177" s="2"/>
      <c r="F1177" s="2"/>
      <c r="G1177" s="2"/>
      <c r="H1177" s="63"/>
      <c r="I1177" s="2"/>
      <c r="J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</row>
    <row r="1178" spans="2:178" ht="12">
      <c r="B1178" s="2"/>
      <c r="C1178" s="2"/>
      <c r="D1178" s="2"/>
      <c r="E1178" s="2"/>
      <c r="F1178" s="2"/>
      <c r="G1178" s="2"/>
      <c r="H1178" s="63"/>
      <c r="I1178" s="2"/>
      <c r="J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</row>
    <row r="1179" spans="2:178" ht="12">
      <c r="B1179" s="2"/>
      <c r="C1179" s="2"/>
      <c r="D1179" s="2"/>
      <c r="E1179" s="2"/>
      <c r="F1179" s="2"/>
      <c r="G1179" s="2"/>
      <c r="H1179" s="63"/>
      <c r="I1179" s="2"/>
      <c r="J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</row>
    <row r="1180" spans="2:178" ht="12">
      <c r="B1180" s="2"/>
      <c r="C1180" s="2"/>
      <c r="D1180" s="2"/>
      <c r="E1180" s="2"/>
      <c r="F1180" s="2"/>
      <c r="G1180" s="2"/>
      <c r="H1180" s="63"/>
      <c r="I1180" s="2"/>
      <c r="J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</row>
    <row r="1181" spans="2:178" ht="12">
      <c r="B1181" s="2"/>
      <c r="C1181" s="2"/>
      <c r="D1181" s="2"/>
      <c r="E1181" s="2"/>
      <c r="F1181" s="2"/>
      <c r="G1181" s="2"/>
      <c r="H1181" s="63"/>
      <c r="I1181" s="2"/>
      <c r="J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</row>
    <row r="1182" spans="2:178" ht="12">
      <c r="B1182" s="2"/>
      <c r="C1182" s="2"/>
      <c r="D1182" s="2"/>
      <c r="E1182" s="2"/>
      <c r="F1182" s="2"/>
      <c r="G1182" s="2"/>
      <c r="H1182" s="63"/>
      <c r="I1182" s="2"/>
      <c r="J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</row>
    <row r="1183" spans="2:178" ht="12">
      <c r="B1183" s="2"/>
      <c r="C1183" s="2"/>
      <c r="D1183" s="2"/>
      <c r="E1183" s="2"/>
      <c r="F1183" s="2"/>
      <c r="G1183" s="2"/>
      <c r="H1183" s="63"/>
      <c r="I1183" s="2"/>
      <c r="J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</row>
    <row r="1184" spans="2:178" ht="12">
      <c r="B1184" s="2"/>
      <c r="C1184" s="2"/>
      <c r="D1184" s="2"/>
      <c r="E1184" s="2"/>
      <c r="F1184" s="2"/>
      <c r="G1184" s="2"/>
      <c r="H1184" s="63"/>
      <c r="I1184" s="2"/>
      <c r="J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</row>
    <row r="1185" spans="2:178" ht="12">
      <c r="B1185" s="2"/>
      <c r="C1185" s="2"/>
      <c r="D1185" s="2"/>
      <c r="E1185" s="2"/>
      <c r="F1185" s="2"/>
      <c r="G1185" s="2"/>
      <c r="H1185" s="63"/>
      <c r="I1185" s="2"/>
      <c r="J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</row>
    <row r="1186" spans="2:178" ht="12">
      <c r="B1186" s="2"/>
      <c r="C1186" s="2"/>
      <c r="D1186" s="2"/>
      <c r="E1186" s="2"/>
      <c r="F1186" s="2"/>
      <c r="G1186" s="2"/>
      <c r="H1186" s="63"/>
      <c r="I1186" s="2"/>
      <c r="J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</row>
    <row r="1187" spans="2:178" ht="12">
      <c r="B1187" s="2"/>
      <c r="C1187" s="2"/>
      <c r="D1187" s="2"/>
      <c r="E1187" s="2"/>
      <c r="F1187" s="2"/>
      <c r="G1187" s="2"/>
      <c r="H1187" s="63"/>
      <c r="I1187" s="2"/>
      <c r="J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</row>
    <row r="1188" spans="2:178" ht="12">
      <c r="B1188" s="2"/>
      <c r="C1188" s="2"/>
      <c r="D1188" s="2"/>
      <c r="E1188" s="2"/>
      <c r="F1188" s="2"/>
      <c r="G1188" s="2"/>
      <c r="H1188" s="63"/>
      <c r="I1188" s="2"/>
      <c r="J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</row>
    <row r="1189" spans="2:178" ht="12">
      <c r="B1189" s="2"/>
      <c r="C1189" s="2"/>
      <c r="D1189" s="2"/>
      <c r="E1189" s="2"/>
      <c r="F1189" s="2"/>
      <c r="G1189" s="2"/>
      <c r="H1189" s="63"/>
      <c r="I1189" s="2"/>
      <c r="J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</row>
    <row r="1190" spans="2:178" ht="12">
      <c r="B1190" s="2"/>
      <c r="C1190" s="2"/>
      <c r="D1190" s="2"/>
      <c r="E1190" s="2"/>
      <c r="F1190" s="2"/>
      <c r="G1190" s="2"/>
      <c r="H1190" s="63"/>
      <c r="I1190" s="2"/>
      <c r="J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</row>
    <row r="1191" spans="2:178" ht="12">
      <c r="B1191" s="2"/>
      <c r="C1191" s="2"/>
      <c r="D1191" s="2"/>
      <c r="E1191" s="2"/>
      <c r="F1191" s="2"/>
      <c r="G1191" s="2"/>
      <c r="H1191" s="63"/>
      <c r="I1191" s="2"/>
      <c r="J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</row>
    <row r="1192" spans="2:178" ht="12">
      <c r="B1192" s="2"/>
      <c r="C1192" s="2"/>
      <c r="D1192" s="2"/>
      <c r="E1192" s="2"/>
      <c r="F1192" s="2"/>
      <c r="G1192" s="2"/>
      <c r="H1192" s="63"/>
      <c r="I1192" s="2"/>
      <c r="J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</row>
    <row r="1193" spans="2:178" ht="12">
      <c r="B1193" s="2"/>
      <c r="C1193" s="2"/>
      <c r="D1193" s="2"/>
      <c r="E1193" s="2"/>
      <c r="F1193" s="2"/>
      <c r="G1193" s="2"/>
      <c r="H1193" s="63"/>
      <c r="I1193" s="2"/>
      <c r="J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</row>
    <row r="1194" spans="2:178" ht="12">
      <c r="B1194" s="2"/>
      <c r="C1194" s="2"/>
      <c r="D1194" s="2"/>
      <c r="E1194" s="2"/>
      <c r="F1194" s="2"/>
      <c r="G1194" s="2"/>
      <c r="H1194" s="63"/>
      <c r="I1194" s="2"/>
      <c r="J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</row>
    <row r="1195" spans="2:178" ht="12">
      <c r="B1195" s="2"/>
      <c r="C1195" s="2"/>
      <c r="D1195" s="2"/>
      <c r="E1195" s="2"/>
      <c r="F1195" s="2"/>
      <c r="G1195" s="2"/>
      <c r="H1195" s="63"/>
      <c r="I1195" s="2"/>
      <c r="J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</row>
    <row r="1196" spans="2:178" ht="12">
      <c r="B1196" s="2"/>
      <c r="C1196" s="2"/>
      <c r="D1196" s="2"/>
      <c r="E1196" s="2"/>
      <c r="F1196" s="2"/>
      <c r="G1196" s="2"/>
      <c r="H1196" s="63"/>
      <c r="I1196" s="2"/>
      <c r="J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</row>
    <row r="1197" spans="2:178" ht="12">
      <c r="B1197" s="2"/>
      <c r="C1197" s="2"/>
      <c r="D1197" s="2"/>
      <c r="E1197" s="2"/>
      <c r="F1197" s="2"/>
      <c r="G1197" s="2"/>
      <c r="H1197" s="63"/>
      <c r="I1197" s="2"/>
      <c r="J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</row>
    <row r="1198" spans="2:178" ht="12">
      <c r="B1198" s="2"/>
      <c r="C1198" s="2"/>
      <c r="D1198" s="2"/>
      <c r="E1198" s="2"/>
      <c r="F1198" s="2"/>
      <c r="G1198" s="2"/>
      <c r="H1198" s="63"/>
      <c r="I1198" s="2"/>
      <c r="J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</row>
    <row r="1199" spans="2:178" ht="12">
      <c r="B1199" s="2"/>
      <c r="C1199" s="2"/>
      <c r="D1199" s="2"/>
      <c r="E1199" s="2"/>
      <c r="F1199" s="2"/>
      <c r="G1199" s="2"/>
      <c r="H1199" s="63"/>
      <c r="I1199" s="2"/>
      <c r="J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</row>
    <row r="1200" spans="2:178" ht="12">
      <c r="B1200" s="2"/>
      <c r="C1200" s="2"/>
      <c r="D1200" s="2"/>
      <c r="E1200" s="2"/>
      <c r="F1200" s="2"/>
      <c r="G1200" s="2"/>
      <c r="H1200" s="63"/>
      <c r="I1200" s="2"/>
      <c r="J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</row>
    <row r="1201" spans="2:178" ht="12">
      <c r="B1201" s="2"/>
      <c r="C1201" s="2"/>
      <c r="D1201" s="2"/>
      <c r="E1201" s="2"/>
      <c r="F1201" s="2"/>
      <c r="G1201" s="2"/>
      <c r="H1201" s="63"/>
      <c r="I1201" s="2"/>
      <c r="J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</row>
    <row r="1202" spans="2:178" ht="12">
      <c r="B1202" s="2"/>
      <c r="C1202" s="2"/>
      <c r="D1202" s="2"/>
      <c r="E1202" s="2"/>
      <c r="F1202" s="2"/>
      <c r="G1202" s="2"/>
      <c r="H1202" s="63"/>
      <c r="I1202" s="2"/>
      <c r="J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</row>
    <row r="1203" spans="2:178" ht="12">
      <c r="B1203" s="2"/>
      <c r="C1203" s="2"/>
      <c r="D1203" s="2"/>
      <c r="E1203" s="2"/>
      <c r="F1203" s="2"/>
      <c r="G1203" s="2"/>
      <c r="H1203" s="63"/>
      <c r="I1203" s="2"/>
      <c r="J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</row>
    <row r="1204" spans="2:178" ht="12">
      <c r="B1204" s="2"/>
      <c r="C1204" s="2"/>
      <c r="D1204" s="2"/>
      <c r="E1204" s="2"/>
      <c r="F1204" s="2"/>
      <c r="G1204" s="2"/>
      <c r="H1204" s="63"/>
      <c r="I1204" s="2"/>
      <c r="J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</row>
    <row r="1205" spans="2:178" ht="12">
      <c r="B1205" s="2"/>
      <c r="C1205" s="2"/>
      <c r="D1205" s="2"/>
      <c r="E1205" s="2"/>
      <c r="F1205" s="2"/>
      <c r="G1205" s="2"/>
      <c r="H1205" s="63"/>
      <c r="I1205" s="2"/>
      <c r="J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</row>
    <row r="1206" spans="2:178" ht="12">
      <c r="B1206" s="2"/>
      <c r="C1206" s="2"/>
      <c r="D1206" s="2"/>
      <c r="E1206" s="2"/>
      <c r="F1206" s="2"/>
      <c r="G1206" s="2"/>
      <c r="H1206" s="63"/>
      <c r="I1206" s="2"/>
      <c r="J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</row>
    <row r="1207" spans="2:178" ht="12">
      <c r="B1207" s="2"/>
      <c r="C1207" s="2"/>
      <c r="D1207" s="2"/>
      <c r="E1207" s="2"/>
      <c r="F1207" s="2"/>
      <c r="G1207" s="2"/>
      <c r="H1207" s="63"/>
      <c r="I1207" s="2"/>
      <c r="J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</row>
    <row r="1208" spans="2:178" ht="12">
      <c r="B1208" s="2"/>
      <c r="C1208" s="2"/>
      <c r="D1208" s="2"/>
      <c r="E1208" s="2"/>
      <c r="F1208" s="2"/>
      <c r="G1208" s="2"/>
      <c r="H1208" s="63"/>
      <c r="I1208" s="2"/>
      <c r="J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</row>
    <row r="1209" spans="2:178" ht="12">
      <c r="B1209" s="2"/>
      <c r="C1209" s="2"/>
      <c r="D1209" s="2"/>
      <c r="E1209" s="2"/>
      <c r="F1209" s="2"/>
      <c r="G1209" s="2"/>
      <c r="H1209" s="63"/>
      <c r="I1209" s="2"/>
      <c r="J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</row>
    <row r="1210" spans="2:178" ht="12">
      <c r="B1210" s="2"/>
      <c r="C1210" s="2"/>
      <c r="D1210" s="2"/>
      <c r="E1210" s="2"/>
      <c r="F1210" s="2"/>
      <c r="G1210" s="2"/>
      <c r="H1210" s="63"/>
      <c r="I1210" s="2"/>
      <c r="J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</row>
    <row r="1211" spans="2:178" ht="12">
      <c r="B1211" s="2"/>
      <c r="C1211" s="2"/>
      <c r="D1211" s="2"/>
      <c r="E1211" s="2"/>
      <c r="F1211" s="2"/>
      <c r="G1211" s="2"/>
      <c r="H1211" s="63"/>
      <c r="I1211" s="2"/>
      <c r="J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</row>
    <row r="1212" spans="2:178" ht="12">
      <c r="B1212" s="2"/>
      <c r="C1212" s="2"/>
      <c r="D1212" s="2"/>
      <c r="E1212" s="2"/>
      <c r="F1212" s="2"/>
      <c r="G1212" s="2"/>
      <c r="H1212" s="63"/>
      <c r="I1212" s="2"/>
      <c r="J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</row>
    <row r="1213" spans="2:178" ht="12">
      <c r="B1213" s="2"/>
      <c r="C1213" s="2"/>
      <c r="D1213" s="2"/>
      <c r="E1213" s="2"/>
      <c r="F1213" s="2"/>
      <c r="G1213" s="2"/>
      <c r="H1213" s="63"/>
      <c r="I1213" s="2"/>
      <c r="J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</row>
    <row r="1214" spans="2:178" ht="12">
      <c r="B1214" s="2"/>
      <c r="C1214" s="2"/>
      <c r="D1214" s="2"/>
      <c r="E1214" s="2"/>
      <c r="F1214" s="2"/>
      <c r="G1214" s="2"/>
      <c r="H1214" s="63"/>
      <c r="I1214" s="2"/>
      <c r="J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</row>
    <row r="1215" spans="2:178" ht="12">
      <c r="B1215" s="2"/>
      <c r="C1215" s="2"/>
      <c r="D1215" s="2"/>
      <c r="E1215" s="2"/>
      <c r="F1215" s="2"/>
      <c r="G1215" s="2"/>
      <c r="H1215" s="63"/>
      <c r="I1215" s="2"/>
      <c r="J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</row>
    <row r="1216" spans="2:178" ht="12">
      <c r="B1216" s="2"/>
      <c r="C1216" s="2"/>
      <c r="D1216" s="2"/>
      <c r="E1216" s="2"/>
      <c r="F1216" s="2"/>
      <c r="G1216" s="2"/>
      <c r="H1216" s="63"/>
      <c r="I1216" s="2"/>
      <c r="J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</row>
    <row r="1217" spans="2:178" ht="12">
      <c r="B1217" s="2"/>
      <c r="C1217" s="2"/>
      <c r="D1217" s="2"/>
      <c r="E1217" s="2"/>
      <c r="F1217" s="2"/>
      <c r="G1217" s="2"/>
      <c r="H1217" s="63"/>
      <c r="I1217" s="2"/>
      <c r="J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</row>
    <row r="1218" spans="2:178" ht="12">
      <c r="B1218" s="2"/>
      <c r="C1218" s="2"/>
      <c r="D1218" s="2"/>
      <c r="E1218" s="2"/>
      <c r="F1218" s="2"/>
      <c r="G1218" s="2"/>
      <c r="H1218" s="63"/>
      <c r="I1218" s="2"/>
      <c r="J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</row>
    <row r="1219" spans="2:178" ht="12">
      <c r="B1219" s="2"/>
      <c r="C1219" s="2"/>
      <c r="D1219" s="2"/>
      <c r="E1219" s="2"/>
      <c r="F1219" s="2"/>
      <c r="G1219" s="2"/>
      <c r="H1219" s="63"/>
      <c r="I1219" s="2"/>
      <c r="J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</row>
    <row r="1220" spans="2:178" ht="12">
      <c r="B1220" s="2"/>
      <c r="C1220" s="2"/>
      <c r="D1220" s="2"/>
      <c r="E1220" s="2"/>
      <c r="F1220" s="2"/>
      <c r="G1220" s="2"/>
      <c r="H1220" s="63"/>
      <c r="I1220" s="2"/>
      <c r="J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</row>
    <row r="1221" spans="2:178" ht="12">
      <c r="B1221" s="2"/>
      <c r="C1221" s="2"/>
      <c r="D1221" s="2"/>
      <c r="E1221" s="2"/>
      <c r="F1221" s="2"/>
      <c r="G1221" s="2"/>
      <c r="H1221" s="63"/>
      <c r="I1221" s="2"/>
      <c r="J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</row>
    <row r="1222" spans="2:178" ht="12">
      <c r="B1222" s="2"/>
      <c r="C1222" s="2"/>
      <c r="D1222" s="2"/>
      <c r="E1222" s="2"/>
      <c r="F1222" s="2"/>
      <c r="G1222" s="2"/>
      <c r="H1222" s="63"/>
      <c r="I1222" s="2"/>
      <c r="J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</row>
    <row r="1223" spans="2:178" ht="12">
      <c r="B1223" s="2"/>
      <c r="C1223" s="2"/>
      <c r="D1223" s="2"/>
      <c r="E1223" s="2"/>
      <c r="F1223" s="2"/>
      <c r="G1223" s="2"/>
      <c r="H1223" s="63"/>
      <c r="I1223" s="2"/>
      <c r="J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</row>
    <row r="1224" spans="2:178" ht="12">
      <c r="B1224" s="2"/>
      <c r="C1224" s="2"/>
      <c r="D1224" s="2"/>
      <c r="E1224" s="2"/>
      <c r="F1224" s="2"/>
      <c r="G1224" s="2"/>
      <c r="H1224" s="63"/>
      <c r="I1224" s="2"/>
      <c r="J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</row>
    <row r="1225" spans="2:178" ht="12">
      <c r="B1225" s="2"/>
      <c r="C1225" s="2"/>
      <c r="D1225" s="2"/>
      <c r="E1225" s="2"/>
      <c r="F1225" s="2"/>
      <c r="G1225" s="2"/>
      <c r="H1225" s="63"/>
      <c r="I1225" s="2"/>
      <c r="J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</row>
    <row r="1226" spans="2:178" ht="12">
      <c r="B1226" s="2"/>
      <c r="C1226" s="2"/>
      <c r="D1226" s="2"/>
      <c r="E1226" s="2"/>
      <c r="F1226" s="2"/>
      <c r="G1226" s="2"/>
      <c r="H1226" s="63"/>
      <c r="I1226" s="2"/>
      <c r="J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</row>
    <row r="1227" spans="2:178" ht="12">
      <c r="B1227" s="2"/>
      <c r="C1227" s="2"/>
      <c r="D1227" s="2"/>
      <c r="E1227" s="2"/>
      <c r="F1227" s="2"/>
      <c r="G1227" s="2"/>
      <c r="H1227" s="63"/>
      <c r="I1227" s="2"/>
      <c r="J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</row>
    <row r="1228" spans="2:178" ht="12">
      <c r="B1228" s="2"/>
      <c r="C1228" s="2"/>
      <c r="D1228" s="2"/>
      <c r="E1228" s="2"/>
      <c r="F1228" s="2"/>
      <c r="G1228" s="2"/>
      <c r="H1228" s="63"/>
      <c r="I1228" s="2"/>
      <c r="J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</row>
    <row r="1229" spans="2:178" ht="12">
      <c r="B1229" s="2"/>
      <c r="C1229" s="2"/>
      <c r="D1229" s="2"/>
      <c r="E1229" s="2"/>
      <c r="F1229" s="2"/>
      <c r="G1229" s="2"/>
      <c r="H1229" s="63"/>
      <c r="I1229" s="2"/>
      <c r="J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</row>
    <row r="1230" spans="2:178" ht="12">
      <c r="B1230" s="2"/>
      <c r="C1230" s="2"/>
      <c r="D1230" s="2"/>
      <c r="E1230" s="2"/>
      <c r="F1230" s="2"/>
      <c r="G1230" s="2"/>
      <c r="H1230" s="63"/>
      <c r="I1230" s="2"/>
      <c r="J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</row>
    <row r="1231" spans="2:178" ht="12">
      <c r="B1231" s="2"/>
      <c r="C1231" s="2"/>
      <c r="D1231" s="2"/>
      <c r="E1231" s="2"/>
      <c r="F1231" s="2"/>
      <c r="G1231" s="2"/>
      <c r="H1231" s="63"/>
      <c r="I1231" s="2"/>
      <c r="J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</row>
    <row r="1232" spans="2:178" ht="12">
      <c r="B1232" s="2"/>
      <c r="C1232" s="2"/>
      <c r="D1232" s="2"/>
      <c r="E1232" s="2"/>
      <c r="F1232" s="2"/>
      <c r="G1232" s="2"/>
      <c r="H1232" s="63"/>
      <c r="I1232" s="2"/>
      <c r="J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</row>
    <row r="1233" spans="2:178" ht="12">
      <c r="B1233" s="2"/>
      <c r="C1233" s="2"/>
      <c r="D1233" s="2"/>
      <c r="E1233" s="2"/>
      <c r="F1233" s="2"/>
      <c r="G1233" s="2"/>
      <c r="H1233" s="63"/>
      <c r="I1233" s="2"/>
      <c r="J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</row>
    <row r="1234" spans="2:178" ht="12">
      <c r="B1234" s="2"/>
      <c r="C1234" s="2"/>
      <c r="D1234" s="2"/>
      <c r="E1234" s="2"/>
      <c r="F1234" s="2"/>
      <c r="G1234" s="2"/>
      <c r="H1234" s="63"/>
      <c r="I1234" s="2"/>
      <c r="J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</row>
    <row r="1235" spans="2:178" ht="12">
      <c r="B1235" s="2"/>
      <c r="C1235" s="2"/>
      <c r="D1235" s="2"/>
      <c r="E1235" s="2"/>
      <c r="F1235" s="2"/>
      <c r="G1235" s="2"/>
      <c r="H1235" s="63"/>
      <c r="I1235" s="2"/>
      <c r="J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</row>
    <row r="1236" spans="2:178" ht="12">
      <c r="B1236" s="2"/>
      <c r="C1236" s="2"/>
      <c r="D1236" s="2"/>
      <c r="E1236" s="2"/>
      <c r="F1236" s="2"/>
      <c r="G1236" s="2"/>
      <c r="H1236" s="63"/>
      <c r="I1236" s="2"/>
      <c r="J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</row>
    <row r="1237" spans="2:178" ht="12">
      <c r="B1237" s="2"/>
      <c r="C1237" s="2"/>
      <c r="D1237" s="2"/>
      <c r="E1237" s="2"/>
      <c r="F1237" s="2"/>
      <c r="G1237" s="2"/>
      <c r="H1237" s="63"/>
      <c r="I1237" s="2"/>
      <c r="J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</row>
    <row r="1238" spans="2:178" ht="12">
      <c r="B1238" s="2"/>
      <c r="C1238" s="2"/>
      <c r="D1238" s="2"/>
      <c r="E1238" s="2"/>
      <c r="F1238" s="2"/>
      <c r="G1238" s="2"/>
      <c r="H1238" s="63"/>
      <c r="I1238" s="2"/>
      <c r="J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</row>
    <row r="1239" spans="2:178" ht="12">
      <c r="B1239" s="2"/>
      <c r="C1239" s="2"/>
      <c r="D1239" s="2"/>
      <c r="E1239" s="2"/>
      <c r="F1239" s="2"/>
      <c r="G1239" s="2"/>
      <c r="H1239" s="63"/>
      <c r="I1239" s="2"/>
      <c r="J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</row>
    <row r="1240" spans="2:178" ht="12">
      <c r="B1240" s="2"/>
      <c r="C1240" s="2"/>
      <c r="D1240" s="2"/>
      <c r="E1240" s="2"/>
      <c r="F1240" s="2"/>
      <c r="G1240" s="2"/>
      <c r="H1240" s="63"/>
      <c r="I1240" s="2"/>
      <c r="J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</row>
    <row r="1241" spans="2:178" ht="12">
      <c r="B1241" s="2"/>
      <c r="C1241" s="2"/>
      <c r="D1241" s="2"/>
      <c r="E1241" s="2"/>
      <c r="F1241" s="2"/>
      <c r="G1241" s="2"/>
      <c r="H1241" s="63"/>
      <c r="I1241" s="2"/>
      <c r="J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</row>
    <row r="1242" spans="2:178" ht="12">
      <c r="B1242" s="2"/>
      <c r="C1242" s="2"/>
      <c r="D1242" s="2"/>
      <c r="E1242" s="2"/>
      <c r="F1242" s="2"/>
      <c r="G1242" s="2"/>
      <c r="H1242" s="63"/>
      <c r="I1242" s="2"/>
      <c r="J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</row>
    <row r="1243" spans="2:178" ht="12">
      <c r="B1243" s="2"/>
      <c r="C1243" s="2"/>
      <c r="D1243" s="2"/>
      <c r="E1243" s="2"/>
      <c r="F1243" s="2"/>
      <c r="G1243" s="2"/>
      <c r="H1243" s="63"/>
      <c r="I1243" s="2"/>
      <c r="J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</row>
    <row r="1244" spans="2:178" ht="12">
      <c r="B1244" s="2"/>
      <c r="C1244" s="2"/>
      <c r="D1244" s="2"/>
      <c r="E1244" s="2"/>
      <c r="F1244" s="2"/>
      <c r="G1244" s="2"/>
      <c r="H1244" s="63"/>
      <c r="I1244" s="2"/>
      <c r="J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</row>
    <row r="1245" spans="2:178" ht="12">
      <c r="B1245" s="2"/>
      <c r="C1245" s="2"/>
      <c r="D1245" s="2"/>
      <c r="E1245" s="2"/>
      <c r="F1245" s="2"/>
      <c r="G1245" s="2"/>
      <c r="H1245" s="63"/>
      <c r="I1245" s="2"/>
      <c r="J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  <c r="FQ1245" s="2"/>
      <c r="FR1245" s="2"/>
      <c r="FS1245" s="2"/>
      <c r="FT1245" s="2"/>
      <c r="FU1245" s="2"/>
      <c r="FV1245" s="2"/>
    </row>
    <row r="1246" spans="2:178" ht="12">
      <c r="B1246" s="2"/>
      <c r="C1246" s="2"/>
      <c r="D1246" s="2"/>
      <c r="E1246" s="2"/>
      <c r="F1246" s="2"/>
      <c r="G1246" s="2"/>
      <c r="H1246" s="63"/>
      <c r="I1246" s="2"/>
      <c r="J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</row>
    <row r="1247" spans="2:178" ht="12">
      <c r="B1247" s="2"/>
      <c r="C1247" s="2"/>
      <c r="D1247" s="2"/>
      <c r="E1247" s="2"/>
      <c r="F1247" s="2"/>
      <c r="G1247" s="2"/>
      <c r="H1247" s="63"/>
      <c r="I1247" s="2"/>
      <c r="J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</row>
    <row r="1248" spans="2:178" ht="12">
      <c r="B1248" s="2"/>
      <c r="C1248" s="2"/>
      <c r="D1248" s="2"/>
      <c r="E1248" s="2"/>
      <c r="F1248" s="2"/>
      <c r="G1248" s="2"/>
      <c r="H1248" s="63"/>
      <c r="I1248" s="2"/>
      <c r="J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</row>
    <row r="1249" spans="2:178" ht="12">
      <c r="B1249" s="2"/>
      <c r="C1249" s="2"/>
      <c r="D1249" s="2"/>
      <c r="E1249" s="2"/>
      <c r="F1249" s="2"/>
      <c r="G1249" s="2"/>
      <c r="H1249" s="63"/>
      <c r="I1249" s="2"/>
      <c r="J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  <c r="FQ1249" s="2"/>
      <c r="FR1249" s="2"/>
      <c r="FS1249" s="2"/>
      <c r="FT1249" s="2"/>
      <c r="FU1249" s="2"/>
      <c r="FV1249" s="2"/>
    </row>
    <row r="1250" spans="2:178" ht="12">
      <c r="B1250" s="2"/>
      <c r="C1250" s="2"/>
      <c r="D1250" s="2"/>
      <c r="E1250" s="2"/>
      <c r="F1250" s="2"/>
      <c r="G1250" s="2"/>
      <c r="H1250" s="63"/>
      <c r="I1250" s="2"/>
      <c r="J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</row>
    <row r="1251" spans="2:178" ht="12">
      <c r="B1251" s="2"/>
      <c r="C1251" s="2"/>
      <c r="D1251" s="2"/>
      <c r="E1251" s="2"/>
      <c r="F1251" s="2"/>
      <c r="G1251" s="2"/>
      <c r="H1251" s="63"/>
      <c r="I1251" s="2"/>
      <c r="J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</row>
    <row r="1252" spans="2:178" ht="12">
      <c r="B1252" s="2"/>
      <c r="C1252" s="2"/>
      <c r="D1252" s="2"/>
      <c r="E1252" s="2"/>
      <c r="F1252" s="2"/>
      <c r="G1252" s="2"/>
      <c r="H1252" s="63"/>
      <c r="I1252" s="2"/>
      <c r="J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</row>
    <row r="1253" spans="2:178" ht="12">
      <c r="B1253" s="2"/>
      <c r="C1253" s="2"/>
      <c r="D1253" s="2"/>
      <c r="E1253" s="2"/>
      <c r="F1253" s="2"/>
      <c r="G1253" s="2"/>
      <c r="H1253" s="63"/>
      <c r="I1253" s="2"/>
      <c r="J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  <c r="FJ1253" s="2"/>
      <c r="FK1253" s="2"/>
      <c r="FL1253" s="2"/>
      <c r="FM1253" s="2"/>
      <c r="FN1253" s="2"/>
      <c r="FO1253" s="2"/>
      <c r="FP1253" s="2"/>
      <c r="FQ1253" s="2"/>
      <c r="FR1253" s="2"/>
      <c r="FS1253" s="2"/>
      <c r="FT1253" s="2"/>
      <c r="FU1253" s="2"/>
      <c r="FV1253" s="2"/>
    </row>
    <row r="1254" spans="2:178" ht="12">
      <c r="B1254" s="2"/>
      <c r="C1254" s="2"/>
      <c r="D1254" s="2"/>
      <c r="E1254" s="2"/>
      <c r="F1254" s="2"/>
      <c r="G1254" s="2"/>
      <c r="H1254" s="63"/>
      <c r="I1254" s="2"/>
      <c r="J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  <c r="FJ1254" s="2"/>
      <c r="FK1254" s="2"/>
      <c r="FL1254" s="2"/>
      <c r="FM1254" s="2"/>
      <c r="FN1254" s="2"/>
      <c r="FO1254" s="2"/>
      <c r="FP1254" s="2"/>
      <c r="FQ1254" s="2"/>
      <c r="FR1254" s="2"/>
      <c r="FS1254" s="2"/>
      <c r="FT1254" s="2"/>
      <c r="FU1254" s="2"/>
      <c r="FV1254" s="2"/>
    </row>
    <row r="1255" spans="2:178" ht="12">
      <c r="B1255" s="2"/>
      <c r="C1255" s="2"/>
      <c r="D1255" s="2"/>
      <c r="E1255" s="2"/>
      <c r="F1255" s="2"/>
      <c r="G1255" s="2"/>
      <c r="H1255" s="63"/>
      <c r="I1255" s="2"/>
      <c r="J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  <c r="FQ1255" s="2"/>
      <c r="FR1255" s="2"/>
      <c r="FS1255" s="2"/>
      <c r="FT1255" s="2"/>
      <c r="FU1255" s="2"/>
      <c r="FV1255" s="2"/>
    </row>
    <row r="1256" spans="2:178" ht="12">
      <c r="B1256" s="2"/>
      <c r="C1256" s="2"/>
      <c r="D1256" s="2"/>
      <c r="E1256" s="2"/>
      <c r="F1256" s="2"/>
      <c r="G1256" s="2"/>
      <c r="H1256" s="63"/>
      <c r="I1256" s="2"/>
      <c r="J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</row>
    <row r="1257" spans="2:178" ht="12">
      <c r="B1257" s="2"/>
      <c r="C1257" s="2"/>
      <c r="D1257" s="2"/>
      <c r="E1257" s="2"/>
      <c r="F1257" s="2"/>
      <c r="G1257" s="2"/>
      <c r="H1257" s="63"/>
      <c r="I1257" s="2"/>
      <c r="J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</row>
    <row r="1258" spans="2:178" ht="12">
      <c r="B1258" s="2"/>
      <c r="C1258" s="2"/>
      <c r="D1258" s="2"/>
      <c r="E1258" s="2"/>
      <c r="F1258" s="2"/>
      <c r="G1258" s="2"/>
      <c r="H1258" s="63"/>
      <c r="I1258" s="2"/>
      <c r="J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  <c r="FJ1258" s="2"/>
      <c r="FK1258" s="2"/>
      <c r="FL1258" s="2"/>
      <c r="FM1258" s="2"/>
      <c r="FN1258" s="2"/>
      <c r="FO1258" s="2"/>
      <c r="FP1258" s="2"/>
      <c r="FQ1258" s="2"/>
      <c r="FR1258" s="2"/>
      <c r="FS1258" s="2"/>
      <c r="FT1258" s="2"/>
      <c r="FU1258" s="2"/>
      <c r="FV1258" s="2"/>
    </row>
    <row r="1259" spans="2:178" ht="12">
      <c r="B1259" s="2"/>
      <c r="C1259" s="2"/>
      <c r="D1259" s="2"/>
      <c r="E1259" s="2"/>
      <c r="F1259" s="2"/>
      <c r="G1259" s="2"/>
      <c r="H1259" s="63"/>
      <c r="I1259" s="2"/>
      <c r="J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  <c r="FJ1259" s="2"/>
      <c r="FK1259" s="2"/>
      <c r="FL1259" s="2"/>
      <c r="FM1259" s="2"/>
      <c r="FN1259" s="2"/>
      <c r="FO1259" s="2"/>
      <c r="FP1259" s="2"/>
      <c r="FQ1259" s="2"/>
      <c r="FR1259" s="2"/>
      <c r="FS1259" s="2"/>
      <c r="FT1259" s="2"/>
      <c r="FU1259" s="2"/>
      <c r="FV1259" s="2"/>
    </row>
    <row r="1260" spans="2:178" ht="12">
      <c r="B1260" s="2"/>
      <c r="C1260" s="2"/>
      <c r="D1260" s="2"/>
      <c r="E1260" s="2"/>
      <c r="F1260" s="2"/>
      <c r="G1260" s="2"/>
      <c r="H1260" s="63"/>
      <c r="I1260" s="2"/>
      <c r="J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  <c r="FJ1260" s="2"/>
      <c r="FK1260" s="2"/>
      <c r="FL1260" s="2"/>
      <c r="FM1260" s="2"/>
      <c r="FN1260" s="2"/>
      <c r="FO1260" s="2"/>
      <c r="FP1260" s="2"/>
      <c r="FQ1260" s="2"/>
      <c r="FR1260" s="2"/>
      <c r="FS1260" s="2"/>
      <c r="FT1260" s="2"/>
      <c r="FU1260" s="2"/>
      <c r="FV1260" s="2"/>
    </row>
    <row r="1261" spans="2:178" ht="12">
      <c r="B1261" s="2"/>
      <c r="C1261" s="2"/>
      <c r="D1261" s="2"/>
      <c r="E1261" s="2"/>
      <c r="F1261" s="2"/>
      <c r="G1261" s="2"/>
      <c r="H1261" s="63"/>
      <c r="I1261" s="2"/>
      <c r="J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  <c r="FJ1261" s="2"/>
      <c r="FK1261" s="2"/>
      <c r="FL1261" s="2"/>
      <c r="FM1261" s="2"/>
      <c r="FN1261" s="2"/>
      <c r="FO1261" s="2"/>
      <c r="FP1261" s="2"/>
      <c r="FQ1261" s="2"/>
      <c r="FR1261" s="2"/>
      <c r="FS1261" s="2"/>
      <c r="FT1261" s="2"/>
      <c r="FU1261" s="2"/>
      <c r="FV1261" s="2"/>
    </row>
    <row r="1262" spans="2:178" ht="12">
      <c r="B1262" s="2"/>
      <c r="C1262" s="2"/>
      <c r="D1262" s="2"/>
      <c r="E1262" s="2"/>
      <c r="F1262" s="2"/>
      <c r="G1262" s="2"/>
      <c r="H1262" s="63"/>
      <c r="I1262" s="2"/>
      <c r="J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2"/>
      <c r="FI1262" s="2"/>
      <c r="FJ1262" s="2"/>
      <c r="FK1262" s="2"/>
      <c r="FL1262" s="2"/>
      <c r="FM1262" s="2"/>
      <c r="FN1262" s="2"/>
      <c r="FO1262" s="2"/>
      <c r="FP1262" s="2"/>
      <c r="FQ1262" s="2"/>
      <c r="FR1262" s="2"/>
      <c r="FS1262" s="2"/>
      <c r="FT1262" s="2"/>
      <c r="FU1262" s="2"/>
      <c r="FV1262" s="2"/>
    </row>
    <row r="1263" spans="2:178" ht="12">
      <c r="B1263" s="2"/>
      <c r="C1263" s="2"/>
      <c r="D1263" s="2"/>
      <c r="E1263" s="2"/>
      <c r="F1263" s="2"/>
      <c r="G1263" s="2"/>
      <c r="H1263" s="63"/>
      <c r="I1263" s="2"/>
      <c r="J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  <c r="FJ1263" s="2"/>
      <c r="FK1263" s="2"/>
      <c r="FL1263" s="2"/>
      <c r="FM1263" s="2"/>
      <c r="FN1263" s="2"/>
      <c r="FO1263" s="2"/>
      <c r="FP1263" s="2"/>
      <c r="FQ1263" s="2"/>
      <c r="FR1263" s="2"/>
      <c r="FS1263" s="2"/>
      <c r="FT1263" s="2"/>
      <c r="FU1263" s="2"/>
      <c r="FV1263" s="2"/>
    </row>
    <row r="1264" spans="2:178" ht="12">
      <c r="B1264" s="2"/>
      <c r="C1264" s="2"/>
      <c r="D1264" s="2"/>
      <c r="E1264" s="2"/>
      <c r="F1264" s="2"/>
      <c r="G1264" s="2"/>
      <c r="H1264" s="63"/>
      <c r="I1264" s="2"/>
      <c r="J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  <c r="FJ1264" s="2"/>
      <c r="FK1264" s="2"/>
      <c r="FL1264" s="2"/>
      <c r="FM1264" s="2"/>
      <c r="FN1264" s="2"/>
      <c r="FO1264" s="2"/>
      <c r="FP1264" s="2"/>
      <c r="FQ1264" s="2"/>
      <c r="FR1264" s="2"/>
      <c r="FS1264" s="2"/>
      <c r="FT1264" s="2"/>
      <c r="FU1264" s="2"/>
      <c r="FV1264" s="2"/>
    </row>
    <row r="1265" spans="2:178" ht="12">
      <c r="B1265" s="2"/>
      <c r="C1265" s="2"/>
      <c r="D1265" s="2"/>
      <c r="E1265" s="2"/>
      <c r="F1265" s="2"/>
      <c r="G1265" s="2"/>
      <c r="H1265" s="63"/>
      <c r="I1265" s="2"/>
      <c r="J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  <c r="FJ1265" s="2"/>
      <c r="FK1265" s="2"/>
      <c r="FL1265" s="2"/>
      <c r="FM1265" s="2"/>
      <c r="FN1265" s="2"/>
      <c r="FO1265" s="2"/>
      <c r="FP1265" s="2"/>
      <c r="FQ1265" s="2"/>
      <c r="FR1265" s="2"/>
      <c r="FS1265" s="2"/>
      <c r="FT1265" s="2"/>
      <c r="FU1265" s="2"/>
      <c r="FV1265" s="2"/>
    </row>
    <row r="1266" spans="2:178" ht="12">
      <c r="B1266" s="2"/>
      <c r="C1266" s="2"/>
      <c r="D1266" s="2"/>
      <c r="E1266" s="2"/>
      <c r="F1266" s="2"/>
      <c r="G1266" s="2"/>
      <c r="H1266" s="63"/>
      <c r="I1266" s="2"/>
      <c r="J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  <c r="FJ1266" s="2"/>
      <c r="FK1266" s="2"/>
      <c r="FL1266" s="2"/>
      <c r="FM1266" s="2"/>
      <c r="FN1266" s="2"/>
      <c r="FO1266" s="2"/>
      <c r="FP1266" s="2"/>
      <c r="FQ1266" s="2"/>
      <c r="FR1266" s="2"/>
      <c r="FS1266" s="2"/>
      <c r="FT1266" s="2"/>
      <c r="FU1266" s="2"/>
      <c r="FV1266" s="2"/>
    </row>
    <row r="1267" spans="2:178" ht="12">
      <c r="B1267" s="2"/>
      <c r="C1267" s="2"/>
      <c r="D1267" s="2"/>
      <c r="E1267" s="2"/>
      <c r="F1267" s="2"/>
      <c r="G1267" s="2"/>
      <c r="H1267" s="63"/>
      <c r="I1267" s="2"/>
      <c r="J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  <c r="EW1267" s="2"/>
      <c r="EX1267" s="2"/>
      <c r="EY1267" s="2"/>
      <c r="EZ1267" s="2"/>
      <c r="FA1267" s="2"/>
      <c r="FB1267" s="2"/>
      <c r="FC1267" s="2"/>
      <c r="FD1267" s="2"/>
      <c r="FE1267" s="2"/>
      <c r="FF1267" s="2"/>
      <c r="FG1267" s="2"/>
      <c r="FH1267" s="2"/>
      <c r="FI1267" s="2"/>
      <c r="FJ1267" s="2"/>
      <c r="FK1267" s="2"/>
      <c r="FL1267" s="2"/>
      <c r="FM1267" s="2"/>
      <c r="FN1267" s="2"/>
      <c r="FO1267" s="2"/>
      <c r="FP1267" s="2"/>
      <c r="FQ1267" s="2"/>
      <c r="FR1267" s="2"/>
      <c r="FS1267" s="2"/>
      <c r="FT1267" s="2"/>
      <c r="FU1267" s="2"/>
      <c r="FV1267" s="2"/>
    </row>
    <row r="1268" spans="2:178" ht="12">
      <c r="B1268" s="2"/>
      <c r="C1268" s="2"/>
      <c r="D1268" s="2"/>
      <c r="E1268" s="2"/>
      <c r="F1268" s="2"/>
      <c r="G1268" s="2"/>
      <c r="H1268" s="63"/>
      <c r="I1268" s="2"/>
      <c r="J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2"/>
      <c r="FI1268" s="2"/>
      <c r="FJ1268" s="2"/>
      <c r="FK1268" s="2"/>
      <c r="FL1268" s="2"/>
      <c r="FM1268" s="2"/>
      <c r="FN1268" s="2"/>
      <c r="FO1268" s="2"/>
      <c r="FP1268" s="2"/>
      <c r="FQ1268" s="2"/>
      <c r="FR1268" s="2"/>
      <c r="FS1268" s="2"/>
      <c r="FT1268" s="2"/>
      <c r="FU1268" s="2"/>
      <c r="FV1268" s="2"/>
    </row>
    <row r="1269" spans="2:178" ht="12">
      <c r="B1269" s="2"/>
      <c r="C1269" s="2"/>
      <c r="D1269" s="2"/>
      <c r="E1269" s="2"/>
      <c r="F1269" s="2"/>
      <c r="G1269" s="2"/>
      <c r="H1269" s="63"/>
      <c r="I1269" s="2"/>
      <c r="J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  <c r="FJ1269" s="2"/>
      <c r="FK1269" s="2"/>
      <c r="FL1269" s="2"/>
      <c r="FM1269" s="2"/>
      <c r="FN1269" s="2"/>
      <c r="FO1269" s="2"/>
      <c r="FP1269" s="2"/>
      <c r="FQ1269" s="2"/>
      <c r="FR1269" s="2"/>
      <c r="FS1269" s="2"/>
      <c r="FT1269" s="2"/>
      <c r="FU1269" s="2"/>
      <c r="FV1269" s="2"/>
    </row>
    <row r="1270" spans="2:178" ht="12">
      <c r="B1270" s="2"/>
      <c r="C1270" s="2"/>
      <c r="D1270" s="2"/>
      <c r="E1270" s="2"/>
      <c r="F1270" s="2"/>
      <c r="G1270" s="2"/>
      <c r="H1270" s="63"/>
      <c r="I1270" s="2"/>
      <c r="J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2"/>
      <c r="FI1270" s="2"/>
      <c r="FJ1270" s="2"/>
      <c r="FK1270" s="2"/>
      <c r="FL1270" s="2"/>
      <c r="FM1270" s="2"/>
      <c r="FN1270" s="2"/>
      <c r="FO1270" s="2"/>
      <c r="FP1270" s="2"/>
      <c r="FQ1270" s="2"/>
      <c r="FR1270" s="2"/>
      <c r="FS1270" s="2"/>
      <c r="FT1270" s="2"/>
      <c r="FU1270" s="2"/>
      <c r="FV1270" s="2"/>
    </row>
    <row r="1271" spans="2:178" ht="12">
      <c r="B1271" s="2"/>
      <c r="C1271" s="2"/>
      <c r="D1271" s="2"/>
      <c r="E1271" s="2"/>
      <c r="F1271" s="2"/>
      <c r="G1271" s="2"/>
      <c r="H1271" s="63"/>
      <c r="I1271" s="2"/>
      <c r="J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  <c r="FJ1271" s="2"/>
      <c r="FK1271" s="2"/>
      <c r="FL1271" s="2"/>
      <c r="FM1271" s="2"/>
      <c r="FN1271" s="2"/>
      <c r="FO1271" s="2"/>
      <c r="FP1271" s="2"/>
      <c r="FQ1271" s="2"/>
      <c r="FR1271" s="2"/>
      <c r="FS1271" s="2"/>
      <c r="FT1271" s="2"/>
      <c r="FU1271" s="2"/>
      <c r="FV1271" s="2"/>
    </row>
    <row r="1272" spans="2:178" ht="12">
      <c r="B1272" s="2"/>
      <c r="C1272" s="2"/>
      <c r="D1272" s="2"/>
      <c r="E1272" s="2"/>
      <c r="F1272" s="2"/>
      <c r="G1272" s="2"/>
      <c r="H1272" s="63"/>
      <c r="I1272" s="2"/>
      <c r="J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  <c r="FJ1272" s="2"/>
      <c r="FK1272" s="2"/>
      <c r="FL1272" s="2"/>
      <c r="FM1272" s="2"/>
      <c r="FN1272" s="2"/>
      <c r="FO1272" s="2"/>
      <c r="FP1272" s="2"/>
      <c r="FQ1272" s="2"/>
      <c r="FR1272" s="2"/>
      <c r="FS1272" s="2"/>
      <c r="FT1272" s="2"/>
      <c r="FU1272" s="2"/>
      <c r="FV1272" s="2"/>
    </row>
    <row r="1273" spans="2:178" ht="12">
      <c r="B1273" s="2"/>
      <c r="C1273" s="2"/>
      <c r="D1273" s="2"/>
      <c r="E1273" s="2"/>
      <c r="F1273" s="2"/>
      <c r="G1273" s="2"/>
      <c r="H1273" s="63"/>
      <c r="I1273" s="2"/>
      <c r="J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  <c r="FJ1273" s="2"/>
      <c r="FK1273" s="2"/>
      <c r="FL1273" s="2"/>
      <c r="FM1273" s="2"/>
      <c r="FN1273" s="2"/>
      <c r="FO1273" s="2"/>
      <c r="FP1273" s="2"/>
      <c r="FQ1273" s="2"/>
      <c r="FR1273" s="2"/>
      <c r="FS1273" s="2"/>
      <c r="FT1273" s="2"/>
      <c r="FU1273" s="2"/>
      <c r="FV1273" s="2"/>
    </row>
    <row r="1274" spans="2:178" ht="12">
      <c r="B1274" s="2"/>
      <c r="C1274" s="2"/>
      <c r="D1274" s="2"/>
      <c r="E1274" s="2"/>
      <c r="F1274" s="2"/>
      <c r="G1274" s="2"/>
      <c r="H1274" s="63"/>
      <c r="I1274" s="2"/>
      <c r="J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  <c r="FJ1274" s="2"/>
      <c r="FK1274" s="2"/>
      <c r="FL1274" s="2"/>
      <c r="FM1274" s="2"/>
      <c r="FN1274" s="2"/>
      <c r="FO1274" s="2"/>
      <c r="FP1274" s="2"/>
      <c r="FQ1274" s="2"/>
      <c r="FR1274" s="2"/>
      <c r="FS1274" s="2"/>
      <c r="FT1274" s="2"/>
      <c r="FU1274" s="2"/>
      <c r="FV1274" s="2"/>
    </row>
    <row r="1275" spans="2:178" ht="12">
      <c r="B1275" s="2"/>
      <c r="C1275" s="2"/>
      <c r="D1275" s="2"/>
      <c r="E1275" s="2"/>
      <c r="F1275" s="2"/>
      <c r="G1275" s="2"/>
      <c r="H1275" s="63"/>
      <c r="I1275" s="2"/>
      <c r="J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  <c r="FJ1275" s="2"/>
      <c r="FK1275" s="2"/>
      <c r="FL1275" s="2"/>
      <c r="FM1275" s="2"/>
      <c r="FN1275" s="2"/>
      <c r="FO1275" s="2"/>
      <c r="FP1275" s="2"/>
      <c r="FQ1275" s="2"/>
      <c r="FR1275" s="2"/>
      <c r="FS1275" s="2"/>
      <c r="FT1275" s="2"/>
      <c r="FU1275" s="2"/>
      <c r="FV1275" s="2"/>
    </row>
    <row r="1276" spans="2:178" ht="12">
      <c r="B1276" s="2"/>
      <c r="C1276" s="2"/>
      <c r="D1276" s="2"/>
      <c r="E1276" s="2"/>
      <c r="F1276" s="2"/>
      <c r="G1276" s="2"/>
      <c r="H1276" s="63"/>
      <c r="I1276" s="2"/>
      <c r="J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  <c r="FJ1276" s="2"/>
      <c r="FK1276" s="2"/>
      <c r="FL1276" s="2"/>
      <c r="FM1276" s="2"/>
      <c r="FN1276" s="2"/>
      <c r="FO1276" s="2"/>
      <c r="FP1276" s="2"/>
      <c r="FQ1276" s="2"/>
      <c r="FR1276" s="2"/>
      <c r="FS1276" s="2"/>
      <c r="FT1276" s="2"/>
      <c r="FU1276" s="2"/>
      <c r="FV1276" s="2"/>
    </row>
    <row r="1277" spans="2:178" ht="12">
      <c r="B1277" s="2"/>
      <c r="C1277" s="2"/>
      <c r="D1277" s="2"/>
      <c r="E1277" s="2"/>
      <c r="F1277" s="2"/>
      <c r="G1277" s="2"/>
      <c r="H1277" s="63"/>
      <c r="I1277" s="2"/>
      <c r="J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  <c r="FQ1277" s="2"/>
      <c r="FR1277" s="2"/>
      <c r="FS1277" s="2"/>
      <c r="FT1277" s="2"/>
      <c r="FU1277" s="2"/>
      <c r="FV1277" s="2"/>
    </row>
    <row r="1278" spans="2:178" ht="12">
      <c r="B1278" s="2"/>
      <c r="C1278" s="2"/>
      <c r="D1278" s="2"/>
      <c r="E1278" s="2"/>
      <c r="F1278" s="2"/>
      <c r="G1278" s="2"/>
      <c r="H1278" s="63"/>
      <c r="I1278" s="2"/>
      <c r="J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  <c r="FJ1278" s="2"/>
      <c r="FK1278" s="2"/>
      <c r="FL1278" s="2"/>
      <c r="FM1278" s="2"/>
      <c r="FN1278" s="2"/>
      <c r="FO1278" s="2"/>
      <c r="FP1278" s="2"/>
      <c r="FQ1278" s="2"/>
      <c r="FR1278" s="2"/>
      <c r="FS1278" s="2"/>
      <c r="FT1278" s="2"/>
      <c r="FU1278" s="2"/>
      <c r="FV1278" s="2"/>
    </row>
    <row r="1279" spans="2:178" ht="12">
      <c r="B1279" s="2"/>
      <c r="C1279" s="2"/>
      <c r="D1279" s="2"/>
      <c r="E1279" s="2"/>
      <c r="F1279" s="2"/>
      <c r="G1279" s="2"/>
      <c r="H1279" s="63"/>
      <c r="I1279" s="2"/>
      <c r="J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  <c r="FQ1279" s="2"/>
      <c r="FR1279" s="2"/>
      <c r="FS1279" s="2"/>
      <c r="FT1279" s="2"/>
      <c r="FU1279" s="2"/>
      <c r="FV1279" s="2"/>
    </row>
    <row r="1280" spans="2:178" ht="12">
      <c r="B1280" s="2"/>
      <c r="C1280" s="2"/>
      <c r="D1280" s="2"/>
      <c r="E1280" s="2"/>
      <c r="F1280" s="2"/>
      <c r="G1280" s="2"/>
      <c r="H1280" s="63"/>
      <c r="I1280" s="2"/>
      <c r="J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  <c r="FJ1280" s="2"/>
      <c r="FK1280" s="2"/>
      <c r="FL1280" s="2"/>
      <c r="FM1280" s="2"/>
      <c r="FN1280" s="2"/>
      <c r="FO1280" s="2"/>
      <c r="FP1280" s="2"/>
      <c r="FQ1280" s="2"/>
      <c r="FR1280" s="2"/>
      <c r="FS1280" s="2"/>
      <c r="FT1280" s="2"/>
      <c r="FU1280" s="2"/>
      <c r="FV1280" s="2"/>
    </row>
    <row r="1281" spans="2:178" ht="12">
      <c r="B1281" s="2"/>
      <c r="C1281" s="2"/>
      <c r="D1281" s="2"/>
      <c r="E1281" s="2"/>
      <c r="F1281" s="2"/>
      <c r="G1281" s="2"/>
      <c r="H1281" s="63"/>
      <c r="I1281" s="2"/>
      <c r="J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  <c r="FJ1281" s="2"/>
      <c r="FK1281" s="2"/>
      <c r="FL1281" s="2"/>
      <c r="FM1281" s="2"/>
      <c r="FN1281" s="2"/>
      <c r="FO1281" s="2"/>
      <c r="FP1281" s="2"/>
      <c r="FQ1281" s="2"/>
      <c r="FR1281" s="2"/>
      <c r="FS1281" s="2"/>
      <c r="FT1281" s="2"/>
      <c r="FU1281" s="2"/>
      <c r="FV1281" s="2"/>
    </row>
    <row r="1282" spans="2:178" ht="12">
      <c r="B1282" s="2"/>
      <c r="C1282" s="2"/>
      <c r="D1282" s="2"/>
      <c r="E1282" s="2"/>
      <c r="F1282" s="2"/>
      <c r="G1282" s="2"/>
      <c r="H1282" s="63"/>
      <c r="I1282" s="2"/>
      <c r="J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  <c r="FQ1282" s="2"/>
      <c r="FR1282" s="2"/>
      <c r="FS1282" s="2"/>
      <c r="FT1282" s="2"/>
      <c r="FU1282" s="2"/>
      <c r="FV1282" s="2"/>
    </row>
    <row r="1283" spans="2:178" ht="12">
      <c r="B1283" s="2"/>
      <c r="C1283" s="2"/>
      <c r="D1283" s="2"/>
      <c r="E1283" s="2"/>
      <c r="F1283" s="2"/>
      <c r="G1283" s="2"/>
      <c r="H1283" s="63"/>
      <c r="I1283" s="2"/>
      <c r="J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  <c r="FJ1283" s="2"/>
      <c r="FK1283" s="2"/>
      <c r="FL1283" s="2"/>
      <c r="FM1283" s="2"/>
      <c r="FN1283" s="2"/>
      <c r="FO1283" s="2"/>
      <c r="FP1283" s="2"/>
      <c r="FQ1283" s="2"/>
      <c r="FR1283" s="2"/>
      <c r="FS1283" s="2"/>
      <c r="FT1283" s="2"/>
      <c r="FU1283" s="2"/>
      <c r="FV1283" s="2"/>
    </row>
    <row r="1284" spans="2:178" ht="12">
      <c r="B1284" s="2"/>
      <c r="C1284" s="2"/>
      <c r="D1284" s="2"/>
      <c r="E1284" s="2"/>
      <c r="F1284" s="2"/>
      <c r="G1284" s="2"/>
      <c r="H1284" s="63"/>
      <c r="I1284" s="2"/>
      <c r="J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  <c r="FJ1284" s="2"/>
      <c r="FK1284" s="2"/>
      <c r="FL1284" s="2"/>
      <c r="FM1284" s="2"/>
      <c r="FN1284" s="2"/>
      <c r="FO1284" s="2"/>
      <c r="FP1284" s="2"/>
      <c r="FQ1284" s="2"/>
      <c r="FR1284" s="2"/>
      <c r="FS1284" s="2"/>
      <c r="FT1284" s="2"/>
      <c r="FU1284" s="2"/>
      <c r="FV1284" s="2"/>
    </row>
    <row r="1285" spans="2:178" ht="12">
      <c r="B1285" s="2"/>
      <c r="C1285" s="2"/>
      <c r="D1285" s="2"/>
      <c r="E1285" s="2"/>
      <c r="F1285" s="2"/>
      <c r="G1285" s="2"/>
      <c r="H1285" s="63"/>
      <c r="I1285" s="2"/>
      <c r="J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  <c r="EW1285" s="2"/>
      <c r="EX1285" s="2"/>
      <c r="EY1285" s="2"/>
      <c r="EZ1285" s="2"/>
      <c r="FA1285" s="2"/>
      <c r="FB1285" s="2"/>
      <c r="FC1285" s="2"/>
      <c r="FD1285" s="2"/>
      <c r="FE1285" s="2"/>
      <c r="FF1285" s="2"/>
      <c r="FG1285" s="2"/>
      <c r="FH1285" s="2"/>
      <c r="FI1285" s="2"/>
      <c r="FJ1285" s="2"/>
      <c r="FK1285" s="2"/>
      <c r="FL1285" s="2"/>
      <c r="FM1285" s="2"/>
      <c r="FN1285" s="2"/>
      <c r="FO1285" s="2"/>
      <c r="FP1285" s="2"/>
      <c r="FQ1285" s="2"/>
      <c r="FR1285" s="2"/>
      <c r="FS1285" s="2"/>
      <c r="FT1285" s="2"/>
      <c r="FU1285" s="2"/>
      <c r="FV1285" s="2"/>
    </row>
    <row r="1286" spans="2:178" ht="12">
      <c r="B1286" s="2"/>
      <c r="C1286" s="2"/>
      <c r="D1286" s="2"/>
      <c r="E1286" s="2"/>
      <c r="F1286" s="2"/>
      <c r="G1286" s="2"/>
      <c r="H1286" s="63"/>
      <c r="I1286" s="2"/>
      <c r="J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  <c r="FJ1286" s="2"/>
      <c r="FK1286" s="2"/>
      <c r="FL1286" s="2"/>
      <c r="FM1286" s="2"/>
      <c r="FN1286" s="2"/>
      <c r="FO1286" s="2"/>
      <c r="FP1286" s="2"/>
      <c r="FQ1286" s="2"/>
      <c r="FR1286" s="2"/>
      <c r="FS1286" s="2"/>
      <c r="FT1286" s="2"/>
      <c r="FU1286" s="2"/>
      <c r="FV1286" s="2"/>
    </row>
    <row r="1287" spans="2:178" ht="12">
      <c r="B1287" s="2"/>
      <c r="C1287" s="2"/>
      <c r="D1287" s="2"/>
      <c r="E1287" s="2"/>
      <c r="F1287" s="2"/>
      <c r="G1287" s="2"/>
      <c r="H1287" s="63"/>
      <c r="I1287" s="2"/>
      <c r="J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  <c r="FJ1287" s="2"/>
      <c r="FK1287" s="2"/>
      <c r="FL1287" s="2"/>
      <c r="FM1287" s="2"/>
      <c r="FN1287" s="2"/>
      <c r="FO1287" s="2"/>
      <c r="FP1287" s="2"/>
      <c r="FQ1287" s="2"/>
      <c r="FR1287" s="2"/>
      <c r="FS1287" s="2"/>
      <c r="FT1287" s="2"/>
      <c r="FU1287" s="2"/>
      <c r="FV1287" s="2"/>
    </row>
    <row r="1288" spans="2:178" ht="12">
      <c r="B1288" s="2"/>
      <c r="C1288" s="2"/>
      <c r="D1288" s="2"/>
      <c r="E1288" s="2"/>
      <c r="F1288" s="2"/>
      <c r="G1288" s="2"/>
      <c r="H1288" s="63"/>
      <c r="I1288" s="2"/>
      <c r="J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2"/>
      <c r="FI1288" s="2"/>
      <c r="FJ1288" s="2"/>
      <c r="FK1288" s="2"/>
      <c r="FL1288" s="2"/>
      <c r="FM1288" s="2"/>
      <c r="FN1288" s="2"/>
      <c r="FO1288" s="2"/>
      <c r="FP1288" s="2"/>
      <c r="FQ1288" s="2"/>
      <c r="FR1288" s="2"/>
      <c r="FS1288" s="2"/>
      <c r="FT1288" s="2"/>
      <c r="FU1288" s="2"/>
      <c r="FV1288" s="2"/>
    </row>
    <row r="1289" spans="2:178" ht="12">
      <c r="B1289" s="2"/>
      <c r="C1289" s="2"/>
      <c r="D1289" s="2"/>
      <c r="E1289" s="2"/>
      <c r="F1289" s="2"/>
      <c r="G1289" s="2"/>
      <c r="H1289" s="63"/>
      <c r="I1289" s="2"/>
      <c r="J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  <c r="EW1289" s="2"/>
      <c r="EX1289" s="2"/>
      <c r="EY1289" s="2"/>
      <c r="EZ1289" s="2"/>
      <c r="FA1289" s="2"/>
      <c r="FB1289" s="2"/>
      <c r="FC1289" s="2"/>
      <c r="FD1289" s="2"/>
      <c r="FE1289" s="2"/>
      <c r="FF1289" s="2"/>
      <c r="FG1289" s="2"/>
      <c r="FH1289" s="2"/>
      <c r="FI1289" s="2"/>
      <c r="FJ1289" s="2"/>
      <c r="FK1289" s="2"/>
      <c r="FL1289" s="2"/>
      <c r="FM1289" s="2"/>
      <c r="FN1289" s="2"/>
      <c r="FO1289" s="2"/>
      <c r="FP1289" s="2"/>
      <c r="FQ1289" s="2"/>
      <c r="FR1289" s="2"/>
      <c r="FS1289" s="2"/>
      <c r="FT1289" s="2"/>
      <c r="FU1289" s="2"/>
      <c r="FV1289" s="2"/>
    </row>
    <row r="1290" spans="2:178" ht="12">
      <c r="B1290" s="2"/>
      <c r="C1290" s="2"/>
      <c r="D1290" s="2"/>
      <c r="E1290" s="2"/>
      <c r="F1290" s="2"/>
      <c r="G1290" s="2"/>
      <c r="H1290" s="63"/>
      <c r="I1290" s="2"/>
      <c r="J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  <c r="FJ1290" s="2"/>
      <c r="FK1290" s="2"/>
      <c r="FL1290" s="2"/>
      <c r="FM1290" s="2"/>
      <c r="FN1290" s="2"/>
      <c r="FO1290" s="2"/>
      <c r="FP1290" s="2"/>
      <c r="FQ1290" s="2"/>
      <c r="FR1290" s="2"/>
      <c r="FS1290" s="2"/>
      <c r="FT1290" s="2"/>
      <c r="FU1290" s="2"/>
      <c r="FV1290" s="2"/>
    </row>
    <row r="1291" spans="2:178" ht="12">
      <c r="B1291" s="2"/>
      <c r="C1291" s="2"/>
      <c r="D1291" s="2"/>
      <c r="E1291" s="2"/>
      <c r="F1291" s="2"/>
      <c r="G1291" s="2"/>
      <c r="H1291" s="63"/>
      <c r="I1291" s="2"/>
      <c r="J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2"/>
      <c r="FI1291" s="2"/>
      <c r="FJ1291" s="2"/>
      <c r="FK1291" s="2"/>
      <c r="FL1291" s="2"/>
      <c r="FM1291" s="2"/>
      <c r="FN1291" s="2"/>
      <c r="FO1291" s="2"/>
      <c r="FP1291" s="2"/>
      <c r="FQ1291" s="2"/>
      <c r="FR1291" s="2"/>
      <c r="FS1291" s="2"/>
      <c r="FT1291" s="2"/>
      <c r="FU1291" s="2"/>
      <c r="FV1291" s="2"/>
    </row>
    <row r="1292" spans="2:178" ht="12">
      <c r="B1292" s="2"/>
      <c r="C1292" s="2"/>
      <c r="D1292" s="2"/>
      <c r="E1292" s="2"/>
      <c r="F1292" s="2"/>
      <c r="G1292" s="2"/>
      <c r="H1292" s="63"/>
      <c r="I1292" s="2"/>
      <c r="J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2"/>
      <c r="FI1292" s="2"/>
      <c r="FJ1292" s="2"/>
      <c r="FK1292" s="2"/>
      <c r="FL1292" s="2"/>
      <c r="FM1292" s="2"/>
      <c r="FN1292" s="2"/>
      <c r="FO1292" s="2"/>
      <c r="FP1292" s="2"/>
      <c r="FQ1292" s="2"/>
      <c r="FR1292" s="2"/>
      <c r="FS1292" s="2"/>
      <c r="FT1292" s="2"/>
      <c r="FU1292" s="2"/>
      <c r="FV1292" s="2"/>
    </row>
    <row r="1293" spans="2:178" ht="12">
      <c r="B1293" s="2"/>
      <c r="C1293" s="2"/>
      <c r="D1293" s="2"/>
      <c r="E1293" s="2"/>
      <c r="F1293" s="2"/>
      <c r="G1293" s="2"/>
      <c r="H1293" s="63"/>
      <c r="I1293" s="2"/>
      <c r="J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  <c r="FJ1293" s="2"/>
      <c r="FK1293" s="2"/>
      <c r="FL1293" s="2"/>
      <c r="FM1293" s="2"/>
      <c r="FN1293" s="2"/>
      <c r="FO1293" s="2"/>
      <c r="FP1293" s="2"/>
      <c r="FQ1293" s="2"/>
      <c r="FR1293" s="2"/>
      <c r="FS1293" s="2"/>
      <c r="FT1293" s="2"/>
      <c r="FU1293" s="2"/>
      <c r="FV1293" s="2"/>
    </row>
    <row r="1294" spans="2:178" ht="12">
      <c r="B1294" s="2"/>
      <c r="C1294" s="2"/>
      <c r="D1294" s="2"/>
      <c r="E1294" s="2"/>
      <c r="F1294" s="2"/>
      <c r="G1294" s="2"/>
      <c r="H1294" s="63"/>
      <c r="I1294" s="2"/>
      <c r="J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  <c r="FJ1294" s="2"/>
      <c r="FK1294" s="2"/>
      <c r="FL1294" s="2"/>
      <c r="FM1294" s="2"/>
      <c r="FN1294" s="2"/>
      <c r="FO1294" s="2"/>
      <c r="FP1294" s="2"/>
      <c r="FQ1294" s="2"/>
      <c r="FR1294" s="2"/>
      <c r="FS1294" s="2"/>
      <c r="FT1294" s="2"/>
      <c r="FU1294" s="2"/>
      <c r="FV1294" s="2"/>
    </row>
    <row r="1295" spans="2:178" ht="12">
      <c r="B1295" s="2"/>
      <c r="C1295" s="2"/>
      <c r="D1295" s="2"/>
      <c r="E1295" s="2"/>
      <c r="F1295" s="2"/>
      <c r="G1295" s="2"/>
      <c r="H1295" s="63"/>
      <c r="I1295" s="2"/>
      <c r="J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  <c r="FJ1295" s="2"/>
      <c r="FK1295" s="2"/>
      <c r="FL1295" s="2"/>
      <c r="FM1295" s="2"/>
      <c r="FN1295" s="2"/>
      <c r="FO1295" s="2"/>
      <c r="FP1295" s="2"/>
      <c r="FQ1295" s="2"/>
      <c r="FR1295" s="2"/>
      <c r="FS1295" s="2"/>
      <c r="FT1295" s="2"/>
      <c r="FU1295" s="2"/>
      <c r="FV1295" s="2"/>
    </row>
    <row r="1296" spans="2:178" ht="12">
      <c r="B1296" s="2"/>
      <c r="C1296" s="2"/>
      <c r="D1296" s="2"/>
      <c r="E1296" s="2"/>
      <c r="F1296" s="2"/>
      <c r="G1296" s="2"/>
      <c r="H1296" s="63"/>
      <c r="I1296" s="2"/>
      <c r="J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  <c r="FJ1296" s="2"/>
      <c r="FK1296" s="2"/>
      <c r="FL1296" s="2"/>
      <c r="FM1296" s="2"/>
      <c r="FN1296" s="2"/>
      <c r="FO1296" s="2"/>
      <c r="FP1296" s="2"/>
      <c r="FQ1296" s="2"/>
      <c r="FR1296" s="2"/>
      <c r="FS1296" s="2"/>
      <c r="FT1296" s="2"/>
      <c r="FU1296" s="2"/>
      <c r="FV1296" s="2"/>
    </row>
    <row r="1297" spans="2:178" ht="12">
      <c r="B1297" s="2"/>
      <c r="C1297" s="2"/>
      <c r="D1297" s="2"/>
      <c r="E1297" s="2"/>
      <c r="F1297" s="2"/>
      <c r="G1297" s="2"/>
      <c r="H1297" s="63"/>
      <c r="I1297" s="2"/>
      <c r="J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  <c r="FJ1297" s="2"/>
      <c r="FK1297" s="2"/>
      <c r="FL1297" s="2"/>
      <c r="FM1297" s="2"/>
      <c r="FN1297" s="2"/>
      <c r="FO1297" s="2"/>
      <c r="FP1297" s="2"/>
      <c r="FQ1297" s="2"/>
      <c r="FR1297" s="2"/>
      <c r="FS1297" s="2"/>
      <c r="FT1297" s="2"/>
      <c r="FU1297" s="2"/>
      <c r="FV1297" s="2"/>
    </row>
    <row r="1298" spans="2:178" ht="12">
      <c r="B1298" s="2"/>
      <c r="C1298" s="2"/>
      <c r="D1298" s="2"/>
      <c r="E1298" s="2"/>
      <c r="F1298" s="2"/>
      <c r="G1298" s="2"/>
      <c r="H1298" s="63"/>
      <c r="I1298" s="2"/>
      <c r="J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2"/>
      <c r="FI1298" s="2"/>
      <c r="FJ1298" s="2"/>
      <c r="FK1298" s="2"/>
      <c r="FL1298" s="2"/>
      <c r="FM1298" s="2"/>
      <c r="FN1298" s="2"/>
      <c r="FO1298" s="2"/>
      <c r="FP1298" s="2"/>
      <c r="FQ1298" s="2"/>
      <c r="FR1298" s="2"/>
      <c r="FS1298" s="2"/>
      <c r="FT1298" s="2"/>
      <c r="FU1298" s="2"/>
      <c r="FV1298" s="2"/>
    </row>
    <row r="1299" spans="2:178" ht="12">
      <c r="B1299" s="2"/>
      <c r="C1299" s="2"/>
      <c r="D1299" s="2"/>
      <c r="E1299" s="2"/>
      <c r="F1299" s="2"/>
      <c r="G1299" s="2"/>
      <c r="H1299" s="63"/>
      <c r="I1299" s="2"/>
      <c r="J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  <c r="FJ1299" s="2"/>
      <c r="FK1299" s="2"/>
      <c r="FL1299" s="2"/>
      <c r="FM1299" s="2"/>
      <c r="FN1299" s="2"/>
      <c r="FO1299" s="2"/>
      <c r="FP1299" s="2"/>
      <c r="FQ1299" s="2"/>
      <c r="FR1299" s="2"/>
      <c r="FS1299" s="2"/>
      <c r="FT1299" s="2"/>
      <c r="FU1299" s="2"/>
      <c r="FV1299" s="2"/>
    </row>
    <row r="1300" spans="2:178" ht="12">
      <c r="B1300" s="2"/>
      <c r="C1300" s="2"/>
      <c r="D1300" s="2"/>
      <c r="E1300" s="2"/>
      <c r="F1300" s="2"/>
      <c r="G1300" s="2"/>
      <c r="H1300" s="63"/>
      <c r="I1300" s="2"/>
      <c r="J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  <c r="FJ1300" s="2"/>
      <c r="FK1300" s="2"/>
      <c r="FL1300" s="2"/>
      <c r="FM1300" s="2"/>
      <c r="FN1300" s="2"/>
      <c r="FO1300" s="2"/>
      <c r="FP1300" s="2"/>
      <c r="FQ1300" s="2"/>
      <c r="FR1300" s="2"/>
      <c r="FS1300" s="2"/>
      <c r="FT1300" s="2"/>
      <c r="FU1300" s="2"/>
      <c r="FV1300" s="2"/>
    </row>
    <row r="1301" spans="2:178" ht="12">
      <c r="B1301" s="2"/>
      <c r="C1301" s="2"/>
      <c r="D1301" s="2"/>
      <c r="E1301" s="2"/>
      <c r="F1301" s="2"/>
      <c r="G1301" s="2"/>
      <c r="H1301" s="63"/>
      <c r="I1301" s="2"/>
      <c r="J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2"/>
      <c r="FI1301" s="2"/>
      <c r="FJ1301" s="2"/>
      <c r="FK1301" s="2"/>
      <c r="FL1301" s="2"/>
      <c r="FM1301" s="2"/>
      <c r="FN1301" s="2"/>
      <c r="FO1301" s="2"/>
      <c r="FP1301" s="2"/>
      <c r="FQ1301" s="2"/>
      <c r="FR1301" s="2"/>
      <c r="FS1301" s="2"/>
      <c r="FT1301" s="2"/>
      <c r="FU1301" s="2"/>
      <c r="FV1301" s="2"/>
    </row>
    <row r="1302" spans="2:178" ht="12">
      <c r="B1302" s="2"/>
      <c r="C1302" s="2"/>
      <c r="D1302" s="2"/>
      <c r="E1302" s="2"/>
      <c r="F1302" s="2"/>
      <c r="G1302" s="2"/>
      <c r="H1302" s="63"/>
      <c r="I1302" s="2"/>
      <c r="J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  <c r="FJ1302" s="2"/>
      <c r="FK1302" s="2"/>
      <c r="FL1302" s="2"/>
      <c r="FM1302" s="2"/>
      <c r="FN1302" s="2"/>
      <c r="FO1302" s="2"/>
      <c r="FP1302" s="2"/>
      <c r="FQ1302" s="2"/>
      <c r="FR1302" s="2"/>
      <c r="FS1302" s="2"/>
      <c r="FT1302" s="2"/>
      <c r="FU1302" s="2"/>
      <c r="FV1302" s="2"/>
    </row>
    <row r="1303" spans="2:178" ht="12">
      <c r="B1303" s="2"/>
      <c r="C1303" s="2"/>
      <c r="D1303" s="2"/>
      <c r="E1303" s="2"/>
      <c r="F1303" s="2"/>
      <c r="G1303" s="2"/>
      <c r="H1303" s="63"/>
      <c r="I1303" s="2"/>
      <c r="J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  <c r="FJ1303" s="2"/>
      <c r="FK1303" s="2"/>
      <c r="FL1303" s="2"/>
      <c r="FM1303" s="2"/>
      <c r="FN1303" s="2"/>
      <c r="FO1303" s="2"/>
      <c r="FP1303" s="2"/>
      <c r="FQ1303" s="2"/>
      <c r="FR1303" s="2"/>
      <c r="FS1303" s="2"/>
      <c r="FT1303" s="2"/>
      <c r="FU1303" s="2"/>
      <c r="FV1303" s="2"/>
    </row>
    <row r="1304" spans="2:178" ht="12">
      <c r="B1304" s="2"/>
      <c r="C1304" s="2"/>
      <c r="D1304" s="2"/>
      <c r="E1304" s="2"/>
      <c r="F1304" s="2"/>
      <c r="G1304" s="2"/>
      <c r="H1304" s="63"/>
      <c r="I1304" s="2"/>
      <c r="J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  <c r="FJ1304" s="2"/>
      <c r="FK1304" s="2"/>
      <c r="FL1304" s="2"/>
      <c r="FM1304" s="2"/>
      <c r="FN1304" s="2"/>
      <c r="FO1304" s="2"/>
      <c r="FP1304" s="2"/>
      <c r="FQ1304" s="2"/>
      <c r="FR1304" s="2"/>
      <c r="FS1304" s="2"/>
      <c r="FT1304" s="2"/>
      <c r="FU1304" s="2"/>
      <c r="FV1304" s="2"/>
    </row>
    <row r="1305" spans="2:178" ht="12">
      <c r="B1305" s="2"/>
      <c r="C1305" s="2"/>
      <c r="D1305" s="2"/>
      <c r="E1305" s="2"/>
      <c r="F1305" s="2"/>
      <c r="G1305" s="2"/>
      <c r="H1305" s="63"/>
      <c r="I1305" s="2"/>
      <c r="J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  <c r="FJ1305" s="2"/>
      <c r="FK1305" s="2"/>
      <c r="FL1305" s="2"/>
      <c r="FM1305" s="2"/>
      <c r="FN1305" s="2"/>
      <c r="FO1305" s="2"/>
      <c r="FP1305" s="2"/>
      <c r="FQ1305" s="2"/>
      <c r="FR1305" s="2"/>
      <c r="FS1305" s="2"/>
      <c r="FT1305" s="2"/>
      <c r="FU1305" s="2"/>
      <c r="FV1305" s="2"/>
    </row>
    <row r="1306" spans="2:178" ht="12">
      <c r="B1306" s="2"/>
      <c r="C1306" s="2"/>
      <c r="D1306" s="2"/>
      <c r="E1306" s="2"/>
      <c r="F1306" s="2"/>
      <c r="G1306" s="2"/>
      <c r="H1306" s="63"/>
      <c r="I1306" s="2"/>
      <c r="J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  <c r="FJ1306" s="2"/>
      <c r="FK1306" s="2"/>
      <c r="FL1306" s="2"/>
      <c r="FM1306" s="2"/>
      <c r="FN1306" s="2"/>
      <c r="FO1306" s="2"/>
      <c r="FP1306" s="2"/>
      <c r="FQ1306" s="2"/>
      <c r="FR1306" s="2"/>
      <c r="FS1306" s="2"/>
      <c r="FT1306" s="2"/>
      <c r="FU1306" s="2"/>
      <c r="FV1306" s="2"/>
    </row>
    <row r="1307" spans="2:178" ht="12">
      <c r="B1307" s="2"/>
      <c r="C1307" s="2"/>
      <c r="D1307" s="2"/>
      <c r="E1307" s="2"/>
      <c r="F1307" s="2"/>
      <c r="G1307" s="2"/>
      <c r="H1307" s="63"/>
      <c r="I1307" s="2"/>
      <c r="J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  <c r="FJ1307" s="2"/>
      <c r="FK1307" s="2"/>
      <c r="FL1307" s="2"/>
      <c r="FM1307" s="2"/>
      <c r="FN1307" s="2"/>
      <c r="FO1307" s="2"/>
      <c r="FP1307" s="2"/>
      <c r="FQ1307" s="2"/>
      <c r="FR1307" s="2"/>
      <c r="FS1307" s="2"/>
      <c r="FT1307" s="2"/>
      <c r="FU1307" s="2"/>
      <c r="FV1307" s="2"/>
    </row>
    <row r="1308" spans="2:178" ht="12">
      <c r="B1308" s="2"/>
      <c r="C1308" s="2"/>
      <c r="D1308" s="2"/>
      <c r="E1308" s="2"/>
      <c r="F1308" s="2"/>
      <c r="G1308" s="2"/>
      <c r="H1308" s="63"/>
      <c r="I1308" s="2"/>
      <c r="J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  <c r="FJ1308" s="2"/>
      <c r="FK1308" s="2"/>
      <c r="FL1308" s="2"/>
      <c r="FM1308" s="2"/>
      <c r="FN1308" s="2"/>
      <c r="FO1308" s="2"/>
      <c r="FP1308" s="2"/>
      <c r="FQ1308" s="2"/>
      <c r="FR1308" s="2"/>
      <c r="FS1308" s="2"/>
      <c r="FT1308" s="2"/>
      <c r="FU1308" s="2"/>
      <c r="FV1308" s="2"/>
    </row>
    <row r="1309" spans="2:178" ht="12">
      <c r="B1309" s="2"/>
      <c r="C1309" s="2"/>
      <c r="D1309" s="2"/>
      <c r="E1309" s="2"/>
      <c r="F1309" s="2"/>
      <c r="G1309" s="2"/>
      <c r="H1309" s="63"/>
      <c r="I1309" s="2"/>
      <c r="J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  <c r="FJ1309" s="2"/>
      <c r="FK1309" s="2"/>
      <c r="FL1309" s="2"/>
      <c r="FM1309" s="2"/>
      <c r="FN1309" s="2"/>
      <c r="FO1309" s="2"/>
      <c r="FP1309" s="2"/>
      <c r="FQ1309" s="2"/>
      <c r="FR1309" s="2"/>
      <c r="FS1309" s="2"/>
      <c r="FT1309" s="2"/>
      <c r="FU1309" s="2"/>
      <c r="FV1309" s="2"/>
    </row>
    <row r="1310" spans="2:178" ht="12">
      <c r="B1310" s="2"/>
      <c r="C1310" s="2"/>
      <c r="D1310" s="2"/>
      <c r="E1310" s="2"/>
      <c r="F1310" s="2"/>
      <c r="G1310" s="2"/>
      <c r="H1310" s="63"/>
      <c r="I1310" s="2"/>
      <c r="J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2"/>
      <c r="FI1310" s="2"/>
      <c r="FJ1310" s="2"/>
      <c r="FK1310" s="2"/>
      <c r="FL1310" s="2"/>
      <c r="FM1310" s="2"/>
      <c r="FN1310" s="2"/>
      <c r="FO1310" s="2"/>
      <c r="FP1310" s="2"/>
      <c r="FQ1310" s="2"/>
      <c r="FR1310" s="2"/>
      <c r="FS1310" s="2"/>
      <c r="FT1310" s="2"/>
      <c r="FU1310" s="2"/>
      <c r="FV1310" s="2"/>
    </row>
    <row r="1311" spans="2:178" ht="12">
      <c r="B1311" s="2"/>
      <c r="C1311" s="2"/>
      <c r="D1311" s="2"/>
      <c r="E1311" s="2"/>
      <c r="F1311" s="2"/>
      <c r="G1311" s="2"/>
      <c r="H1311" s="63"/>
      <c r="I1311" s="2"/>
      <c r="J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  <c r="FJ1311" s="2"/>
      <c r="FK1311" s="2"/>
      <c r="FL1311" s="2"/>
      <c r="FM1311" s="2"/>
      <c r="FN1311" s="2"/>
      <c r="FO1311" s="2"/>
      <c r="FP1311" s="2"/>
      <c r="FQ1311" s="2"/>
      <c r="FR1311" s="2"/>
      <c r="FS1311" s="2"/>
      <c r="FT1311" s="2"/>
      <c r="FU1311" s="2"/>
      <c r="FV1311" s="2"/>
    </row>
    <row r="1312" spans="2:178" ht="12">
      <c r="B1312" s="2"/>
      <c r="C1312" s="2"/>
      <c r="D1312" s="2"/>
      <c r="E1312" s="2"/>
      <c r="F1312" s="2"/>
      <c r="G1312" s="2"/>
      <c r="H1312" s="63"/>
      <c r="I1312" s="2"/>
      <c r="J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  <c r="FJ1312" s="2"/>
      <c r="FK1312" s="2"/>
      <c r="FL1312" s="2"/>
      <c r="FM1312" s="2"/>
      <c r="FN1312" s="2"/>
      <c r="FO1312" s="2"/>
      <c r="FP1312" s="2"/>
      <c r="FQ1312" s="2"/>
      <c r="FR1312" s="2"/>
      <c r="FS1312" s="2"/>
      <c r="FT1312" s="2"/>
      <c r="FU1312" s="2"/>
      <c r="FV1312" s="2"/>
    </row>
    <row r="1313" spans="2:178" ht="12">
      <c r="B1313" s="2"/>
      <c r="C1313" s="2"/>
      <c r="D1313" s="2"/>
      <c r="E1313" s="2"/>
      <c r="F1313" s="2"/>
      <c r="G1313" s="2"/>
      <c r="H1313" s="63"/>
      <c r="I1313" s="2"/>
      <c r="J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2"/>
      <c r="FI1313" s="2"/>
      <c r="FJ1313" s="2"/>
      <c r="FK1313" s="2"/>
      <c r="FL1313" s="2"/>
      <c r="FM1313" s="2"/>
      <c r="FN1313" s="2"/>
      <c r="FO1313" s="2"/>
      <c r="FP1313" s="2"/>
      <c r="FQ1313" s="2"/>
      <c r="FR1313" s="2"/>
      <c r="FS1313" s="2"/>
      <c r="FT1313" s="2"/>
      <c r="FU1313" s="2"/>
      <c r="FV1313" s="2"/>
    </row>
    <row r="1314" spans="2:178" ht="12">
      <c r="B1314" s="2"/>
      <c r="C1314" s="2"/>
      <c r="D1314" s="2"/>
      <c r="E1314" s="2"/>
      <c r="F1314" s="2"/>
      <c r="G1314" s="2"/>
      <c r="H1314" s="63"/>
      <c r="I1314" s="2"/>
      <c r="J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  <c r="FJ1314" s="2"/>
      <c r="FK1314" s="2"/>
      <c r="FL1314" s="2"/>
      <c r="FM1314" s="2"/>
      <c r="FN1314" s="2"/>
      <c r="FO1314" s="2"/>
      <c r="FP1314" s="2"/>
      <c r="FQ1314" s="2"/>
      <c r="FR1314" s="2"/>
      <c r="FS1314" s="2"/>
      <c r="FT1314" s="2"/>
      <c r="FU1314" s="2"/>
      <c r="FV1314" s="2"/>
    </row>
    <row r="1315" spans="2:178" ht="12">
      <c r="B1315" s="2"/>
      <c r="C1315" s="2"/>
      <c r="D1315" s="2"/>
      <c r="E1315" s="2"/>
      <c r="F1315" s="2"/>
      <c r="G1315" s="2"/>
      <c r="H1315" s="63"/>
      <c r="I1315" s="2"/>
      <c r="J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  <c r="FJ1315" s="2"/>
      <c r="FK1315" s="2"/>
      <c r="FL1315" s="2"/>
      <c r="FM1315" s="2"/>
      <c r="FN1315" s="2"/>
      <c r="FO1315" s="2"/>
      <c r="FP1315" s="2"/>
      <c r="FQ1315" s="2"/>
      <c r="FR1315" s="2"/>
      <c r="FS1315" s="2"/>
      <c r="FT1315" s="2"/>
      <c r="FU1315" s="2"/>
      <c r="FV1315" s="2"/>
    </row>
    <row r="1316" spans="2:178" ht="12">
      <c r="B1316" s="2"/>
      <c r="C1316" s="2"/>
      <c r="D1316" s="2"/>
      <c r="E1316" s="2"/>
      <c r="F1316" s="2"/>
      <c r="G1316" s="2"/>
      <c r="H1316" s="63"/>
      <c r="I1316" s="2"/>
      <c r="J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2"/>
      <c r="FI1316" s="2"/>
      <c r="FJ1316" s="2"/>
      <c r="FK1316" s="2"/>
      <c r="FL1316" s="2"/>
      <c r="FM1316" s="2"/>
      <c r="FN1316" s="2"/>
      <c r="FO1316" s="2"/>
      <c r="FP1316" s="2"/>
      <c r="FQ1316" s="2"/>
      <c r="FR1316" s="2"/>
      <c r="FS1316" s="2"/>
      <c r="FT1316" s="2"/>
      <c r="FU1316" s="2"/>
      <c r="FV1316" s="2"/>
    </row>
    <row r="1317" spans="2:178" ht="12">
      <c r="B1317" s="2"/>
      <c r="C1317" s="2"/>
      <c r="D1317" s="2"/>
      <c r="E1317" s="2"/>
      <c r="F1317" s="2"/>
      <c r="G1317" s="2"/>
      <c r="H1317" s="63"/>
      <c r="I1317" s="2"/>
      <c r="J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2"/>
      <c r="FI1317" s="2"/>
      <c r="FJ1317" s="2"/>
      <c r="FK1317" s="2"/>
      <c r="FL1317" s="2"/>
      <c r="FM1317" s="2"/>
      <c r="FN1317" s="2"/>
      <c r="FO1317" s="2"/>
      <c r="FP1317" s="2"/>
      <c r="FQ1317" s="2"/>
      <c r="FR1317" s="2"/>
      <c r="FS1317" s="2"/>
      <c r="FT1317" s="2"/>
      <c r="FU1317" s="2"/>
      <c r="FV1317" s="2"/>
    </row>
    <row r="1318" spans="2:178" ht="12">
      <c r="B1318" s="2"/>
      <c r="C1318" s="2"/>
      <c r="D1318" s="2"/>
      <c r="E1318" s="2"/>
      <c r="F1318" s="2"/>
      <c r="G1318" s="2"/>
      <c r="H1318" s="63"/>
      <c r="I1318" s="2"/>
      <c r="J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2"/>
      <c r="FI1318" s="2"/>
      <c r="FJ1318" s="2"/>
      <c r="FK1318" s="2"/>
      <c r="FL1318" s="2"/>
      <c r="FM1318" s="2"/>
      <c r="FN1318" s="2"/>
      <c r="FO1318" s="2"/>
      <c r="FP1318" s="2"/>
      <c r="FQ1318" s="2"/>
      <c r="FR1318" s="2"/>
      <c r="FS1318" s="2"/>
      <c r="FT1318" s="2"/>
      <c r="FU1318" s="2"/>
      <c r="FV1318" s="2"/>
    </row>
    <row r="1319" spans="2:178" ht="12">
      <c r="B1319" s="2"/>
      <c r="C1319" s="2"/>
      <c r="D1319" s="2"/>
      <c r="E1319" s="2"/>
      <c r="F1319" s="2"/>
      <c r="G1319" s="2"/>
      <c r="H1319" s="63"/>
      <c r="I1319" s="2"/>
      <c r="J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2"/>
      <c r="FI1319" s="2"/>
      <c r="FJ1319" s="2"/>
      <c r="FK1319" s="2"/>
      <c r="FL1319" s="2"/>
      <c r="FM1319" s="2"/>
      <c r="FN1319" s="2"/>
      <c r="FO1319" s="2"/>
      <c r="FP1319" s="2"/>
      <c r="FQ1319" s="2"/>
      <c r="FR1319" s="2"/>
      <c r="FS1319" s="2"/>
      <c r="FT1319" s="2"/>
      <c r="FU1319" s="2"/>
      <c r="FV1319" s="2"/>
    </row>
    <row r="1320" spans="2:178" ht="12">
      <c r="B1320" s="2"/>
      <c r="C1320" s="2"/>
      <c r="D1320" s="2"/>
      <c r="E1320" s="2"/>
      <c r="F1320" s="2"/>
      <c r="G1320" s="2"/>
      <c r="H1320" s="63"/>
      <c r="I1320" s="2"/>
      <c r="J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2"/>
      <c r="FI1320" s="2"/>
      <c r="FJ1320" s="2"/>
      <c r="FK1320" s="2"/>
      <c r="FL1320" s="2"/>
      <c r="FM1320" s="2"/>
      <c r="FN1320" s="2"/>
      <c r="FO1320" s="2"/>
      <c r="FP1320" s="2"/>
      <c r="FQ1320" s="2"/>
      <c r="FR1320" s="2"/>
      <c r="FS1320" s="2"/>
      <c r="FT1320" s="2"/>
      <c r="FU1320" s="2"/>
      <c r="FV1320" s="2"/>
    </row>
    <row r="1321" spans="2:178" ht="12">
      <c r="B1321" s="2"/>
      <c r="C1321" s="2"/>
      <c r="D1321" s="2"/>
      <c r="E1321" s="2"/>
      <c r="F1321" s="2"/>
      <c r="G1321" s="2"/>
      <c r="H1321" s="63"/>
      <c r="I1321" s="2"/>
      <c r="J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2"/>
      <c r="FI1321" s="2"/>
      <c r="FJ1321" s="2"/>
      <c r="FK1321" s="2"/>
      <c r="FL1321" s="2"/>
      <c r="FM1321" s="2"/>
      <c r="FN1321" s="2"/>
      <c r="FO1321" s="2"/>
      <c r="FP1321" s="2"/>
      <c r="FQ1321" s="2"/>
      <c r="FR1321" s="2"/>
      <c r="FS1321" s="2"/>
      <c r="FT1321" s="2"/>
      <c r="FU1321" s="2"/>
      <c r="FV1321" s="2"/>
    </row>
    <row r="1322" spans="2:178" ht="12">
      <c r="B1322" s="2"/>
      <c r="C1322" s="2"/>
      <c r="D1322" s="2"/>
      <c r="E1322" s="2"/>
      <c r="F1322" s="2"/>
      <c r="G1322" s="2"/>
      <c r="H1322" s="63"/>
      <c r="I1322" s="2"/>
      <c r="J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  <c r="FJ1322" s="2"/>
      <c r="FK1322" s="2"/>
      <c r="FL1322" s="2"/>
      <c r="FM1322" s="2"/>
      <c r="FN1322" s="2"/>
      <c r="FO1322" s="2"/>
      <c r="FP1322" s="2"/>
      <c r="FQ1322" s="2"/>
      <c r="FR1322" s="2"/>
      <c r="FS1322" s="2"/>
      <c r="FT1322" s="2"/>
      <c r="FU1322" s="2"/>
      <c r="FV1322" s="2"/>
    </row>
    <row r="1323" spans="2:178" ht="12">
      <c r="B1323" s="2"/>
      <c r="C1323" s="2"/>
      <c r="D1323" s="2"/>
      <c r="E1323" s="2"/>
      <c r="F1323" s="2"/>
      <c r="G1323" s="2"/>
      <c r="H1323" s="63"/>
      <c r="I1323" s="2"/>
      <c r="J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  <c r="FJ1323" s="2"/>
      <c r="FK1323" s="2"/>
      <c r="FL1323" s="2"/>
      <c r="FM1323" s="2"/>
      <c r="FN1323" s="2"/>
      <c r="FO1323" s="2"/>
      <c r="FP1323" s="2"/>
      <c r="FQ1323" s="2"/>
      <c r="FR1323" s="2"/>
      <c r="FS1323" s="2"/>
      <c r="FT1323" s="2"/>
      <c r="FU1323" s="2"/>
      <c r="FV1323" s="2"/>
    </row>
    <row r="1324" spans="2:178" ht="12">
      <c r="B1324" s="2"/>
      <c r="C1324" s="2"/>
      <c r="D1324" s="2"/>
      <c r="E1324" s="2"/>
      <c r="F1324" s="2"/>
      <c r="G1324" s="2"/>
      <c r="H1324" s="63"/>
      <c r="I1324" s="2"/>
      <c r="J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  <c r="FJ1324" s="2"/>
      <c r="FK1324" s="2"/>
      <c r="FL1324" s="2"/>
      <c r="FM1324" s="2"/>
      <c r="FN1324" s="2"/>
      <c r="FO1324" s="2"/>
      <c r="FP1324" s="2"/>
      <c r="FQ1324" s="2"/>
      <c r="FR1324" s="2"/>
      <c r="FS1324" s="2"/>
      <c r="FT1324" s="2"/>
      <c r="FU1324" s="2"/>
      <c r="FV1324" s="2"/>
    </row>
    <row r="1325" spans="2:178" ht="12">
      <c r="B1325" s="2"/>
      <c r="C1325" s="2"/>
      <c r="D1325" s="2"/>
      <c r="E1325" s="2"/>
      <c r="F1325" s="2"/>
      <c r="G1325" s="2"/>
      <c r="H1325" s="63"/>
      <c r="I1325" s="2"/>
      <c r="J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  <c r="FJ1325" s="2"/>
      <c r="FK1325" s="2"/>
      <c r="FL1325" s="2"/>
      <c r="FM1325" s="2"/>
      <c r="FN1325" s="2"/>
      <c r="FO1325" s="2"/>
      <c r="FP1325" s="2"/>
      <c r="FQ1325" s="2"/>
      <c r="FR1325" s="2"/>
      <c r="FS1325" s="2"/>
      <c r="FT1325" s="2"/>
      <c r="FU1325" s="2"/>
      <c r="FV1325" s="2"/>
    </row>
    <row r="1326" spans="2:178" ht="12">
      <c r="B1326" s="2"/>
      <c r="C1326" s="2"/>
      <c r="D1326" s="2"/>
      <c r="E1326" s="2"/>
      <c r="F1326" s="2"/>
      <c r="G1326" s="2"/>
      <c r="H1326" s="63"/>
      <c r="I1326" s="2"/>
      <c r="J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  <c r="FJ1326" s="2"/>
      <c r="FK1326" s="2"/>
      <c r="FL1326" s="2"/>
      <c r="FM1326" s="2"/>
      <c r="FN1326" s="2"/>
      <c r="FO1326" s="2"/>
      <c r="FP1326" s="2"/>
      <c r="FQ1326" s="2"/>
      <c r="FR1326" s="2"/>
      <c r="FS1326" s="2"/>
      <c r="FT1326" s="2"/>
      <c r="FU1326" s="2"/>
      <c r="FV1326" s="2"/>
    </row>
    <row r="1327" spans="2:178" ht="12">
      <c r="B1327" s="2"/>
      <c r="C1327" s="2"/>
      <c r="D1327" s="2"/>
      <c r="E1327" s="2"/>
      <c r="F1327" s="2"/>
      <c r="G1327" s="2"/>
      <c r="H1327" s="63"/>
      <c r="I1327" s="2"/>
      <c r="J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  <c r="FJ1327" s="2"/>
      <c r="FK1327" s="2"/>
      <c r="FL1327" s="2"/>
      <c r="FM1327" s="2"/>
      <c r="FN1327" s="2"/>
      <c r="FO1327" s="2"/>
      <c r="FP1327" s="2"/>
      <c r="FQ1327" s="2"/>
      <c r="FR1327" s="2"/>
      <c r="FS1327" s="2"/>
      <c r="FT1327" s="2"/>
      <c r="FU1327" s="2"/>
      <c r="FV1327" s="2"/>
    </row>
    <row r="1328" spans="2:178" ht="12">
      <c r="B1328" s="2"/>
      <c r="C1328" s="2"/>
      <c r="D1328" s="2"/>
      <c r="E1328" s="2"/>
      <c r="F1328" s="2"/>
      <c r="G1328" s="2"/>
      <c r="H1328" s="63"/>
      <c r="I1328" s="2"/>
      <c r="J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2"/>
      <c r="FI1328" s="2"/>
      <c r="FJ1328" s="2"/>
      <c r="FK1328" s="2"/>
      <c r="FL1328" s="2"/>
      <c r="FM1328" s="2"/>
      <c r="FN1328" s="2"/>
      <c r="FO1328" s="2"/>
      <c r="FP1328" s="2"/>
      <c r="FQ1328" s="2"/>
      <c r="FR1328" s="2"/>
      <c r="FS1328" s="2"/>
      <c r="FT1328" s="2"/>
      <c r="FU1328" s="2"/>
      <c r="FV1328" s="2"/>
    </row>
    <row r="1329" spans="2:178" ht="12">
      <c r="B1329" s="2"/>
      <c r="C1329" s="2"/>
      <c r="D1329" s="2"/>
      <c r="E1329" s="2"/>
      <c r="F1329" s="2"/>
      <c r="G1329" s="2"/>
      <c r="H1329" s="63"/>
      <c r="I1329" s="2"/>
      <c r="J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  <c r="EW1329" s="2"/>
      <c r="EX1329" s="2"/>
      <c r="EY1329" s="2"/>
      <c r="EZ1329" s="2"/>
      <c r="FA1329" s="2"/>
      <c r="FB1329" s="2"/>
      <c r="FC1329" s="2"/>
      <c r="FD1329" s="2"/>
      <c r="FE1329" s="2"/>
      <c r="FF1329" s="2"/>
      <c r="FG1329" s="2"/>
      <c r="FH1329" s="2"/>
      <c r="FI1329" s="2"/>
      <c r="FJ1329" s="2"/>
      <c r="FK1329" s="2"/>
      <c r="FL1329" s="2"/>
      <c r="FM1329" s="2"/>
      <c r="FN1329" s="2"/>
      <c r="FO1329" s="2"/>
      <c r="FP1329" s="2"/>
      <c r="FQ1329" s="2"/>
      <c r="FR1329" s="2"/>
      <c r="FS1329" s="2"/>
      <c r="FT1329" s="2"/>
      <c r="FU1329" s="2"/>
      <c r="FV1329" s="2"/>
    </row>
    <row r="1330" spans="2:178" ht="12">
      <c r="B1330" s="2"/>
      <c r="C1330" s="2"/>
      <c r="D1330" s="2"/>
      <c r="E1330" s="2"/>
      <c r="F1330" s="2"/>
      <c r="G1330" s="2"/>
      <c r="H1330" s="63"/>
      <c r="I1330" s="2"/>
      <c r="J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  <c r="FG1330" s="2"/>
      <c r="FH1330" s="2"/>
      <c r="FI1330" s="2"/>
      <c r="FJ1330" s="2"/>
      <c r="FK1330" s="2"/>
      <c r="FL1330" s="2"/>
      <c r="FM1330" s="2"/>
      <c r="FN1330" s="2"/>
      <c r="FO1330" s="2"/>
      <c r="FP1330" s="2"/>
      <c r="FQ1330" s="2"/>
      <c r="FR1330" s="2"/>
      <c r="FS1330" s="2"/>
      <c r="FT1330" s="2"/>
      <c r="FU1330" s="2"/>
      <c r="FV1330" s="2"/>
    </row>
    <row r="1331" spans="2:178" ht="12">
      <c r="B1331" s="2"/>
      <c r="C1331" s="2"/>
      <c r="D1331" s="2"/>
      <c r="E1331" s="2"/>
      <c r="F1331" s="2"/>
      <c r="G1331" s="2"/>
      <c r="H1331" s="63"/>
      <c r="I1331" s="2"/>
      <c r="J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2"/>
      <c r="FI1331" s="2"/>
      <c r="FJ1331" s="2"/>
      <c r="FK1331" s="2"/>
      <c r="FL1331" s="2"/>
      <c r="FM1331" s="2"/>
      <c r="FN1331" s="2"/>
      <c r="FO1331" s="2"/>
      <c r="FP1331" s="2"/>
      <c r="FQ1331" s="2"/>
      <c r="FR1331" s="2"/>
      <c r="FS1331" s="2"/>
      <c r="FT1331" s="2"/>
      <c r="FU1331" s="2"/>
      <c r="FV1331" s="2"/>
    </row>
    <row r="1332" spans="2:178" ht="12">
      <c r="B1332" s="2"/>
      <c r="C1332" s="2"/>
      <c r="D1332" s="2"/>
      <c r="E1332" s="2"/>
      <c r="F1332" s="2"/>
      <c r="G1332" s="2"/>
      <c r="H1332" s="63"/>
      <c r="I1332" s="2"/>
      <c r="J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  <c r="FG1332" s="2"/>
      <c r="FH1332" s="2"/>
      <c r="FI1332" s="2"/>
      <c r="FJ1332" s="2"/>
      <c r="FK1332" s="2"/>
      <c r="FL1332" s="2"/>
      <c r="FM1332" s="2"/>
      <c r="FN1332" s="2"/>
      <c r="FO1332" s="2"/>
      <c r="FP1332" s="2"/>
      <c r="FQ1332" s="2"/>
      <c r="FR1332" s="2"/>
      <c r="FS1332" s="2"/>
      <c r="FT1332" s="2"/>
      <c r="FU1332" s="2"/>
      <c r="FV1332" s="2"/>
    </row>
    <row r="1333" spans="2:178" ht="12">
      <c r="B1333" s="2"/>
      <c r="C1333" s="2"/>
      <c r="D1333" s="2"/>
      <c r="E1333" s="2"/>
      <c r="F1333" s="2"/>
      <c r="G1333" s="2"/>
      <c r="H1333" s="63"/>
      <c r="I1333" s="2"/>
      <c r="J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2"/>
      <c r="FI1333" s="2"/>
      <c r="FJ1333" s="2"/>
      <c r="FK1333" s="2"/>
      <c r="FL1333" s="2"/>
      <c r="FM1333" s="2"/>
      <c r="FN1333" s="2"/>
      <c r="FO1333" s="2"/>
      <c r="FP1333" s="2"/>
      <c r="FQ1333" s="2"/>
      <c r="FR1333" s="2"/>
      <c r="FS1333" s="2"/>
      <c r="FT1333" s="2"/>
      <c r="FU1333" s="2"/>
      <c r="FV1333" s="2"/>
    </row>
    <row r="1334" spans="2:178" ht="12">
      <c r="B1334" s="2"/>
      <c r="C1334" s="2"/>
      <c r="D1334" s="2"/>
      <c r="E1334" s="2"/>
      <c r="F1334" s="2"/>
      <c r="G1334" s="2"/>
      <c r="H1334" s="63"/>
      <c r="I1334" s="2"/>
      <c r="J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2"/>
      <c r="FI1334" s="2"/>
      <c r="FJ1334" s="2"/>
      <c r="FK1334" s="2"/>
      <c r="FL1334" s="2"/>
      <c r="FM1334" s="2"/>
      <c r="FN1334" s="2"/>
      <c r="FO1334" s="2"/>
      <c r="FP1334" s="2"/>
      <c r="FQ1334" s="2"/>
      <c r="FR1334" s="2"/>
      <c r="FS1334" s="2"/>
      <c r="FT1334" s="2"/>
      <c r="FU1334" s="2"/>
      <c r="FV1334" s="2"/>
    </row>
    <row r="1335" spans="2:178" ht="12">
      <c r="B1335" s="2"/>
      <c r="C1335" s="2"/>
      <c r="D1335" s="2"/>
      <c r="E1335" s="2"/>
      <c r="F1335" s="2"/>
      <c r="G1335" s="2"/>
      <c r="H1335" s="63"/>
      <c r="I1335" s="2"/>
      <c r="J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2"/>
      <c r="FI1335" s="2"/>
      <c r="FJ1335" s="2"/>
      <c r="FK1335" s="2"/>
      <c r="FL1335" s="2"/>
      <c r="FM1335" s="2"/>
      <c r="FN1335" s="2"/>
      <c r="FO1335" s="2"/>
      <c r="FP1335" s="2"/>
      <c r="FQ1335" s="2"/>
      <c r="FR1335" s="2"/>
      <c r="FS1335" s="2"/>
      <c r="FT1335" s="2"/>
      <c r="FU1335" s="2"/>
      <c r="FV1335" s="2"/>
    </row>
    <row r="1336" spans="2:178" ht="12">
      <c r="B1336" s="2"/>
      <c r="C1336" s="2"/>
      <c r="D1336" s="2"/>
      <c r="E1336" s="2"/>
      <c r="F1336" s="2"/>
      <c r="G1336" s="2"/>
      <c r="H1336" s="63"/>
      <c r="I1336" s="2"/>
      <c r="J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  <c r="FG1336" s="2"/>
      <c r="FH1336" s="2"/>
      <c r="FI1336" s="2"/>
      <c r="FJ1336" s="2"/>
      <c r="FK1336" s="2"/>
      <c r="FL1336" s="2"/>
      <c r="FM1336" s="2"/>
      <c r="FN1336" s="2"/>
      <c r="FO1336" s="2"/>
      <c r="FP1336" s="2"/>
      <c r="FQ1336" s="2"/>
      <c r="FR1336" s="2"/>
      <c r="FS1336" s="2"/>
      <c r="FT1336" s="2"/>
      <c r="FU1336" s="2"/>
      <c r="FV1336" s="2"/>
    </row>
    <row r="1337" spans="2:178" ht="12">
      <c r="B1337" s="2"/>
      <c r="C1337" s="2"/>
      <c r="D1337" s="2"/>
      <c r="E1337" s="2"/>
      <c r="F1337" s="2"/>
      <c r="G1337" s="2"/>
      <c r="H1337" s="63"/>
      <c r="I1337" s="2"/>
      <c r="J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  <c r="EW1337" s="2"/>
      <c r="EX1337" s="2"/>
      <c r="EY1337" s="2"/>
      <c r="EZ1337" s="2"/>
      <c r="FA1337" s="2"/>
      <c r="FB1337" s="2"/>
      <c r="FC1337" s="2"/>
      <c r="FD1337" s="2"/>
      <c r="FE1337" s="2"/>
      <c r="FF1337" s="2"/>
      <c r="FG1337" s="2"/>
      <c r="FH1337" s="2"/>
      <c r="FI1337" s="2"/>
      <c r="FJ1337" s="2"/>
      <c r="FK1337" s="2"/>
      <c r="FL1337" s="2"/>
      <c r="FM1337" s="2"/>
      <c r="FN1337" s="2"/>
      <c r="FO1337" s="2"/>
      <c r="FP1337" s="2"/>
      <c r="FQ1337" s="2"/>
      <c r="FR1337" s="2"/>
      <c r="FS1337" s="2"/>
      <c r="FT1337" s="2"/>
      <c r="FU1337" s="2"/>
      <c r="FV1337" s="2"/>
    </row>
    <row r="1338" spans="2:178" ht="12">
      <c r="B1338" s="2"/>
      <c r="C1338" s="2"/>
      <c r="D1338" s="2"/>
      <c r="E1338" s="2"/>
      <c r="F1338" s="2"/>
      <c r="G1338" s="2"/>
      <c r="H1338" s="63"/>
      <c r="I1338" s="2"/>
      <c r="J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  <c r="FG1338" s="2"/>
      <c r="FH1338" s="2"/>
      <c r="FI1338" s="2"/>
      <c r="FJ1338" s="2"/>
      <c r="FK1338" s="2"/>
      <c r="FL1338" s="2"/>
      <c r="FM1338" s="2"/>
      <c r="FN1338" s="2"/>
      <c r="FO1338" s="2"/>
      <c r="FP1338" s="2"/>
      <c r="FQ1338" s="2"/>
      <c r="FR1338" s="2"/>
      <c r="FS1338" s="2"/>
      <c r="FT1338" s="2"/>
      <c r="FU1338" s="2"/>
      <c r="FV1338" s="2"/>
    </row>
    <row r="1339" spans="2:178" ht="12">
      <c r="B1339" s="2"/>
      <c r="C1339" s="2"/>
      <c r="D1339" s="2"/>
      <c r="E1339" s="2"/>
      <c r="F1339" s="2"/>
      <c r="G1339" s="2"/>
      <c r="H1339" s="63"/>
      <c r="I1339" s="2"/>
      <c r="J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  <c r="EW1339" s="2"/>
      <c r="EX1339" s="2"/>
      <c r="EY1339" s="2"/>
      <c r="EZ1339" s="2"/>
      <c r="FA1339" s="2"/>
      <c r="FB1339" s="2"/>
      <c r="FC1339" s="2"/>
      <c r="FD1339" s="2"/>
      <c r="FE1339" s="2"/>
      <c r="FF1339" s="2"/>
      <c r="FG1339" s="2"/>
      <c r="FH1339" s="2"/>
      <c r="FI1339" s="2"/>
      <c r="FJ1339" s="2"/>
      <c r="FK1339" s="2"/>
      <c r="FL1339" s="2"/>
      <c r="FM1339" s="2"/>
      <c r="FN1339" s="2"/>
      <c r="FO1339" s="2"/>
      <c r="FP1339" s="2"/>
      <c r="FQ1339" s="2"/>
      <c r="FR1339" s="2"/>
      <c r="FS1339" s="2"/>
      <c r="FT1339" s="2"/>
      <c r="FU1339" s="2"/>
      <c r="FV1339" s="2"/>
    </row>
    <row r="1340" spans="2:178" ht="12">
      <c r="B1340" s="2"/>
      <c r="C1340" s="2"/>
      <c r="D1340" s="2"/>
      <c r="E1340" s="2"/>
      <c r="F1340" s="2"/>
      <c r="G1340" s="2"/>
      <c r="H1340" s="63"/>
      <c r="I1340" s="2"/>
      <c r="J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  <c r="FG1340" s="2"/>
      <c r="FH1340" s="2"/>
      <c r="FI1340" s="2"/>
      <c r="FJ1340" s="2"/>
      <c r="FK1340" s="2"/>
      <c r="FL1340" s="2"/>
      <c r="FM1340" s="2"/>
      <c r="FN1340" s="2"/>
      <c r="FO1340" s="2"/>
      <c r="FP1340" s="2"/>
      <c r="FQ1340" s="2"/>
      <c r="FR1340" s="2"/>
      <c r="FS1340" s="2"/>
      <c r="FT1340" s="2"/>
      <c r="FU1340" s="2"/>
      <c r="FV1340" s="2"/>
    </row>
    <row r="1341" spans="2:178" ht="12">
      <c r="B1341" s="2"/>
      <c r="C1341" s="2"/>
      <c r="D1341" s="2"/>
      <c r="E1341" s="2"/>
      <c r="F1341" s="2"/>
      <c r="G1341" s="2"/>
      <c r="H1341" s="63"/>
      <c r="I1341" s="2"/>
      <c r="J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2"/>
      <c r="FI1341" s="2"/>
      <c r="FJ1341" s="2"/>
      <c r="FK1341" s="2"/>
      <c r="FL1341" s="2"/>
      <c r="FM1341" s="2"/>
      <c r="FN1341" s="2"/>
      <c r="FO1341" s="2"/>
      <c r="FP1341" s="2"/>
      <c r="FQ1341" s="2"/>
      <c r="FR1341" s="2"/>
      <c r="FS1341" s="2"/>
      <c r="FT1341" s="2"/>
      <c r="FU1341" s="2"/>
      <c r="FV1341" s="2"/>
    </row>
    <row r="1342" spans="2:178" ht="12">
      <c r="B1342" s="2"/>
      <c r="C1342" s="2"/>
      <c r="D1342" s="2"/>
      <c r="E1342" s="2"/>
      <c r="F1342" s="2"/>
      <c r="G1342" s="2"/>
      <c r="H1342" s="63"/>
      <c r="I1342" s="2"/>
      <c r="J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  <c r="FG1342" s="2"/>
      <c r="FH1342" s="2"/>
      <c r="FI1342" s="2"/>
      <c r="FJ1342" s="2"/>
      <c r="FK1342" s="2"/>
      <c r="FL1342" s="2"/>
      <c r="FM1342" s="2"/>
      <c r="FN1342" s="2"/>
      <c r="FO1342" s="2"/>
      <c r="FP1342" s="2"/>
      <c r="FQ1342" s="2"/>
      <c r="FR1342" s="2"/>
      <c r="FS1342" s="2"/>
      <c r="FT1342" s="2"/>
      <c r="FU1342" s="2"/>
      <c r="FV1342" s="2"/>
    </row>
    <row r="1343" spans="2:178" ht="12">
      <c r="B1343" s="2"/>
      <c r="C1343" s="2"/>
      <c r="D1343" s="2"/>
      <c r="E1343" s="2"/>
      <c r="F1343" s="2"/>
      <c r="G1343" s="2"/>
      <c r="H1343" s="63"/>
      <c r="I1343" s="2"/>
      <c r="J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2"/>
      <c r="FI1343" s="2"/>
      <c r="FJ1343" s="2"/>
      <c r="FK1343" s="2"/>
      <c r="FL1343" s="2"/>
      <c r="FM1343" s="2"/>
      <c r="FN1343" s="2"/>
      <c r="FO1343" s="2"/>
      <c r="FP1343" s="2"/>
      <c r="FQ1343" s="2"/>
      <c r="FR1343" s="2"/>
      <c r="FS1343" s="2"/>
      <c r="FT1343" s="2"/>
      <c r="FU1343" s="2"/>
      <c r="FV1343" s="2"/>
    </row>
    <row r="1344" spans="2:178" ht="12">
      <c r="B1344" s="2"/>
      <c r="C1344" s="2"/>
      <c r="D1344" s="2"/>
      <c r="E1344" s="2"/>
      <c r="F1344" s="2"/>
      <c r="G1344" s="2"/>
      <c r="H1344" s="63"/>
      <c r="I1344" s="2"/>
      <c r="J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  <c r="FG1344" s="2"/>
      <c r="FH1344" s="2"/>
      <c r="FI1344" s="2"/>
      <c r="FJ1344" s="2"/>
      <c r="FK1344" s="2"/>
      <c r="FL1344" s="2"/>
      <c r="FM1344" s="2"/>
      <c r="FN1344" s="2"/>
      <c r="FO1344" s="2"/>
      <c r="FP1344" s="2"/>
      <c r="FQ1344" s="2"/>
      <c r="FR1344" s="2"/>
      <c r="FS1344" s="2"/>
      <c r="FT1344" s="2"/>
      <c r="FU1344" s="2"/>
      <c r="FV1344" s="2"/>
    </row>
    <row r="1345" spans="2:178" ht="12">
      <c r="B1345" s="2"/>
      <c r="C1345" s="2"/>
      <c r="D1345" s="2"/>
      <c r="E1345" s="2"/>
      <c r="F1345" s="2"/>
      <c r="G1345" s="2"/>
      <c r="H1345" s="63"/>
      <c r="I1345" s="2"/>
      <c r="J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  <c r="EW1345" s="2"/>
      <c r="EX1345" s="2"/>
      <c r="EY1345" s="2"/>
      <c r="EZ1345" s="2"/>
      <c r="FA1345" s="2"/>
      <c r="FB1345" s="2"/>
      <c r="FC1345" s="2"/>
      <c r="FD1345" s="2"/>
      <c r="FE1345" s="2"/>
      <c r="FF1345" s="2"/>
      <c r="FG1345" s="2"/>
      <c r="FH1345" s="2"/>
      <c r="FI1345" s="2"/>
      <c r="FJ1345" s="2"/>
      <c r="FK1345" s="2"/>
      <c r="FL1345" s="2"/>
      <c r="FM1345" s="2"/>
      <c r="FN1345" s="2"/>
      <c r="FO1345" s="2"/>
      <c r="FP1345" s="2"/>
      <c r="FQ1345" s="2"/>
      <c r="FR1345" s="2"/>
      <c r="FS1345" s="2"/>
      <c r="FT1345" s="2"/>
      <c r="FU1345" s="2"/>
      <c r="FV1345" s="2"/>
    </row>
    <row r="1346" spans="2:178" ht="12">
      <c r="B1346" s="2"/>
      <c r="C1346" s="2"/>
      <c r="D1346" s="2"/>
      <c r="E1346" s="2"/>
      <c r="F1346" s="2"/>
      <c r="G1346" s="2"/>
      <c r="H1346" s="63"/>
      <c r="I1346" s="2"/>
      <c r="J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2"/>
      <c r="FI1346" s="2"/>
      <c r="FJ1346" s="2"/>
      <c r="FK1346" s="2"/>
      <c r="FL1346" s="2"/>
      <c r="FM1346" s="2"/>
      <c r="FN1346" s="2"/>
      <c r="FO1346" s="2"/>
      <c r="FP1346" s="2"/>
      <c r="FQ1346" s="2"/>
      <c r="FR1346" s="2"/>
      <c r="FS1346" s="2"/>
      <c r="FT1346" s="2"/>
      <c r="FU1346" s="2"/>
      <c r="FV1346" s="2"/>
    </row>
    <row r="1347" spans="2:178" ht="12">
      <c r="B1347" s="2"/>
      <c r="C1347" s="2"/>
      <c r="D1347" s="2"/>
      <c r="E1347" s="2"/>
      <c r="F1347" s="2"/>
      <c r="G1347" s="2"/>
      <c r="H1347" s="63"/>
      <c r="I1347" s="2"/>
      <c r="J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  <c r="EW1347" s="2"/>
      <c r="EX1347" s="2"/>
      <c r="EY1347" s="2"/>
      <c r="EZ1347" s="2"/>
      <c r="FA1347" s="2"/>
      <c r="FB1347" s="2"/>
      <c r="FC1347" s="2"/>
      <c r="FD1347" s="2"/>
      <c r="FE1347" s="2"/>
      <c r="FF1347" s="2"/>
      <c r="FG1347" s="2"/>
      <c r="FH1347" s="2"/>
      <c r="FI1347" s="2"/>
      <c r="FJ1347" s="2"/>
      <c r="FK1347" s="2"/>
      <c r="FL1347" s="2"/>
      <c r="FM1347" s="2"/>
      <c r="FN1347" s="2"/>
      <c r="FO1347" s="2"/>
      <c r="FP1347" s="2"/>
      <c r="FQ1347" s="2"/>
      <c r="FR1347" s="2"/>
      <c r="FS1347" s="2"/>
      <c r="FT1347" s="2"/>
      <c r="FU1347" s="2"/>
      <c r="FV1347" s="2"/>
    </row>
    <row r="1348" spans="2:178" ht="12">
      <c r="B1348" s="2"/>
      <c r="C1348" s="2"/>
      <c r="D1348" s="2"/>
      <c r="E1348" s="2"/>
      <c r="F1348" s="2"/>
      <c r="G1348" s="2"/>
      <c r="H1348" s="63"/>
      <c r="I1348" s="2"/>
      <c r="J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  <c r="FG1348" s="2"/>
      <c r="FH1348" s="2"/>
      <c r="FI1348" s="2"/>
      <c r="FJ1348" s="2"/>
      <c r="FK1348" s="2"/>
      <c r="FL1348" s="2"/>
      <c r="FM1348" s="2"/>
      <c r="FN1348" s="2"/>
      <c r="FO1348" s="2"/>
      <c r="FP1348" s="2"/>
      <c r="FQ1348" s="2"/>
      <c r="FR1348" s="2"/>
      <c r="FS1348" s="2"/>
      <c r="FT1348" s="2"/>
      <c r="FU1348" s="2"/>
      <c r="FV1348" s="2"/>
    </row>
    <row r="1349" spans="2:178" ht="12">
      <c r="B1349" s="2"/>
      <c r="C1349" s="2"/>
      <c r="D1349" s="2"/>
      <c r="E1349" s="2"/>
      <c r="F1349" s="2"/>
      <c r="G1349" s="2"/>
      <c r="H1349" s="63"/>
      <c r="I1349" s="2"/>
      <c r="J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  <c r="EW1349" s="2"/>
      <c r="EX1349" s="2"/>
      <c r="EY1349" s="2"/>
      <c r="EZ1349" s="2"/>
      <c r="FA1349" s="2"/>
      <c r="FB1349" s="2"/>
      <c r="FC1349" s="2"/>
      <c r="FD1349" s="2"/>
      <c r="FE1349" s="2"/>
      <c r="FF1349" s="2"/>
      <c r="FG1349" s="2"/>
      <c r="FH1349" s="2"/>
      <c r="FI1349" s="2"/>
      <c r="FJ1349" s="2"/>
      <c r="FK1349" s="2"/>
      <c r="FL1349" s="2"/>
      <c r="FM1349" s="2"/>
      <c r="FN1349" s="2"/>
      <c r="FO1349" s="2"/>
      <c r="FP1349" s="2"/>
      <c r="FQ1349" s="2"/>
      <c r="FR1349" s="2"/>
      <c r="FS1349" s="2"/>
      <c r="FT1349" s="2"/>
      <c r="FU1349" s="2"/>
      <c r="FV1349" s="2"/>
    </row>
    <row r="1350" spans="2:178" ht="12">
      <c r="B1350" s="2"/>
      <c r="C1350" s="2"/>
      <c r="D1350" s="2"/>
      <c r="E1350" s="2"/>
      <c r="F1350" s="2"/>
      <c r="G1350" s="2"/>
      <c r="H1350" s="63"/>
      <c r="I1350" s="2"/>
      <c r="J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  <c r="FG1350" s="2"/>
      <c r="FH1350" s="2"/>
      <c r="FI1350" s="2"/>
      <c r="FJ1350" s="2"/>
      <c r="FK1350" s="2"/>
      <c r="FL1350" s="2"/>
      <c r="FM1350" s="2"/>
      <c r="FN1350" s="2"/>
      <c r="FO1350" s="2"/>
      <c r="FP1350" s="2"/>
      <c r="FQ1350" s="2"/>
      <c r="FR1350" s="2"/>
      <c r="FS1350" s="2"/>
      <c r="FT1350" s="2"/>
      <c r="FU1350" s="2"/>
      <c r="FV1350" s="2"/>
    </row>
    <row r="1351" spans="2:178" ht="12">
      <c r="B1351" s="2"/>
      <c r="C1351" s="2"/>
      <c r="D1351" s="2"/>
      <c r="E1351" s="2"/>
      <c r="F1351" s="2"/>
      <c r="G1351" s="2"/>
      <c r="H1351" s="63"/>
      <c r="I1351" s="2"/>
      <c r="J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  <c r="EW1351" s="2"/>
      <c r="EX1351" s="2"/>
      <c r="EY1351" s="2"/>
      <c r="EZ1351" s="2"/>
      <c r="FA1351" s="2"/>
      <c r="FB1351" s="2"/>
      <c r="FC1351" s="2"/>
      <c r="FD1351" s="2"/>
      <c r="FE1351" s="2"/>
      <c r="FF1351" s="2"/>
      <c r="FG1351" s="2"/>
      <c r="FH1351" s="2"/>
      <c r="FI1351" s="2"/>
      <c r="FJ1351" s="2"/>
      <c r="FK1351" s="2"/>
      <c r="FL1351" s="2"/>
      <c r="FM1351" s="2"/>
      <c r="FN1351" s="2"/>
      <c r="FO1351" s="2"/>
      <c r="FP1351" s="2"/>
      <c r="FQ1351" s="2"/>
      <c r="FR1351" s="2"/>
      <c r="FS1351" s="2"/>
      <c r="FT1351" s="2"/>
      <c r="FU1351" s="2"/>
      <c r="FV1351" s="2"/>
    </row>
    <row r="1352" spans="2:178" ht="12">
      <c r="B1352" s="2"/>
      <c r="C1352" s="2"/>
      <c r="D1352" s="2"/>
      <c r="E1352" s="2"/>
      <c r="F1352" s="2"/>
      <c r="G1352" s="2"/>
      <c r="H1352" s="63"/>
      <c r="I1352" s="2"/>
      <c r="J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  <c r="EW1352" s="2"/>
      <c r="EX1352" s="2"/>
      <c r="EY1352" s="2"/>
      <c r="EZ1352" s="2"/>
      <c r="FA1352" s="2"/>
      <c r="FB1352" s="2"/>
      <c r="FC1352" s="2"/>
      <c r="FD1352" s="2"/>
      <c r="FE1352" s="2"/>
      <c r="FF1352" s="2"/>
      <c r="FG1352" s="2"/>
      <c r="FH1352" s="2"/>
      <c r="FI1352" s="2"/>
      <c r="FJ1352" s="2"/>
      <c r="FK1352" s="2"/>
      <c r="FL1352" s="2"/>
      <c r="FM1352" s="2"/>
      <c r="FN1352" s="2"/>
      <c r="FO1352" s="2"/>
      <c r="FP1352" s="2"/>
      <c r="FQ1352" s="2"/>
      <c r="FR1352" s="2"/>
      <c r="FS1352" s="2"/>
      <c r="FT1352" s="2"/>
      <c r="FU1352" s="2"/>
      <c r="FV1352" s="2"/>
    </row>
    <row r="1353" spans="2:178" ht="12">
      <c r="B1353" s="2"/>
      <c r="C1353" s="2"/>
      <c r="D1353" s="2"/>
      <c r="E1353" s="2"/>
      <c r="F1353" s="2"/>
      <c r="G1353" s="2"/>
      <c r="H1353" s="63"/>
      <c r="I1353" s="2"/>
      <c r="J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  <c r="EW1353" s="2"/>
      <c r="EX1353" s="2"/>
      <c r="EY1353" s="2"/>
      <c r="EZ1353" s="2"/>
      <c r="FA1353" s="2"/>
      <c r="FB1353" s="2"/>
      <c r="FC1353" s="2"/>
      <c r="FD1353" s="2"/>
      <c r="FE1353" s="2"/>
      <c r="FF1353" s="2"/>
      <c r="FG1353" s="2"/>
      <c r="FH1353" s="2"/>
      <c r="FI1353" s="2"/>
      <c r="FJ1353" s="2"/>
      <c r="FK1353" s="2"/>
      <c r="FL1353" s="2"/>
      <c r="FM1353" s="2"/>
      <c r="FN1353" s="2"/>
      <c r="FO1353" s="2"/>
      <c r="FP1353" s="2"/>
      <c r="FQ1353" s="2"/>
      <c r="FR1353" s="2"/>
      <c r="FS1353" s="2"/>
      <c r="FT1353" s="2"/>
      <c r="FU1353" s="2"/>
      <c r="FV1353" s="2"/>
    </row>
    <row r="1354" spans="2:178" ht="12">
      <c r="B1354" s="2"/>
      <c r="C1354" s="2"/>
      <c r="D1354" s="2"/>
      <c r="E1354" s="2"/>
      <c r="F1354" s="2"/>
      <c r="G1354" s="2"/>
      <c r="H1354" s="63"/>
      <c r="I1354" s="2"/>
      <c r="J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  <c r="FG1354" s="2"/>
      <c r="FH1354" s="2"/>
      <c r="FI1354" s="2"/>
      <c r="FJ1354" s="2"/>
      <c r="FK1354" s="2"/>
      <c r="FL1354" s="2"/>
      <c r="FM1354" s="2"/>
      <c r="FN1354" s="2"/>
      <c r="FO1354" s="2"/>
      <c r="FP1354" s="2"/>
      <c r="FQ1354" s="2"/>
      <c r="FR1354" s="2"/>
      <c r="FS1354" s="2"/>
      <c r="FT1354" s="2"/>
      <c r="FU1354" s="2"/>
      <c r="FV1354" s="2"/>
    </row>
    <row r="1355" spans="2:178" ht="12">
      <c r="B1355" s="2"/>
      <c r="C1355" s="2"/>
      <c r="D1355" s="2"/>
      <c r="E1355" s="2"/>
      <c r="F1355" s="2"/>
      <c r="G1355" s="2"/>
      <c r="H1355" s="63"/>
      <c r="I1355" s="2"/>
      <c r="J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  <c r="EW1355" s="2"/>
      <c r="EX1355" s="2"/>
      <c r="EY1355" s="2"/>
      <c r="EZ1355" s="2"/>
      <c r="FA1355" s="2"/>
      <c r="FB1355" s="2"/>
      <c r="FC1355" s="2"/>
      <c r="FD1355" s="2"/>
      <c r="FE1355" s="2"/>
      <c r="FF1355" s="2"/>
      <c r="FG1355" s="2"/>
      <c r="FH1355" s="2"/>
      <c r="FI1355" s="2"/>
      <c r="FJ1355" s="2"/>
      <c r="FK1355" s="2"/>
      <c r="FL1355" s="2"/>
      <c r="FM1355" s="2"/>
      <c r="FN1355" s="2"/>
      <c r="FO1355" s="2"/>
      <c r="FP1355" s="2"/>
      <c r="FQ1355" s="2"/>
      <c r="FR1355" s="2"/>
      <c r="FS1355" s="2"/>
      <c r="FT1355" s="2"/>
      <c r="FU1355" s="2"/>
      <c r="FV1355" s="2"/>
    </row>
    <row r="1356" spans="2:178" ht="12">
      <c r="B1356" s="2"/>
      <c r="C1356" s="2"/>
      <c r="D1356" s="2"/>
      <c r="E1356" s="2"/>
      <c r="F1356" s="2"/>
      <c r="G1356" s="2"/>
      <c r="H1356" s="63"/>
      <c r="I1356" s="2"/>
      <c r="J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  <c r="FG1356" s="2"/>
      <c r="FH1356" s="2"/>
      <c r="FI1356" s="2"/>
      <c r="FJ1356" s="2"/>
      <c r="FK1356" s="2"/>
      <c r="FL1356" s="2"/>
      <c r="FM1356" s="2"/>
      <c r="FN1356" s="2"/>
      <c r="FO1356" s="2"/>
      <c r="FP1356" s="2"/>
      <c r="FQ1356" s="2"/>
      <c r="FR1356" s="2"/>
      <c r="FS1356" s="2"/>
      <c r="FT1356" s="2"/>
      <c r="FU1356" s="2"/>
      <c r="FV1356" s="2"/>
    </row>
    <row r="1357" spans="2:178" ht="12">
      <c r="B1357" s="2"/>
      <c r="C1357" s="2"/>
      <c r="D1357" s="2"/>
      <c r="E1357" s="2"/>
      <c r="F1357" s="2"/>
      <c r="G1357" s="2"/>
      <c r="H1357" s="63"/>
      <c r="I1357" s="2"/>
      <c r="J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2"/>
      <c r="FI1357" s="2"/>
      <c r="FJ1357" s="2"/>
      <c r="FK1357" s="2"/>
      <c r="FL1357" s="2"/>
      <c r="FM1357" s="2"/>
      <c r="FN1357" s="2"/>
      <c r="FO1357" s="2"/>
      <c r="FP1357" s="2"/>
      <c r="FQ1357" s="2"/>
      <c r="FR1357" s="2"/>
      <c r="FS1357" s="2"/>
      <c r="FT1357" s="2"/>
      <c r="FU1357" s="2"/>
      <c r="FV1357" s="2"/>
    </row>
    <row r="1358" spans="2:178" ht="12">
      <c r="B1358" s="2"/>
      <c r="C1358" s="2"/>
      <c r="D1358" s="2"/>
      <c r="E1358" s="2"/>
      <c r="F1358" s="2"/>
      <c r="G1358" s="2"/>
      <c r="H1358" s="63"/>
      <c r="I1358" s="2"/>
      <c r="J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  <c r="FH1358" s="2"/>
      <c r="FI1358" s="2"/>
      <c r="FJ1358" s="2"/>
      <c r="FK1358" s="2"/>
      <c r="FL1358" s="2"/>
      <c r="FM1358" s="2"/>
      <c r="FN1358" s="2"/>
      <c r="FO1358" s="2"/>
      <c r="FP1358" s="2"/>
      <c r="FQ1358" s="2"/>
      <c r="FR1358" s="2"/>
      <c r="FS1358" s="2"/>
      <c r="FT1358" s="2"/>
      <c r="FU1358" s="2"/>
      <c r="FV1358" s="2"/>
    </row>
    <row r="1359" spans="2:178" ht="12">
      <c r="B1359" s="2"/>
      <c r="C1359" s="2"/>
      <c r="D1359" s="2"/>
      <c r="E1359" s="2"/>
      <c r="F1359" s="2"/>
      <c r="G1359" s="2"/>
      <c r="H1359" s="63"/>
      <c r="I1359" s="2"/>
      <c r="J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  <c r="FH1359" s="2"/>
      <c r="FI1359" s="2"/>
      <c r="FJ1359" s="2"/>
      <c r="FK1359" s="2"/>
      <c r="FL1359" s="2"/>
      <c r="FM1359" s="2"/>
      <c r="FN1359" s="2"/>
      <c r="FO1359" s="2"/>
      <c r="FP1359" s="2"/>
      <c r="FQ1359" s="2"/>
      <c r="FR1359" s="2"/>
      <c r="FS1359" s="2"/>
      <c r="FT1359" s="2"/>
      <c r="FU1359" s="2"/>
      <c r="FV1359" s="2"/>
    </row>
    <row r="1360" spans="2:178" ht="12">
      <c r="B1360" s="2"/>
      <c r="C1360" s="2"/>
      <c r="D1360" s="2"/>
      <c r="E1360" s="2"/>
      <c r="F1360" s="2"/>
      <c r="G1360" s="2"/>
      <c r="H1360" s="63"/>
      <c r="I1360" s="2"/>
      <c r="J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  <c r="FH1360" s="2"/>
      <c r="FI1360" s="2"/>
      <c r="FJ1360" s="2"/>
      <c r="FK1360" s="2"/>
      <c r="FL1360" s="2"/>
      <c r="FM1360" s="2"/>
      <c r="FN1360" s="2"/>
      <c r="FO1360" s="2"/>
      <c r="FP1360" s="2"/>
      <c r="FQ1360" s="2"/>
      <c r="FR1360" s="2"/>
      <c r="FS1360" s="2"/>
      <c r="FT1360" s="2"/>
      <c r="FU1360" s="2"/>
      <c r="FV1360" s="2"/>
    </row>
    <row r="1361" spans="2:178" ht="12">
      <c r="B1361" s="2"/>
      <c r="C1361" s="2"/>
      <c r="D1361" s="2"/>
      <c r="E1361" s="2"/>
      <c r="F1361" s="2"/>
      <c r="G1361" s="2"/>
      <c r="H1361" s="63"/>
      <c r="I1361" s="2"/>
      <c r="J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  <c r="EW1361" s="2"/>
      <c r="EX1361" s="2"/>
      <c r="EY1361" s="2"/>
      <c r="EZ1361" s="2"/>
      <c r="FA1361" s="2"/>
      <c r="FB1361" s="2"/>
      <c r="FC1361" s="2"/>
      <c r="FD1361" s="2"/>
      <c r="FE1361" s="2"/>
      <c r="FF1361" s="2"/>
      <c r="FG1361" s="2"/>
      <c r="FH1361" s="2"/>
      <c r="FI1361" s="2"/>
      <c r="FJ1361" s="2"/>
      <c r="FK1361" s="2"/>
      <c r="FL1361" s="2"/>
      <c r="FM1361" s="2"/>
      <c r="FN1361" s="2"/>
      <c r="FO1361" s="2"/>
      <c r="FP1361" s="2"/>
      <c r="FQ1361" s="2"/>
      <c r="FR1361" s="2"/>
      <c r="FS1361" s="2"/>
      <c r="FT1361" s="2"/>
      <c r="FU1361" s="2"/>
      <c r="FV1361" s="2"/>
    </row>
    <row r="1362" spans="2:178" ht="12">
      <c r="B1362" s="2"/>
      <c r="C1362" s="2"/>
      <c r="D1362" s="2"/>
      <c r="E1362" s="2"/>
      <c r="F1362" s="2"/>
      <c r="G1362" s="2"/>
      <c r="H1362" s="63"/>
      <c r="I1362" s="2"/>
      <c r="J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  <c r="FG1362" s="2"/>
      <c r="FH1362" s="2"/>
      <c r="FI1362" s="2"/>
      <c r="FJ1362" s="2"/>
      <c r="FK1362" s="2"/>
      <c r="FL1362" s="2"/>
      <c r="FM1362" s="2"/>
      <c r="FN1362" s="2"/>
      <c r="FO1362" s="2"/>
      <c r="FP1362" s="2"/>
      <c r="FQ1362" s="2"/>
      <c r="FR1362" s="2"/>
      <c r="FS1362" s="2"/>
      <c r="FT1362" s="2"/>
      <c r="FU1362" s="2"/>
      <c r="FV1362" s="2"/>
    </row>
    <row r="1363" spans="2:178" ht="12">
      <c r="B1363" s="2"/>
      <c r="C1363" s="2"/>
      <c r="D1363" s="2"/>
      <c r="E1363" s="2"/>
      <c r="F1363" s="2"/>
      <c r="G1363" s="2"/>
      <c r="H1363" s="63"/>
      <c r="I1363" s="2"/>
      <c r="J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  <c r="EW1363" s="2"/>
      <c r="EX1363" s="2"/>
      <c r="EY1363" s="2"/>
      <c r="EZ1363" s="2"/>
      <c r="FA1363" s="2"/>
      <c r="FB1363" s="2"/>
      <c r="FC1363" s="2"/>
      <c r="FD1363" s="2"/>
      <c r="FE1363" s="2"/>
      <c r="FF1363" s="2"/>
      <c r="FG1363" s="2"/>
      <c r="FH1363" s="2"/>
      <c r="FI1363" s="2"/>
      <c r="FJ1363" s="2"/>
      <c r="FK1363" s="2"/>
      <c r="FL1363" s="2"/>
      <c r="FM1363" s="2"/>
      <c r="FN1363" s="2"/>
      <c r="FO1363" s="2"/>
      <c r="FP1363" s="2"/>
      <c r="FQ1363" s="2"/>
      <c r="FR1363" s="2"/>
      <c r="FS1363" s="2"/>
      <c r="FT1363" s="2"/>
      <c r="FU1363" s="2"/>
      <c r="FV1363" s="2"/>
    </row>
    <row r="1364" spans="2:178" ht="12">
      <c r="B1364" s="2"/>
      <c r="C1364" s="2"/>
      <c r="D1364" s="2"/>
      <c r="E1364" s="2"/>
      <c r="F1364" s="2"/>
      <c r="G1364" s="2"/>
      <c r="H1364" s="63"/>
      <c r="I1364" s="2"/>
      <c r="J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  <c r="FG1364" s="2"/>
      <c r="FH1364" s="2"/>
      <c r="FI1364" s="2"/>
      <c r="FJ1364" s="2"/>
      <c r="FK1364" s="2"/>
      <c r="FL1364" s="2"/>
      <c r="FM1364" s="2"/>
      <c r="FN1364" s="2"/>
      <c r="FO1364" s="2"/>
      <c r="FP1364" s="2"/>
      <c r="FQ1364" s="2"/>
      <c r="FR1364" s="2"/>
      <c r="FS1364" s="2"/>
      <c r="FT1364" s="2"/>
      <c r="FU1364" s="2"/>
      <c r="FV1364" s="2"/>
    </row>
    <row r="1365" spans="2:178" ht="12">
      <c r="B1365" s="2"/>
      <c r="C1365" s="2"/>
      <c r="D1365" s="2"/>
      <c r="E1365" s="2"/>
      <c r="F1365" s="2"/>
      <c r="G1365" s="2"/>
      <c r="H1365" s="63"/>
      <c r="I1365" s="2"/>
      <c r="J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  <c r="EW1365" s="2"/>
      <c r="EX1365" s="2"/>
      <c r="EY1365" s="2"/>
      <c r="EZ1365" s="2"/>
      <c r="FA1365" s="2"/>
      <c r="FB1365" s="2"/>
      <c r="FC1365" s="2"/>
      <c r="FD1365" s="2"/>
      <c r="FE1365" s="2"/>
      <c r="FF1365" s="2"/>
      <c r="FG1365" s="2"/>
      <c r="FH1365" s="2"/>
      <c r="FI1365" s="2"/>
      <c r="FJ1365" s="2"/>
      <c r="FK1365" s="2"/>
      <c r="FL1365" s="2"/>
      <c r="FM1365" s="2"/>
      <c r="FN1365" s="2"/>
      <c r="FO1365" s="2"/>
      <c r="FP1365" s="2"/>
      <c r="FQ1365" s="2"/>
      <c r="FR1365" s="2"/>
      <c r="FS1365" s="2"/>
      <c r="FT1365" s="2"/>
      <c r="FU1365" s="2"/>
      <c r="FV1365" s="2"/>
    </row>
    <row r="1366" spans="2:178" ht="12">
      <c r="B1366" s="2"/>
      <c r="C1366" s="2"/>
      <c r="D1366" s="2"/>
      <c r="E1366" s="2"/>
      <c r="F1366" s="2"/>
      <c r="G1366" s="2"/>
      <c r="H1366" s="63"/>
      <c r="I1366" s="2"/>
      <c r="J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  <c r="FG1366" s="2"/>
      <c r="FH1366" s="2"/>
      <c r="FI1366" s="2"/>
      <c r="FJ1366" s="2"/>
      <c r="FK1366" s="2"/>
      <c r="FL1366" s="2"/>
      <c r="FM1366" s="2"/>
      <c r="FN1366" s="2"/>
      <c r="FO1366" s="2"/>
      <c r="FP1366" s="2"/>
      <c r="FQ1366" s="2"/>
      <c r="FR1366" s="2"/>
      <c r="FS1366" s="2"/>
      <c r="FT1366" s="2"/>
      <c r="FU1366" s="2"/>
      <c r="FV1366" s="2"/>
    </row>
    <row r="1367" spans="2:178" ht="12">
      <c r="B1367" s="2"/>
      <c r="C1367" s="2"/>
      <c r="D1367" s="2"/>
      <c r="E1367" s="2"/>
      <c r="F1367" s="2"/>
      <c r="G1367" s="2"/>
      <c r="H1367" s="63"/>
      <c r="I1367" s="2"/>
      <c r="J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  <c r="EW1367" s="2"/>
      <c r="EX1367" s="2"/>
      <c r="EY1367" s="2"/>
      <c r="EZ1367" s="2"/>
      <c r="FA1367" s="2"/>
      <c r="FB1367" s="2"/>
      <c r="FC1367" s="2"/>
      <c r="FD1367" s="2"/>
      <c r="FE1367" s="2"/>
      <c r="FF1367" s="2"/>
      <c r="FG1367" s="2"/>
      <c r="FH1367" s="2"/>
      <c r="FI1367" s="2"/>
      <c r="FJ1367" s="2"/>
      <c r="FK1367" s="2"/>
      <c r="FL1367" s="2"/>
      <c r="FM1367" s="2"/>
      <c r="FN1367" s="2"/>
      <c r="FO1367" s="2"/>
      <c r="FP1367" s="2"/>
      <c r="FQ1367" s="2"/>
      <c r="FR1367" s="2"/>
      <c r="FS1367" s="2"/>
      <c r="FT1367" s="2"/>
      <c r="FU1367" s="2"/>
      <c r="FV1367" s="2"/>
    </row>
    <row r="1368" spans="2:178" ht="12">
      <c r="B1368" s="2"/>
      <c r="C1368" s="2"/>
      <c r="D1368" s="2"/>
      <c r="E1368" s="2"/>
      <c r="F1368" s="2"/>
      <c r="G1368" s="2"/>
      <c r="H1368" s="63"/>
      <c r="I1368" s="2"/>
      <c r="J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  <c r="FG1368" s="2"/>
      <c r="FH1368" s="2"/>
      <c r="FI1368" s="2"/>
      <c r="FJ1368" s="2"/>
      <c r="FK1368" s="2"/>
      <c r="FL1368" s="2"/>
      <c r="FM1368" s="2"/>
      <c r="FN1368" s="2"/>
      <c r="FO1368" s="2"/>
      <c r="FP1368" s="2"/>
      <c r="FQ1368" s="2"/>
      <c r="FR1368" s="2"/>
      <c r="FS1368" s="2"/>
      <c r="FT1368" s="2"/>
      <c r="FU1368" s="2"/>
      <c r="FV1368" s="2"/>
    </row>
    <row r="1369" spans="2:178" ht="12">
      <c r="B1369" s="2"/>
      <c r="C1369" s="2"/>
      <c r="D1369" s="2"/>
      <c r="E1369" s="2"/>
      <c r="F1369" s="2"/>
      <c r="G1369" s="2"/>
      <c r="H1369" s="63"/>
      <c r="I1369" s="2"/>
      <c r="J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  <c r="EW1369" s="2"/>
      <c r="EX1369" s="2"/>
      <c r="EY1369" s="2"/>
      <c r="EZ1369" s="2"/>
      <c r="FA1369" s="2"/>
      <c r="FB1369" s="2"/>
      <c r="FC1369" s="2"/>
      <c r="FD1369" s="2"/>
      <c r="FE1369" s="2"/>
      <c r="FF1369" s="2"/>
      <c r="FG1369" s="2"/>
      <c r="FH1369" s="2"/>
      <c r="FI1369" s="2"/>
      <c r="FJ1369" s="2"/>
      <c r="FK1369" s="2"/>
      <c r="FL1369" s="2"/>
      <c r="FM1369" s="2"/>
      <c r="FN1369" s="2"/>
      <c r="FO1369" s="2"/>
      <c r="FP1369" s="2"/>
      <c r="FQ1369" s="2"/>
      <c r="FR1369" s="2"/>
      <c r="FS1369" s="2"/>
      <c r="FT1369" s="2"/>
      <c r="FU1369" s="2"/>
      <c r="FV1369" s="2"/>
    </row>
    <row r="1370" spans="2:178" ht="12">
      <c r="B1370" s="2"/>
      <c r="C1370" s="2"/>
      <c r="D1370" s="2"/>
      <c r="E1370" s="2"/>
      <c r="F1370" s="2"/>
      <c r="G1370" s="2"/>
      <c r="H1370" s="63"/>
      <c r="I1370" s="2"/>
      <c r="J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  <c r="FG1370" s="2"/>
      <c r="FH1370" s="2"/>
      <c r="FI1370" s="2"/>
      <c r="FJ1370" s="2"/>
      <c r="FK1370" s="2"/>
      <c r="FL1370" s="2"/>
      <c r="FM1370" s="2"/>
      <c r="FN1370" s="2"/>
      <c r="FO1370" s="2"/>
      <c r="FP1370" s="2"/>
      <c r="FQ1370" s="2"/>
      <c r="FR1370" s="2"/>
      <c r="FS1370" s="2"/>
      <c r="FT1370" s="2"/>
      <c r="FU1370" s="2"/>
      <c r="FV1370" s="2"/>
    </row>
    <row r="1371" spans="2:178" ht="12">
      <c r="B1371" s="2"/>
      <c r="C1371" s="2"/>
      <c r="D1371" s="2"/>
      <c r="E1371" s="2"/>
      <c r="F1371" s="2"/>
      <c r="G1371" s="2"/>
      <c r="H1371" s="63"/>
      <c r="I1371" s="2"/>
      <c r="J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  <c r="EW1371" s="2"/>
      <c r="EX1371" s="2"/>
      <c r="EY1371" s="2"/>
      <c r="EZ1371" s="2"/>
      <c r="FA1371" s="2"/>
      <c r="FB1371" s="2"/>
      <c r="FC1371" s="2"/>
      <c r="FD1371" s="2"/>
      <c r="FE1371" s="2"/>
      <c r="FF1371" s="2"/>
      <c r="FG1371" s="2"/>
      <c r="FH1371" s="2"/>
      <c r="FI1371" s="2"/>
      <c r="FJ1371" s="2"/>
      <c r="FK1371" s="2"/>
      <c r="FL1371" s="2"/>
      <c r="FM1371" s="2"/>
      <c r="FN1371" s="2"/>
      <c r="FO1371" s="2"/>
      <c r="FP1371" s="2"/>
      <c r="FQ1371" s="2"/>
      <c r="FR1371" s="2"/>
      <c r="FS1371" s="2"/>
      <c r="FT1371" s="2"/>
      <c r="FU1371" s="2"/>
      <c r="FV1371" s="2"/>
    </row>
    <row r="1372" spans="2:178" ht="12">
      <c r="B1372" s="2"/>
      <c r="C1372" s="2"/>
      <c r="D1372" s="2"/>
      <c r="E1372" s="2"/>
      <c r="F1372" s="2"/>
      <c r="G1372" s="2"/>
      <c r="H1372" s="63"/>
      <c r="I1372" s="2"/>
      <c r="J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  <c r="FG1372" s="2"/>
      <c r="FH1372" s="2"/>
      <c r="FI1372" s="2"/>
      <c r="FJ1372" s="2"/>
      <c r="FK1372" s="2"/>
      <c r="FL1372" s="2"/>
      <c r="FM1372" s="2"/>
      <c r="FN1372" s="2"/>
      <c r="FO1372" s="2"/>
      <c r="FP1372" s="2"/>
      <c r="FQ1372" s="2"/>
      <c r="FR1372" s="2"/>
      <c r="FS1372" s="2"/>
      <c r="FT1372" s="2"/>
      <c r="FU1372" s="2"/>
      <c r="FV1372" s="2"/>
    </row>
    <row r="1373" spans="2:178" ht="12">
      <c r="B1373" s="2"/>
      <c r="C1373" s="2"/>
      <c r="D1373" s="2"/>
      <c r="E1373" s="2"/>
      <c r="F1373" s="2"/>
      <c r="G1373" s="2"/>
      <c r="H1373" s="63"/>
      <c r="I1373" s="2"/>
      <c r="J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  <c r="EW1373" s="2"/>
      <c r="EX1373" s="2"/>
      <c r="EY1373" s="2"/>
      <c r="EZ1373" s="2"/>
      <c r="FA1373" s="2"/>
      <c r="FB1373" s="2"/>
      <c r="FC1373" s="2"/>
      <c r="FD1373" s="2"/>
      <c r="FE1373" s="2"/>
      <c r="FF1373" s="2"/>
      <c r="FG1373" s="2"/>
      <c r="FH1373" s="2"/>
      <c r="FI1373" s="2"/>
      <c r="FJ1373" s="2"/>
      <c r="FK1373" s="2"/>
      <c r="FL1373" s="2"/>
      <c r="FM1373" s="2"/>
      <c r="FN1373" s="2"/>
      <c r="FO1373" s="2"/>
      <c r="FP1373" s="2"/>
      <c r="FQ1373" s="2"/>
      <c r="FR1373" s="2"/>
      <c r="FS1373" s="2"/>
      <c r="FT1373" s="2"/>
      <c r="FU1373" s="2"/>
      <c r="FV1373" s="2"/>
    </row>
    <row r="1374" spans="2:178" ht="12">
      <c r="B1374" s="2"/>
      <c r="C1374" s="2"/>
      <c r="D1374" s="2"/>
      <c r="E1374" s="2"/>
      <c r="F1374" s="2"/>
      <c r="G1374" s="2"/>
      <c r="H1374" s="63"/>
      <c r="I1374" s="2"/>
      <c r="J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  <c r="FG1374" s="2"/>
      <c r="FH1374" s="2"/>
      <c r="FI1374" s="2"/>
      <c r="FJ1374" s="2"/>
      <c r="FK1374" s="2"/>
      <c r="FL1374" s="2"/>
      <c r="FM1374" s="2"/>
      <c r="FN1374" s="2"/>
      <c r="FO1374" s="2"/>
      <c r="FP1374" s="2"/>
      <c r="FQ1374" s="2"/>
      <c r="FR1374" s="2"/>
      <c r="FS1374" s="2"/>
      <c r="FT1374" s="2"/>
      <c r="FU1374" s="2"/>
      <c r="FV1374" s="2"/>
    </row>
    <row r="1375" spans="2:178" ht="12">
      <c r="B1375" s="2"/>
      <c r="C1375" s="2"/>
      <c r="D1375" s="2"/>
      <c r="E1375" s="2"/>
      <c r="F1375" s="2"/>
      <c r="G1375" s="2"/>
      <c r="H1375" s="63"/>
      <c r="I1375" s="2"/>
      <c r="J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  <c r="EW1375" s="2"/>
      <c r="EX1375" s="2"/>
      <c r="EY1375" s="2"/>
      <c r="EZ1375" s="2"/>
      <c r="FA1375" s="2"/>
      <c r="FB1375" s="2"/>
      <c r="FC1375" s="2"/>
      <c r="FD1375" s="2"/>
      <c r="FE1375" s="2"/>
      <c r="FF1375" s="2"/>
      <c r="FG1375" s="2"/>
      <c r="FH1375" s="2"/>
      <c r="FI1375" s="2"/>
      <c r="FJ1375" s="2"/>
      <c r="FK1375" s="2"/>
      <c r="FL1375" s="2"/>
      <c r="FM1375" s="2"/>
      <c r="FN1375" s="2"/>
      <c r="FO1375" s="2"/>
      <c r="FP1375" s="2"/>
      <c r="FQ1375" s="2"/>
      <c r="FR1375" s="2"/>
      <c r="FS1375" s="2"/>
      <c r="FT1375" s="2"/>
      <c r="FU1375" s="2"/>
      <c r="FV1375" s="2"/>
    </row>
    <row r="1376" spans="2:178" ht="12">
      <c r="B1376" s="2"/>
      <c r="C1376" s="2"/>
      <c r="D1376" s="2"/>
      <c r="E1376" s="2"/>
      <c r="F1376" s="2"/>
      <c r="G1376" s="2"/>
      <c r="H1376" s="63"/>
      <c r="I1376" s="2"/>
      <c r="J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  <c r="FG1376" s="2"/>
      <c r="FH1376" s="2"/>
      <c r="FI1376" s="2"/>
      <c r="FJ1376" s="2"/>
      <c r="FK1376" s="2"/>
      <c r="FL1376" s="2"/>
      <c r="FM1376" s="2"/>
      <c r="FN1376" s="2"/>
      <c r="FO1376" s="2"/>
      <c r="FP1376" s="2"/>
      <c r="FQ1376" s="2"/>
      <c r="FR1376" s="2"/>
      <c r="FS1376" s="2"/>
      <c r="FT1376" s="2"/>
      <c r="FU1376" s="2"/>
      <c r="FV1376" s="2"/>
    </row>
    <row r="1377" spans="2:178" ht="12">
      <c r="B1377" s="2"/>
      <c r="C1377" s="2"/>
      <c r="D1377" s="2"/>
      <c r="E1377" s="2"/>
      <c r="F1377" s="2"/>
      <c r="G1377" s="2"/>
      <c r="H1377" s="63"/>
      <c r="I1377" s="2"/>
      <c r="J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  <c r="EW1377" s="2"/>
      <c r="EX1377" s="2"/>
      <c r="EY1377" s="2"/>
      <c r="EZ1377" s="2"/>
      <c r="FA1377" s="2"/>
      <c r="FB1377" s="2"/>
      <c r="FC1377" s="2"/>
      <c r="FD1377" s="2"/>
      <c r="FE1377" s="2"/>
      <c r="FF1377" s="2"/>
      <c r="FG1377" s="2"/>
      <c r="FH1377" s="2"/>
      <c r="FI1377" s="2"/>
      <c r="FJ1377" s="2"/>
      <c r="FK1377" s="2"/>
      <c r="FL1377" s="2"/>
      <c r="FM1377" s="2"/>
      <c r="FN1377" s="2"/>
      <c r="FO1377" s="2"/>
      <c r="FP1377" s="2"/>
      <c r="FQ1377" s="2"/>
      <c r="FR1377" s="2"/>
      <c r="FS1377" s="2"/>
      <c r="FT1377" s="2"/>
      <c r="FU1377" s="2"/>
      <c r="FV1377" s="2"/>
    </row>
    <row r="1378" spans="2:178" ht="12">
      <c r="B1378" s="2"/>
      <c r="C1378" s="2"/>
      <c r="D1378" s="2"/>
      <c r="E1378" s="2"/>
      <c r="F1378" s="2"/>
      <c r="G1378" s="2"/>
      <c r="H1378" s="63"/>
      <c r="I1378" s="2"/>
      <c r="J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  <c r="FG1378" s="2"/>
      <c r="FH1378" s="2"/>
      <c r="FI1378" s="2"/>
      <c r="FJ1378" s="2"/>
      <c r="FK1378" s="2"/>
      <c r="FL1378" s="2"/>
      <c r="FM1378" s="2"/>
      <c r="FN1378" s="2"/>
      <c r="FO1378" s="2"/>
      <c r="FP1378" s="2"/>
      <c r="FQ1378" s="2"/>
      <c r="FR1378" s="2"/>
      <c r="FS1378" s="2"/>
      <c r="FT1378" s="2"/>
      <c r="FU1378" s="2"/>
      <c r="FV1378" s="2"/>
    </row>
    <row r="1379" spans="2:178" ht="12">
      <c r="B1379" s="2"/>
      <c r="C1379" s="2"/>
      <c r="D1379" s="2"/>
      <c r="E1379" s="2"/>
      <c r="F1379" s="2"/>
      <c r="G1379" s="2"/>
      <c r="H1379" s="63"/>
      <c r="I1379" s="2"/>
      <c r="J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  <c r="EW1379" s="2"/>
      <c r="EX1379" s="2"/>
      <c r="EY1379" s="2"/>
      <c r="EZ1379" s="2"/>
      <c r="FA1379" s="2"/>
      <c r="FB1379" s="2"/>
      <c r="FC1379" s="2"/>
      <c r="FD1379" s="2"/>
      <c r="FE1379" s="2"/>
      <c r="FF1379" s="2"/>
      <c r="FG1379" s="2"/>
      <c r="FH1379" s="2"/>
      <c r="FI1379" s="2"/>
      <c r="FJ1379" s="2"/>
      <c r="FK1379" s="2"/>
      <c r="FL1379" s="2"/>
      <c r="FM1379" s="2"/>
      <c r="FN1379" s="2"/>
      <c r="FO1379" s="2"/>
      <c r="FP1379" s="2"/>
      <c r="FQ1379" s="2"/>
      <c r="FR1379" s="2"/>
      <c r="FS1379" s="2"/>
      <c r="FT1379" s="2"/>
      <c r="FU1379" s="2"/>
      <c r="FV1379" s="2"/>
    </row>
    <row r="1380" spans="2:178" ht="12">
      <c r="B1380" s="2"/>
      <c r="C1380" s="2"/>
      <c r="D1380" s="2"/>
      <c r="E1380" s="2"/>
      <c r="F1380" s="2"/>
      <c r="G1380" s="2"/>
      <c r="H1380" s="63"/>
      <c r="I1380" s="2"/>
      <c r="J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  <c r="FG1380" s="2"/>
      <c r="FH1380" s="2"/>
      <c r="FI1380" s="2"/>
      <c r="FJ1380" s="2"/>
      <c r="FK1380" s="2"/>
      <c r="FL1380" s="2"/>
      <c r="FM1380" s="2"/>
      <c r="FN1380" s="2"/>
      <c r="FO1380" s="2"/>
      <c r="FP1380" s="2"/>
      <c r="FQ1380" s="2"/>
      <c r="FR1380" s="2"/>
      <c r="FS1380" s="2"/>
      <c r="FT1380" s="2"/>
      <c r="FU1380" s="2"/>
      <c r="FV1380" s="2"/>
    </row>
    <row r="1381" spans="2:178" ht="12">
      <c r="B1381" s="2"/>
      <c r="C1381" s="2"/>
      <c r="D1381" s="2"/>
      <c r="E1381" s="2"/>
      <c r="F1381" s="2"/>
      <c r="G1381" s="2"/>
      <c r="H1381" s="63"/>
      <c r="I1381" s="2"/>
      <c r="J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2"/>
      <c r="FI1381" s="2"/>
      <c r="FJ1381" s="2"/>
      <c r="FK1381" s="2"/>
      <c r="FL1381" s="2"/>
      <c r="FM1381" s="2"/>
      <c r="FN1381" s="2"/>
      <c r="FO1381" s="2"/>
      <c r="FP1381" s="2"/>
      <c r="FQ1381" s="2"/>
      <c r="FR1381" s="2"/>
      <c r="FS1381" s="2"/>
      <c r="FT1381" s="2"/>
      <c r="FU1381" s="2"/>
      <c r="FV1381" s="2"/>
    </row>
    <row r="1382" spans="2:178" ht="12">
      <c r="B1382" s="2"/>
      <c r="C1382" s="2"/>
      <c r="D1382" s="2"/>
      <c r="E1382" s="2"/>
      <c r="F1382" s="2"/>
      <c r="G1382" s="2"/>
      <c r="H1382" s="63"/>
      <c r="I1382" s="2"/>
      <c r="J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  <c r="FG1382" s="2"/>
      <c r="FH1382" s="2"/>
      <c r="FI1382" s="2"/>
      <c r="FJ1382" s="2"/>
      <c r="FK1382" s="2"/>
      <c r="FL1382" s="2"/>
      <c r="FM1382" s="2"/>
      <c r="FN1382" s="2"/>
      <c r="FO1382" s="2"/>
      <c r="FP1382" s="2"/>
      <c r="FQ1382" s="2"/>
      <c r="FR1382" s="2"/>
      <c r="FS1382" s="2"/>
      <c r="FT1382" s="2"/>
      <c r="FU1382" s="2"/>
      <c r="FV1382" s="2"/>
    </row>
    <row r="1383" spans="2:178" ht="12">
      <c r="B1383" s="2"/>
      <c r="C1383" s="2"/>
      <c r="D1383" s="2"/>
      <c r="E1383" s="2"/>
      <c r="F1383" s="2"/>
      <c r="G1383" s="2"/>
      <c r="H1383" s="63"/>
      <c r="I1383" s="2"/>
      <c r="J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  <c r="EW1383" s="2"/>
      <c r="EX1383" s="2"/>
      <c r="EY1383" s="2"/>
      <c r="EZ1383" s="2"/>
      <c r="FA1383" s="2"/>
      <c r="FB1383" s="2"/>
      <c r="FC1383" s="2"/>
      <c r="FD1383" s="2"/>
      <c r="FE1383" s="2"/>
      <c r="FF1383" s="2"/>
      <c r="FG1383" s="2"/>
      <c r="FH1383" s="2"/>
      <c r="FI1383" s="2"/>
      <c r="FJ1383" s="2"/>
      <c r="FK1383" s="2"/>
      <c r="FL1383" s="2"/>
      <c r="FM1383" s="2"/>
      <c r="FN1383" s="2"/>
      <c r="FO1383" s="2"/>
      <c r="FP1383" s="2"/>
      <c r="FQ1383" s="2"/>
      <c r="FR1383" s="2"/>
      <c r="FS1383" s="2"/>
      <c r="FT1383" s="2"/>
      <c r="FU1383" s="2"/>
      <c r="FV1383" s="2"/>
    </row>
    <row r="1384" spans="2:178" ht="12">
      <c r="B1384" s="2"/>
      <c r="C1384" s="2"/>
      <c r="D1384" s="2"/>
      <c r="E1384" s="2"/>
      <c r="F1384" s="2"/>
      <c r="G1384" s="2"/>
      <c r="H1384" s="63"/>
      <c r="I1384" s="2"/>
      <c r="J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  <c r="FG1384" s="2"/>
      <c r="FH1384" s="2"/>
      <c r="FI1384" s="2"/>
      <c r="FJ1384" s="2"/>
      <c r="FK1384" s="2"/>
      <c r="FL1384" s="2"/>
      <c r="FM1384" s="2"/>
      <c r="FN1384" s="2"/>
      <c r="FO1384" s="2"/>
      <c r="FP1384" s="2"/>
      <c r="FQ1384" s="2"/>
      <c r="FR1384" s="2"/>
      <c r="FS1384" s="2"/>
      <c r="FT1384" s="2"/>
      <c r="FU1384" s="2"/>
      <c r="FV1384" s="2"/>
    </row>
    <row r="1385" spans="2:178" ht="12">
      <c r="B1385" s="2"/>
      <c r="C1385" s="2"/>
      <c r="D1385" s="2"/>
      <c r="E1385" s="2"/>
      <c r="F1385" s="2"/>
      <c r="G1385" s="2"/>
      <c r="H1385" s="63"/>
      <c r="I1385" s="2"/>
      <c r="J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  <c r="EW1385" s="2"/>
      <c r="EX1385" s="2"/>
      <c r="EY1385" s="2"/>
      <c r="EZ1385" s="2"/>
      <c r="FA1385" s="2"/>
      <c r="FB1385" s="2"/>
      <c r="FC1385" s="2"/>
      <c r="FD1385" s="2"/>
      <c r="FE1385" s="2"/>
      <c r="FF1385" s="2"/>
      <c r="FG1385" s="2"/>
      <c r="FH1385" s="2"/>
      <c r="FI1385" s="2"/>
      <c r="FJ1385" s="2"/>
      <c r="FK1385" s="2"/>
      <c r="FL1385" s="2"/>
      <c r="FM1385" s="2"/>
      <c r="FN1385" s="2"/>
      <c r="FO1385" s="2"/>
      <c r="FP1385" s="2"/>
      <c r="FQ1385" s="2"/>
      <c r="FR1385" s="2"/>
      <c r="FS1385" s="2"/>
      <c r="FT1385" s="2"/>
      <c r="FU1385" s="2"/>
      <c r="FV1385" s="2"/>
    </row>
    <row r="1386" spans="2:178" ht="12">
      <c r="B1386" s="2"/>
      <c r="C1386" s="2"/>
      <c r="D1386" s="2"/>
      <c r="E1386" s="2"/>
      <c r="F1386" s="2"/>
      <c r="G1386" s="2"/>
      <c r="H1386" s="63"/>
      <c r="I1386" s="2"/>
      <c r="J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  <c r="FG1386" s="2"/>
      <c r="FH1386" s="2"/>
      <c r="FI1386" s="2"/>
      <c r="FJ1386" s="2"/>
      <c r="FK1386" s="2"/>
      <c r="FL1386" s="2"/>
      <c r="FM1386" s="2"/>
      <c r="FN1386" s="2"/>
      <c r="FO1386" s="2"/>
      <c r="FP1386" s="2"/>
      <c r="FQ1386" s="2"/>
      <c r="FR1386" s="2"/>
      <c r="FS1386" s="2"/>
      <c r="FT1386" s="2"/>
      <c r="FU1386" s="2"/>
      <c r="FV1386" s="2"/>
    </row>
    <row r="1387" spans="2:178" ht="12">
      <c r="B1387" s="2"/>
      <c r="C1387" s="2"/>
      <c r="D1387" s="2"/>
      <c r="E1387" s="2"/>
      <c r="F1387" s="2"/>
      <c r="G1387" s="2"/>
      <c r="H1387" s="63"/>
      <c r="I1387" s="2"/>
      <c r="J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  <c r="EW1387" s="2"/>
      <c r="EX1387" s="2"/>
      <c r="EY1387" s="2"/>
      <c r="EZ1387" s="2"/>
      <c r="FA1387" s="2"/>
      <c r="FB1387" s="2"/>
      <c r="FC1387" s="2"/>
      <c r="FD1387" s="2"/>
      <c r="FE1387" s="2"/>
      <c r="FF1387" s="2"/>
      <c r="FG1387" s="2"/>
      <c r="FH1387" s="2"/>
      <c r="FI1387" s="2"/>
      <c r="FJ1387" s="2"/>
      <c r="FK1387" s="2"/>
      <c r="FL1387" s="2"/>
      <c r="FM1387" s="2"/>
      <c r="FN1387" s="2"/>
      <c r="FO1387" s="2"/>
      <c r="FP1387" s="2"/>
      <c r="FQ1387" s="2"/>
      <c r="FR1387" s="2"/>
      <c r="FS1387" s="2"/>
      <c r="FT1387" s="2"/>
      <c r="FU1387" s="2"/>
      <c r="FV1387" s="2"/>
    </row>
    <row r="1388" spans="2:178" ht="12">
      <c r="B1388" s="2"/>
      <c r="C1388" s="2"/>
      <c r="D1388" s="2"/>
      <c r="E1388" s="2"/>
      <c r="F1388" s="2"/>
      <c r="G1388" s="2"/>
      <c r="H1388" s="63"/>
      <c r="I1388" s="2"/>
      <c r="J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  <c r="EW1388" s="2"/>
      <c r="EX1388" s="2"/>
      <c r="EY1388" s="2"/>
      <c r="EZ1388" s="2"/>
      <c r="FA1388" s="2"/>
      <c r="FB1388" s="2"/>
      <c r="FC1388" s="2"/>
      <c r="FD1388" s="2"/>
      <c r="FE1388" s="2"/>
      <c r="FF1388" s="2"/>
      <c r="FG1388" s="2"/>
      <c r="FH1388" s="2"/>
      <c r="FI1388" s="2"/>
      <c r="FJ1388" s="2"/>
      <c r="FK1388" s="2"/>
      <c r="FL1388" s="2"/>
      <c r="FM1388" s="2"/>
      <c r="FN1388" s="2"/>
      <c r="FO1388" s="2"/>
      <c r="FP1388" s="2"/>
      <c r="FQ1388" s="2"/>
      <c r="FR1388" s="2"/>
      <c r="FS1388" s="2"/>
      <c r="FT1388" s="2"/>
      <c r="FU1388" s="2"/>
      <c r="FV1388" s="2"/>
    </row>
    <row r="1389" spans="2:178" ht="12">
      <c r="B1389" s="2"/>
      <c r="C1389" s="2"/>
      <c r="D1389" s="2"/>
      <c r="E1389" s="2"/>
      <c r="F1389" s="2"/>
      <c r="G1389" s="2"/>
      <c r="H1389" s="63"/>
      <c r="I1389" s="2"/>
      <c r="J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  <c r="EW1389" s="2"/>
      <c r="EX1389" s="2"/>
      <c r="EY1389" s="2"/>
      <c r="EZ1389" s="2"/>
      <c r="FA1389" s="2"/>
      <c r="FB1389" s="2"/>
      <c r="FC1389" s="2"/>
      <c r="FD1389" s="2"/>
      <c r="FE1389" s="2"/>
      <c r="FF1389" s="2"/>
      <c r="FG1389" s="2"/>
      <c r="FH1389" s="2"/>
      <c r="FI1389" s="2"/>
      <c r="FJ1389" s="2"/>
      <c r="FK1389" s="2"/>
      <c r="FL1389" s="2"/>
      <c r="FM1389" s="2"/>
      <c r="FN1389" s="2"/>
      <c r="FO1389" s="2"/>
      <c r="FP1389" s="2"/>
      <c r="FQ1389" s="2"/>
      <c r="FR1389" s="2"/>
      <c r="FS1389" s="2"/>
      <c r="FT1389" s="2"/>
      <c r="FU1389" s="2"/>
      <c r="FV1389" s="2"/>
    </row>
    <row r="1390" spans="2:178" ht="12">
      <c r="B1390" s="2"/>
      <c r="C1390" s="2"/>
      <c r="D1390" s="2"/>
      <c r="E1390" s="2"/>
      <c r="F1390" s="2"/>
      <c r="G1390" s="2"/>
      <c r="H1390" s="63"/>
      <c r="I1390" s="2"/>
      <c r="J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  <c r="FG1390" s="2"/>
      <c r="FH1390" s="2"/>
      <c r="FI1390" s="2"/>
      <c r="FJ1390" s="2"/>
      <c r="FK1390" s="2"/>
      <c r="FL1390" s="2"/>
      <c r="FM1390" s="2"/>
      <c r="FN1390" s="2"/>
      <c r="FO1390" s="2"/>
      <c r="FP1390" s="2"/>
      <c r="FQ1390" s="2"/>
      <c r="FR1390" s="2"/>
      <c r="FS1390" s="2"/>
      <c r="FT1390" s="2"/>
      <c r="FU1390" s="2"/>
      <c r="FV1390" s="2"/>
    </row>
    <row r="1391" spans="2:178" ht="12">
      <c r="B1391" s="2"/>
      <c r="C1391" s="2"/>
      <c r="D1391" s="2"/>
      <c r="E1391" s="2"/>
      <c r="F1391" s="2"/>
      <c r="G1391" s="2"/>
      <c r="H1391" s="63"/>
      <c r="I1391" s="2"/>
      <c r="J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  <c r="EW1391" s="2"/>
      <c r="EX1391" s="2"/>
      <c r="EY1391" s="2"/>
      <c r="EZ1391" s="2"/>
      <c r="FA1391" s="2"/>
      <c r="FB1391" s="2"/>
      <c r="FC1391" s="2"/>
      <c r="FD1391" s="2"/>
      <c r="FE1391" s="2"/>
      <c r="FF1391" s="2"/>
      <c r="FG1391" s="2"/>
      <c r="FH1391" s="2"/>
      <c r="FI1391" s="2"/>
      <c r="FJ1391" s="2"/>
      <c r="FK1391" s="2"/>
      <c r="FL1391" s="2"/>
      <c r="FM1391" s="2"/>
      <c r="FN1391" s="2"/>
      <c r="FO1391" s="2"/>
      <c r="FP1391" s="2"/>
      <c r="FQ1391" s="2"/>
      <c r="FR1391" s="2"/>
      <c r="FS1391" s="2"/>
      <c r="FT1391" s="2"/>
      <c r="FU1391" s="2"/>
      <c r="FV1391" s="2"/>
    </row>
    <row r="1392" spans="2:178" ht="12">
      <c r="B1392" s="2"/>
      <c r="C1392" s="2"/>
      <c r="D1392" s="2"/>
      <c r="E1392" s="2"/>
      <c r="F1392" s="2"/>
      <c r="G1392" s="2"/>
      <c r="H1392" s="63"/>
      <c r="I1392" s="2"/>
      <c r="J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  <c r="FG1392" s="2"/>
      <c r="FH1392" s="2"/>
      <c r="FI1392" s="2"/>
      <c r="FJ1392" s="2"/>
      <c r="FK1392" s="2"/>
      <c r="FL1392" s="2"/>
      <c r="FM1392" s="2"/>
      <c r="FN1392" s="2"/>
      <c r="FO1392" s="2"/>
      <c r="FP1392" s="2"/>
      <c r="FQ1392" s="2"/>
      <c r="FR1392" s="2"/>
      <c r="FS1392" s="2"/>
      <c r="FT1392" s="2"/>
      <c r="FU1392" s="2"/>
      <c r="FV1392" s="2"/>
    </row>
    <row r="1393" spans="2:178" ht="12">
      <c r="B1393" s="2"/>
      <c r="C1393" s="2"/>
      <c r="D1393" s="2"/>
      <c r="E1393" s="2"/>
      <c r="F1393" s="2"/>
      <c r="G1393" s="2"/>
      <c r="H1393" s="63"/>
      <c r="I1393" s="2"/>
      <c r="J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  <c r="EW1393" s="2"/>
      <c r="EX1393" s="2"/>
      <c r="EY1393" s="2"/>
      <c r="EZ1393" s="2"/>
      <c r="FA1393" s="2"/>
      <c r="FB1393" s="2"/>
      <c r="FC1393" s="2"/>
      <c r="FD1393" s="2"/>
      <c r="FE1393" s="2"/>
      <c r="FF1393" s="2"/>
      <c r="FG1393" s="2"/>
      <c r="FH1393" s="2"/>
      <c r="FI1393" s="2"/>
      <c r="FJ1393" s="2"/>
      <c r="FK1393" s="2"/>
      <c r="FL1393" s="2"/>
      <c r="FM1393" s="2"/>
      <c r="FN1393" s="2"/>
      <c r="FO1393" s="2"/>
      <c r="FP1393" s="2"/>
      <c r="FQ1393" s="2"/>
      <c r="FR1393" s="2"/>
      <c r="FS1393" s="2"/>
      <c r="FT1393" s="2"/>
      <c r="FU1393" s="2"/>
      <c r="FV1393" s="2"/>
    </row>
    <row r="1394" spans="2:178" ht="12">
      <c r="B1394" s="2"/>
      <c r="C1394" s="2"/>
      <c r="D1394" s="2"/>
      <c r="E1394" s="2"/>
      <c r="F1394" s="2"/>
      <c r="G1394" s="2"/>
      <c r="H1394" s="63"/>
      <c r="I1394" s="2"/>
      <c r="J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  <c r="FG1394" s="2"/>
      <c r="FH1394" s="2"/>
      <c r="FI1394" s="2"/>
      <c r="FJ1394" s="2"/>
      <c r="FK1394" s="2"/>
      <c r="FL1394" s="2"/>
      <c r="FM1394" s="2"/>
      <c r="FN1394" s="2"/>
      <c r="FO1394" s="2"/>
      <c r="FP1394" s="2"/>
      <c r="FQ1394" s="2"/>
      <c r="FR1394" s="2"/>
      <c r="FS1394" s="2"/>
      <c r="FT1394" s="2"/>
      <c r="FU1394" s="2"/>
      <c r="FV1394" s="2"/>
    </row>
    <row r="1395" spans="2:178" ht="12">
      <c r="B1395" s="2"/>
      <c r="C1395" s="2"/>
      <c r="D1395" s="2"/>
      <c r="E1395" s="2"/>
      <c r="F1395" s="2"/>
      <c r="G1395" s="2"/>
      <c r="H1395" s="63"/>
      <c r="I1395" s="2"/>
      <c r="J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  <c r="EW1395" s="2"/>
      <c r="EX1395" s="2"/>
      <c r="EY1395" s="2"/>
      <c r="EZ1395" s="2"/>
      <c r="FA1395" s="2"/>
      <c r="FB1395" s="2"/>
      <c r="FC1395" s="2"/>
      <c r="FD1395" s="2"/>
      <c r="FE1395" s="2"/>
      <c r="FF1395" s="2"/>
      <c r="FG1395" s="2"/>
      <c r="FH1395" s="2"/>
      <c r="FI1395" s="2"/>
      <c r="FJ1395" s="2"/>
      <c r="FK1395" s="2"/>
      <c r="FL1395" s="2"/>
      <c r="FM1395" s="2"/>
      <c r="FN1395" s="2"/>
      <c r="FO1395" s="2"/>
      <c r="FP1395" s="2"/>
      <c r="FQ1395" s="2"/>
      <c r="FR1395" s="2"/>
      <c r="FS1395" s="2"/>
      <c r="FT1395" s="2"/>
      <c r="FU1395" s="2"/>
      <c r="FV1395" s="2"/>
    </row>
    <row r="1396" spans="2:178" ht="12">
      <c r="B1396" s="2"/>
      <c r="C1396" s="2"/>
      <c r="D1396" s="2"/>
      <c r="E1396" s="2"/>
      <c r="F1396" s="2"/>
      <c r="G1396" s="2"/>
      <c r="H1396" s="63"/>
      <c r="I1396" s="2"/>
      <c r="J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  <c r="FG1396" s="2"/>
      <c r="FH1396" s="2"/>
      <c r="FI1396" s="2"/>
      <c r="FJ1396" s="2"/>
      <c r="FK1396" s="2"/>
      <c r="FL1396" s="2"/>
      <c r="FM1396" s="2"/>
      <c r="FN1396" s="2"/>
      <c r="FO1396" s="2"/>
      <c r="FP1396" s="2"/>
      <c r="FQ1396" s="2"/>
      <c r="FR1396" s="2"/>
      <c r="FS1396" s="2"/>
      <c r="FT1396" s="2"/>
      <c r="FU1396" s="2"/>
      <c r="FV1396" s="2"/>
    </row>
    <row r="1397" spans="2:178" ht="12">
      <c r="B1397" s="2"/>
      <c r="C1397" s="2"/>
      <c r="D1397" s="2"/>
      <c r="E1397" s="2"/>
      <c r="F1397" s="2"/>
      <c r="G1397" s="2"/>
      <c r="H1397" s="63"/>
      <c r="I1397" s="2"/>
      <c r="J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  <c r="EW1397" s="2"/>
      <c r="EX1397" s="2"/>
      <c r="EY1397" s="2"/>
      <c r="EZ1397" s="2"/>
      <c r="FA1397" s="2"/>
      <c r="FB1397" s="2"/>
      <c r="FC1397" s="2"/>
      <c r="FD1397" s="2"/>
      <c r="FE1397" s="2"/>
      <c r="FF1397" s="2"/>
      <c r="FG1397" s="2"/>
      <c r="FH1397" s="2"/>
      <c r="FI1397" s="2"/>
      <c r="FJ1397" s="2"/>
      <c r="FK1397" s="2"/>
      <c r="FL1397" s="2"/>
      <c r="FM1397" s="2"/>
      <c r="FN1397" s="2"/>
      <c r="FO1397" s="2"/>
      <c r="FP1397" s="2"/>
      <c r="FQ1397" s="2"/>
      <c r="FR1397" s="2"/>
      <c r="FS1397" s="2"/>
      <c r="FT1397" s="2"/>
      <c r="FU1397" s="2"/>
      <c r="FV1397" s="2"/>
    </row>
    <row r="1398" spans="2:178" ht="12">
      <c r="B1398" s="2"/>
      <c r="C1398" s="2"/>
      <c r="D1398" s="2"/>
      <c r="E1398" s="2"/>
      <c r="F1398" s="2"/>
      <c r="G1398" s="2"/>
      <c r="H1398" s="63"/>
      <c r="I1398" s="2"/>
      <c r="J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  <c r="FG1398" s="2"/>
      <c r="FH1398" s="2"/>
      <c r="FI1398" s="2"/>
      <c r="FJ1398" s="2"/>
      <c r="FK1398" s="2"/>
      <c r="FL1398" s="2"/>
      <c r="FM1398" s="2"/>
      <c r="FN1398" s="2"/>
      <c r="FO1398" s="2"/>
      <c r="FP1398" s="2"/>
      <c r="FQ1398" s="2"/>
      <c r="FR1398" s="2"/>
      <c r="FS1398" s="2"/>
      <c r="FT1398" s="2"/>
      <c r="FU1398" s="2"/>
      <c r="FV1398" s="2"/>
    </row>
    <row r="1399" spans="2:178" ht="12">
      <c r="B1399" s="2"/>
      <c r="C1399" s="2"/>
      <c r="D1399" s="2"/>
      <c r="E1399" s="2"/>
      <c r="F1399" s="2"/>
      <c r="G1399" s="2"/>
      <c r="H1399" s="63"/>
      <c r="I1399" s="2"/>
      <c r="J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  <c r="EW1399" s="2"/>
      <c r="EX1399" s="2"/>
      <c r="EY1399" s="2"/>
      <c r="EZ1399" s="2"/>
      <c r="FA1399" s="2"/>
      <c r="FB1399" s="2"/>
      <c r="FC1399" s="2"/>
      <c r="FD1399" s="2"/>
      <c r="FE1399" s="2"/>
      <c r="FF1399" s="2"/>
      <c r="FG1399" s="2"/>
      <c r="FH1399" s="2"/>
      <c r="FI1399" s="2"/>
      <c r="FJ1399" s="2"/>
      <c r="FK1399" s="2"/>
      <c r="FL1399" s="2"/>
      <c r="FM1399" s="2"/>
      <c r="FN1399" s="2"/>
      <c r="FO1399" s="2"/>
      <c r="FP1399" s="2"/>
      <c r="FQ1399" s="2"/>
      <c r="FR1399" s="2"/>
      <c r="FS1399" s="2"/>
      <c r="FT1399" s="2"/>
      <c r="FU1399" s="2"/>
      <c r="FV1399" s="2"/>
    </row>
    <row r="1400" spans="2:178" ht="12">
      <c r="B1400" s="2"/>
      <c r="C1400" s="2"/>
      <c r="D1400" s="2"/>
      <c r="E1400" s="2"/>
      <c r="F1400" s="2"/>
      <c r="G1400" s="2"/>
      <c r="H1400" s="63"/>
      <c r="I1400" s="2"/>
      <c r="J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  <c r="FG1400" s="2"/>
      <c r="FH1400" s="2"/>
      <c r="FI1400" s="2"/>
      <c r="FJ1400" s="2"/>
      <c r="FK1400" s="2"/>
      <c r="FL1400" s="2"/>
      <c r="FM1400" s="2"/>
      <c r="FN1400" s="2"/>
      <c r="FO1400" s="2"/>
      <c r="FP1400" s="2"/>
      <c r="FQ1400" s="2"/>
      <c r="FR1400" s="2"/>
      <c r="FS1400" s="2"/>
      <c r="FT1400" s="2"/>
      <c r="FU1400" s="2"/>
      <c r="FV1400" s="2"/>
    </row>
    <row r="1401" spans="2:178" ht="12">
      <c r="B1401" s="2"/>
      <c r="C1401" s="2"/>
      <c r="D1401" s="2"/>
      <c r="E1401" s="2"/>
      <c r="F1401" s="2"/>
      <c r="G1401" s="2"/>
      <c r="H1401" s="63"/>
      <c r="I1401" s="2"/>
      <c r="J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  <c r="EW1401" s="2"/>
      <c r="EX1401" s="2"/>
      <c r="EY1401" s="2"/>
      <c r="EZ1401" s="2"/>
      <c r="FA1401" s="2"/>
      <c r="FB1401" s="2"/>
      <c r="FC1401" s="2"/>
      <c r="FD1401" s="2"/>
      <c r="FE1401" s="2"/>
      <c r="FF1401" s="2"/>
      <c r="FG1401" s="2"/>
      <c r="FH1401" s="2"/>
      <c r="FI1401" s="2"/>
      <c r="FJ1401" s="2"/>
      <c r="FK1401" s="2"/>
      <c r="FL1401" s="2"/>
      <c r="FM1401" s="2"/>
      <c r="FN1401" s="2"/>
      <c r="FO1401" s="2"/>
      <c r="FP1401" s="2"/>
      <c r="FQ1401" s="2"/>
      <c r="FR1401" s="2"/>
      <c r="FS1401" s="2"/>
      <c r="FT1401" s="2"/>
      <c r="FU1401" s="2"/>
      <c r="FV1401" s="2"/>
    </row>
    <row r="1402" spans="2:178" ht="12">
      <c r="B1402" s="2"/>
      <c r="C1402" s="2"/>
      <c r="D1402" s="2"/>
      <c r="E1402" s="2"/>
      <c r="F1402" s="2"/>
      <c r="G1402" s="2"/>
      <c r="H1402" s="63"/>
      <c r="I1402" s="2"/>
      <c r="J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  <c r="FG1402" s="2"/>
      <c r="FH1402" s="2"/>
      <c r="FI1402" s="2"/>
      <c r="FJ1402" s="2"/>
      <c r="FK1402" s="2"/>
      <c r="FL1402" s="2"/>
      <c r="FM1402" s="2"/>
      <c r="FN1402" s="2"/>
      <c r="FO1402" s="2"/>
      <c r="FP1402" s="2"/>
      <c r="FQ1402" s="2"/>
      <c r="FR1402" s="2"/>
      <c r="FS1402" s="2"/>
      <c r="FT1402" s="2"/>
      <c r="FU1402" s="2"/>
      <c r="FV1402" s="2"/>
    </row>
    <row r="1403" spans="2:178" ht="12">
      <c r="B1403" s="2"/>
      <c r="C1403" s="2"/>
      <c r="D1403" s="2"/>
      <c r="E1403" s="2"/>
      <c r="F1403" s="2"/>
      <c r="G1403" s="2"/>
      <c r="H1403" s="63"/>
      <c r="I1403" s="2"/>
      <c r="J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  <c r="DX1403" s="2"/>
      <c r="DY1403" s="2"/>
      <c r="DZ1403" s="2"/>
      <c r="EA1403" s="2"/>
      <c r="EB1403" s="2"/>
      <c r="EC1403" s="2"/>
      <c r="ED1403" s="2"/>
      <c r="EE1403" s="2"/>
      <c r="EF1403" s="2"/>
      <c r="EG1403" s="2"/>
      <c r="EH1403" s="2"/>
      <c r="EI1403" s="2"/>
      <c r="EJ1403" s="2"/>
      <c r="EK1403" s="2"/>
      <c r="EL1403" s="2"/>
      <c r="EM1403" s="2"/>
      <c r="EN1403" s="2"/>
      <c r="EO1403" s="2"/>
      <c r="EP1403" s="2"/>
      <c r="EQ1403" s="2"/>
      <c r="ER1403" s="2"/>
      <c r="ES1403" s="2"/>
      <c r="ET1403" s="2"/>
      <c r="EU1403" s="2"/>
      <c r="EV1403" s="2"/>
      <c r="EW1403" s="2"/>
      <c r="EX1403" s="2"/>
      <c r="EY1403" s="2"/>
      <c r="EZ1403" s="2"/>
      <c r="FA1403" s="2"/>
      <c r="FB1403" s="2"/>
      <c r="FC1403" s="2"/>
      <c r="FD1403" s="2"/>
      <c r="FE1403" s="2"/>
      <c r="FF1403" s="2"/>
      <c r="FG1403" s="2"/>
      <c r="FH1403" s="2"/>
      <c r="FI1403" s="2"/>
      <c r="FJ1403" s="2"/>
      <c r="FK1403" s="2"/>
      <c r="FL1403" s="2"/>
      <c r="FM1403" s="2"/>
      <c r="FN1403" s="2"/>
      <c r="FO1403" s="2"/>
      <c r="FP1403" s="2"/>
      <c r="FQ1403" s="2"/>
      <c r="FR1403" s="2"/>
      <c r="FS1403" s="2"/>
      <c r="FT1403" s="2"/>
      <c r="FU1403" s="2"/>
      <c r="FV1403" s="2"/>
    </row>
    <row r="1404" spans="2:178" ht="12">
      <c r="B1404" s="2"/>
      <c r="C1404" s="2"/>
      <c r="D1404" s="2"/>
      <c r="E1404" s="2"/>
      <c r="F1404" s="2"/>
      <c r="G1404" s="2"/>
      <c r="H1404" s="63"/>
      <c r="I1404" s="2"/>
      <c r="J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  <c r="EW1404" s="2"/>
      <c r="EX1404" s="2"/>
      <c r="EY1404" s="2"/>
      <c r="EZ1404" s="2"/>
      <c r="FA1404" s="2"/>
      <c r="FB1404" s="2"/>
      <c r="FC1404" s="2"/>
      <c r="FD1404" s="2"/>
      <c r="FE1404" s="2"/>
      <c r="FF1404" s="2"/>
      <c r="FG1404" s="2"/>
      <c r="FH1404" s="2"/>
      <c r="FI1404" s="2"/>
      <c r="FJ1404" s="2"/>
      <c r="FK1404" s="2"/>
      <c r="FL1404" s="2"/>
      <c r="FM1404" s="2"/>
      <c r="FN1404" s="2"/>
      <c r="FO1404" s="2"/>
      <c r="FP1404" s="2"/>
      <c r="FQ1404" s="2"/>
      <c r="FR1404" s="2"/>
      <c r="FS1404" s="2"/>
      <c r="FT1404" s="2"/>
      <c r="FU1404" s="2"/>
      <c r="FV1404" s="2"/>
    </row>
    <row r="1405" spans="2:178" ht="12">
      <c r="B1405" s="2"/>
      <c r="C1405" s="2"/>
      <c r="D1405" s="2"/>
      <c r="E1405" s="2"/>
      <c r="F1405" s="2"/>
      <c r="G1405" s="2"/>
      <c r="H1405" s="63"/>
      <c r="I1405" s="2"/>
      <c r="J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  <c r="DX1405" s="2"/>
      <c r="DY1405" s="2"/>
      <c r="DZ1405" s="2"/>
      <c r="EA1405" s="2"/>
      <c r="EB1405" s="2"/>
      <c r="EC1405" s="2"/>
      <c r="ED1405" s="2"/>
      <c r="EE1405" s="2"/>
      <c r="EF1405" s="2"/>
      <c r="EG1405" s="2"/>
      <c r="EH1405" s="2"/>
      <c r="EI1405" s="2"/>
      <c r="EJ1405" s="2"/>
      <c r="EK1405" s="2"/>
      <c r="EL1405" s="2"/>
      <c r="EM1405" s="2"/>
      <c r="EN1405" s="2"/>
      <c r="EO1405" s="2"/>
      <c r="EP1405" s="2"/>
      <c r="EQ1405" s="2"/>
      <c r="ER1405" s="2"/>
      <c r="ES1405" s="2"/>
      <c r="ET1405" s="2"/>
      <c r="EU1405" s="2"/>
      <c r="EV1405" s="2"/>
      <c r="EW1405" s="2"/>
      <c r="EX1405" s="2"/>
      <c r="EY1405" s="2"/>
      <c r="EZ1405" s="2"/>
      <c r="FA1405" s="2"/>
      <c r="FB1405" s="2"/>
      <c r="FC1405" s="2"/>
      <c r="FD1405" s="2"/>
      <c r="FE1405" s="2"/>
      <c r="FF1405" s="2"/>
      <c r="FG1405" s="2"/>
      <c r="FH1405" s="2"/>
      <c r="FI1405" s="2"/>
      <c r="FJ1405" s="2"/>
      <c r="FK1405" s="2"/>
      <c r="FL1405" s="2"/>
      <c r="FM1405" s="2"/>
      <c r="FN1405" s="2"/>
      <c r="FO1405" s="2"/>
      <c r="FP1405" s="2"/>
      <c r="FQ1405" s="2"/>
      <c r="FR1405" s="2"/>
      <c r="FS1405" s="2"/>
      <c r="FT1405" s="2"/>
      <c r="FU1405" s="2"/>
      <c r="FV1405" s="2"/>
    </row>
    <row r="1406" spans="2:178" ht="12">
      <c r="B1406" s="2"/>
      <c r="C1406" s="2"/>
      <c r="D1406" s="2"/>
      <c r="E1406" s="2"/>
      <c r="F1406" s="2"/>
      <c r="G1406" s="2"/>
      <c r="H1406" s="63"/>
      <c r="I1406" s="2"/>
      <c r="J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  <c r="EW1406" s="2"/>
      <c r="EX1406" s="2"/>
      <c r="EY1406" s="2"/>
      <c r="EZ1406" s="2"/>
      <c r="FA1406" s="2"/>
      <c r="FB1406" s="2"/>
      <c r="FC1406" s="2"/>
      <c r="FD1406" s="2"/>
      <c r="FE1406" s="2"/>
      <c r="FF1406" s="2"/>
      <c r="FG1406" s="2"/>
      <c r="FH1406" s="2"/>
      <c r="FI1406" s="2"/>
      <c r="FJ1406" s="2"/>
      <c r="FK1406" s="2"/>
      <c r="FL1406" s="2"/>
      <c r="FM1406" s="2"/>
      <c r="FN1406" s="2"/>
      <c r="FO1406" s="2"/>
      <c r="FP1406" s="2"/>
      <c r="FQ1406" s="2"/>
      <c r="FR1406" s="2"/>
      <c r="FS1406" s="2"/>
      <c r="FT1406" s="2"/>
      <c r="FU1406" s="2"/>
      <c r="FV1406" s="2"/>
    </row>
    <row r="1407" spans="2:178" ht="12">
      <c r="B1407" s="2"/>
      <c r="C1407" s="2"/>
      <c r="D1407" s="2"/>
      <c r="E1407" s="2"/>
      <c r="F1407" s="2"/>
      <c r="G1407" s="2"/>
      <c r="H1407" s="63"/>
      <c r="I1407" s="2"/>
      <c r="J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  <c r="DX1407" s="2"/>
      <c r="DY1407" s="2"/>
      <c r="DZ1407" s="2"/>
      <c r="EA1407" s="2"/>
      <c r="EB1407" s="2"/>
      <c r="EC1407" s="2"/>
      <c r="ED1407" s="2"/>
      <c r="EE1407" s="2"/>
      <c r="EF1407" s="2"/>
      <c r="EG1407" s="2"/>
      <c r="EH1407" s="2"/>
      <c r="EI1407" s="2"/>
      <c r="EJ1407" s="2"/>
      <c r="EK1407" s="2"/>
      <c r="EL1407" s="2"/>
      <c r="EM1407" s="2"/>
      <c r="EN1407" s="2"/>
      <c r="EO1407" s="2"/>
      <c r="EP1407" s="2"/>
      <c r="EQ1407" s="2"/>
      <c r="ER1407" s="2"/>
      <c r="ES1407" s="2"/>
      <c r="ET1407" s="2"/>
      <c r="EU1407" s="2"/>
      <c r="EV1407" s="2"/>
      <c r="EW1407" s="2"/>
      <c r="EX1407" s="2"/>
      <c r="EY1407" s="2"/>
      <c r="EZ1407" s="2"/>
      <c r="FA1407" s="2"/>
      <c r="FB1407" s="2"/>
      <c r="FC1407" s="2"/>
      <c r="FD1407" s="2"/>
      <c r="FE1407" s="2"/>
      <c r="FF1407" s="2"/>
      <c r="FG1407" s="2"/>
      <c r="FH1407" s="2"/>
      <c r="FI1407" s="2"/>
      <c r="FJ1407" s="2"/>
      <c r="FK1407" s="2"/>
      <c r="FL1407" s="2"/>
      <c r="FM1407" s="2"/>
      <c r="FN1407" s="2"/>
      <c r="FO1407" s="2"/>
      <c r="FP1407" s="2"/>
      <c r="FQ1407" s="2"/>
      <c r="FR1407" s="2"/>
      <c r="FS1407" s="2"/>
      <c r="FT1407" s="2"/>
      <c r="FU1407" s="2"/>
      <c r="FV1407" s="2"/>
    </row>
    <row r="1408" spans="2:178" ht="12">
      <c r="B1408" s="2"/>
      <c r="C1408" s="2"/>
      <c r="D1408" s="2"/>
      <c r="E1408" s="2"/>
      <c r="F1408" s="2"/>
      <c r="G1408" s="2"/>
      <c r="H1408" s="63"/>
      <c r="I1408" s="2"/>
      <c r="J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  <c r="EW1408" s="2"/>
      <c r="EX1408" s="2"/>
      <c r="EY1408" s="2"/>
      <c r="EZ1408" s="2"/>
      <c r="FA1408" s="2"/>
      <c r="FB1408" s="2"/>
      <c r="FC1408" s="2"/>
      <c r="FD1408" s="2"/>
      <c r="FE1408" s="2"/>
      <c r="FF1408" s="2"/>
      <c r="FG1408" s="2"/>
      <c r="FH1408" s="2"/>
      <c r="FI1408" s="2"/>
      <c r="FJ1408" s="2"/>
      <c r="FK1408" s="2"/>
      <c r="FL1408" s="2"/>
      <c r="FM1408" s="2"/>
      <c r="FN1408" s="2"/>
      <c r="FO1408" s="2"/>
      <c r="FP1408" s="2"/>
      <c r="FQ1408" s="2"/>
      <c r="FR1408" s="2"/>
      <c r="FS1408" s="2"/>
      <c r="FT1408" s="2"/>
      <c r="FU1408" s="2"/>
      <c r="FV1408" s="2"/>
    </row>
    <row r="1409" spans="2:178" ht="12">
      <c r="B1409" s="2"/>
      <c r="C1409" s="2"/>
      <c r="D1409" s="2"/>
      <c r="E1409" s="2"/>
      <c r="F1409" s="2"/>
      <c r="G1409" s="2"/>
      <c r="H1409" s="63"/>
      <c r="I1409" s="2"/>
      <c r="J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  <c r="DX1409" s="2"/>
      <c r="DY1409" s="2"/>
      <c r="DZ1409" s="2"/>
      <c r="EA1409" s="2"/>
      <c r="EB1409" s="2"/>
      <c r="EC1409" s="2"/>
      <c r="ED1409" s="2"/>
      <c r="EE1409" s="2"/>
      <c r="EF1409" s="2"/>
      <c r="EG1409" s="2"/>
      <c r="EH1409" s="2"/>
      <c r="EI1409" s="2"/>
      <c r="EJ1409" s="2"/>
      <c r="EK1409" s="2"/>
      <c r="EL1409" s="2"/>
      <c r="EM1409" s="2"/>
      <c r="EN1409" s="2"/>
      <c r="EO1409" s="2"/>
      <c r="EP1409" s="2"/>
      <c r="EQ1409" s="2"/>
      <c r="ER1409" s="2"/>
      <c r="ES1409" s="2"/>
      <c r="ET1409" s="2"/>
      <c r="EU1409" s="2"/>
      <c r="EV1409" s="2"/>
      <c r="EW1409" s="2"/>
      <c r="EX1409" s="2"/>
      <c r="EY1409" s="2"/>
      <c r="EZ1409" s="2"/>
      <c r="FA1409" s="2"/>
      <c r="FB1409" s="2"/>
      <c r="FC1409" s="2"/>
      <c r="FD1409" s="2"/>
      <c r="FE1409" s="2"/>
      <c r="FF1409" s="2"/>
      <c r="FG1409" s="2"/>
      <c r="FH1409" s="2"/>
      <c r="FI1409" s="2"/>
      <c r="FJ1409" s="2"/>
      <c r="FK1409" s="2"/>
      <c r="FL1409" s="2"/>
      <c r="FM1409" s="2"/>
      <c r="FN1409" s="2"/>
      <c r="FO1409" s="2"/>
      <c r="FP1409" s="2"/>
      <c r="FQ1409" s="2"/>
      <c r="FR1409" s="2"/>
      <c r="FS1409" s="2"/>
      <c r="FT1409" s="2"/>
      <c r="FU1409" s="2"/>
      <c r="FV1409" s="2"/>
    </row>
    <row r="1410" spans="2:178" ht="12">
      <c r="B1410" s="2"/>
      <c r="C1410" s="2"/>
      <c r="D1410" s="2"/>
      <c r="E1410" s="2"/>
      <c r="F1410" s="2"/>
      <c r="G1410" s="2"/>
      <c r="H1410" s="63"/>
      <c r="I1410" s="2"/>
      <c r="J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  <c r="EW1410" s="2"/>
      <c r="EX1410" s="2"/>
      <c r="EY1410" s="2"/>
      <c r="EZ1410" s="2"/>
      <c r="FA1410" s="2"/>
      <c r="FB1410" s="2"/>
      <c r="FC1410" s="2"/>
      <c r="FD1410" s="2"/>
      <c r="FE1410" s="2"/>
      <c r="FF1410" s="2"/>
      <c r="FG1410" s="2"/>
      <c r="FH1410" s="2"/>
      <c r="FI1410" s="2"/>
      <c r="FJ1410" s="2"/>
      <c r="FK1410" s="2"/>
      <c r="FL1410" s="2"/>
      <c r="FM1410" s="2"/>
      <c r="FN1410" s="2"/>
      <c r="FO1410" s="2"/>
      <c r="FP1410" s="2"/>
      <c r="FQ1410" s="2"/>
      <c r="FR1410" s="2"/>
      <c r="FS1410" s="2"/>
      <c r="FT1410" s="2"/>
      <c r="FU1410" s="2"/>
      <c r="FV1410" s="2"/>
    </row>
    <row r="1411" spans="2:178" ht="12">
      <c r="B1411" s="2"/>
      <c r="C1411" s="2"/>
      <c r="D1411" s="2"/>
      <c r="E1411" s="2"/>
      <c r="F1411" s="2"/>
      <c r="G1411" s="2"/>
      <c r="H1411" s="63"/>
      <c r="I1411" s="2"/>
      <c r="J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  <c r="DX1411" s="2"/>
      <c r="DY1411" s="2"/>
      <c r="DZ1411" s="2"/>
      <c r="EA1411" s="2"/>
      <c r="EB1411" s="2"/>
      <c r="EC1411" s="2"/>
      <c r="ED1411" s="2"/>
      <c r="EE1411" s="2"/>
      <c r="EF1411" s="2"/>
      <c r="EG1411" s="2"/>
      <c r="EH1411" s="2"/>
      <c r="EI1411" s="2"/>
      <c r="EJ1411" s="2"/>
      <c r="EK1411" s="2"/>
      <c r="EL1411" s="2"/>
      <c r="EM1411" s="2"/>
      <c r="EN1411" s="2"/>
      <c r="EO1411" s="2"/>
      <c r="EP1411" s="2"/>
      <c r="EQ1411" s="2"/>
      <c r="ER1411" s="2"/>
      <c r="ES1411" s="2"/>
      <c r="ET1411" s="2"/>
      <c r="EU1411" s="2"/>
      <c r="EV1411" s="2"/>
      <c r="EW1411" s="2"/>
      <c r="EX1411" s="2"/>
      <c r="EY1411" s="2"/>
      <c r="EZ1411" s="2"/>
      <c r="FA1411" s="2"/>
      <c r="FB1411" s="2"/>
      <c r="FC1411" s="2"/>
      <c r="FD1411" s="2"/>
      <c r="FE1411" s="2"/>
      <c r="FF1411" s="2"/>
      <c r="FG1411" s="2"/>
      <c r="FH1411" s="2"/>
      <c r="FI1411" s="2"/>
      <c r="FJ1411" s="2"/>
      <c r="FK1411" s="2"/>
      <c r="FL1411" s="2"/>
      <c r="FM1411" s="2"/>
      <c r="FN1411" s="2"/>
      <c r="FO1411" s="2"/>
      <c r="FP1411" s="2"/>
      <c r="FQ1411" s="2"/>
      <c r="FR1411" s="2"/>
      <c r="FS1411" s="2"/>
      <c r="FT1411" s="2"/>
      <c r="FU1411" s="2"/>
      <c r="FV1411" s="2"/>
    </row>
    <row r="1412" spans="2:178" ht="12">
      <c r="B1412" s="2"/>
      <c r="C1412" s="2"/>
      <c r="D1412" s="2"/>
      <c r="E1412" s="2"/>
      <c r="F1412" s="2"/>
      <c r="G1412" s="2"/>
      <c r="H1412" s="63"/>
      <c r="I1412" s="2"/>
      <c r="J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  <c r="EW1412" s="2"/>
      <c r="EX1412" s="2"/>
      <c r="EY1412" s="2"/>
      <c r="EZ1412" s="2"/>
      <c r="FA1412" s="2"/>
      <c r="FB1412" s="2"/>
      <c r="FC1412" s="2"/>
      <c r="FD1412" s="2"/>
      <c r="FE1412" s="2"/>
      <c r="FF1412" s="2"/>
      <c r="FG1412" s="2"/>
      <c r="FH1412" s="2"/>
      <c r="FI1412" s="2"/>
      <c r="FJ1412" s="2"/>
      <c r="FK1412" s="2"/>
      <c r="FL1412" s="2"/>
      <c r="FM1412" s="2"/>
      <c r="FN1412" s="2"/>
      <c r="FO1412" s="2"/>
      <c r="FP1412" s="2"/>
      <c r="FQ1412" s="2"/>
      <c r="FR1412" s="2"/>
      <c r="FS1412" s="2"/>
      <c r="FT1412" s="2"/>
      <c r="FU1412" s="2"/>
      <c r="FV1412" s="2"/>
    </row>
    <row r="1413" spans="2:178" ht="12">
      <c r="B1413" s="2"/>
      <c r="C1413" s="2"/>
      <c r="D1413" s="2"/>
      <c r="E1413" s="2"/>
      <c r="F1413" s="2"/>
      <c r="G1413" s="2"/>
      <c r="H1413" s="63"/>
      <c r="I1413" s="2"/>
      <c r="J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  <c r="DX1413" s="2"/>
      <c r="DY1413" s="2"/>
      <c r="DZ1413" s="2"/>
      <c r="EA1413" s="2"/>
      <c r="EB1413" s="2"/>
      <c r="EC1413" s="2"/>
      <c r="ED1413" s="2"/>
      <c r="EE1413" s="2"/>
      <c r="EF1413" s="2"/>
      <c r="EG1413" s="2"/>
      <c r="EH1413" s="2"/>
      <c r="EI1413" s="2"/>
      <c r="EJ1413" s="2"/>
      <c r="EK1413" s="2"/>
      <c r="EL1413" s="2"/>
      <c r="EM1413" s="2"/>
      <c r="EN1413" s="2"/>
      <c r="EO1413" s="2"/>
      <c r="EP1413" s="2"/>
      <c r="EQ1413" s="2"/>
      <c r="ER1413" s="2"/>
      <c r="ES1413" s="2"/>
      <c r="ET1413" s="2"/>
      <c r="EU1413" s="2"/>
      <c r="EV1413" s="2"/>
      <c r="EW1413" s="2"/>
      <c r="EX1413" s="2"/>
      <c r="EY1413" s="2"/>
      <c r="EZ1413" s="2"/>
      <c r="FA1413" s="2"/>
      <c r="FB1413" s="2"/>
      <c r="FC1413" s="2"/>
      <c r="FD1413" s="2"/>
      <c r="FE1413" s="2"/>
      <c r="FF1413" s="2"/>
      <c r="FG1413" s="2"/>
      <c r="FH1413" s="2"/>
      <c r="FI1413" s="2"/>
      <c r="FJ1413" s="2"/>
      <c r="FK1413" s="2"/>
      <c r="FL1413" s="2"/>
      <c r="FM1413" s="2"/>
      <c r="FN1413" s="2"/>
      <c r="FO1413" s="2"/>
      <c r="FP1413" s="2"/>
      <c r="FQ1413" s="2"/>
      <c r="FR1413" s="2"/>
      <c r="FS1413" s="2"/>
      <c r="FT1413" s="2"/>
      <c r="FU1413" s="2"/>
      <c r="FV1413" s="2"/>
    </row>
    <row r="1414" spans="17:178" ht="12"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  <c r="EW1414" s="2"/>
      <c r="EX1414" s="2"/>
      <c r="EY1414" s="2"/>
      <c r="EZ1414" s="2"/>
      <c r="FA1414" s="2"/>
      <c r="FB1414" s="2"/>
      <c r="FC1414" s="2"/>
      <c r="FD1414" s="2"/>
      <c r="FE1414" s="2"/>
      <c r="FF1414" s="2"/>
      <c r="FG1414" s="2"/>
      <c r="FH1414" s="2"/>
      <c r="FI1414" s="2"/>
      <c r="FJ1414" s="2"/>
      <c r="FK1414" s="2"/>
      <c r="FL1414" s="2"/>
      <c r="FM1414" s="2"/>
      <c r="FN1414" s="2"/>
      <c r="FO1414" s="2"/>
      <c r="FP1414" s="2"/>
      <c r="FQ1414" s="2"/>
      <c r="FR1414" s="2"/>
      <c r="FS1414" s="2"/>
      <c r="FT1414" s="2"/>
      <c r="FU1414" s="2"/>
      <c r="FV1414" s="2"/>
    </row>
    <row r="1415" spans="17:178" ht="12"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  <c r="DX1415" s="2"/>
      <c r="DY1415" s="2"/>
      <c r="DZ1415" s="2"/>
      <c r="EA1415" s="2"/>
      <c r="EB1415" s="2"/>
      <c r="EC1415" s="2"/>
      <c r="ED1415" s="2"/>
      <c r="EE1415" s="2"/>
      <c r="EF1415" s="2"/>
      <c r="EG1415" s="2"/>
      <c r="EH1415" s="2"/>
      <c r="EI1415" s="2"/>
      <c r="EJ1415" s="2"/>
      <c r="EK1415" s="2"/>
      <c r="EL1415" s="2"/>
      <c r="EM1415" s="2"/>
      <c r="EN1415" s="2"/>
      <c r="EO1415" s="2"/>
      <c r="EP1415" s="2"/>
      <c r="EQ1415" s="2"/>
      <c r="ER1415" s="2"/>
      <c r="ES1415" s="2"/>
      <c r="ET1415" s="2"/>
      <c r="EU1415" s="2"/>
      <c r="EV1415" s="2"/>
      <c r="EW1415" s="2"/>
      <c r="EX1415" s="2"/>
      <c r="EY1415" s="2"/>
      <c r="EZ1415" s="2"/>
      <c r="FA1415" s="2"/>
      <c r="FB1415" s="2"/>
      <c r="FC1415" s="2"/>
      <c r="FD1415" s="2"/>
      <c r="FE1415" s="2"/>
      <c r="FF1415" s="2"/>
      <c r="FG1415" s="2"/>
      <c r="FH1415" s="2"/>
      <c r="FI1415" s="2"/>
      <c r="FJ1415" s="2"/>
      <c r="FK1415" s="2"/>
      <c r="FL1415" s="2"/>
      <c r="FM1415" s="2"/>
      <c r="FN1415" s="2"/>
      <c r="FO1415" s="2"/>
      <c r="FP1415" s="2"/>
      <c r="FQ1415" s="2"/>
      <c r="FR1415" s="2"/>
      <c r="FS1415" s="2"/>
      <c r="FT1415" s="2"/>
      <c r="FU1415" s="2"/>
      <c r="FV1415" s="2"/>
    </row>
    <row r="1416" spans="17:178" ht="12"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  <c r="EW1416" s="2"/>
      <c r="EX1416" s="2"/>
      <c r="EY1416" s="2"/>
      <c r="EZ1416" s="2"/>
      <c r="FA1416" s="2"/>
      <c r="FB1416" s="2"/>
      <c r="FC1416" s="2"/>
      <c r="FD1416" s="2"/>
      <c r="FE1416" s="2"/>
      <c r="FF1416" s="2"/>
      <c r="FG1416" s="2"/>
      <c r="FH1416" s="2"/>
      <c r="FI1416" s="2"/>
      <c r="FJ1416" s="2"/>
      <c r="FK1416" s="2"/>
      <c r="FL1416" s="2"/>
      <c r="FM1416" s="2"/>
      <c r="FN1416" s="2"/>
      <c r="FO1416" s="2"/>
      <c r="FP1416" s="2"/>
      <c r="FQ1416" s="2"/>
      <c r="FR1416" s="2"/>
      <c r="FS1416" s="2"/>
      <c r="FT1416" s="2"/>
      <c r="FU1416" s="2"/>
      <c r="FV1416" s="2"/>
    </row>
    <row r="1417" spans="17:178" ht="12"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  <c r="DX1417" s="2"/>
      <c r="DY1417" s="2"/>
      <c r="DZ1417" s="2"/>
      <c r="EA1417" s="2"/>
      <c r="EB1417" s="2"/>
      <c r="EC1417" s="2"/>
      <c r="ED1417" s="2"/>
      <c r="EE1417" s="2"/>
      <c r="EF1417" s="2"/>
      <c r="EG1417" s="2"/>
      <c r="EH1417" s="2"/>
      <c r="EI1417" s="2"/>
      <c r="EJ1417" s="2"/>
      <c r="EK1417" s="2"/>
      <c r="EL1417" s="2"/>
      <c r="EM1417" s="2"/>
      <c r="EN1417" s="2"/>
      <c r="EO1417" s="2"/>
      <c r="EP1417" s="2"/>
      <c r="EQ1417" s="2"/>
      <c r="ER1417" s="2"/>
      <c r="ES1417" s="2"/>
      <c r="ET1417" s="2"/>
      <c r="EU1417" s="2"/>
      <c r="EV1417" s="2"/>
      <c r="EW1417" s="2"/>
      <c r="EX1417" s="2"/>
      <c r="EY1417" s="2"/>
      <c r="EZ1417" s="2"/>
      <c r="FA1417" s="2"/>
      <c r="FB1417" s="2"/>
      <c r="FC1417" s="2"/>
      <c r="FD1417" s="2"/>
      <c r="FE1417" s="2"/>
      <c r="FF1417" s="2"/>
      <c r="FG1417" s="2"/>
      <c r="FH1417" s="2"/>
      <c r="FI1417" s="2"/>
      <c r="FJ1417" s="2"/>
      <c r="FK1417" s="2"/>
      <c r="FL1417" s="2"/>
      <c r="FM1417" s="2"/>
      <c r="FN1417" s="2"/>
      <c r="FO1417" s="2"/>
      <c r="FP1417" s="2"/>
      <c r="FQ1417" s="2"/>
      <c r="FR1417" s="2"/>
      <c r="FS1417" s="2"/>
      <c r="FT1417" s="2"/>
      <c r="FU1417" s="2"/>
      <c r="FV1417" s="2"/>
    </row>
    <row r="1418" spans="17:178" ht="12"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  <c r="FG1418" s="2"/>
      <c r="FH1418" s="2"/>
      <c r="FI1418" s="2"/>
      <c r="FJ1418" s="2"/>
      <c r="FK1418" s="2"/>
      <c r="FL1418" s="2"/>
      <c r="FM1418" s="2"/>
      <c r="FN1418" s="2"/>
      <c r="FO1418" s="2"/>
      <c r="FP1418" s="2"/>
      <c r="FQ1418" s="2"/>
      <c r="FR1418" s="2"/>
      <c r="FS1418" s="2"/>
      <c r="FT1418" s="2"/>
      <c r="FU1418" s="2"/>
      <c r="FV1418" s="2"/>
    </row>
    <row r="1419" spans="17:178" ht="12"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  <c r="EW1419" s="2"/>
      <c r="EX1419" s="2"/>
      <c r="EY1419" s="2"/>
      <c r="EZ1419" s="2"/>
      <c r="FA1419" s="2"/>
      <c r="FB1419" s="2"/>
      <c r="FC1419" s="2"/>
      <c r="FD1419" s="2"/>
      <c r="FE1419" s="2"/>
      <c r="FF1419" s="2"/>
      <c r="FG1419" s="2"/>
      <c r="FH1419" s="2"/>
      <c r="FI1419" s="2"/>
      <c r="FJ1419" s="2"/>
      <c r="FK1419" s="2"/>
      <c r="FL1419" s="2"/>
      <c r="FM1419" s="2"/>
      <c r="FN1419" s="2"/>
      <c r="FO1419" s="2"/>
      <c r="FP1419" s="2"/>
      <c r="FQ1419" s="2"/>
      <c r="FR1419" s="2"/>
      <c r="FS1419" s="2"/>
      <c r="FT1419" s="2"/>
      <c r="FU1419" s="2"/>
      <c r="FV1419" s="2"/>
    </row>
    <row r="1420" spans="17:178" ht="12"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  <c r="EW1420" s="2"/>
      <c r="EX1420" s="2"/>
      <c r="EY1420" s="2"/>
      <c r="EZ1420" s="2"/>
      <c r="FA1420" s="2"/>
      <c r="FB1420" s="2"/>
      <c r="FC1420" s="2"/>
      <c r="FD1420" s="2"/>
      <c r="FE1420" s="2"/>
      <c r="FF1420" s="2"/>
      <c r="FG1420" s="2"/>
      <c r="FH1420" s="2"/>
      <c r="FI1420" s="2"/>
      <c r="FJ1420" s="2"/>
      <c r="FK1420" s="2"/>
      <c r="FL1420" s="2"/>
      <c r="FM1420" s="2"/>
      <c r="FN1420" s="2"/>
      <c r="FO1420" s="2"/>
      <c r="FP1420" s="2"/>
      <c r="FQ1420" s="2"/>
      <c r="FR1420" s="2"/>
      <c r="FS1420" s="2"/>
      <c r="FT1420" s="2"/>
      <c r="FU1420" s="2"/>
      <c r="FV1420" s="2"/>
    </row>
    <row r="1421" spans="17:178" ht="12"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  <c r="DX1421" s="2"/>
      <c r="DY1421" s="2"/>
      <c r="DZ1421" s="2"/>
      <c r="EA1421" s="2"/>
      <c r="EB1421" s="2"/>
      <c r="EC1421" s="2"/>
      <c r="ED1421" s="2"/>
      <c r="EE1421" s="2"/>
      <c r="EF1421" s="2"/>
      <c r="EG1421" s="2"/>
      <c r="EH1421" s="2"/>
      <c r="EI1421" s="2"/>
      <c r="EJ1421" s="2"/>
      <c r="EK1421" s="2"/>
      <c r="EL1421" s="2"/>
      <c r="EM1421" s="2"/>
      <c r="EN1421" s="2"/>
      <c r="EO1421" s="2"/>
      <c r="EP1421" s="2"/>
      <c r="EQ1421" s="2"/>
      <c r="ER1421" s="2"/>
      <c r="ES1421" s="2"/>
      <c r="ET1421" s="2"/>
      <c r="EU1421" s="2"/>
      <c r="EV1421" s="2"/>
      <c r="EW1421" s="2"/>
      <c r="EX1421" s="2"/>
      <c r="EY1421" s="2"/>
      <c r="EZ1421" s="2"/>
      <c r="FA1421" s="2"/>
      <c r="FB1421" s="2"/>
      <c r="FC1421" s="2"/>
      <c r="FD1421" s="2"/>
      <c r="FE1421" s="2"/>
      <c r="FF1421" s="2"/>
      <c r="FG1421" s="2"/>
      <c r="FH1421" s="2"/>
      <c r="FI1421" s="2"/>
      <c r="FJ1421" s="2"/>
      <c r="FK1421" s="2"/>
      <c r="FL1421" s="2"/>
      <c r="FM1421" s="2"/>
      <c r="FN1421" s="2"/>
      <c r="FO1421" s="2"/>
      <c r="FP1421" s="2"/>
      <c r="FQ1421" s="2"/>
      <c r="FR1421" s="2"/>
      <c r="FS1421" s="2"/>
      <c r="FT1421" s="2"/>
      <c r="FU1421" s="2"/>
      <c r="FV1421" s="2"/>
    </row>
    <row r="1422" spans="17:178" ht="12"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  <c r="FG1422" s="2"/>
      <c r="FH1422" s="2"/>
      <c r="FI1422" s="2"/>
      <c r="FJ1422" s="2"/>
      <c r="FK1422" s="2"/>
      <c r="FL1422" s="2"/>
      <c r="FM1422" s="2"/>
      <c r="FN1422" s="2"/>
      <c r="FO1422" s="2"/>
      <c r="FP1422" s="2"/>
      <c r="FQ1422" s="2"/>
      <c r="FR1422" s="2"/>
      <c r="FS1422" s="2"/>
      <c r="FT1422" s="2"/>
      <c r="FU1422" s="2"/>
      <c r="FV1422" s="2"/>
    </row>
    <row r="1423" spans="17:178" ht="12"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  <c r="FH1423" s="2"/>
      <c r="FI1423" s="2"/>
      <c r="FJ1423" s="2"/>
      <c r="FK1423" s="2"/>
      <c r="FL1423" s="2"/>
      <c r="FM1423" s="2"/>
      <c r="FN1423" s="2"/>
      <c r="FO1423" s="2"/>
      <c r="FP1423" s="2"/>
      <c r="FQ1423" s="2"/>
      <c r="FR1423" s="2"/>
      <c r="FS1423" s="2"/>
      <c r="FT1423" s="2"/>
      <c r="FU1423" s="2"/>
      <c r="FV1423" s="2"/>
    </row>
    <row r="1424" spans="17:178" ht="12"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  <c r="FH1424" s="2"/>
      <c r="FI1424" s="2"/>
      <c r="FJ1424" s="2"/>
      <c r="FK1424" s="2"/>
      <c r="FL1424" s="2"/>
      <c r="FM1424" s="2"/>
      <c r="FN1424" s="2"/>
      <c r="FO1424" s="2"/>
      <c r="FP1424" s="2"/>
      <c r="FQ1424" s="2"/>
      <c r="FR1424" s="2"/>
      <c r="FS1424" s="2"/>
      <c r="FT1424" s="2"/>
      <c r="FU1424" s="2"/>
      <c r="FV1424" s="2"/>
    </row>
    <row r="1425" spans="17:178" ht="12"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  <c r="FJ1425" s="2"/>
      <c r="FK1425" s="2"/>
      <c r="FL1425" s="2"/>
      <c r="FM1425" s="2"/>
      <c r="FN1425" s="2"/>
      <c r="FO1425" s="2"/>
      <c r="FP1425" s="2"/>
      <c r="FQ1425" s="2"/>
      <c r="FR1425" s="2"/>
      <c r="FS1425" s="2"/>
      <c r="FT1425" s="2"/>
      <c r="FU1425" s="2"/>
      <c r="FV1425" s="2"/>
    </row>
    <row r="1426" spans="17:178" ht="12"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  <c r="FG1426" s="2"/>
      <c r="FH1426" s="2"/>
      <c r="FI1426" s="2"/>
      <c r="FJ1426" s="2"/>
      <c r="FK1426" s="2"/>
      <c r="FL1426" s="2"/>
      <c r="FM1426" s="2"/>
      <c r="FN1426" s="2"/>
      <c r="FO1426" s="2"/>
      <c r="FP1426" s="2"/>
      <c r="FQ1426" s="2"/>
      <c r="FR1426" s="2"/>
      <c r="FS1426" s="2"/>
      <c r="FT1426" s="2"/>
      <c r="FU1426" s="2"/>
      <c r="FV1426" s="2"/>
    </row>
    <row r="1427" spans="17:178" ht="12"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  <c r="EW1427" s="2"/>
      <c r="EX1427" s="2"/>
      <c r="EY1427" s="2"/>
      <c r="EZ1427" s="2"/>
      <c r="FA1427" s="2"/>
      <c r="FB1427" s="2"/>
      <c r="FC1427" s="2"/>
      <c r="FD1427" s="2"/>
      <c r="FE1427" s="2"/>
      <c r="FF1427" s="2"/>
      <c r="FG1427" s="2"/>
      <c r="FH1427" s="2"/>
      <c r="FI1427" s="2"/>
      <c r="FJ1427" s="2"/>
      <c r="FK1427" s="2"/>
      <c r="FL1427" s="2"/>
      <c r="FM1427" s="2"/>
      <c r="FN1427" s="2"/>
      <c r="FO1427" s="2"/>
      <c r="FP1427" s="2"/>
      <c r="FQ1427" s="2"/>
      <c r="FR1427" s="2"/>
      <c r="FS1427" s="2"/>
      <c r="FT1427" s="2"/>
      <c r="FU1427" s="2"/>
      <c r="FV1427" s="2"/>
    </row>
    <row r="1428" spans="17:178" ht="12"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  <c r="FG1428" s="2"/>
      <c r="FH1428" s="2"/>
      <c r="FI1428" s="2"/>
      <c r="FJ1428" s="2"/>
      <c r="FK1428" s="2"/>
      <c r="FL1428" s="2"/>
      <c r="FM1428" s="2"/>
      <c r="FN1428" s="2"/>
      <c r="FO1428" s="2"/>
      <c r="FP1428" s="2"/>
      <c r="FQ1428" s="2"/>
      <c r="FR1428" s="2"/>
      <c r="FS1428" s="2"/>
      <c r="FT1428" s="2"/>
      <c r="FU1428" s="2"/>
      <c r="FV1428" s="2"/>
    </row>
    <row r="1429" spans="17:178" ht="12"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  <c r="EW1429" s="2"/>
      <c r="EX1429" s="2"/>
      <c r="EY1429" s="2"/>
      <c r="EZ1429" s="2"/>
      <c r="FA1429" s="2"/>
      <c r="FB1429" s="2"/>
      <c r="FC1429" s="2"/>
      <c r="FD1429" s="2"/>
      <c r="FE1429" s="2"/>
      <c r="FF1429" s="2"/>
      <c r="FG1429" s="2"/>
      <c r="FH1429" s="2"/>
      <c r="FI1429" s="2"/>
      <c r="FJ1429" s="2"/>
      <c r="FK1429" s="2"/>
      <c r="FL1429" s="2"/>
      <c r="FM1429" s="2"/>
      <c r="FN1429" s="2"/>
      <c r="FO1429" s="2"/>
      <c r="FP1429" s="2"/>
      <c r="FQ1429" s="2"/>
      <c r="FR1429" s="2"/>
      <c r="FS1429" s="2"/>
      <c r="FT1429" s="2"/>
      <c r="FU1429" s="2"/>
      <c r="FV1429" s="2"/>
    </row>
    <row r="1430" spans="17:178" ht="12"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  <c r="FG1430" s="2"/>
      <c r="FH1430" s="2"/>
      <c r="FI1430" s="2"/>
      <c r="FJ1430" s="2"/>
      <c r="FK1430" s="2"/>
      <c r="FL1430" s="2"/>
      <c r="FM1430" s="2"/>
      <c r="FN1430" s="2"/>
      <c r="FO1430" s="2"/>
      <c r="FP1430" s="2"/>
      <c r="FQ1430" s="2"/>
      <c r="FR1430" s="2"/>
      <c r="FS1430" s="2"/>
      <c r="FT1430" s="2"/>
      <c r="FU1430" s="2"/>
      <c r="FV1430" s="2"/>
    </row>
    <row r="1431" spans="17:178" ht="12"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  <c r="FJ1431" s="2"/>
      <c r="FK1431" s="2"/>
      <c r="FL1431" s="2"/>
      <c r="FM1431" s="2"/>
      <c r="FN1431" s="2"/>
      <c r="FO1431" s="2"/>
      <c r="FP1431" s="2"/>
      <c r="FQ1431" s="2"/>
      <c r="FR1431" s="2"/>
      <c r="FS1431" s="2"/>
      <c r="FT1431" s="2"/>
      <c r="FU1431" s="2"/>
      <c r="FV1431" s="2"/>
    </row>
    <row r="1432" spans="17:178" ht="12"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  <c r="FG1432" s="2"/>
      <c r="FH1432" s="2"/>
      <c r="FI1432" s="2"/>
      <c r="FJ1432" s="2"/>
      <c r="FK1432" s="2"/>
      <c r="FL1432" s="2"/>
      <c r="FM1432" s="2"/>
      <c r="FN1432" s="2"/>
      <c r="FO1432" s="2"/>
      <c r="FP1432" s="2"/>
      <c r="FQ1432" s="2"/>
      <c r="FR1432" s="2"/>
      <c r="FS1432" s="2"/>
      <c r="FT1432" s="2"/>
      <c r="FU1432" s="2"/>
      <c r="FV1432" s="2"/>
    </row>
    <row r="1433" spans="17:178" ht="12"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  <c r="EW1433" s="2"/>
      <c r="EX1433" s="2"/>
      <c r="EY1433" s="2"/>
      <c r="EZ1433" s="2"/>
      <c r="FA1433" s="2"/>
      <c r="FB1433" s="2"/>
      <c r="FC1433" s="2"/>
      <c r="FD1433" s="2"/>
      <c r="FE1433" s="2"/>
      <c r="FF1433" s="2"/>
      <c r="FG1433" s="2"/>
      <c r="FH1433" s="2"/>
      <c r="FI1433" s="2"/>
      <c r="FJ1433" s="2"/>
      <c r="FK1433" s="2"/>
      <c r="FL1433" s="2"/>
      <c r="FM1433" s="2"/>
      <c r="FN1433" s="2"/>
      <c r="FO1433" s="2"/>
      <c r="FP1433" s="2"/>
      <c r="FQ1433" s="2"/>
      <c r="FR1433" s="2"/>
      <c r="FS1433" s="2"/>
      <c r="FT1433" s="2"/>
      <c r="FU1433" s="2"/>
      <c r="FV1433" s="2"/>
    </row>
    <row r="1434" spans="17:178" ht="12"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  <c r="FG1434" s="2"/>
      <c r="FH1434" s="2"/>
      <c r="FI1434" s="2"/>
      <c r="FJ1434" s="2"/>
      <c r="FK1434" s="2"/>
      <c r="FL1434" s="2"/>
      <c r="FM1434" s="2"/>
      <c r="FN1434" s="2"/>
      <c r="FO1434" s="2"/>
      <c r="FP1434" s="2"/>
      <c r="FQ1434" s="2"/>
      <c r="FR1434" s="2"/>
      <c r="FS1434" s="2"/>
      <c r="FT1434" s="2"/>
      <c r="FU1434" s="2"/>
      <c r="FV1434" s="2"/>
    </row>
    <row r="1435" spans="17:178" ht="12"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  <c r="EW1435" s="2"/>
      <c r="EX1435" s="2"/>
      <c r="EY1435" s="2"/>
      <c r="EZ1435" s="2"/>
      <c r="FA1435" s="2"/>
      <c r="FB1435" s="2"/>
      <c r="FC1435" s="2"/>
      <c r="FD1435" s="2"/>
      <c r="FE1435" s="2"/>
      <c r="FF1435" s="2"/>
      <c r="FG1435" s="2"/>
      <c r="FH1435" s="2"/>
      <c r="FI1435" s="2"/>
      <c r="FJ1435" s="2"/>
      <c r="FK1435" s="2"/>
      <c r="FL1435" s="2"/>
      <c r="FM1435" s="2"/>
      <c r="FN1435" s="2"/>
      <c r="FO1435" s="2"/>
      <c r="FP1435" s="2"/>
      <c r="FQ1435" s="2"/>
      <c r="FR1435" s="2"/>
      <c r="FS1435" s="2"/>
      <c r="FT1435" s="2"/>
      <c r="FU1435" s="2"/>
      <c r="FV1435" s="2"/>
    </row>
    <row r="1436" spans="17:178" ht="12"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  <c r="FG1436" s="2"/>
      <c r="FH1436" s="2"/>
      <c r="FI1436" s="2"/>
      <c r="FJ1436" s="2"/>
      <c r="FK1436" s="2"/>
      <c r="FL1436" s="2"/>
      <c r="FM1436" s="2"/>
      <c r="FN1436" s="2"/>
      <c r="FO1436" s="2"/>
      <c r="FP1436" s="2"/>
      <c r="FQ1436" s="2"/>
      <c r="FR1436" s="2"/>
      <c r="FS1436" s="2"/>
      <c r="FT1436" s="2"/>
      <c r="FU1436" s="2"/>
      <c r="FV1436" s="2"/>
    </row>
    <row r="1437" spans="17:178" ht="12"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  <c r="EW1437" s="2"/>
      <c r="EX1437" s="2"/>
      <c r="EY1437" s="2"/>
      <c r="EZ1437" s="2"/>
      <c r="FA1437" s="2"/>
      <c r="FB1437" s="2"/>
      <c r="FC1437" s="2"/>
      <c r="FD1437" s="2"/>
      <c r="FE1437" s="2"/>
      <c r="FF1437" s="2"/>
      <c r="FG1437" s="2"/>
      <c r="FH1437" s="2"/>
      <c r="FI1437" s="2"/>
      <c r="FJ1437" s="2"/>
      <c r="FK1437" s="2"/>
      <c r="FL1437" s="2"/>
      <c r="FM1437" s="2"/>
      <c r="FN1437" s="2"/>
      <c r="FO1437" s="2"/>
      <c r="FP1437" s="2"/>
      <c r="FQ1437" s="2"/>
      <c r="FR1437" s="2"/>
      <c r="FS1437" s="2"/>
      <c r="FT1437" s="2"/>
      <c r="FU1437" s="2"/>
      <c r="FV1437" s="2"/>
    </row>
    <row r="1438" spans="17:178" ht="12"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  <c r="FH1438" s="2"/>
      <c r="FI1438" s="2"/>
      <c r="FJ1438" s="2"/>
      <c r="FK1438" s="2"/>
      <c r="FL1438" s="2"/>
      <c r="FM1438" s="2"/>
      <c r="FN1438" s="2"/>
      <c r="FO1438" s="2"/>
      <c r="FP1438" s="2"/>
      <c r="FQ1438" s="2"/>
      <c r="FR1438" s="2"/>
      <c r="FS1438" s="2"/>
      <c r="FT1438" s="2"/>
      <c r="FU1438" s="2"/>
      <c r="FV1438" s="2"/>
    </row>
    <row r="1439" spans="17:178" ht="12"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  <c r="FH1439" s="2"/>
      <c r="FI1439" s="2"/>
      <c r="FJ1439" s="2"/>
      <c r="FK1439" s="2"/>
      <c r="FL1439" s="2"/>
      <c r="FM1439" s="2"/>
      <c r="FN1439" s="2"/>
      <c r="FO1439" s="2"/>
      <c r="FP1439" s="2"/>
      <c r="FQ1439" s="2"/>
      <c r="FR1439" s="2"/>
      <c r="FS1439" s="2"/>
      <c r="FT1439" s="2"/>
      <c r="FU1439" s="2"/>
      <c r="FV1439" s="2"/>
    </row>
    <row r="1440" spans="17:178" ht="12"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  <c r="FG1440" s="2"/>
      <c r="FH1440" s="2"/>
      <c r="FI1440" s="2"/>
      <c r="FJ1440" s="2"/>
      <c r="FK1440" s="2"/>
      <c r="FL1440" s="2"/>
      <c r="FM1440" s="2"/>
      <c r="FN1440" s="2"/>
      <c r="FO1440" s="2"/>
      <c r="FP1440" s="2"/>
      <c r="FQ1440" s="2"/>
      <c r="FR1440" s="2"/>
      <c r="FS1440" s="2"/>
      <c r="FT1440" s="2"/>
      <c r="FU1440" s="2"/>
      <c r="FV1440" s="2"/>
    </row>
    <row r="1441" spans="17:178" ht="12"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  <c r="EW1441" s="2"/>
      <c r="EX1441" s="2"/>
      <c r="EY1441" s="2"/>
      <c r="EZ1441" s="2"/>
      <c r="FA1441" s="2"/>
      <c r="FB1441" s="2"/>
      <c r="FC1441" s="2"/>
      <c r="FD1441" s="2"/>
      <c r="FE1441" s="2"/>
      <c r="FF1441" s="2"/>
      <c r="FG1441" s="2"/>
      <c r="FH1441" s="2"/>
      <c r="FI1441" s="2"/>
      <c r="FJ1441" s="2"/>
      <c r="FK1441" s="2"/>
      <c r="FL1441" s="2"/>
      <c r="FM1441" s="2"/>
      <c r="FN1441" s="2"/>
      <c r="FO1441" s="2"/>
      <c r="FP1441" s="2"/>
      <c r="FQ1441" s="2"/>
      <c r="FR1441" s="2"/>
      <c r="FS1441" s="2"/>
      <c r="FT1441" s="2"/>
      <c r="FU1441" s="2"/>
      <c r="FV1441" s="2"/>
    </row>
    <row r="1442" spans="17:178" ht="12"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  <c r="FG1442" s="2"/>
      <c r="FH1442" s="2"/>
      <c r="FI1442" s="2"/>
      <c r="FJ1442" s="2"/>
      <c r="FK1442" s="2"/>
      <c r="FL1442" s="2"/>
      <c r="FM1442" s="2"/>
      <c r="FN1442" s="2"/>
      <c r="FO1442" s="2"/>
      <c r="FP1442" s="2"/>
      <c r="FQ1442" s="2"/>
      <c r="FR1442" s="2"/>
      <c r="FS1442" s="2"/>
      <c r="FT1442" s="2"/>
      <c r="FU1442" s="2"/>
      <c r="FV1442" s="2"/>
    </row>
    <row r="1443" spans="17:178" ht="12"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  <c r="EW1443" s="2"/>
      <c r="EX1443" s="2"/>
      <c r="EY1443" s="2"/>
      <c r="EZ1443" s="2"/>
      <c r="FA1443" s="2"/>
      <c r="FB1443" s="2"/>
      <c r="FC1443" s="2"/>
      <c r="FD1443" s="2"/>
      <c r="FE1443" s="2"/>
      <c r="FF1443" s="2"/>
      <c r="FG1443" s="2"/>
      <c r="FH1443" s="2"/>
      <c r="FI1443" s="2"/>
      <c r="FJ1443" s="2"/>
      <c r="FK1443" s="2"/>
      <c r="FL1443" s="2"/>
      <c r="FM1443" s="2"/>
      <c r="FN1443" s="2"/>
      <c r="FO1443" s="2"/>
      <c r="FP1443" s="2"/>
      <c r="FQ1443" s="2"/>
      <c r="FR1443" s="2"/>
      <c r="FS1443" s="2"/>
      <c r="FT1443" s="2"/>
      <c r="FU1443" s="2"/>
      <c r="FV1443" s="2"/>
    </row>
    <row r="1444" spans="17:178" ht="12"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  <c r="FG1444" s="2"/>
      <c r="FH1444" s="2"/>
      <c r="FI1444" s="2"/>
      <c r="FJ1444" s="2"/>
      <c r="FK1444" s="2"/>
      <c r="FL1444" s="2"/>
      <c r="FM1444" s="2"/>
      <c r="FN1444" s="2"/>
      <c r="FO1444" s="2"/>
      <c r="FP1444" s="2"/>
      <c r="FQ1444" s="2"/>
      <c r="FR1444" s="2"/>
      <c r="FS1444" s="2"/>
      <c r="FT1444" s="2"/>
      <c r="FU1444" s="2"/>
      <c r="FV1444" s="2"/>
    </row>
    <row r="1445" spans="17:178" ht="12"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  <c r="EW1445" s="2"/>
      <c r="EX1445" s="2"/>
      <c r="EY1445" s="2"/>
      <c r="EZ1445" s="2"/>
      <c r="FA1445" s="2"/>
      <c r="FB1445" s="2"/>
      <c r="FC1445" s="2"/>
      <c r="FD1445" s="2"/>
      <c r="FE1445" s="2"/>
      <c r="FF1445" s="2"/>
      <c r="FG1445" s="2"/>
      <c r="FH1445" s="2"/>
      <c r="FI1445" s="2"/>
      <c r="FJ1445" s="2"/>
      <c r="FK1445" s="2"/>
      <c r="FL1445" s="2"/>
      <c r="FM1445" s="2"/>
      <c r="FN1445" s="2"/>
      <c r="FO1445" s="2"/>
      <c r="FP1445" s="2"/>
      <c r="FQ1445" s="2"/>
      <c r="FR1445" s="2"/>
      <c r="FS1445" s="2"/>
      <c r="FT1445" s="2"/>
      <c r="FU1445" s="2"/>
      <c r="FV1445" s="2"/>
    </row>
    <row r="1446" spans="17:178" ht="12"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  <c r="FG1446" s="2"/>
      <c r="FH1446" s="2"/>
      <c r="FI1446" s="2"/>
      <c r="FJ1446" s="2"/>
      <c r="FK1446" s="2"/>
      <c r="FL1446" s="2"/>
      <c r="FM1446" s="2"/>
      <c r="FN1446" s="2"/>
      <c r="FO1446" s="2"/>
      <c r="FP1446" s="2"/>
      <c r="FQ1446" s="2"/>
      <c r="FR1446" s="2"/>
      <c r="FS1446" s="2"/>
      <c r="FT1446" s="2"/>
      <c r="FU1446" s="2"/>
      <c r="FV1446" s="2"/>
    </row>
    <row r="1447" spans="17:178" ht="12"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2"/>
      <c r="FI1447" s="2"/>
      <c r="FJ1447" s="2"/>
      <c r="FK1447" s="2"/>
      <c r="FL1447" s="2"/>
      <c r="FM1447" s="2"/>
      <c r="FN1447" s="2"/>
      <c r="FO1447" s="2"/>
      <c r="FP1447" s="2"/>
      <c r="FQ1447" s="2"/>
      <c r="FR1447" s="2"/>
      <c r="FS1447" s="2"/>
      <c r="FT1447" s="2"/>
      <c r="FU1447" s="2"/>
      <c r="FV1447" s="2"/>
    </row>
    <row r="1448" spans="17:178" ht="12"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  <c r="FG1448" s="2"/>
      <c r="FH1448" s="2"/>
      <c r="FI1448" s="2"/>
      <c r="FJ1448" s="2"/>
      <c r="FK1448" s="2"/>
      <c r="FL1448" s="2"/>
      <c r="FM1448" s="2"/>
      <c r="FN1448" s="2"/>
      <c r="FO1448" s="2"/>
      <c r="FP1448" s="2"/>
      <c r="FQ1448" s="2"/>
      <c r="FR1448" s="2"/>
      <c r="FS1448" s="2"/>
      <c r="FT1448" s="2"/>
      <c r="FU1448" s="2"/>
      <c r="FV1448" s="2"/>
    </row>
    <row r="1449" spans="17:178" ht="12"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  <c r="EW1449" s="2"/>
      <c r="EX1449" s="2"/>
      <c r="EY1449" s="2"/>
      <c r="EZ1449" s="2"/>
      <c r="FA1449" s="2"/>
      <c r="FB1449" s="2"/>
      <c r="FC1449" s="2"/>
      <c r="FD1449" s="2"/>
      <c r="FE1449" s="2"/>
      <c r="FF1449" s="2"/>
      <c r="FG1449" s="2"/>
      <c r="FH1449" s="2"/>
      <c r="FI1449" s="2"/>
      <c r="FJ1449" s="2"/>
      <c r="FK1449" s="2"/>
      <c r="FL1449" s="2"/>
      <c r="FM1449" s="2"/>
      <c r="FN1449" s="2"/>
      <c r="FO1449" s="2"/>
      <c r="FP1449" s="2"/>
      <c r="FQ1449" s="2"/>
      <c r="FR1449" s="2"/>
      <c r="FS1449" s="2"/>
      <c r="FT1449" s="2"/>
      <c r="FU1449" s="2"/>
      <c r="FV1449" s="2"/>
    </row>
    <row r="1450" spans="17:178" ht="12"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  <c r="FG1450" s="2"/>
      <c r="FH1450" s="2"/>
      <c r="FI1450" s="2"/>
      <c r="FJ1450" s="2"/>
      <c r="FK1450" s="2"/>
      <c r="FL1450" s="2"/>
      <c r="FM1450" s="2"/>
      <c r="FN1450" s="2"/>
      <c r="FO1450" s="2"/>
      <c r="FP1450" s="2"/>
      <c r="FQ1450" s="2"/>
      <c r="FR1450" s="2"/>
      <c r="FS1450" s="2"/>
      <c r="FT1450" s="2"/>
      <c r="FU1450" s="2"/>
      <c r="FV1450" s="2"/>
    </row>
    <row r="1451" spans="17:178" ht="12"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  <c r="DX1451" s="2"/>
      <c r="DY1451" s="2"/>
      <c r="DZ1451" s="2"/>
      <c r="EA1451" s="2"/>
      <c r="EB1451" s="2"/>
      <c r="EC1451" s="2"/>
      <c r="ED1451" s="2"/>
      <c r="EE1451" s="2"/>
      <c r="EF1451" s="2"/>
      <c r="EG1451" s="2"/>
      <c r="EH1451" s="2"/>
      <c r="EI1451" s="2"/>
      <c r="EJ1451" s="2"/>
      <c r="EK1451" s="2"/>
      <c r="EL1451" s="2"/>
      <c r="EM1451" s="2"/>
      <c r="EN1451" s="2"/>
      <c r="EO1451" s="2"/>
      <c r="EP1451" s="2"/>
      <c r="EQ1451" s="2"/>
      <c r="ER1451" s="2"/>
      <c r="ES1451" s="2"/>
      <c r="ET1451" s="2"/>
      <c r="EU1451" s="2"/>
      <c r="EV1451" s="2"/>
      <c r="EW1451" s="2"/>
      <c r="EX1451" s="2"/>
      <c r="EY1451" s="2"/>
      <c r="EZ1451" s="2"/>
      <c r="FA1451" s="2"/>
      <c r="FB1451" s="2"/>
      <c r="FC1451" s="2"/>
      <c r="FD1451" s="2"/>
      <c r="FE1451" s="2"/>
      <c r="FF1451" s="2"/>
      <c r="FG1451" s="2"/>
      <c r="FH1451" s="2"/>
      <c r="FI1451" s="2"/>
      <c r="FJ1451" s="2"/>
      <c r="FK1451" s="2"/>
      <c r="FL1451" s="2"/>
      <c r="FM1451" s="2"/>
      <c r="FN1451" s="2"/>
      <c r="FO1451" s="2"/>
      <c r="FP1451" s="2"/>
      <c r="FQ1451" s="2"/>
      <c r="FR1451" s="2"/>
      <c r="FS1451" s="2"/>
      <c r="FT1451" s="2"/>
      <c r="FU1451" s="2"/>
      <c r="FV1451" s="2"/>
    </row>
    <row r="1452" spans="17:178" ht="12"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  <c r="EW1452" s="2"/>
      <c r="EX1452" s="2"/>
      <c r="EY1452" s="2"/>
      <c r="EZ1452" s="2"/>
      <c r="FA1452" s="2"/>
      <c r="FB1452" s="2"/>
      <c r="FC1452" s="2"/>
      <c r="FD1452" s="2"/>
      <c r="FE1452" s="2"/>
      <c r="FF1452" s="2"/>
      <c r="FG1452" s="2"/>
      <c r="FH1452" s="2"/>
      <c r="FI1452" s="2"/>
      <c r="FJ1452" s="2"/>
      <c r="FK1452" s="2"/>
      <c r="FL1452" s="2"/>
      <c r="FM1452" s="2"/>
      <c r="FN1452" s="2"/>
      <c r="FO1452" s="2"/>
      <c r="FP1452" s="2"/>
      <c r="FQ1452" s="2"/>
      <c r="FR1452" s="2"/>
      <c r="FS1452" s="2"/>
      <c r="FT1452" s="2"/>
      <c r="FU1452" s="2"/>
      <c r="FV1452" s="2"/>
    </row>
    <row r="1453" spans="17:178" ht="12"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  <c r="DX1453" s="2"/>
      <c r="DY1453" s="2"/>
      <c r="DZ1453" s="2"/>
      <c r="EA1453" s="2"/>
      <c r="EB1453" s="2"/>
      <c r="EC1453" s="2"/>
      <c r="ED1453" s="2"/>
      <c r="EE1453" s="2"/>
      <c r="EF1453" s="2"/>
      <c r="EG1453" s="2"/>
      <c r="EH1453" s="2"/>
      <c r="EI1453" s="2"/>
      <c r="EJ1453" s="2"/>
      <c r="EK1453" s="2"/>
      <c r="EL1453" s="2"/>
      <c r="EM1453" s="2"/>
      <c r="EN1453" s="2"/>
      <c r="EO1453" s="2"/>
      <c r="EP1453" s="2"/>
      <c r="EQ1453" s="2"/>
      <c r="ER1453" s="2"/>
      <c r="ES1453" s="2"/>
      <c r="ET1453" s="2"/>
      <c r="EU1453" s="2"/>
      <c r="EV1453" s="2"/>
      <c r="EW1453" s="2"/>
      <c r="EX1453" s="2"/>
      <c r="EY1453" s="2"/>
      <c r="EZ1453" s="2"/>
      <c r="FA1453" s="2"/>
      <c r="FB1453" s="2"/>
      <c r="FC1453" s="2"/>
      <c r="FD1453" s="2"/>
      <c r="FE1453" s="2"/>
      <c r="FF1453" s="2"/>
      <c r="FG1453" s="2"/>
      <c r="FH1453" s="2"/>
      <c r="FI1453" s="2"/>
      <c r="FJ1453" s="2"/>
      <c r="FK1453" s="2"/>
      <c r="FL1453" s="2"/>
      <c r="FM1453" s="2"/>
      <c r="FN1453" s="2"/>
      <c r="FO1453" s="2"/>
      <c r="FP1453" s="2"/>
      <c r="FQ1453" s="2"/>
      <c r="FR1453" s="2"/>
      <c r="FS1453" s="2"/>
      <c r="FT1453" s="2"/>
      <c r="FU1453" s="2"/>
      <c r="FV1453" s="2"/>
    </row>
    <row r="1454" spans="17:178" ht="12"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  <c r="EW1454" s="2"/>
      <c r="EX1454" s="2"/>
      <c r="EY1454" s="2"/>
      <c r="EZ1454" s="2"/>
      <c r="FA1454" s="2"/>
      <c r="FB1454" s="2"/>
      <c r="FC1454" s="2"/>
      <c r="FD1454" s="2"/>
      <c r="FE1454" s="2"/>
      <c r="FF1454" s="2"/>
      <c r="FG1454" s="2"/>
      <c r="FH1454" s="2"/>
      <c r="FI1454" s="2"/>
      <c r="FJ1454" s="2"/>
      <c r="FK1454" s="2"/>
      <c r="FL1454" s="2"/>
      <c r="FM1454" s="2"/>
      <c r="FN1454" s="2"/>
      <c r="FO1454" s="2"/>
      <c r="FP1454" s="2"/>
      <c r="FQ1454" s="2"/>
      <c r="FR1454" s="2"/>
      <c r="FS1454" s="2"/>
      <c r="FT1454" s="2"/>
      <c r="FU1454" s="2"/>
      <c r="FV1454" s="2"/>
    </row>
    <row r="1455" spans="17:178" ht="12"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  <c r="DX1455" s="2"/>
      <c r="DY1455" s="2"/>
      <c r="DZ1455" s="2"/>
      <c r="EA1455" s="2"/>
      <c r="EB1455" s="2"/>
      <c r="EC1455" s="2"/>
      <c r="ED1455" s="2"/>
      <c r="EE1455" s="2"/>
      <c r="EF1455" s="2"/>
      <c r="EG1455" s="2"/>
      <c r="EH1455" s="2"/>
      <c r="EI1455" s="2"/>
      <c r="EJ1455" s="2"/>
      <c r="EK1455" s="2"/>
      <c r="EL1455" s="2"/>
      <c r="EM1455" s="2"/>
      <c r="EN1455" s="2"/>
      <c r="EO1455" s="2"/>
      <c r="EP1455" s="2"/>
      <c r="EQ1455" s="2"/>
      <c r="ER1455" s="2"/>
      <c r="ES1455" s="2"/>
      <c r="ET1455" s="2"/>
      <c r="EU1455" s="2"/>
      <c r="EV1455" s="2"/>
      <c r="EW1455" s="2"/>
      <c r="EX1455" s="2"/>
      <c r="EY1455" s="2"/>
      <c r="EZ1455" s="2"/>
      <c r="FA1455" s="2"/>
      <c r="FB1455" s="2"/>
      <c r="FC1455" s="2"/>
      <c r="FD1455" s="2"/>
      <c r="FE1455" s="2"/>
      <c r="FF1455" s="2"/>
      <c r="FG1455" s="2"/>
      <c r="FH1455" s="2"/>
      <c r="FI1455" s="2"/>
      <c r="FJ1455" s="2"/>
      <c r="FK1455" s="2"/>
      <c r="FL1455" s="2"/>
      <c r="FM1455" s="2"/>
      <c r="FN1455" s="2"/>
      <c r="FO1455" s="2"/>
      <c r="FP1455" s="2"/>
      <c r="FQ1455" s="2"/>
      <c r="FR1455" s="2"/>
      <c r="FS1455" s="2"/>
      <c r="FT1455" s="2"/>
      <c r="FU1455" s="2"/>
      <c r="FV1455" s="2"/>
    </row>
    <row r="1456" spans="17:178" ht="12"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  <c r="EW1456" s="2"/>
      <c r="EX1456" s="2"/>
      <c r="EY1456" s="2"/>
      <c r="EZ1456" s="2"/>
      <c r="FA1456" s="2"/>
      <c r="FB1456" s="2"/>
      <c r="FC1456" s="2"/>
      <c r="FD1456" s="2"/>
      <c r="FE1456" s="2"/>
      <c r="FF1456" s="2"/>
      <c r="FG1456" s="2"/>
      <c r="FH1456" s="2"/>
      <c r="FI1456" s="2"/>
      <c r="FJ1456" s="2"/>
      <c r="FK1456" s="2"/>
      <c r="FL1456" s="2"/>
      <c r="FM1456" s="2"/>
      <c r="FN1456" s="2"/>
      <c r="FO1456" s="2"/>
      <c r="FP1456" s="2"/>
      <c r="FQ1456" s="2"/>
      <c r="FR1456" s="2"/>
      <c r="FS1456" s="2"/>
      <c r="FT1456" s="2"/>
      <c r="FU1456" s="2"/>
      <c r="FV1456" s="2"/>
    </row>
    <row r="1457" spans="17:178" ht="12"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  <c r="EW1457" s="2"/>
      <c r="EX1457" s="2"/>
      <c r="EY1457" s="2"/>
      <c r="EZ1457" s="2"/>
      <c r="FA1457" s="2"/>
      <c r="FB1457" s="2"/>
      <c r="FC1457" s="2"/>
      <c r="FD1457" s="2"/>
      <c r="FE1457" s="2"/>
      <c r="FF1457" s="2"/>
      <c r="FG1457" s="2"/>
      <c r="FH1457" s="2"/>
      <c r="FI1457" s="2"/>
      <c r="FJ1457" s="2"/>
      <c r="FK1457" s="2"/>
      <c r="FL1457" s="2"/>
      <c r="FM1457" s="2"/>
      <c r="FN1457" s="2"/>
      <c r="FO1457" s="2"/>
      <c r="FP1457" s="2"/>
      <c r="FQ1457" s="2"/>
      <c r="FR1457" s="2"/>
      <c r="FS1457" s="2"/>
      <c r="FT1457" s="2"/>
      <c r="FU1457" s="2"/>
      <c r="FV1457" s="2"/>
    </row>
    <row r="1458" spans="17:178" ht="12"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  <c r="EW1458" s="2"/>
      <c r="EX1458" s="2"/>
      <c r="EY1458" s="2"/>
      <c r="EZ1458" s="2"/>
      <c r="FA1458" s="2"/>
      <c r="FB1458" s="2"/>
      <c r="FC1458" s="2"/>
      <c r="FD1458" s="2"/>
      <c r="FE1458" s="2"/>
      <c r="FF1458" s="2"/>
      <c r="FG1458" s="2"/>
      <c r="FH1458" s="2"/>
      <c r="FI1458" s="2"/>
      <c r="FJ1458" s="2"/>
      <c r="FK1458" s="2"/>
      <c r="FL1458" s="2"/>
      <c r="FM1458" s="2"/>
      <c r="FN1458" s="2"/>
      <c r="FO1458" s="2"/>
      <c r="FP1458" s="2"/>
      <c r="FQ1458" s="2"/>
      <c r="FR1458" s="2"/>
      <c r="FS1458" s="2"/>
      <c r="FT1458" s="2"/>
      <c r="FU1458" s="2"/>
      <c r="FV1458" s="2"/>
    </row>
    <row r="1459" spans="17:178" ht="12"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  <c r="DX1459" s="2"/>
      <c r="DY1459" s="2"/>
      <c r="DZ1459" s="2"/>
      <c r="EA1459" s="2"/>
      <c r="EB1459" s="2"/>
      <c r="EC1459" s="2"/>
      <c r="ED1459" s="2"/>
      <c r="EE1459" s="2"/>
      <c r="EF1459" s="2"/>
      <c r="EG1459" s="2"/>
      <c r="EH1459" s="2"/>
      <c r="EI1459" s="2"/>
      <c r="EJ1459" s="2"/>
      <c r="EK1459" s="2"/>
      <c r="EL1459" s="2"/>
      <c r="EM1459" s="2"/>
      <c r="EN1459" s="2"/>
      <c r="EO1459" s="2"/>
      <c r="EP1459" s="2"/>
      <c r="EQ1459" s="2"/>
      <c r="ER1459" s="2"/>
      <c r="ES1459" s="2"/>
      <c r="ET1459" s="2"/>
      <c r="EU1459" s="2"/>
      <c r="EV1459" s="2"/>
      <c r="EW1459" s="2"/>
      <c r="EX1459" s="2"/>
      <c r="EY1459" s="2"/>
      <c r="EZ1459" s="2"/>
      <c r="FA1459" s="2"/>
      <c r="FB1459" s="2"/>
      <c r="FC1459" s="2"/>
      <c r="FD1459" s="2"/>
      <c r="FE1459" s="2"/>
      <c r="FF1459" s="2"/>
      <c r="FG1459" s="2"/>
      <c r="FH1459" s="2"/>
      <c r="FI1459" s="2"/>
      <c r="FJ1459" s="2"/>
      <c r="FK1459" s="2"/>
      <c r="FL1459" s="2"/>
      <c r="FM1459" s="2"/>
      <c r="FN1459" s="2"/>
      <c r="FO1459" s="2"/>
      <c r="FP1459" s="2"/>
      <c r="FQ1459" s="2"/>
      <c r="FR1459" s="2"/>
      <c r="FS1459" s="2"/>
      <c r="FT1459" s="2"/>
      <c r="FU1459" s="2"/>
      <c r="FV1459" s="2"/>
    </row>
    <row r="1460" spans="17:178" ht="12"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  <c r="FG1460" s="2"/>
      <c r="FH1460" s="2"/>
      <c r="FI1460" s="2"/>
      <c r="FJ1460" s="2"/>
      <c r="FK1460" s="2"/>
      <c r="FL1460" s="2"/>
      <c r="FM1460" s="2"/>
      <c r="FN1460" s="2"/>
      <c r="FO1460" s="2"/>
      <c r="FP1460" s="2"/>
      <c r="FQ1460" s="2"/>
      <c r="FR1460" s="2"/>
      <c r="FS1460" s="2"/>
      <c r="FT1460" s="2"/>
      <c r="FU1460" s="2"/>
      <c r="FV1460" s="2"/>
    </row>
  </sheetData>
  <sheetProtection/>
  <autoFilter ref="C16:H636"/>
  <mergeCells count="11">
    <mergeCell ref="P12:P15"/>
    <mergeCell ref="N12:N15"/>
    <mergeCell ref="O12:O15"/>
    <mergeCell ref="M12:M15"/>
    <mergeCell ref="B10:H10"/>
    <mergeCell ref="B1:J9"/>
    <mergeCell ref="H12:H15"/>
    <mergeCell ref="B12:B15"/>
    <mergeCell ref="C12:G14"/>
    <mergeCell ref="B11:G11"/>
    <mergeCell ref="B856:G856"/>
  </mergeCells>
  <printOptions/>
  <pageMargins left="0.56" right="0.37" top="0.31" bottom="0.24" header="0.25" footer="0.5"/>
  <pageSetup horizontalDpi="600" verticalDpi="600" orientation="portrait" paperSize="9" scale="63" r:id="rId1"/>
  <headerFooter alignWithMargins="0">
    <oddHeader>&amp;C&amp;P</oddHeader>
  </headerFooter>
  <rowBreaks count="2" manualBreakCount="2">
    <brk id="272" min="1" max="18" man="1"/>
    <brk id="345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2018-08-22T07:50:54Z</cp:lastPrinted>
  <dcterms:created xsi:type="dcterms:W3CDTF">2011-05-20T22:57:57Z</dcterms:created>
  <dcterms:modified xsi:type="dcterms:W3CDTF">2018-12-26T02:56:57Z</dcterms:modified>
  <cp:category/>
  <cp:version/>
  <cp:contentType/>
  <cp:contentStatus/>
</cp:coreProperties>
</file>