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1"/>
  </bookViews>
  <sheets>
    <sheet name="2005 год" sheetId="1" r:id="rId1"/>
    <sheet name="2018" sheetId="2" r:id="rId2"/>
  </sheets>
  <definedNames/>
  <calcPr fullCalcOnLoad="1"/>
</workbook>
</file>

<file path=xl/comments2.xml><?xml version="1.0" encoding="utf-8"?>
<comments xmlns="http://schemas.openxmlformats.org/spreadsheetml/2006/main">
  <authors>
    <author>Пользователь Windows</author>
  </authors>
  <commentList>
    <comment ref="A75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ислены проценты годовые</t>
        </r>
      </text>
    </comment>
  </commentList>
</comments>
</file>

<file path=xl/sharedStrings.xml><?xml version="1.0" encoding="utf-8"?>
<sst xmlns="http://schemas.openxmlformats.org/spreadsheetml/2006/main" count="150" uniqueCount="124">
  <si>
    <t>всего</t>
  </si>
  <si>
    <t>задолж по централиз кредитам АПК</t>
  </si>
  <si>
    <t>основной долг</t>
  </si>
  <si>
    <t>проценты</t>
  </si>
  <si>
    <t xml:space="preserve"> </t>
  </si>
  <si>
    <t>Всего</t>
  </si>
  <si>
    <t>Основной долг</t>
  </si>
  <si>
    <t>Проценты</t>
  </si>
  <si>
    <t>Бюдж. ссуда на покрытие временного кассового разрыва</t>
  </si>
  <si>
    <t>сальдо 1.01.2005г</t>
  </si>
  <si>
    <t>Выписка из долговой книги муниципального образования Хилокского района за 2005 год</t>
  </si>
  <si>
    <t>сальдо 1.02.2005г</t>
  </si>
  <si>
    <t>Погашено централ.кредит 14.03.2005</t>
  </si>
  <si>
    <t>Сальдо на 1.04.2005г</t>
  </si>
  <si>
    <t>сальдо 1.03.2005г</t>
  </si>
  <si>
    <t>Погашено ссуды 1.04.2005</t>
  </si>
  <si>
    <t>Погашено центр. кред.15.04.2005</t>
  </si>
  <si>
    <t>Сальдо на 1.05. 2005 г</t>
  </si>
  <si>
    <t>Погашено центр. кред.25.04.2005</t>
  </si>
  <si>
    <t>Итого погашено кредита с начала года</t>
  </si>
  <si>
    <t>Ссуды с начала года погашено</t>
  </si>
  <si>
    <t>Погашено ссуды расп. № 01/1-07-1 от 11.04.2005</t>
  </si>
  <si>
    <t>Погашено ссуды  расп. 01/1-07-02 от 28.04.2005</t>
  </si>
  <si>
    <t>Получено бюджетн. кредита 22.04.2005</t>
  </si>
  <si>
    <t>Погашено процентов 16.05.05.</t>
  </si>
  <si>
    <t>Погашено процентов 23.05.05.</t>
  </si>
  <si>
    <t>сальдо на 1.06.2005 г</t>
  </si>
  <si>
    <t>Погашено процентов с начала года</t>
  </si>
  <si>
    <t>Погашено процентов 22.06.05.</t>
  </si>
  <si>
    <t>Погашено процентов 28.06.2005</t>
  </si>
  <si>
    <t>сальдо на 1.07.2005 г</t>
  </si>
  <si>
    <t xml:space="preserve">Получен  бюджет кредит 30.06.05 </t>
  </si>
  <si>
    <t>Погашено ссуды 29.07.</t>
  </si>
  <si>
    <t>сальдо на1.08.2005 года</t>
  </si>
  <si>
    <t>Получено кредита с начала года</t>
  </si>
  <si>
    <t>Погашено процентов 28.07.</t>
  </si>
  <si>
    <t>Погашено процентов 24.02.2005</t>
  </si>
  <si>
    <t>Получен бюджет. кредит 12.08.05</t>
  </si>
  <si>
    <t>сальдо на 1.09.2005 года</t>
  </si>
  <si>
    <t>Получен бюджетный кредит 16.08.05</t>
  </si>
  <si>
    <t>Погашено процентов 19.08.05</t>
  </si>
  <si>
    <t>Погашено ссуды  расп. № 01/1-07-09 от 12.08.2005 г</t>
  </si>
  <si>
    <t>Погашено ссуды 30.08.05</t>
  </si>
  <si>
    <t>Погашено процентов 19.09.05</t>
  </si>
  <si>
    <t>сальдо на 1.10.2005 года</t>
  </si>
  <si>
    <t>Получен бюджетный кредит 28.09.2005 г</t>
  </si>
  <si>
    <t>Погашено процентов 5.10.</t>
  </si>
  <si>
    <t>Погашено процентов 24.10</t>
  </si>
  <si>
    <t>Получен бюджетный кредит 12.10.05</t>
  </si>
  <si>
    <t>Получен бюджетный кредит 19.10.05.</t>
  </si>
  <si>
    <t>сальдо на 1.11.2005 года</t>
  </si>
  <si>
    <t>Погашено процентов 31.10.05</t>
  </si>
  <si>
    <t>Получен бюдж. Кредит 15.11.</t>
  </si>
  <si>
    <t>сальдо на 1.12.2005 года</t>
  </si>
  <si>
    <t>Погашена задолженность 17.11.</t>
  </si>
  <si>
    <t>Погашено процентов 17.11.</t>
  </si>
  <si>
    <t>Погашено процентов 21.11</t>
  </si>
  <si>
    <t>Погашено бюедж кредита расп. №01/1-07-21</t>
  </si>
  <si>
    <t>Погашено процентов 19.12.2005 г</t>
  </si>
  <si>
    <t>Погашение кредита рас. № 01/1-07-40 23.12.2005</t>
  </si>
  <si>
    <t>Получен бюдж. Кредит 26.12.2005</t>
  </si>
  <si>
    <t xml:space="preserve">Погашено процентов 23.12.2005 </t>
  </si>
  <si>
    <t>Председатель Комитета по Финансам Хилокского района:                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</si>
  <si>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                 О.С. Малыгина</t>
  </si>
  <si>
    <t>сальдо на 1.01.2006 года</t>
  </si>
  <si>
    <t>ВСЕГО ОСНОВНОЙ ДОЛГ</t>
  </si>
  <si>
    <t>ВСЕГО ПРОЦЕНТЫ</t>
  </si>
  <si>
    <t>Председатель Комитета по Финансам Хилокского района: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</si>
  <si>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О.С. Малыгина</t>
  </si>
  <si>
    <t>Погашено процентов</t>
  </si>
  <si>
    <t>итого</t>
  </si>
  <si>
    <t>Погашено основного долга</t>
  </si>
  <si>
    <t>Получено кредита</t>
  </si>
  <si>
    <t>начислено процентов за  апрель 2013</t>
  </si>
  <si>
    <t>начислено процентов за май 2013</t>
  </si>
  <si>
    <t>начислено процентов за июнь 2013</t>
  </si>
  <si>
    <t>начислено процентов за июль 2013</t>
  </si>
  <si>
    <t>начислено процентов за август 2013</t>
  </si>
  <si>
    <t>начислено процентов за сентябрь 2013</t>
  </si>
  <si>
    <t>начислено процентов за октябрь 2013</t>
  </si>
  <si>
    <t>начислено процентов за ноябрь 2013</t>
  </si>
  <si>
    <t>начислено процентов за декабрь</t>
  </si>
  <si>
    <t>сальдо 1.05.2014г</t>
  </si>
  <si>
    <t>сальдо 1.06.2014</t>
  </si>
  <si>
    <t>сальдо 1.07.2014</t>
  </si>
  <si>
    <t>сальдо 1.08.2014</t>
  </si>
  <si>
    <t>сальдо 1.09.2014</t>
  </si>
  <si>
    <t>сальдо на 01.10.2014</t>
  </si>
  <si>
    <t>сальдо на 01.11.2014</t>
  </si>
  <si>
    <t>сальдо на 01.01.2015</t>
  </si>
  <si>
    <t>Бюджетный кредит по соглашению № 1355 от 20.11.2014</t>
  </si>
  <si>
    <t>Бюджетный кредит по соглашению № 1141 от 22.06.2012 года (согл о реструкт № 1385 от 01.06.2015 г)</t>
  </si>
  <si>
    <t>Бюджетный кредит по соглашению № 1174 от 16.10.2012 года (согл о реструк № 1412 от 01.09.2015 г )</t>
  </si>
  <si>
    <t xml:space="preserve">    </t>
  </si>
  <si>
    <t>Бюджетный кредит по соглашению №  1569 от 19.09.2017 г</t>
  </si>
  <si>
    <t>начислено%</t>
  </si>
  <si>
    <t xml:space="preserve">Бюджетный кредит по соглашению №  1565 от 16.08.2017 года </t>
  </si>
  <si>
    <t>Выписка из долговой книги муниципального образования ХИЛОКСКИЙ РАЙОН за 2018 год</t>
  </si>
  <si>
    <t>сальдо на 01.01.2018</t>
  </si>
  <si>
    <t>сальдо 1.02.2018</t>
  </si>
  <si>
    <t>сальдо 1.03.2018 г</t>
  </si>
  <si>
    <t>сальдо 1.04.2018 г</t>
  </si>
  <si>
    <t>сальдо 1.05.2018 г</t>
  </si>
  <si>
    <t>8сальдо 1.06.2018 г</t>
  </si>
  <si>
    <t>сальдо 1.07.2018 г</t>
  </si>
  <si>
    <t>сальдо 1.08.2018 г</t>
  </si>
  <si>
    <t>сальдо 1.09.2018 г</t>
  </si>
  <si>
    <t>сальдо 1.10.2018 г</t>
  </si>
  <si>
    <t>сальдо 1.11.2018 г</t>
  </si>
  <si>
    <t>сальдо 1.12.2018 г</t>
  </si>
  <si>
    <t>сальдо 1.01.2019 г</t>
  </si>
  <si>
    <t>оплачены проценты 14.02.2018</t>
  </si>
  <si>
    <t>погашение кредита 28.04.2018</t>
  </si>
  <si>
    <t>сальдо 1.06.2018 г</t>
  </si>
  <si>
    <t>начисление процентов</t>
  </si>
  <si>
    <t>погашение процентов 04.05.2018</t>
  </si>
  <si>
    <t>погашение кредита 24.05.2018</t>
  </si>
  <si>
    <t>погашение кредита 22.06.2018</t>
  </si>
  <si>
    <t>погашение кредита 20.07.2018</t>
  </si>
  <si>
    <t>погашение кредита 17.08.2018</t>
  </si>
  <si>
    <t>погашение кредита 17.09.2018</t>
  </si>
  <si>
    <t>погашение кредита 18.10.2018</t>
  </si>
  <si>
    <t>погашение процентов 22.10.2018</t>
  </si>
  <si>
    <t>погашение процентов 18.10.2018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</si>
</sst>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0">
    <font>
      <sz val="10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i/>
      <sz val="9"/>
      <name val="Times New Roman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 Cyr"/>
      <family val="1"/>
    </font>
    <font>
      <b/>
      <sz val="9"/>
      <color theme="1"/>
      <name val="Times New Roman"/>
      <family val="1"/>
    </font>
    <font>
      <b/>
      <sz val="9"/>
      <color theme="1"/>
      <name val="Times New Roman Cyr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 wrapText="1" shrinkToFit="1"/>
    </xf>
    <xf numFmtId="0" fontId="12" fillId="0" borderId="0" xfId="0" applyFont="1" applyAlignment="1">
      <alignment/>
    </xf>
    <xf numFmtId="0" fontId="11" fillId="0" borderId="12" xfId="0" applyFont="1" applyBorder="1" applyAlignment="1">
      <alignment wrapText="1" shrinkToFit="1"/>
    </xf>
    <xf numFmtId="0" fontId="1" fillId="0" borderId="12" xfId="0" applyFont="1" applyBorder="1" applyAlignment="1">
      <alignment horizontal="left" wrapText="1" shrinkToFi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 wrapText="1" shrinkToFit="1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 shrinkToFit="1"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164" fontId="13" fillId="0" borderId="0" xfId="42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0" fillId="33" borderId="12" xfId="0" applyFont="1" applyFill="1" applyBorder="1" applyAlignment="1">
      <alignment/>
    </xf>
    <xf numFmtId="2" fontId="0" fillId="0" borderId="0" xfId="0" applyNumberFormat="1" applyAlignment="1">
      <alignment/>
    </xf>
    <xf numFmtId="0" fontId="10" fillId="0" borderId="12" xfId="0" applyFont="1" applyFill="1" applyBorder="1" applyAlignment="1">
      <alignment/>
    </xf>
    <xf numFmtId="2" fontId="1" fillId="34" borderId="12" xfId="0" applyNumberFormat="1" applyFont="1" applyFill="1" applyBorder="1" applyAlignment="1">
      <alignment horizontal="center" wrapText="1" shrinkToFit="1"/>
    </xf>
    <xf numFmtId="0" fontId="10" fillId="35" borderId="12" xfId="0" applyFont="1" applyFill="1" applyBorder="1" applyAlignment="1">
      <alignment/>
    </xf>
    <xf numFmtId="0" fontId="10" fillId="25" borderId="12" xfId="0" applyFont="1" applyFill="1" applyBorder="1" applyAlignment="1">
      <alignment/>
    </xf>
    <xf numFmtId="0" fontId="0" fillId="35" borderId="0" xfId="0" applyFill="1" applyAlignment="1">
      <alignment/>
    </xf>
    <xf numFmtId="0" fontId="56" fillId="33" borderId="12" xfId="0" applyFont="1" applyFill="1" applyBorder="1" applyAlignment="1">
      <alignment/>
    </xf>
    <xf numFmtId="49" fontId="15" fillId="0" borderId="0" xfId="0" applyNumberFormat="1" applyFont="1" applyAlignment="1">
      <alignment horizontal="left"/>
    </xf>
    <xf numFmtId="2" fontId="0" fillId="0" borderId="0" xfId="0" applyNumberFormat="1" applyFill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2" fontId="11" fillId="0" borderId="12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2" fontId="10" fillId="33" borderId="12" xfId="0" applyNumberFormat="1" applyFont="1" applyFill="1" applyBorder="1" applyAlignment="1">
      <alignment/>
    </xf>
    <xf numFmtId="2" fontId="10" fillId="33" borderId="0" xfId="0" applyNumberFormat="1" applyFont="1" applyFill="1" applyBorder="1" applyAlignment="1">
      <alignment/>
    </xf>
    <xf numFmtId="2" fontId="10" fillId="35" borderId="0" xfId="0" applyNumberFormat="1" applyFont="1" applyFill="1" applyBorder="1" applyAlignment="1">
      <alignment/>
    </xf>
    <xf numFmtId="2" fontId="56" fillId="35" borderId="0" xfId="0" applyNumberFormat="1" applyFont="1" applyFill="1" applyBorder="1" applyAlignment="1">
      <alignment/>
    </xf>
    <xf numFmtId="2" fontId="12" fillId="0" borderId="0" xfId="0" applyNumberFormat="1" applyFont="1" applyAlignment="1">
      <alignment/>
    </xf>
    <xf numFmtId="4" fontId="7" fillId="0" borderId="12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4" fontId="57" fillId="25" borderId="12" xfId="0" applyNumberFormat="1" applyFont="1" applyFill="1" applyBorder="1" applyAlignment="1">
      <alignment horizontal="right"/>
    </xf>
    <xf numFmtId="4" fontId="3" fillId="33" borderId="12" xfId="0" applyNumberFormat="1" applyFont="1" applyFill="1" applyBorder="1" applyAlignment="1">
      <alignment horizontal="right"/>
    </xf>
    <xf numFmtId="4" fontId="7" fillId="25" borderId="12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3" fillId="35" borderId="12" xfId="0" applyNumberFormat="1" applyFont="1" applyFill="1" applyBorder="1" applyAlignment="1">
      <alignment horizontal="right"/>
    </xf>
    <xf numFmtId="4" fontId="3" fillId="33" borderId="0" xfId="0" applyNumberFormat="1" applyFont="1" applyFill="1" applyBorder="1" applyAlignment="1">
      <alignment horizontal="right"/>
    </xf>
    <xf numFmtId="4" fontId="3" fillId="35" borderId="0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0" fillId="35" borderId="0" xfId="0" applyNumberFormat="1" applyFill="1" applyAlignment="1">
      <alignment/>
    </xf>
    <xf numFmtId="4" fontId="58" fillId="35" borderId="0" xfId="0" applyNumberFormat="1" applyFont="1" applyFill="1" applyBorder="1" applyAlignment="1">
      <alignment horizontal="right"/>
    </xf>
    <xf numFmtId="4" fontId="5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4" fontId="0" fillId="0" borderId="12" xfId="0" applyNumberFormat="1" applyBorder="1" applyAlignment="1">
      <alignment/>
    </xf>
    <xf numFmtId="4" fontId="3" fillId="0" borderId="12" xfId="0" applyNumberFormat="1" applyFont="1" applyBorder="1" applyAlignment="1">
      <alignment/>
    </xf>
    <xf numFmtId="4" fontId="7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4" fontId="5" fillId="0" borderId="12" xfId="0" applyNumberFormat="1" applyFont="1" applyFill="1" applyBorder="1" applyAlignment="1">
      <alignment horizontal="right"/>
    </xf>
    <xf numFmtId="2" fontId="1" fillId="0" borderId="14" xfId="0" applyNumberFormat="1" applyFont="1" applyBorder="1" applyAlignment="1">
      <alignment horizontal="left" wrapText="1" shrinkToFit="1"/>
    </xf>
    <xf numFmtId="2" fontId="1" fillId="0" borderId="15" xfId="0" applyNumberFormat="1" applyFont="1" applyBorder="1" applyAlignment="1">
      <alignment horizontal="left" wrapText="1" shrinkToFit="1"/>
    </xf>
    <xf numFmtId="2" fontId="1" fillId="0" borderId="13" xfId="0" applyNumberFormat="1" applyFont="1" applyBorder="1" applyAlignment="1">
      <alignment horizontal="left" wrapText="1" shrinkToFit="1"/>
    </xf>
    <xf numFmtId="0" fontId="3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 wrapText="1" shrinkToFit="1"/>
    </xf>
    <xf numFmtId="0" fontId="1" fillId="0" borderId="13" xfId="0" applyFont="1" applyBorder="1" applyAlignment="1">
      <alignment horizontal="left" wrapText="1" shrinkToFit="1"/>
    </xf>
    <xf numFmtId="0" fontId="6" fillId="0" borderId="0" xfId="0" applyFont="1" applyAlignment="1">
      <alignment horizontal="left"/>
    </xf>
    <xf numFmtId="0" fontId="14" fillId="0" borderId="0" xfId="0" applyFont="1" applyBorder="1" applyAlignment="1">
      <alignment horizontal="center" wrapText="1" shrinkToFit="1"/>
    </xf>
    <xf numFmtId="49" fontId="15" fillId="0" borderId="0" xfId="0" applyNumberFormat="1" applyFont="1" applyAlignment="1">
      <alignment horizontal="left"/>
    </xf>
    <xf numFmtId="0" fontId="10" fillId="0" borderId="10" xfId="0" applyFont="1" applyBorder="1" applyAlignment="1">
      <alignment horizontal="center" wrapText="1" shrinkToFit="1"/>
    </xf>
    <xf numFmtId="0" fontId="10" fillId="0" borderId="11" xfId="0" applyFont="1" applyBorder="1" applyAlignment="1">
      <alignment horizontal="center" wrapText="1" shrinkToFi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29.25390625" style="7" customWidth="1"/>
    <col min="2" max="2" width="10.75390625" style="37" customWidth="1"/>
    <col min="3" max="3" width="9.75390625" style="37" customWidth="1"/>
    <col min="4" max="4" width="10.00390625" style="37" customWidth="1"/>
    <col min="5" max="5" width="4.25390625" style="37" customWidth="1"/>
    <col min="6" max="6" width="10.00390625" style="37" customWidth="1"/>
    <col min="7" max="7" width="10.25390625" style="37" customWidth="1"/>
    <col min="8" max="8" width="9.00390625" style="37" customWidth="1"/>
  </cols>
  <sheetData>
    <row r="1" spans="1:8" s="2" customFormat="1" ht="12">
      <c r="A1" s="88" t="s">
        <v>10</v>
      </c>
      <c r="B1" s="88"/>
      <c r="C1" s="88"/>
      <c r="D1" s="88"/>
      <c r="E1" s="88"/>
      <c r="F1" s="88"/>
      <c r="G1" s="88"/>
      <c r="H1" s="88"/>
    </row>
    <row r="2" spans="1:8" s="1" customFormat="1" ht="23.25" customHeight="1">
      <c r="A2" s="3"/>
      <c r="B2" s="18" t="s">
        <v>0</v>
      </c>
      <c r="C2" s="89" t="s">
        <v>1</v>
      </c>
      <c r="D2" s="90"/>
      <c r="E2" s="91"/>
      <c r="F2" s="85" t="s">
        <v>8</v>
      </c>
      <c r="G2" s="86"/>
      <c r="H2" s="87"/>
    </row>
    <row r="3" spans="1:8" s="1" customFormat="1" ht="22.5" customHeight="1">
      <c r="A3" s="4"/>
      <c r="B3" s="19"/>
      <c r="C3" s="20" t="s">
        <v>0</v>
      </c>
      <c r="D3" s="21" t="s">
        <v>2</v>
      </c>
      <c r="E3" s="21" t="s">
        <v>3</v>
      </c>
      <c r="F3" s="22" t="s">
        <v>5</v>
      </c>
      <c r="G3" s="23" t="s">
        <v>6</v>
      </c>
      <c r="H3" s="22" t="s">
        <v>7</v>
      </c>
    </row>
    <row r="4" spans="1:8" s="1" customFormat="1" ht="12">
      <c r="A4" s="8" t="s">
        <v>9</v>
      </c>
      <c r="B4" s="24">
        <v>19547909.03</v>
      </c>
      <c r="C4" s="24">
        <v>4672353.23</v>
      </c>
      <c r="D4" s="24">
        <v>4672353.23</v>
      </c>
      <c r="E4" s="25"/>
      <c r="F4" s="26">
        <v>14875555.8</v>
      </c>
      <c r="G4" s="26">
        <v>14875555.8</v>
      </c>
      <c r="H4" s="26">
        <v>0</v>
      </c>
    </row>
    <row r="5" spans="1:8" s="1" customFormat="1" ht="12">
      <c r="A5" s="8" t="s">
        <v>11</v>
      </c>
      <c r="B5" s="24">
        <v>19547909.03</v>
      </c>
      <c r="C5" s="24">
        <v>4672353.23</v>
      </c>
      <c r="D5" s="24">
        <v>4672353.23</v>
      </c>
      <c r="E5" s="25"/>
      <c r="F5" s="26">
        <v>14875555.8</v>
      </c>
      <c r="G5" s="26">
        <v>14875555.8</v>
      </c>
      <c r="H5" s="26">
        <v>0</v>
      </c>
    </row>
    <row r="6" spans="1:8" s="1" customFormat="1" ht="12">
      <c r="A6" s="9" t="s">
        <v>36</v>
      </c>
      <c r="B6" s="24"/>
      <c r="C6" s="24"/>
      <c r="D6" s="24"/>
      <c r="E6" s="25"/>
      <c r="F6" s="27"/>
      <c r="G6" s="26"/>
      <c r="H6" s="27">
        <v>104789.75</v>
      </c>
    </row>
    <row r="7" spans="1:8" s="1" customFormat="1" ht="12">
      <c r="A7" s="8" t="s">
        <v>14</v>
      </c>
      <c r="B7" s="24">
        <v>19547909.03</v>
      </c>
      <c r="C7" s="24">
        <v>4672353.23</v>
      </c>
      <c r="D7" s="24">
        <v>4672353.23</v>
      </c>
      <c r="E7" s="25"/>
      <c r="F7" s="26">
        <v>14875555.8</v>
      </c>
      <c r="G7" s="26">
        <v>14875555.8</v>
      </c>
      <c r="H7" s="26">
        <f>H6</f>
        <v>104789.75</v>
      </c>
    </row>
    <row r="8" spans="1:8" s="1" customFormat="1" ht="12">
      <c r="A8" s="8"/>
      <c r="B8" s="24"/>
      <c r="C8" s="24"/>
      <c r="D8" s="24"/>
      <c r="E8" s="25"/>
      <c r="F8" s="26"/>
      <c r="G8" s="26"/>
      <c r="H8" s="26"/>
    </row>
    <row r="9" spans="1:8" s="1" customFormat="1" ht="12">
      <c r="A9" s="9" t="s">
        <v>12</v>
      </c>
      <c r="B9" s="25">
        <v>7048.25</v>
      </c>
      <c r="C9" s="25">
        <v>7048.25</v>
      </c>
      <c r="D9" s="24">
        <v>7048.25</v>
      </c>
      <c r="E9" s="25"/>
      <c r="F9" s="26"/>
      <c r="G9" s="26"/>
      <c r="H9" s="26"/>
    </row>
    <row r="10" spans="1:8" s="1" customFormat="1" ht="12">
      <c r="A10" s="8" t="s">
        <v>13</v>
      </c>
      <c r="B10" s="24">
        <f>B5-B9</f>
        <v>19540860.78</v>
      </c>
      <c r="C10" s="24">
        <f>C5-C9</f>
        <v>4665304.98</v>
      </c>
      <c r="D10" s="24">
        <f>D5-D9</f>
        <v>4665304.98</v>
      </c>
      <c r="E10" s="25"/>
      <c r="F10" s="26">
        <v>14875555.8</v>
      </c>
      <c r="G10" s="26">
        <v>14875555.8</v>
      </c>
      <c r="H10" s="26">
        <f>H7</f>
        <v>104789.75</v>
      </c>
    </row>
    <row r="11" spans="1:8" s="1" customFormat="1" ht="12">
      <c r="A11" s="10" t="s">
        <v>15</v>
      </c>
      <c r="B11" s="25">
        <v>381496</v>
      </c>
      <c r="C11" s="25"/>
      <c r="D11" s="25"/>
      <c r="E11" s="25"/>
      <c r="F11" s="27">
        <v>381496</v>
      </c>
      <c r="G11" s="27">
        <v>381496</v>
      </c>
      <c r="H11" s="27"/>
    </row>
    <row r="12" spans="1:8" s="1" customFormat="1" ht="12">
      <c r="A12" s="10" t="s">
        <v>16</v>
      </c>
      <c r="B12" s="27">
        <f>F12+C12</f>
        <v>45253.25</v>
      </c>
      <c r="C12" s="25">
        <f>D12+E12</f>
        <v>45253.25</v>
      </c>
      <c r="D12" s="25">
        <v>45253.25</v>
      </c>
      <c r="E12" s="25"/>
      <c r="F12" s="27"/>
      <c r="G12" s="27"/>
      <c r="H12" s="27"/>
    </row>
    <row r="13" spans="1:8" s="1" customFormat="1" ht="12">
      <c r="A13" s="10" t="s">
        <v>18</v>
      </c>
      <c r="B13" s="27">
        <f>F13+C13</f>
        <v>1500</v>
      </c>
      <c r="C13" s="25">
        <f>D13+E13</f>
        <v>1500</v>
      </c>
      <c r="D13" s="25">
        <v>1500</v>
      </c>
      <c r="E13" s="25"/>
      <c r="F13" s="27"/>
      <c r="G13" s="27"/>
      <c r="H13" s="27"/>
    </row>
    <row r="14" spans="1:8" s="1" customFormat="1" ht="12">
      <c r="A14" s="10" t="s">
        <v>23</v>
      </c>
      <c r="B14" s="27"/>
      <c r="C14" s="25"/>
      <c r="D14" s="25"/>
      <c r="E14" s="25"/>
      <c r="F14" s="27">
        <f>G14</f>
        <v>3400200</v>
      </c>
      <c r="G14" s="27">
        <v>3400200</v>
      </c>
      <c r="H14" s="27"/>
    </row>
    <row r="15" spans="1:8" s="1" customFormat="1" ht="22.5">
      <c r="A15" s="17" t="s">
        <v>21</v>
      </c>
      <c r="B15" s="27">
        <f>F15</f>
        <v>8791415</v>
      </c>
      <c r="C15" s="25"/>
      <c r="D15" s="25"/>
      <c r="E15" s="25"/>
      <c r="F15" s="27">
        <f>G15</f>
        <v>8791415</v>
      </c>
      <c r="G15" s="27">
        <v>8791415</v>
      </c>
      <c r="H15" s="27"/>
    </row>
    <row r="16" spans="1:8" s="1" customFormat="1" ht="22.5">
      <c r="A16" s="17" t="s">
        <v>22</v>
      </c>
      <c r="B16" s="27">
        <f>F16</f>
        <v>572245</v>
      </c>
      <c r="C16" s="25"/>
      <c r="D16" s="25"/>
      <c r="E16" s="25"/>
      <c r="F16" s="27">
        <f>G16</f>
        <v>572245</v>
      </c>
      <c r="G16" s="27">
        <v>572245</v>
      </c>
      <c r="H16" s="27"/>
    </row>
    <row r="17" spans="1:8" s="1" customFormat="1" ht="12">
      <c r="A17" s="11" t="s">
        <v>17</v>
      </c>
      <c r="B17" s="26">
        <f>F17+C17</f>
        <v>13149151.530000001</v>
      </c>
      <c r="C17" s="24">
        <f>C10-C12-C13</f>
        <v>4618551.73</v>
      </c>
      <c r="D17" s="24">
        <f>D10-D12-D13</f>
        <v>4618551.73</v>
      </c>
      <c r="E17" s="25"/>
      <c r="F17" s="26">
        <f>F10-F11+F14-F15-F16</f>
        <v>8530599.8</v>
      </c>
      <c r="G17" s="26">
        <f>G10-G11+G14-G15-G16</f>
        <v>8530599.8</v>
      </c>
      <c r="H17" s="26">
        <f>SUM(H10)</f>
        <v>104789.75</v>
      </c>
    </row>
    <row r="18" spans="1:8" s="2" customFormat="1" ht="12">
      <c r="A18" s="12" t="s">
        <v>24</v>
      </c>
      <c r="B18" s="28"/>
      <c r="C18" s="29"/>
      <c r="D18" s="29"/>
      <c r="E18" s="29"/>
      <c r="F18" s="29"/>
      <c r="G18" s="29"/>
      <c r="H18" s="29">
        <v>106541.1</v>
      </c>
    </row>
    <row r="19" spans="1:8" ht="12.75">
      <c r="A19" s="12" t="s">
        <v>25</v>
      </c>
      <c r="B19" s="30"/>
      <c r="C19" s="30"/>
      <c r="D19" s="30"/>
      <c r="E19" s="30"/>
      <c r="F19" s="30"/>
      <c r="G19" s="30"/>
      <c r="H19" s="30">
        <v>11807.54</v>
      </c>
    </row>
    <row r="20" spans="1:8" ht="12.75">
      <c r="A20" s="12"/>
      <c r="B20" s="30"/>
      <c r="C20" s="30"/>
      <c r="D20" s="30"/>
      <c r="E20" s="30"/>
      <c r="F20" s="30"/>
      <c r="G20" s="30"/>
      <c r="H20" s="30"/>
    </row>
    <row r="21" spans="1:8" s="5" customFormat="1" ht="12.75">
      <c r="A21" s="13" t="s">
        <v>26</v>
      </c>
      <c r="B21" s="31">
        <f aca="true" t="shared" si="0" ref="B21:H21">SUM(B17:B20)</f>
        <v>13149151.530000001</v>
      </c>
      <c r="C21" s="31">
        <f t="shared" si="0"/>
        <v>4618551.73</v>
      </c>
      <c r="D21" s="31">
        <f t="shared" si="0"/>
        <v>4618551.73</v>
      </c>
      <c r="E21" s="31">
        <f t="shared" si="0"/>
        <v>0</v>
      </c>
      <c r="F21" s="31">
        <f t="shared" si="0"/>
        <v>8530599.8</v>
      </c>
      <c r="G21" s="31">
        <f t="shared" si="0"/>
        <v>8530599.8</v>
      </c>
      <c r="H21" s="31">
        <f t="shared" si="0"/>
        <v>223138.39</v>
      </c>
    </row>
    <row r="22" spans="1:8" ht="12.75">
      <c r="A22" s="12"/>
      <c r="B22" s="30"/>
      <c r="C22" s="30"/>
      <c r="D22" s="30"/>
      <c r="E22" s="30"/>
      <c r="F22" s="30"/>
      <c r="G22" s="30"/>
      <c r="H22" s="30"/>
    </row>
    <row r="23" spans="1:8" ht="12.75">
      <c r="A23" s="12" t="s">
        <v>28</v>
      </c>
      <c r="B23" s="32"/>
      <c r="C23" s="32"/>
      <c r="D23" s="32"/>
      <c r="E23" s="32"/>
      <c r="F23" s="32"/>
      <c r="G23" s="32"/>
      <c r="H23" s="32">
        <v>9082.73</v>
      </c>
    </row>
    <row r="24" spans="1:8" ht="12.75">
      <c r="A24" s="12" t="s">
        <v>29</v>
      </c>
      <c r="B24" s="32"/>
      <c r="C24" s="32"/>
      <c r="D24" s="32"/>
      <c r="E24" s="32"/>
      <c r="F24" s="32"/>
      <c r="G24" s="32"/>
      <c r="H24" s="32">
        <v>80342.47</v>
      </c>
    </row>
    <row r="25" spans="1:8" ht="12.75">
      <c r="A25" s="12" t="s">
        <v>31</v>
      </c>
      <c r="B25" s="32">
        <f>C25+F25</f>
        <v>9772400</v>
      </c>
      <c r="C25" s="32"/>
      <c r="D25" s="32"/>
      <c r="E25" s="32"/>
      <c r="F25" s="32">
        <v>9772400</v>
      </c>
      <c r="G25" s="32">
        <v>9772400</v>
      </c>
      <c r="H25" s="32"/>
    </row>
    <row r="26" spans="1:8" s="5" customFormat="1" ht="12.75">
      <c r="A26" s="13" t="s">
        <v>30</v>
      </c>
      <c r="B26" s="31">
        <f>SUM(B20:B25)</f>
        <v>22921551.53</v>
      </c>
      <c r="C26" s="31">
        <f>SUM(C20:C24)</f>
        <v>4618551.73</v>
      </c>
      <c r="D26" s="31">
        <f>SUM(D20:D24)</f>
        <v>4618551.73</v>
      </c>
      <c r="E26" s="31">
        <f>SUM(E20:E24)</f>
        <v>0</v>
      </c>
      <c r="F26" s="31">
        <f>SUM(F20:F25)</f>
        <v>18302999.8</v>
      </c>
      <c r="G26" s="31">
        <f>SUM(G20:G25)</f>
        <v>18302999.8</v>
      </c>
      <c r="H26" s="31">
        <f>SUM(H20:H25)</f>
        <v>312563.59</v>
      </c>
    </row>
    <row r="27" spans="1:8" s="5" customFormat="1" ht="12.75">
      <c r="A27" s="12" t="s">
        <v>35</v>
      </c>
      <c r="B27" s="31"/>
      <c r="C27" s="31"/>
      <c r="D27" s="31"/>
      <c r="E27" s="31"/>
      <c r="F27" s="31"/>
      <c r="G27" s="31"/>
      <c r="H27" s="28">
        <v>9385.48</v>
      </c>
    </row>
    <row r="28" spans="1:8" s="5" customFormat="1" ht="12.75">
      <c r="A28" s="12" t="s">
        <v>32</v>
      </c>
      <c r="B28" s="31"/>
      <c r="C28" s="31"/>
      <c r="D28" s="31"/>
      <c r="E28" s="31"/>
      <c r="F28" s="28">
        <v>250000</v>
      </c>
      <c r="G28" s="28">
        <v>250000</v>
      </c>
      <c r="H28" s="28"/>
    </row>
    <row r="29" spans="1:8" s="5" customFormat="1" ht="12.75">
      <c r="A29" s="13" t="s">
        <v>33</v>
      </c>
      <c r="B29" s="31">
        <f>D29+F29</f>
        <v>22671551.53</v>
      </c>
      <c r="C29" s="31">
        <f>SUM(C25:C28)</f>
        <v>4618551.73</v>
      </c>
      <c r="D29" s="31">
        <f>SUM(D25:D28)</f>
        <v>4618551.73</v>
      </c>
      <c r="E29" s="31">
        <f>SUM(E25:E28)</f>
        <v>0</v>
      </c>
      <c r="F29" s="31">
        <f>F26-F28</f>
        <v>18052999.8</v>
      </c>
      <c r="G29" s="31">
        <f>G26-G28</f>
        <v>18052999.8</v>
      </c>
      <c r="H29" s="31">
        <f>SUM(H25:H28)</f>
        <v>321949.07</v>
      </c>
    </row>
    <row r="30" spans="1:8" s="5" customFormat="1" ht="12.75">
      <c r="A30" s="12" t="s">
        <v>37</v>
      </c>
      <c r="B30" s="28">
        <f>F30+C30</f>
        <v>689700</v>
      </c>
      <c r="C30" s="31"/>
      <c r="D30" s="31"/>
      <c r="E30" s="31"/>
      <c r="F30" s="28">
        <v>689700</v>
      </c>
      <c r="G30" s="28">
        <f>F30</f>
        <v>689700</v>
      </c>
      <c r="H30" s="31"/>
    </row>
    <row r="31" spans="1:8" s="6" customFormat="1" ht="12.75">
      <c r="A31" s="12" t="s">
        <v>39</v>
      </c>
      <c r="B31" s="28">
        <f>F31+C31</f>
        <v>3500000</v>
      </c>
      <c r="C31" s="28"/>
      <c r="D31" s="28"/>
      <c r="E31" s="28"/>
      <c r="F31" s="28">
        <v>3500000</v>
      </c>
      <c r="G31" s="28">
        <f>F31</f>
        <v>3500000</v>
      </c>
      <c r="H31" s="28"/>
    </row>
    <row r="32" spans="1:8" s="6" customFormat="1" ht="12.75">
      <c r="A32" s="12" t="s">
        <v>40</v>
      </c>
      <c r="B32" s="28"/>
      <c r="C32" s="28"/>
      <c r="D32" s="28"/>
      <c r="E32" s="28"/>
      <c r="F32" s="28"/>
      <c r="G32" s="28"/>
      <c r="H32" s="28">
        <v>18302.13</v>
      </c>
    </row>
    <row r="33" spans="1:8" s="6" customFormat="1" ht="25.5" customHeight="1">
      <c r="A33" s="16" t="s">
        <v>41</v>
      </c>
      <c r="B33" s="28">
        <f>F33</f>
        <v>3387100</v>
      </c>
      <c r="C33" s="28"/>
      <c r="D33" s="28"/>
      <c r="E33" s="28"/>
      <c r="F33" s="28">
        <v>3387100</v>
      </c>
      <c r="G33" s="28">
        <v>3387100</v>
      </c>
      <c r="H33" s="28"/>
    </row>
    <row r="34" spans="1:8" s="6" customFormat="1" ht="15" customHeight="1">
      <c r="A34" s="16" t="s">
        <v>42</v>
      </c>
      <c r="B34" s="28">
        <f>F34</f>
        <v>612900</v>
      </c>
      <c r="C34" s="28"/>
      <c r="D34" s="28"/>
      <c r="E34" s="28"/>
      <c r="F34" s="28">
        <v>612900</v>
      </c>
      <c r="G34" s="28">
        <v>612900</v>
      </c>
      <c r="H34" s="28"/>
    </row>
    <row r="35" spans="1:8" s="5" customFormat="1" ht="12.75">
      <c r="A35" s="13" t="s">
        <v>38</v>
      </c>
      <c r="B35" s="31">
        <f>SUM(B29:B31)-B33-B34</f>
        <v>22861251.53</v>
      </c>
      <c r="C35" s="31">
        <f>SUM(C29:C31)</f>
        <v>4618551.73</v>
      </c>
      <c r="D35" s="31">
        <f>SUM(D29:D31)</f>
        <v>4618551.73</v>
      </c>
      <c r="E35" s="31">
        <f>SUM(E29:E31)</f>
        <v>0</v>
      </c>
      <c r="F35" s="31">
        <f>SUM(F29:F31)-F33-F34</f>
        <v>18242699.8</v>
      </c>
      <c r="G35" s="31">
        <f>SUM(G29:G31)-G33-G34</f>
        <v>18242699.8</v>
      </c>
      <c r="H35" s="31">
        <f>SUM(H29:H32)</f>
        <v>340251.2</v>
      </c>
    </row>
    <row r="36" spans="1:8" s="5" customFormat="1" ht="12.75">
      <c r="A36" s="12" t="s">
        <v>43</v>
      </c>
      <c r="B36" s="28"/>
      <c r="C36" s="28"/>
      <c r="D36" s="28"/>
      <c r="E36" s="28"/>
      <c r="F36" s="28"/>
      <c r="G36" s="28"/>
      <c r="H36" s="28">
        <v>25801.45</v>
      </c>
    </row>
    <row r="37" spans="1:8" s="5" customFormat="1" ht="12.75">
      <c r="A37" s="12" t="s">
        <v>45</v>
      </c>
      <c r="B37" s="28">
        <f>F37</f>
        <v>1000000</v>
      </c>
      <c r="C37" s="31"/>
      <c r="D37" s="31"/>
      <c r="E37" s="31"/>
      <c r="F37" s="28">
        <v>1000000</v>
      </c>
      <c r="G37" s="28">
        <v>1000000</v>
      </c>
      <c r="H37" s="31"/>
    </row>
    <row r="38" spans="1:8" s="5" customFormat="1" ht="12.75">
      <c r="A38" s="13" t="s">
        <v>44</v>
      </c>
      <c r="B38" s="31">
        <f>SUM(B35:B37)</f>
        <v>23861251.53</v>
      </c>
      <c r="C38" s="31">
        <f aca="true" t="shared" si="1" ref="C38:H38">SUM(C35:C37)</f>
        <v>4618551.73</v>
      </c>
      <c r="D38" s="31">
        <f t="shared" si="1"/>
        <v>4618551.73</v>
      </c>
      <c r="E38" s="31">
        <f t="shared" si="1"/>
        <v>0</v>
      </c>
      <c r="F38" s="31">
        <f t="shared" si="1"/>
        <v>19242699.8</v>
      </c>
      <c r="G38" s="31">
        <f t="shared" si="1"/>
        <v>19242699.8</v>
      </c>
      <c r="H38" s="31">
        <f t="shared" si="1"/>
        <v>366052.65</v>
      </c>
    </row>
    <row r="39" spans="1:8" s="5" customFormat="1" ht="12.75">
      <c r="A39" s="12" t="s">
        <v>46</v>
      </c>
      <c r="B39" s="31"/>
      <c r="C39" s="31"/>
      <c r="D39" s="31"/>
      <c r="E39" s="31"/>
      <c r="F39" s="31"/>
      <c r="G39" s="31"/>
      <c r="H39" s="28">
        <v>26358.73</v>
      </c>
    </row>
    <row r="40" spans="1:8" s="5" customFormat="1" ht="12.75">
      <c r="A40" s="12" t="s">
        <v>47</v>
      </c>
      <c r="B40" s="31"/>
      <c r="C40" s="31"/>
      <c r="D40" s="31"/>
      <c r="E40" s="31"/>
      <c r="F40" s="31"/>
      <c r="G40" s="31"/>
      <c r="H40" s="28">
        <v>7194.39</v>
      </c>
    </row>
    <row r="41" spans="1:8" s="5" customFormat="1" ht="12.75">
      <c r="A41" s="12" t="s">
        <v>48</v>
      </c>
      <c r="B41" s="28">
        <f>F41</f>
        <v>5900000</v>
      </c>
      <c r="C41" s="31"/>
      <c r="D41" s="31"/>
      <c r="E41" s="31"/>
      <c r="F41" s="28">
        <v>5900000</v>
      </c>
      <c r="G41" s="28">
        <v>5900000</v>
      </c>
      <c r="H41" s="31"/>
    </row>
    <row r="42" spans="1:8" s="5" customFormat="1" ht="12.75">
      <c r="A42" s="12" t="s">
        <v>49</v>
      </c>
      <c r="B42" s="28">
        <f>F42</f>
        <v>3900000</v>
      </c>
      <c r="C42" s="31"/>
      <c r="D42" s="31"/>
      <c r="E42" s="31"/>
      <c r="F42" s="28">
        <v>3900000</v>
      </c>
      <c r="G42" s="28">
        <v>3900000</v>
      </c>
      <c r="H42" s="31"/>
    </row>
    <row r="43" spans="1:8" s="5" customFormat="1" ht="12.75">
      <c r="A43" s="12" t="s">
        <v>51</v>
      </c>
      <c r="B43" s="28"/>
      <c r="C43" s="31"/>
      <c r="D43" s="31"/>
      <c r="E43" s="31"/>
      <c r="F43" s="28"/>
      <c r="G43" s="28"/>
      <c r="H43" s="28">
        <v>112631.73</v>
      </c>
    </row>
    <row r="44" spans="1:8" s="5" customFormat="1" ht="12.75">
      <c r="A44" s="13" t="s">
        <v>50</v>
      </c>
      <c r="B44" s="31">
        <f aca="true" t="shared" si="2" ref="B44:G44">SUM(B38:B42)</f>
        <v>33661251.53</v>
      </c>
      <c r="C44" s="31">
        <f t="shared" si="2"/>
        <v>4618551.73</v>
      </c>
      <c r="D44" s="31">
        <f t="shared" si="2"/>
        <v>4618551.73</v>
      </c>
      <c r="E44" s="31">
        <f t="shared" si="2"/>
        <v>0</v>
      </c>
      <c r="F44" s="31">
        <f t="shared" si="2"/>
        <v>29042699.8</v>
      </c>
      <c r="G44" s="31">
        <f t="shared" si="2"/>
        <v>29042699.8</v>
      </c>
      <c r="H44" s="31">
        <f>SUM(H38:H43)</f>
        <v>512237.5</v>
      </c>
    </row>
    <row r="45" spans="1:9" s="5" customFormat="1" ht="12.75">
      <c r="A45" s="12" t="s">
        <v>52</v>
      </c>
      <c r="B45" s="28">
        <f>F45</f>
        <v>6000000</v>
      </c>
      <c r="C45" s="28"/>
      <c r="D45" s="28"/>
      <c r="E45" s="28"/>
      <c r="F45" s="28">
        <f>G45</f>
        <v>6000000</v>
      </c>
      <c r="G45" s="28">
        <v>6000000</v>
      </c>
      <c r="H45" s="28"/>
      <c r="I45" s="6"/>
    </row>
    <row r="46" spans="1:9" s="5" customFormat="1" ht="12.75">
      <c r="A46" s="12" t="s">
        <v>54</v>
      </c>
      <c r="B46" s="28">
        <f>F46</f>
        <v>146733.3</v>
      </c>
      <c r="C46" s="28"/>
      <c r="D46" s="28"/>
      <c r="E46" s="28"/>
      <c r="F46" s="28">
        <f>G46</f>
        <v>146733.3</v>
      </c>
      <c r="G46" s="28">
        <v>146733.3</v>
      </c>
      <c r="H46" s="28"/>
      <c r="I46" s="6"/>
    </row>
    <row r="47" spans="1:9" s="5" customFormat="1" ht="12.75">
      <c r="A47" s="12" t="s">
        <v>55</v>
      </c>
      <c r="B47" s="28"/>
      <c r="C47" s="28"/>
      <c r="D47" s="28"/>
      <c r="E47" s="28"/>
      <c r="F47" s="28"/>
      <c r="G47" s="28"/>
      <c r="H47" s="28">
        <v>54650.76</v>
      </c>
      <c r="I47" s="6"/>
    </row>
    <row r="48" spans="1:9" s="5" customFormat="1" ht="12.75">
      <c r="A48" s="12" t="s">
        <v>56</v>
      </c>
      <c r="B48" s="28"/>
      <c r="C48" s="28"/>
      <c r="D48" s="28"/>
      <c r="E48" s="28"/>
      <c r="F48" s="28"/>
      <c r="G48" s="28"/>
      <c r="H48" s="28">
        <v>8547.95</v>
      </c>
      <c r="I48" s="6"/>
    </row>
    <row r="49" spans="1:9" s="5" customFormat="1" ht="12.75">
      <c r="A49" s="12" t="s">
        <v>57</v>
      </c>
      <c r="B49" s="28">
        <f>F49</f>
        <v>15161300</v>
      </c>
      <c r="C49" s="28"/>
      <c r="D49" s="28"/>
      <c r="E49" s="28"/>
      <c r="F49" s="28">
        <f>G49</f>
        <v>15161300</v>
      </c>
      <c r="G49" s="28">
        <v>15161300</v>
      </c>
      <c r="H49" s="28"/>
      <c r="I49" s="6"/>
    </row>
    <row r="50" spans="1:9" s="5" customFormat="1" ht="12.75">
      <c r="A50" s="13" t="s">
        <v>53</v>
      </c>
      <c r="B50" s="31">
        <f>B44+B45-B46-B49</f>
        <v>24353218.230000004</v>
      </c>
      <c r="C50" s="31">
        <f>C44+C45-C46</f>
        <v>4618551.73</v>
      </c>
      <c r="D50" s="31">
        <f>D44+D45-D46</f>
        <v>4618551.73</v>
      </c>
      <c r="E50" s="31">
        <f>E44+E45-E46</f>
        <v>0</v>
      </c>
      <c r="F50" s="31">
        <f>G50</f>
        <v>19734666.5</v>
      </c>
      <c r="G50" s="31">
        <f>G44+G45-G46-G49</f>
        <v>19734666.5</v>
      </c>
      <c r="H50" s="31">
        <f>SUM(H44:H48)</f>
        <v>575436.21</v>
      </c>
      <c r="I50" s="6"/>
    </row>
    <row r="51" spans="1:9" s="5" customFormat="1" ht="12.75">
      <c r="A51" s="38" t="s">
        <v>58</v>
      </c>
      <c r="B51" s="31"/>
      <c r="C51" s="31"/>
      <c r="D51" s="31"/>
      <c r="E51" s="31"/>
      <c r="F51" s="31"/>
      <c r="H51" s="39">
        <v>178102.9</v>
      </c>
      <c r="I51" s="6"/>
    </row>
    <row r="52" spans="1:9" s="5" customFormat="1" ht="23.25" customHeight="1">
      <c r="A52" s="42" t="s">
        <v>59</v>
      </c>
      <c r="B52" s="39">
        <f>C52+F52</f>
        <v>3853900</v>
      </c>
      <c r="C52" s="31"/>
      <c r="D52" s="31"/>
      <c r="E52" s="31"/>
      <c r="F52" s="39">
        <f>G52</f>
        <v>3853900</v>
      </c>
      <c r="G52" s="39">
        <v>3853900</v>
      </c>
      <c r="H52" s="39"/>
      <c r="I52" s="6"/>
    </row>
    <row r="53" spans="1:9" s="5" customFormat="1" ht="10.5" customHeight="1">
      <c r="A53" s="38" t="s">
        <v>60</v>
      </c>
      <c r="B53" s="39">
        <f>F53</f>
        <v>1200000</v>
      </c>
      <c r="C53" s="31"/>
      <c r="D53" s="31"/>
      <c r="E53" s="31"/>
      <c r="F53" s="39">
        <f>G53</f>
        <v>1200000</v>
      </c>
      <c r="G53" s="39">
        <v>1200000</v>
      </c>
      <c r="H53" s="39"/>
      <c r="I53" s="6"/>
    </row>
    <row r="54" spans="1:9" s="5" customFormat="1" ht="10.5" customHeight="1">
      <c r="A54" s="38" t="s">
        <v>61</v>
      </c>
      <c r="B54" s="39"/>
      <c r="C54" s="31"/>
      <c r="D54" s="31"/>
      <c r="E54" s="31"/>
      <c r="F54" s="39"/>
      <c r="G54" s="39"/>
      <c r="H54" s="39">
        <v>5892.76</v>
      </c>
      <c r="I54" s="6"/>
    </row>
    <row r="55" spans="1:9" s="5" customFormat="1" ht="13.5" customHeight="1">
      <c r="A55" s="13" t="s">
        <v>64</v>
      </c>
      <c r="B55" s="31">
        <f>C55+F55</f>
        <v>21699318.23</v>
      </c>
      <c r="C55" s="31">
        <f>SUM(C50:C52)</f>
        <v>4618551.73</v>
      </c>
      <c r="D55" s="31">
        <f>SUM(D50:D52)</f>
        <v>4618551.73</v>
      </c>
      <c r="E55" s="31"/>
      <c r="F55" s="31">
        <f>G55</f>
        <v>17080766.5</v>
      </c>
      <c r="G55" s="31">
        <f>G50-G52+G53</f>
        <v>17080766.5</v>
      </c>
      <c r="H55" s="31">
        <f>SUM(H50:H54)</f>
        <v>759431.87</v>
      </c>
      <c r="I55" s="6"/>
    </row>
    <row r="56" spans="1:8" ht="19.5" customHeight="1">
      <c r="A56" s="14" t="s">
        <v>19</v>
      </c>
      <c r="B56" s="33">
        <f>B13+B12+B9</f>
        <v>53801.5</v>
      </c>
      <c r="C56" s="33"/>
      <c r="D56" s="34"/>
      <c r="E56" s="35"/>
      <c r="F56" s="35"/>
      <c r="G56" s="35"/>
      <c r="H56" s="35"/>
    </row>
    <row r="57" spans="1:9" ht="12.75">
      <c r="A57" s="15" t="s">
        <v>20</v>
      </c>
      <c r="B57" s="40">
        <f>G11+F16+F15+G28+G33+G34+G46+G49+G52</f>
        <v>33157089.3</v>
      </c>
      <c r="C57" s="41">
        <f>B56+B57</f>
        <v>33210890.8</v>
      </c>
      <c r="D57" s="35"/>
      <c r="E57" s="35"/>
      <c r="F57" s="35"/>
      <c r="G57" s="35"/>
      <c r="H57" s="35"/>
      <c r="I57" t="s">
        <v>4</v>
      </c>
    </row>
    <row r="58" spans="1:8" ht="12.75">
      <c r="A58" s="15" t="s">
        <v>27</v>
      </c>
      <c r="B58" s="33">
        <f>H19+H18+H6+H23+H24+H27+H32+H36+H39+H40+H43+H47+H48+H51+H54</f>
        <v>759431.87</v>
      </c>
      <c r="C58" s="36"/>
      <c r="D58" s="35"/>
      <c r="E58" s="35"/>
      <c r="F58" s="35"/>
      <c r="G58" s="35"/>
      <c r="H58" s="35"/>
    </row>
    <row r="59" spans="1:8" ht="12.75">
      <c r="A59" s="15" t="s">
        <v>34</v>
      </c>
      <c r="B59" s="33">
        <f>F25+F14++F30+F31+F37+F41+F42+F45+F53</f>
        <v>35362300</v>
      </c>
      <c r="C59" s="36"/>
      <c r="D59" s="35"/>
      <c r="E59" s="35"/>
      <c r="F59" s="35"/>
      <c r="G59" s="35"/>
      <c r="H59" s="35"/>
    </row>
    <row r="60" spans="1:8" ht="12.75">
      <c r="A60" s="92" t="s">
        <v>62</v>
      </c>
      <c r="B60" s="92"/>
      <c r="C60" s="92"/>
      <c r="D60" s="92"/>
      <c r="E60" s="92"/>
      <c r="F60" s="92"/>
      <c r="G60" s="92"/>
      <c r="H60" s="92"/>
    </row>
    <row r="61" spans="1:8" ht="12.75">
      <c r="A61" s="92" t="s">
        <v>63</v>
      </c>
      <c r="B61" s="92"/>
      <c r="C61" s="92"/>
      <c r="D61" s="92"/>
      <c r="E61" s="92"/>
      <c r="F61" s="92"/>
      <c r="G61" s="92"/>
      <c r="H61" s="92"/>
    </row>
  </sheetData>
  <sheetProtection/>
  <mergeCells count="5">
    <mergeCell ref="F2:H2"/>
    <mergeCell ref="A1:H1"/>
    <mergeCell ref="C2:E2"/>
    <mergeCell ref="A61:H61"/>
    <mergeCell ref="A60:H6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5"/>
  <sheetViews>
    <sheetView tabSelected="1" zoomScalePageLayoutView="0" workbookViewId="0" topLeftCell="A8">
      <selection activeCell="D112" sqref="D112"/>
    </sheetView>
  </sheetViews>
  <sheetFormatPr defaultColWidth="9.00390625" defaultRowHeight="12.75"/>
  <cols>
    <col min="1" max="1" width="34.375" style="7" customWidth="1"/>
    <col min="2" max="2" width="11.625" style="37" customWidth="1"/>
    <col min="3" max="5" width="12.625" style="37" customWidth="1"/>
    <col min="6" max="6" width="9.75390625" style="37" customWidth="1"/>
    <col min="7" max="8" width="12.625" style="37" customWidth="1"/>
    <col min="9" max="9" width="8.875" style="37" customWidth="1"/>
    <col min="10" max="10" width="10.625" style="0" bestFit="1" customWidth="1"/>
    <col min="11" max="11" width="10.875" style="0" customWidth="1"/>
    <col min="12" max="12" width="8.625" style="0" customWidth="1"/>
    <col min="13" max="13" width="9.125" style="0" customWidth="1"/>
    <col min="14" max="14" width="10.00390625" style="0" customWidth="1"/>
    <col min="15" max="15" width="7.625" style="0" customWidth="1"/>
    <col min="16" max="17" width="7.875" style="0" customWidth="1"/>
    <col min="18" max="18" width="10.375" style="0" customWidth="1"/>
    <col min="19" max="19" width="13.125" style="0" customWidth="1"/>
  </cols>
  <sheetData>
    <row r="1" spans="1:18" s="2" customFormat="1" ht="18.75" customHeight="1">
      <c r="A1" s="93" t="s">
        <v>97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9" s="2" customFormat="1" ht="12">
      <c r="A2" s="43"/>
      <c r="B2" s="43"/>
      <c r="C2" s="43"/>
      <c r="D2" s="43"/>
      <c r="E2" s="43"/>
      <c r="F2" s="43"/>
      <c r="G2" s="43"/>
      <c r="H2" s="43"/>
      <c r="I2" s="43"/>
    </row>
    <row r="3" spans="1:18" s="1" customFormat="1" ht="45" customHeight="1">
      <c r="A3" s="3"/>
      <c r="B3" s="95" t="s">
        <v>65</v>
      </c>
      <c r="C3" s="95" t="s">
        <v>66</v>
      </c>
      <c r="D3" s="97" t="s">
        <v>94</v>
      </c>
      <c r="E3" s="98"/>
      <c r="F3" s="99"/>
      <c r="G3" s="97" t="s">
        <v>96</v>
      </c>
      <c r="H3" s="98"/>
      <c r="I3" s="99"/>
      <c r="J3" s="97" t="s">
        <v>91</v>
      </c>
      <c r="K3" s="98"/>
      <c r="L3" s="99"/>
      <c r="M3" s="97" t="s">
        <v>92</v>
      </c>
      <c r="N3" s="98"/>
      <c r="O3" s="99"/>
      <c r="P3" s="97" t="s">
        <v>90</v>
      </c>
      <c r="Q3" s="98"/>
      <c r="R3" s="99"/>
    </row>
    <row r="4" spans="1:18" s="1" customFormat="1" ht="22.5" customHeight="1">
      <c r="A4" s="4"/>
      <c r="B4" s="96"/>
      <c r="C4" s="96"/>
      <c r="D4" s="55" t="s">
        <v>5</v>
      </c>
      <c r="E4" s="48" t="s">
        <v>6</v>
      </c>
      <c r="F4" s="56" t="s">
        <v>7</v>
      </c>
      <c r="G4" s="55" t="s">
        <v>5</v>
      </c>
      <c r="H4" s="48" t="s">
        <v>6</v>
      </c>
      <c r="I4" s="56" t="s">
        <v>7</v>
      </c>
      <c r="J4" s="55" t="s">
        <v>5</v>
      </c>
      <c r="K4" s="48" t="s">
        <v>6</v>
      </c>
      <c r="L4" s="56" t="s">
        <v>7</v>
      </c>
      <c r="M4" s="55" t="s">
        <v>5</v>
      </c>
      <c r="N4" s="48" t="s">
        <v>6</v>
      </c>
      <c r="O4" s="56" t="s">
        <v>7</v>
      </c>
      <c r="P4" s="55" t="s">
        <v>5</v>
      </c>
      <c r="Q4" s="48" t="s">
        <v>6</v>
      </c>
      <c r="R4" s="56" t="s">
        <v>7</v>
      </c>
    </row>
    <row r="5" spans="1:19" s="1" customFormat="1" ht="12">
      <c r="A5" s="44" t="s">
        <v>98</v>
      </c>
      <c r="B5" s="64">
        <f>E5+H5+K5+N5</f>
        <v>43789668</v>
      </c>
      <c r="C5" s="64">
        <f>F5+I5+L5+O5</f>
        <v>13299.039999999999</v>
      </c>
      <c r="D5" s="64">
        <f>E5+F5</f>
        <v>28005448.49</v>
      </c>
      <c r="E5" s="64">
        <v>28000000</v>
      </c>
      <c r="F5" s="64">
        <v>5448.49</v>
      </c>
      <c r="G5" s="64">
        <f>H5+I5</f>
        <v>12304583.01</v>
      </c>
      <c r="H5" s="64">
        <v>12300000</v>
      </c>
      <c r="I5" s="64">
        <v>4583.01</v>
      </c>
      <c r="J5" s="64">
        <f>K5+L5</f>
        <v>3034306.89</v>
      </c>
      <c r="K5" s="64">
        <v>3031668</v>
      </c>
      <c r="L5" s="64">
        <v>2638.89</v>
      </c>
      <c r="M5" s="64">
        <f>N5+O5</f>
        <v>458628.65</v>
      </c>
      <c r="N5" s="64">
        <v>458000</v>
      </c>
      <c r="O5" s="64">
        <v>628.65</v>
      </c>
      <c r="P5" s="64">
        <f>Q5+R5</f>
        <v>0</v>
      </c>
      <c r="Q5" s="64"/>
      <c r="R5" s="64"/>
      <c r="S5" s="65"/>
    </row>
    <row r="6" spans="1:19" s="1" customFormat="1" ht="12">
      <c r="A6" s="38"/>
      <c r="B6" s="64">
        <f>K6+N6+Q6</f>
        <v>0</v>
      </c>
      <c r="C6" s="64">
        <f>L6+O6+R6</f>
        <v>0</v>
      </c>
      <c r="D6" s="64"/>
      <c r="E6" s="64"/>
      <c r="F6" s="64"/>
      <c r="G6" s="64"/>
      <c r="H6" s="64"/>
      <c r="I6" s="64"/>
      <c r="J6" s="66"/>
      <c r="K6" s="66"/>
      <c r="L6" s="66"/>
      <c r="M6" s="66"/>
      <c r="N6" s="66"/>
      <c r="O6" s="66"/>
      <c r="P6" s="66"/>
      <c r="Q6" s="66"/>
      <c r="R6" s="66"/>
      <c r="S6" s="65"/>
    </row>
    <row r="7" spans="1:19" s="1" customFormat="1" ht="12">
      <c r="A7" s="44"/>
      <c r="B7" s="64">
        <f>K7+N7+Q7</f>
        <v>0</v>
      </c>
      <c r="C7" s="64">
        <f>L7+O7+R7</f>
        <v>0</v>
      </c>
      <c r="D7" s="64"/>
      <c r="E7" s="64"/>
      <c r="F7" s="64"/>
      <c r="G7" s="64"/>
      <c r="H7" s="64"/>
      <c r="I7" s="64"/>
      <c r="J7" s="66"/>
      <c r="K7" s="66"/>
      <c r="L7" s="66"/>
      <c r="M7" s="66"/>
      <c r="N7" s="66"/>
      <c r="O7" s="66"/>
      <c r="P7" s="66"/>
      <c r="Q7" s="66"/>
      <c r="R7" s="66"/>
      <c r="S7" s="65"/>
    </row>
    <row r="8" spans="1:19" s="1" customFormat="1" ht="12">
      <c r="A8" s="52" t="s">
        <v>99</v>
      </c>
      <c r="B8" s="67">
        <f>B5</f>
        <v>43789668</v>
      </c>
      <c r="C8" s="67">
        <f>C5</f>
        <v>13299.039999999999</v>
      </c>
      <c r="D8" s="67">
        <f>D5</f>
        <v>28005448.49</v>
      </c>
      <c r="E8" s="67">
        <f aca="true" t="shared" si="0" ref="E8:R8">E5</f>
        <v>28000000</v>
      </c>
      <c r="F8" s="67">
        <f t="shared" si="0"/>
        <v>5448.49</v>
      </c>
      <c r="G8" s="67">
        <f t="shared" si="0"/>
        <v>12304583.01</v>
      </c>
      <c r="H8" s="67">
        <f t="shared" si="0"/>
        <v>12300000</v>
      </c>
      <c r="I8" s="67">
        <f t="shared" si="0"/>
        <v>4583.01</v>
      </c>
      <c r="J8" s="67">
        <f t="shared" si="0"/>
        <v>3034306.89</v>
      </c>
      <c r="K8" s="67">
        <f t="shared" si="0"/>
        <v>3031668</v>
      </c>
      <c r="L8" s="67">
        <f t="shared" si="0"/>
        <v>2638.89</v>
      </c>
      <c r="M8" s="67">
        <f t="shared" si="0"/>
        <v>458628.65</v>
      </c>
      <c r="N8" s="67">
        <f t="shared" si="0"/>
        <v>458000</v>
      </c>
      <c r="O8" s="67">
        <f t="shared" si="0"/>
        <v>628.65</v>
      </c>
      <c r="P8" s="67">
        <f t="shared" si="0"/>
        <v>0</v>
      </c>
      <c r="Q8" s="67">
        <f t="shared" si="0"/>
        <v>0</v>
      </c>
      <c r="R8" s="67">
        <f t="shared" si="0"/>
        <v>0</v>
      </c>
      <c r="S8" s="65"/>
    </row>
    <row r="9" spans="1:19" s="1" customFormat="1" ht="12">
      <c r="A9" s="38"/>
      <c r="B9" s="64">
        <f>K9+N9+Q9</f>
        <v>0</v>
      </c>
      <c r="C9" s="64">
        <f>L9+O9+R9</f>
        <v>0</v>
      </c>
      <c r="D9" s="64"/>
      <c r="E9" s="64"/>
      <c r="F9" s="64"/>
      <c r="G9" s="64"/>
      <c r="H9" s="64"/>
      <c r="I9" s="64"/>
      <c r="J9" s="66"/>
      <c r="K9" s="66"/>
      <c r="L9" s="66"/>
      <c r="M9" s="66"/>
      <c r="N9" s="66"/>
      <c r="O9" s="66"/>
      <c r="P9" s="66"/>
      <c r="Q9" s="66"/>
      <c r="R9" s="66"/>
      <c r="S9" s="65"/>
    </row>
    <row r="10" spans="1:19" s="1" customFormat="1" ht="12">
      <c r="A10" s="44" t="s">
        <v>111</v>
      </c>
      <c r="B10" s="64">
        <f>K10+N10+Q10</f>
        <v>0</v>
      </c>
      <c r="C10" s="64">
        <f>F10+I10+L10+O10</f>
        <v>13299.039999999999</v>
      </c>
      <c r="D10" s="64">
        <f>F10</f>
        <v>5448.49</v>
      </c>
      <c r="E10" s="64"/>
      <c r="F10" s="64">
        <v>5448.49</v>
      </c>
      <c r="G10" s="64">
        <f>I10</f>
        <v>4583.01</v>
      </c>
      <c r="H10" s="64"/>
      <c r="I10" s="64">
        <v>4583.01</v>
      </c>
      <c r="J10" s="66">
        <f>L10</f>
        <v>2638.89</v>
      </c>
      <c r="K10" s="66"/>
      <c r="L10" s="66">
        <v>2638.89</v>
      </c>
      <c r="M10" s="66">
        <f>O10</f>
        <v>628.65</v>
      </c>
      <c r="N10" s="66"/>
      <c r="O10" s="66">
        <v>628.65</v>
      </c>
      <c r="P10" s="66"/>
      <c r="Q10" s="66"/>
      <c r="R10" s="66"/>
      <c r="S10" s="65"/>
    </row>
    <row r="11" spans="1:19" s="1" customFormat="1" ht="12">
      <c r="A11" s="45" t="s">
        <v>100</v>
      </c>
      <c r="B11" s="69">
        <f>B8+B9-B10</f>
        <v>43789668</v>
      </c>
      <c r="C11" s="69">
        <f aca="true" t="shared" si="1" ref="C11:R11">C8+C9-C10</f>
        <v>0</v>
      </c>
      <c r="D11" s="69">
        <f t="shared" si="1"/>
        <v>28000000</v>
      </c>
      <c r="E11" s="69">
        <f t="shared" si="1"/>
        <v>28000000</v>
      </c>
      <c r="F11" s="69">
        <f t="shared" si="1"/>
        <v>0</v>
      </c>
      <c r="G11" s="69">
        <f t="shared" si="1"/>
        <v>12300000</v>
      </c>
      <c r="H11" s="69">
        <f t="shared" si="1"/>
        <v>12300000</v>
      </c>
      <c r="I11" s="69">
        <f t="shared" si="1"/>
        <v>0</v>
      </c>
      <c r="J11" s="69">
        <f t="shared" si="1"/>
        <v>3031668</v>
      </c>
      <c r="K11" s="69">
        <f t="shared" si="1"/>
        <v>3031668</v>
      </c>
      <c r="L11" s="69">
        <f t="shared" si="1"/>
        <v>0</v>
      </c>
      <c r="M11" s="69">
        <f t="shared" si="1"/>
        <v>458000</v>
      </c>
      <c r="N11" s="69">
        <f t="shared" si="1"/>
        <v>458000</v>
      </c>
      <c r="O11" s="69">
        <f t="shared" si="1"/>
        <v>0</v>
      </c>
      <c r="P11" s="69">
        <f t="shared" si="1"/>
        <v>0</v>
      </c>
      <c r="Q11" s="69">
        <f t="shared" si="1"/>
        <v>0</v>
      </c>
      <c r="R11" s="69">
        <f t="shared" si="1"/>
        <v>0</v>
      </c>
      <c r="S11" s="65"/>
    </row>
    <row r="12" spans="1:19" s="1" customFormat="1" ht="12">
      <c r="A12" s="38"/>
      <c r="B12" s="64">
        <f>K12+N12+Q12</f>
        <v>0</v>
      </c>
      <c r="C12" s="64">
        <f>L12+O12+R12</f>
        <v>0</v>
      </c>
      <c r="D12" s="64"/>
      <c r="E12" s="64"/>
      <c r="F12" s="64"/>
      <c r="G12" s="64"/>
      <c r="H12" s="64"/>
      <c r="I12" s="64"/>
      <c r="J12" s="66"/>
      <c r="K12" s="66"/>
      <c r="L12" s="66"/>
      <c r="M12" s="66"/>
      <c r="N12" s="66"/>
      <c r="O12" s="66"/>
      <c r="P12" s="66"/>
      <c r="Q12" s="66"/>
      <c r="R12" s="66"/>
      <c r="S12" s="65"/>
    </row>
    <row r="13" spans="1:19" s="1" customFormat="1" ht="12">
      <c r="A13" s="38"/>
      <c r="B13" s="64">
        <f>K13+N13+Q13</f>
        <v>0</v>
      </c>
      <c r="C13" s="64">
        <f>L13+O13+R13</f>
        <v>0</v>
      </c>
      <c r="D13" s="64"/>
      <c r="E13" s="64"/>
      <c r="F13" s="64"/>
      <c r="G13" s="64"/>
      <c r="H13" s="64"/>
      <c r="I13" s="64"/>
      <c r="J13" s="66"/>
      <c r="K13" s="66"/>
      <c r="L13" s="66"/>
      <c r="M13" s="66"/>
      <c r="N13" s="66"/>
      <c r="O13" s="66"/>
      <c r="P13" s="66"/>
      <c r="Q13" s="66"/>
      <c r="R13" s="66"/>
      <c r="S13" s="65"/>
    </row>
    <row r="14" spans="1:19" s="1" customFormat="1" ht="12">
      <c r="A14" s="45" t="s">
        <v>101</v>
      </c>
      <c r="B14" s="69">
        <f>B11+B12-B13</f>
        <v>43789668</v>
      </c>
      <c r="C14" s="69">
        <f aca="true" t="shared" si="2" ref="C14:R14">C11+C12-C13</f>
        <v>0</v>
      </c>
      <c r="D14" s="69">
        <f t="shared" si="2"/>
        <v>28000000</v>
      </c>
      <c r="E14" s="69">
        <f t="shared" si="2"/>
        <v>28000000</v>
      </c>
      <c r="F14" s="69">
        <f t="shared" si="2"/>
        <v>0</v>
      </c>
      <c r="G14" s="69">
        <f t="shared" si="2"/>
        <v>12300000</v>
      </c>
      <c r="H14" s="69">
        <f t="shared" si="2"/>
        <v>12300000</v>
      </c>
      <c r="I14" s="69">
        <f t="shared" si="2"/>
        <v>0</v>
      </c>
      <c r="J14" s="69">
        <f t="shared" si="2"/>
        <v>3031668</v>
      </c>
      <c r="K14" s="69">
        <f t="shared" si="2"/>
        <v>3031668</v>
      </c>
      <c r="L14" s="69">
        <f t="shared" si="2"/>
        <v>0</v>
      </c>
      <c r="M14" s="69">
        <f t="shared" si="2"/>
        <v>458000</v>
      </c>
      <c r="N14" s="69">
        <f t="shared" si="2"/>
        <v>458000</v>
      </c>
      <c r="O14" s="69">
        <f t="shared" si="2"/>
        <v>0</v>
      </c>
      <c r="P14" s="69">
        <f t="shared" si="2"/>
        <v>0</v>
      </c>
      <c r="Q14" s="69">
        <f t="shared" si="2"/>
        <v>0</v>
      </c>
      <c r="R14" s="69">
        <f t="shared" si="2"/>
        <v>0</v>
      </c>
      <c r="S14" s="65"/>
    </row>
    <row r="15" spans="1:19" s="1" customFormat="1" ht="12" hidden="1">
      <c r="A15" s="38" t="s">
        <v>73</v>
      </c>
      <c r="B15" s="64">
        <f aca="true" t="shared" si="3" ref="B15:B49">K15+N15+Q15</f>
        <v>0</v>
      </c>
      <c r="C15" s="64">
        <f aca="true" t="shared" si="4" ref="C15:C49">L15+O15+R15</f>
        <v>0</v>
      </c>
      <c r="D15" s="64"/>
      <c r="E15" s="64"/>
      <c r="F15" s="64"/>
      <c r="G15" s="64"/>
      <c r="H15" s="64"/>
      <c r="I15" s="64"/>
      <c r="J15" s="66"/>
      <c r="K15" s="66"/>
      <c r="L15" s="66"/>
      <c r="M15" s="66"/>
      <c r="N15" s="66"/>
      <c r="O15" s="66"/>
      <c r="P15" s="66"/>
      <c r="Q15" s="66"/>
      <c r="R15" s="66"/>
      <c r="S15" s="65"/>
    </row>
    <row r="16" spans="1:19" s="1" customFormat="1" ht="12" hidden="1">
      <c r="A16" s="44"/>
      <c r="B16" s="64">
        <f t="shared" si="3"/>
        <v>0</v>
      </c>
      <c r="C16" s="64">
        <f t="shared" si="4"/>
        <v>0</v>
      </c>
      <c r="D16" s="64"/>
      <c r="E16" s="64"/>
      <c r="F16" s="64"/>
      <c r="G16" s="64"/>
      <c r="H16" s="64"/>
      <c r="I16" s="64"/>
      <c r="J16" s="66"/>
      <c r="K16" s="66"/>
      <c r="L16" s="66"/>
      <c r="M16" s="66"/>
      <c r="N16" s="66"/>
      <c r="O16" s="66"/>
      <c r="P16" s="66"/>
      <c r="Q16" s="66"/>
      <c r="R16" s="66"/>
      <c r="S16" s="65"/>
    </row>
    <row r="17" spans="1:19" s="1" customFormat="1" ht="12" hidden="1">
      <c r="A17" s="45" t="s">
        <v>82</v>
      </c>
      <c r="B17" s="64">
        <f t="shared" si="3"/>
        <v>3489668</v>
      </c>
      <c r="C17" s="64">
        <f t="shared" si="4"/>
        <v>0</v>
      </c>
      <c r="D17" s="64"/>
      <c r="E17" s="64"/>
      <c r="F17" s="64"/>
      <c r="G17" s="64"/>
      <c r="H17" s="64"/>
      <c r="I17" s="64"/>
      <c r="J17" s="68">
        <f aca="true" t="shared" si="5" ref="J17:O17">J14+J15-J16</f>
        <v>3031668</v>
      </c>
      <c r="K17" s="68">
        <f t="shared" si="5"/>
        <v>3031668</v>
      </c>
      <c r="L17" s="68">
        <f t="shared" si="5"/>
        <v>0</v>
      </c>
      <c r="M17" s="68">
        <f t="shared" si="5"/>
        <v>458000</v>
      </c>
      <c r="N17" s="68">
        <f t="shared" si="5"/>
        <v>458000</v>
      </c>
      <c r="O17" s="68">
        <f t="shared" si="5"/>
        <v>0</v>
      </c>
      <c r="P17" s="68">
        <f>P14+P15-P16</f>
        <v>0</v>
      </c>
      <c r="Q17" s="68">
        <f>Q14+Q15-Q16</f>
        <v>0</v>
      </c>
      <c r="R17" s="68">
        <f>R14+R15-R16</f>
        <v>0</v>
      </c>
      <c r="S17" s="65"/>
    </row>
    <row r="18" spans="1:19" s="1" customFormat="1" ht="12" hidden="1">
      <c r="A18" s="47" t="s">
        <v>74</v>
      </c>
      <c r="B18" s="64">
        <f t="shared" si="3"/>
        <v>0</v>
      </c>
      <c r="C18" s="64">
        <f t="shared" si="4"/>
        <v>0</v>
      </c>
      <c r="D18" s="64"/>
      <c r="E18" s="64"/>
      <c r="F18" s="64"/>
      <c r="G18" s="64"/>
      <c r="H18" s="64"/>
      <c r="I18" s="64"/>
      <c r="J18" s="70"/>
      <c r="K18" s="70"/>
      <c r="L18" s="70"/>
      <c r="M18" s="70"/>
      <c r="N18" s="70"/>
      <c r="O18" s="70"/>
      <c r="P18" s="70"/>
      <c r="Q18" s="70"/>
      <c r="R18" s="70"/>
      <c r="S18" s="65"/>
    </row>
    <row r="19" spans="1:19" s="1" customFormat="1" ht="12" hidden="1">
      <c r="A19" s="47"/>
      <c r="B19" s="64">
        <f t="shared" si="3"/>
        <v>0</v>
      </c>
      <c r="C19" s="64">
        <f t="shared" si="4"/>
        <v>0</v>
      </c>
      <c r="D19" s="64"/>
      <c r="E19" s="64"/>
      <c r="F19" s="64"/>
      <c r="G19" s="64"/>
      <c r="H19" s="64"/>
      <c r="I19" s="64"/>
      <c r="J19" s="70"/>
      <c r="K19" s="70"/>
      <c r="L19" s="70"/>
      <c r="M19" s="70"/>
      <c r="N19" s="70"/>
      <c r="O19" s="70"/>
      <c r="P19" s="70"/>
      <c r="Q19" s="70"/>
      <c r="R19" s="70"/>
      <c r="S19" s="65"/>
    </row>
    <row r="20" spans="1:19" s="1" customFormat="1" ht="12" hidden="1">
      <c r="A20" s="45" t="s">
        <v>83</v>
      </c>
      <c r="B20" s="64">
        <f t="shared" si="3"/>
        <v>3489668</v>
      </c>
      <c r="C20" s="64">
        <f t="shared" si="4"/>
        <v>0</v>
      </c>
      <c r="D20" s="64"/>
      <c r="E20" s="64"/>
      <c r="F20" s="64"/>
      <c r="G20" s="64"/>
      <c r="H20" s="64"/>
      <c r="I20" s="64"/>
      <c r="J20" s="68">
        <f aca="true" t="shared" si="6" ref="J20:O20">J17+J18-J19</f>
        <v>3031668</v>
      </c>
      <c r="K20" s="68">
        <f t="shared" si="6"/>
        <v>3031668</v>
      </c>
      <c r="L20" s="68">
        <f t="shared" si="6"/>
        <v>0</v>
      </c>
      <c r="M20" s="68">
        <f t="shared" si="6"/>
        <v>458000</v>
      </c>
      <c r="N20" s="68">
        <f t="shared" si="6"/>
        <v>458000</v>
      </c>
      <c r="O20" s="68">
        <f t="shared" si="6"/>
        <v>0</v>
      </c>
      <c r="P20" s="68">
        <f>P17+P18-P19</f>
        <v>0</v>
      </c>
      <c r="Q20" s="68">
        <f>Q17+Q18-Q19</f>
        <v>0</v>
      </c>
      <c r="R20" s="68">
        <f>R17+R18-R19</f>
        <v>0</v>
      </c>
      <c r="S20" s="65"/>
    </row>
    <row r="21" spans="1:19" s="1" customFormat="1" ht="12" hidden="1">
      <c r="A21" s="47" t="s">
        <v>75</v>
      </c>
      <c r="B21" s="64">
        <f t="shared" si="3"/>
        <v>0</v>
      </c>
      <c r="C21" s="64">
        <f t="shared" si="4"/>
        <v>0</v>
      </c>
      <c r="D21" s="64"/>
      <c r="E21" s="64"/>
      <c r="F21" s="64"/>
      <c r="G21" s="64"/>
      <c r="H21" s="64"/>
      <c r="I21" s="64"/>
      <c r="J21" s="70"/>
      <c r="K21" s="70"/>
      <c r="L21" s="70"/>
      <c r="M21" s="70"/>
      <c r="N21" s="70"/>
      <c r="O21" s="70"/>
      <c r="P21" s="70"/>
      <c r="Q21" s="70"/>
      <c r="R21" s="70"/>
      <c r="S21" s="65"/>
    </row>
    <row r="22" spans="1:19" s="1" customFormat="1" ht="12" hidden="1">
      <c r="A22" s="47"/>
      <c r="B22" s="64">
        <f t="shared" si="3"/>
        <v>0</v>
      </c>
      <c r="C22" s="64">
        <f t="shared" si="4"/>
        <v>0</v>
      </c>
      <c r="D22" s="64"/>
      <c r="E22" s="64"/>
      <c r="F22" s="64"/>
      <c r="G22" s="64"/>
      <c r="H22" s="64"/>
      <c r="I22" s="64"/>
      <c r="J22" s="70"/>
      <c r="K22" s="70"/>
      <c r="L22" s="70"/>
      <c r="M22" s="70"/>
      <c r="N22" s="70"/>
      <c r="O22" s="70"/>
      <c r="P22" s="70"/>
      <c r="Q22" s="70"/>
      <c r="R22" s="70"/>
      <c r="S22" s="65"/>
    </row>
    <row r="23" spans="1:19" s="1" customFormat="1" ht="12" hidden="1">
      <c r="A23" s="47"/>
      <c r="B23" s="64">
        <f t="shared" si="3"/>
        <v>0</v>
      </c>
      <c r="C23" s="64">
        <f t="shared" si="4"/>
        <v>0</v>
      </c>
      <c r="D23" s="64"/>
      <c r="E23" s="64"/>
      <c r="F23" s="64"/>
      <c r="G23" s="64"/>
      <c r="H23" s="64"/>
      <c r="I23" s="64"/>
      <c r="J23" s="70"/>
      <c r="K23" s="70"/>
      <c r="L23" s="70"/>
      <c r="M23" s="70"/>
      <c r="N23" s="70"/>
      <c r="O23" s="70"/>
      <c r="P23" s="70"/>
      <c r="Q23" s="70"/>
      <c r="R23" s="70"/>
      <c r="S23" s="65"/>
    </row>
    <row r="24" spans="1:19" s="1" customFormat="1" ht="12" hidden="1">
      <c r="A24" s="45" t="s">
        <v>84</v>
      </c>
      <c r="B24" s="64">
        <f t="shared" si="3"/>
        <v>3489668</v>
      </c>
      <c r="C24" s="64">
        <f t="shared" si="4"/>
        <v>0</v>
      </c>
      <c r="D24" s="64"/>
      <c r="E24" s="64"/>
      <c r="F24" s="64"/>
      <c r="G24" s="64"/>
      <c r="H24" s="64"/>
      <c r="I24" s="64"/>
      <c r="J24" s="68">
        <f aca="true" t="shared" si="7" ref="J24:O24">J20+J21-J22</f>
        <v>3031668</v>
      </c>
      <c r="K24" s="68">
        <f t="shared" si="7"/>
        <v>3031668</v>
      </c>
      <c r="L24" s="68">
        <f t="shared" si="7"/>
        <v>0</v>
      </c>
      <c r="M24" s="68">
        <f t="shared" si="7"/>
        <v>458000</v>
      </c>
      <c r="N24" s="68">
        <f t="shared" si="7"/>
        <v>458000</v>
      </c>
      <c r="O24" s="68">
        <f t="shared" si="7"/>
        <v>0</v>
      </c>
      <c r="P24" s="68">
        <f>P20+P21-P22</f>
        <v>0</v>
      </c>
      <c r="Q24" s="68">
        <f>Q20+Q21-Q22</f>
        <v>0</v>
      </c>
      <c r="R24" s="68">
        <f>R20+R21-R22</f>
        <v>0</v>
      </c>
      <c r="S24" s="65"/>
    </row>
    <row r="25" spans="1:19" s="1" customFormat="1" ht="12" hidden="1">
      <c r="A25" s="47" t="s">
        <v>76</v>
      </c>
      <c r="B25" s="64">
        <f t="shared" si="3"/>
        <v>0</v>
      </c>
      <c r="C25" s="64">
        <f t="shared" si="4"/>
        <v>0</v>
      </c>
      <c r="D25" s="64"/>
      <c r="E25" s="64"/>
      <c r="F25" s="64"/>
      <c r="G25" s="64"/>
      <c r="H25" s="64"/>
      <c r="I25" s="64"/>
      <c r="J25" s="70"/>
      <c r="K25" s="70"/>
      <c r="L25" s="70"/>
      <c r="M25" s="70"/>
      <c r="N25" s="70"/>
      <c r="O25" s="70"/>
      <c r="P25" s="70"/>
      <c r="Q25" s="70"/>
      <c r="R25" s="70"/>
      <c r="S25" s="65"/>
    </row>
    <row r="26" spans="1:19" s="1" customFormat="1" ht="12" hidden="1">
      <c r="A26" s="47"/>
      <c r="B26" s="64">
        <f t="shared" si="3"/>
        <v>0</v>
      </c>
      <c r="C26" s="64">
        <f t="shared" si="4"/>
        <v>0</v>
      </c>
      <c r="D26" s="64"/>
      <c r="E26" s="64"/>
      <c r="F26" s="64"/>
      <c r="G26" s="64"/>
      <c r="H26" s="64"/>
      <c r="I26" s="64"/>
      <c r="J26" s="70"/>
      <c r="K26" s="70"/>
      <c r="L26" s="70"/>
      <c r="M26" s="70"/>
      <c r="N26" s="70"/>
      <c r="O26" s="70"/>
      <c r="P26" s="70"/>
      <c r="Q26" s="70"/>
      <c r="R26" s="70"/>
      <c r="S26" s="65"/>
    </row>
    <row r="27" spans="1:19" s="1" customFormat="1" ht="12" hidden="1">
      <c r="A27" s="47"/>
      <c r="B27" s="64">
        <f t="shared" si="3"/>
        <v>0</v>
      </c>
      <c r="C27" s="64">
        <f t="shared" si="4"/>
        <v>0</v>
      </c>
      <c r="D27" s="64"/>
      <c r="E27" s="64"/>
      <c r="F27" s="64"/>
      <c r="G27" s="64"/>
      <c r="H27" s="64"/>
      <c r="I27" s="64"/>
      <c r="J27" s="70"/>
      <c r="K27" s="70"/>
      <c r="L27" s="70"/>
      <c r="M27" s="70"/>
      <c r="N27" s="70"/>
      <c r="O27" s="70"/>
      <c r="P27" s="70"/>
      <c r="Q27" s="70"/>
      <c r="R27" s="70"/>
      <c r="S27" s="65"/>
    </row>
    <row r="28" spans="1:19" ht="12.75" hidden="1">
      <c r="A28" s="45" t="s">
        <v>85</v>
      </c>
      <c r="B28" s="64">
        <f t="shared" si="3"/>
        <v>3489668</v>
      </c>
      <c r="C28" s="64">
        <f t="shared" si="4"/>
        <v>0</v>
      </c>
      <c r="D28" s="64"/>
      <c r="E28" s="64"/>
      <c r="F28" s="64"/>
      <c r="G28" s="64"/>
      <c r="H28" s="64"/>
      <c r="I28" s="64"/>
      <c r="J28" s="68">
        <f aca="true" t="shared" si="8" ref="J28:O28">J24+J25-J26</f>
        <v>3031668</v>
      </c>
      <c r="K28" s="68">
        <f t="shared" si="8"/>
        <v>3031668</v>
      </c>
      <c r="L28" s="68">
        <f t="shared" si="8"/>
        <v>0</v>
      </c>
      <c r="M28" s="68">
        <f t="shared" si="8"/>
        <v>458000</v>
      </c>
      <c r="N28" s="68">
        <f t="shared" si="8"/>
        <v>458000</v>
      </c>
      <c r="O28" s="68">
        <f t="shared" si="8"/>
        <v>0</v>
      </c>
      <c r="P28" s="68">
        <f>P24+P25-P26</f>
        <v>0</v>
      </c>
      <c r="Q28" s="68">
        <f>Q24+Q25-Q26</f>
        <v>0</v>
      </c>
      <c r="R28" s="68">
        <f>R24+R25-R26</f>
        <v>0</v>
      </c>
      <c r="S28" s="71"/>
    </row>
    <row r="29" spans="1:19" ht="12.75" hidden="1">
      <c r="A29" s="47" t="s">
        <v>77</v>
      </c>
      <c r="B29" s="64">
        <f t="shared" si="3"/>
        <v>0</v>
      </c>
      <c r="C29" s="64">
        <f t="shared" si="4"/>
        <v>0</v>
      </c>
      <c r="D29" s="64"/>
      <c r="E29" s="64"/>
      <c r="F29" s="64"/>
      <c r="G29" s="64"/>
      <c r="H29" s="64"/>
      <c r="I29" s="64"/>
      <c r="J29" s="70"/>
      <c r="K29" s="70"/>
      <c r="L29" s="70"/>
      <c r="M29" s="70"/>
      <c r="N29" s="70"/>
      <c r="O29" s="70"/>
      <c r="P29" s="70"/>
      <c r="Q29" s="70"/>
      <c r="R29" s="70"/>
      <c r="S29" s="71"/>
    </row>
    <row r="30" spans="1:19" ht="12.75" hidden="1">
      <c r="A30" s="47"/>
      <c r="B30" s="64">
        <f t="shared" si="3"/>
        <v>0</v>
      </c>
      <c r="C30" s="64">
        <f t="shared" si="4"/>
        <v>0</v>
      </c>
      <c r="D30" s="64"/>
      <c r="E30" s="64"/>
      <c r="F30" s="64"/>
      <c r="G30" s="64"/>
      <c r="H30" s="64"/>
      <c r="I30" s="64"/>
      <c r="J30" s="70"/>
      <c r="K30" s="70"/>
      <c r="L30" s="70"/>
      <c r="M30" s="70"/>
      <c r="N30" s="70"/>
      <c r="O30" s="70"/>
      <c r="P30" s="70"/>
      <c r="Q30" s="70"/>
      <c r="R30" s="70"/>
      <c r="S30" s="71"/>
    </row>
    <row r="31" spans="1:19" ht="12.75" hidden="1">
      <c r="A31" s="47"/>
      <c r="B31" s="64">
        <f t="shared" si="3"/>
        <v>0</v>
      </c>
      <c r="C31" s="64">
        <f t="shared" si="4"/>
        <v>0</v>
      </c>
      <c r="D31" s="64"/>
      <c r="E31" s="64"/>
      <c r="F31" s="64"/>
      <c r="G31" s="64"/>
      <c r="H31" s="64"/>
      <c r="I31" s="64"/>
      <c r="J31" s="70"/>
      <c r="K31" s="70"/>
      <c r="L31" s="70"/>
      <c r="M31" s="70"/>
      <c r="N31" s="70"/>
      <c r="O31" s="70"/>
      <c r="P31" s="70"/>
      <c r="Q31" s="70"/>
      <c r="R31" s="70"/>
      <c r="S31" s="71"/>
    </row>
    <row r="32" spans="1:19" ht="12.75" hidden="1">
      <c r="A32" s="45" t="s">
        <v>86</v>
      </c>
      <c r="B32" s="64">
        <f t="shared" si="3"/>
        <v>3489668</v>
      </c>
      <c r="C32" s="64">
        <f t="shared" si="4"/>
        <v>0</v>
      </c>
      <c r="D32" s="64"/>
      <c r="E32" s="64"/>
      <c r="F32" s="64"/>
      <c r="G32" s="64"/>
      <c r="H32" s="64"/>
      <c r="I32" s="64"/>
      <c r="J32" s="68">
        <f aca="true" t="shared" si="9" ref="J32:O32">J28+J29-J30</f>
        <v>3031668</v>
      </c>
      <c r="K32" s="68">
        <f t="shared" si="9"/>
        <v>3031668</v>
      </c>
      <c r="L32" s="68">
        <f t="shared" si="9"/>
        <v>0</v>
      </c>
      <c r="M32" s="68">
        <f t="shared" si="9"/>
        <v>458000</v>
      </c>
      <c r="N32" s="68">
        <f t="shared" si="9"/>
        <v>458000</v>
      </c>
      <c r="O32" s="68">
        <f t="shared" si="9"/>
        <v>0</v>
      </c>
      <c r="P32" s="68">
        <f>P28+P29-P30</f>
        <v>0</v>
      </c>
      <c r="Q32" s="68">
        <f>Q28+Q29-Q30</f>
        <v>0</v>
      </c>
      <c r="R32" s="68">
        <f>R28+R29-R30</f>
        <v>0</v>
      </c>
      <c r="S32" s="71"/>
    </row>
    <row r="33" spans="1:19" ht="12.75" hidden="1">
      <c r="A33" s="49" t="s">
        <v>78</v>
      </c>
      <c r="B33" s="64">
        <f t="shared" si="3"/>
        <v>0</v>
      </c>
      <c r="C33" s="64">
        <f t="shared" si="4"/>
        <v>0</v>
      </c>
      <c r="D33" s="64"/>
      <c r="E33" s="64"/>
      <c r="F33" s="64"/>
      <c r="G33" s="64"/>
      <c r="H33" s="64"/>
      <c r="I33" s="64"/>
      <c r="J33" s="72"/>
      <c r="K33" s="72"/>
      <c r="L33" s="72"/>
      <c r="M33" s="72"/>
      <c r="N33" s="72"/>
      <c r="O33" s="72"/>
      <c r="P33" s="72"/>
      <c r="Q33" s="72"/>
      <c r="R33" s="72"/>
      <c r="S33" s="71"/>
    </row>
    <row r="34" spans="1:19" ht="12.75" hidden="1">
      <c r="A34" s="49"/>
      <c r="B34" s="64">
        <f t="shared" si="3"/>
        <v>0</v>
      </c>
      <c r="C34" s="64">
        <f t="shared" si="4"/>
        <v>0</v>
      </c>
      <c r="D34" s="64"/>
      <c r="E34" s="64"/>
      <c r="F34" s="64"/>
      <c r="G34" s="64"/>
      <c r="H34" s="64"/>
      <c r="I34" s="64"/>
      <c r="J34" s="72"/>
      <c r="K34" s="72"/>
      <c r="L34" s="72"/>
      <c r="M34" s="72"/>
      <c r="N34" s="72"/>
      <c r="O34" s="72"/>
      <c r="P34" s="72"/>
      <c r="Q34" s="72"/>
      <c r="R34" s="72"/>
      <c r="S34" s="71"/>
    </row>
    <row r="35" spans="1:19" ht="12.75" hidden="1">
      <c r="A35" s="49"/>
      <c r="B35" s="64">
        <f t="shared" si="3"/>
        <v>0</v>
      </c>
      <c r="C35" s="64">
        <f t="shared" si="4"/>
        <v>0</v>
      </c>
      <c r="D35" s="64"/>
      <c r="E35" s="64"/>
      <c r="F35" s="64"/>
      <c r="G35" s="64"/>
      <c r="H35" s="64"/>
      <c r="I35" s="64"/>
      <c r="J35" s="72"/>
      <c r="K35" s="72"/>
      <c r="L35" s="72"/>
      <c r="M35" s="72"/>
      <c r="N35" s="72"/>
      <c r="O35" s="72"/>
      <c r="P35" s="72"/>
      <c r="Q35" s="72"/>
      <c r="R35" s="72"/>
      <c r="S35" s="71"/>
    </row>
    <row r="36" spans="1:19" ht="12.75" hidden="1">
      <c r="A36" s="50" t="s">
        <v>87</v>
      </c>
      <c r="B36" s="64">
        <f t="shared" si="3"/>
        <v>3489668</v>
      </c>
      <c r="C36" s="64">
        <f t="shared" si="4"/>
        <v>0</v>
      </c>
      <c r="D36" s="64"/>
      <c r="E36" s="64"/>
      <c r="F36" s="64"/>
      <c r="G36" s="64"/>
      <c r="H36" s="64"/>
      <c r="I36" s="64"/>
      <c r="J36" s="68">
        <f aca="true" t="shared" si="10" ref="J36:O36">J32+J33-J34</f>
        <v>3031668</v>
      </c>
      <c r="K36" s="68">
        <f t="shared" si="10"/>
        <v>3031668</v>
      </c>
      <c r="L36" s="68">
        <f t="shared" si="10"/>
        <v>0</v>
      </c>
      <c r="M36" s="68">
        <f t="shared" si="10"/>
        <v>458000</v>
      </c>
      <c r="N36" s="68">
        <f t="shared" si="10"/>
        <v>458000</v>
      </c>
      <c r="O36" s="68">
        <f t="shared" si="10"/>
        <v>0</v>
      </c>
      <c r="P36" s="68">
        <f>P32+P33-P34</f>
        <v>0</v>
      </c>
      <c r="Q36" s="68">
        <f>Q32+Q33-Q34</f>
        <v>0</v>
      </c>
      <c r="R36" s="68">
        <f>R32+R33-R34</f>
        <v>0</v>
      </c>
      <c r="S36" s="71"/>
    </row>
    <row r="37" spans="1:19" ht="12.75" hidden="1">
      <c r="A37" s="49" t="s">
        <v>79</v>
      </c>
      <c r="B37" s="64">
        <f t="shared" si="3"/>
        <v>0</v>
      </c>
      <c r="C37" s="64">
        <f t="shared" si="4"/>
        <v>0</v>
      </c>
      <c r="D37" s="64"/>
      <c r="E37" s="64"/>
      <c r="F37" s="64"/>
      <c r="G37" s="64"/>
      <c r="H37" s="64"/>
      <c r="I37" s="64"/>
      <c r="J37" s="72"/>
      <c r="K37" s="72"/>
      <c r="L37" s="72"/>
      <c r="M37" s="72"/>
      <c r="N37" s="72"/>
      <c r="O37" s="72"/>
      <c r="P37" s="72"/>
      <c r="Q37" s="72"/>
      <c r="R37" s="72"/>
      <c r="S37" s="71"/>
    </row>
    <row r="38" spans="1:19" ht="12.75" hidden="1">
      <c r="A38" s="49"/>
      <c r="B38" s="64">
        <f t="shared" si="3"/>
        <v>0</v>
      </c>
      <c r="C38" s="64">
        <f t="shared" si="4"/>
        <v>0</v>
      </c>
      <c r="D38" s="64"/>
      <c r="E38" s="64"/>
      <c r="F38" s="64"/>
      <c r="G38" s="64"/>
      <c r="H38" s="64"/>
      <c r="I38" s="64"/>
      <c r="J38" s="72"/>
      <c r="K38" s="72"/>
      <c r="L38" s="72"/>
      <c r="M38" s="72"/>
      <c r="N38" s="72"/>
      <c r="O38" s="72"/>
      <c r="P38" s="72"/>
      <c r="Q38" s="72"/>
      <c r="R38" s="72"/>
      <c r="S38" s="71"/>
    </row>
    <row r="39" spans="1:19" ht="12.75" hidden="1">
      <c r="A39" s="49"/>
      <c r="B39" s="64">
        <f t="shared" si="3"/>
        <v>0</v>
      </c>
      <c r="C39" s="64">
        <f t="shared" si="4"/>
        <v>0</v>
      </c>
      <c r="D39" s="64"/>
      <c r="E39" s="64"/>
      <c r="F39" s="64"/>
      <c r="G39" s="64"/>
      <c r="H39" s="64"/>
      <c r="I39" s="64"/>
      <c r="J39" s="72"/>
      <c r="K39" s="72"/>
      <c r="L39" s="72"/>
      <c r="M39" s="72"/>
      <c r="N39" s="72"/>
      <c r="O39" s="72"/>
      <c r="P39" s="72"/>
      <c r="Q39" s="72"/>
      <c r="R39" s="72"/>
      <c r="S39" s="71"/>
    </row>
    <row r="40" spans="1:19" ht="12.75" hidden="1">
      <c r="A40" s="50" t="s">
        <v>88</v>
      </c>
      <c r="B40" s="64">
        <f t="shared" si="3"/>
        <v>3489668</v>
      </c>
      <c r="C40" s="64">
        <f t="shared" si="4"/>
        <v>0</v>
      </c>
      <c r="D40" s="64"/>
      <c r="E40" s="64"/>
      <c r="F40" s="64"/>
      <c r="G40" s="64"/>
      <c r="H40" s="64"/>
      <c r="I40" s="64"/>
      <c r="J40" s="68">
        <f aca="true" t="shared" si="11" ref="J40:O40">J36+J37-J38</f>
        <v>3031668</v>
      </c>
      <c r="K40" s="68">
        <f t="shared" si="11"/>
        <v>3031668</v>
      </c>
      <c r="L40" s="68">
        <f t="shared" si="11"/>
        <v>0</v>
      </c>
      <c r="M40" s="68">
        <f t="shared" si="11"/>
        <v>458000</v>
      </c>
      <c r="N40" s="68">
        <f t="shared" si="11"/>
        <v>458000</v>
      </c>
      <c r="O40" s="68">
        <f t="shared" si="11"/>
        <v>0</v>
      </c>
      <c r="P40" s="68">
        <f>P36+P37-P38</f>
        <v>0</v>
      </c>
      <c r="Q40" s="68">
        <f>Q36+Q37-Q38</f>
        <v>0</v>
      </c>
      <c r="R40" s="68">
        <f>R36+R37-R38</f>
        <v>0</v>
      </c>
      <c r="S40" s="71"/>
    </row>
    <row r="41" spans="1:19" ht="12.75" hidden="1">
      <c r="A41" s="49" t="s">
        <v>80</v>
      </c>
      <c r="B41" s="64">
        <f t="shared" si="3"/>
        <v>0</v>
      </c>
      <c r="C41" s="64">
        <f t="shared" si="4"/>
        <v>0</v>
      </c>
      <c r="D41" s="64"/>
      <c r="E41" s="64"/>
      <c r="F41" s="64"/>
      <c r="G41" s="64"/>
      <c r="H41" s="64"/>
      <c r="I41" s="64"/>
      <c r="J41" s="72"/>
      <c r="K41" s="72"/>
      <c r="L41" s="72"/>
      <c r="M41" s="72"/>
      <c r="N41" s="72"/>
      <c r="O41" s="72"/>
      <c r="P41" s="72"/>
      <c r="Q41" s="72"/>
      <c r="R41" s="72"/>
      <c r="S41" s="71"/>
    </row>
    <row r="42" spans="1:19" ht="12.75" hidden="1">
      <c r="A42" s="49"/>
      <c r="B42" s="64">
        <f t="shared" si="3"/>
        <v>0</v>
      </c>
      <c r="C42" s="64">
        <f t="shared" si="4"/>
        <v>0</v>
      </c>
      <c r="D42" s="64"/>
      <c r="E42" s="64"/>
      <c r="F42" s="64"/>
      <c r="G42" s="64"/>
      <c r="H42" s="64"/>
      <c r="I42" s="64"/>
      <c r="J42" s="72"/>
      <c r="K42" s="72"/>
      <c r="L42" s="72"/>
      <c r="M42" s="72"/>
      <c r="N42" s="72"/>
      <c r="O42" s="72"/>
      <c r="P42" s="72"/>
      <c r="Q42" s="72"/>
      <c r="R42" s="72"/>
      <c r="S42" s="71"/>
    </row>
    <row r="43" spans="1:19" ht="12.75" hidden="1">
      <c r="A43" s="49"/>
      <c r="B43" s="64">
        <f t="shared" si="3"/>
        <v>0</v>
      </c>
      <c r="C43" s="64">
        <f t="shared" si="4"/>
        <v>0</v>
      </c>
      <c r="D43" s="64"/>
      <c r="E43" s="64"/>
      <c r="F43" s="64"/>
      <c r="G43" s="64"/>
      <c r="H43" s="64"/>
      <c r="I43" s="64"/>
      <c r="J43" s="72"/>
      <c r="K43" s="72"/>
      <c r="L43" s="72"/>
      <c r="M43" s="72"/>
      <c r="N43" s="72"/>
      <c r="O43" s="72"/>
      <c r="P43" s="72"/>
      <c r="Q43" s="72"/>
      <c r="R43" s="72"/>
      <c r="S43" s="71"/>
    </row>
    <row r="44" spans="1:19" ht="12.75" hidden="1">
      <c r="A44" s="50" t="s">
        <v>88</v>
      </c>
      <c r="B44" s="64">
        <f t="shared" si="3"/>
        <v>3489668</v>
      </c>
      <c r="C44" s="64">
        <f t="shared" si="4"/>
        <v>0</v>
      </c>
      <c r="D44" s="64"/>
      <c r="E44" s="64"/>
      <c r="F44" s="64"/>
      <c r="G44" s="64"/>
      <c r="H44" s="64"/>
      <c r="I44" s="64"/>
      <c r="J44" s="68">
        <f aca="true" t="shared" si="12" ref="J44:O44">J40+J41-J42</f>
        <v>3031668</v>
      </c>
      <c r="K44" s="68">
        <f t="shared" si="12"/>
        <v>3031668</v>
      </c>
      <c r="L44" s="68">
        <f t="shared" si="12"/>
        <v>0</v>
      </c>
      <c r="M44" s="68">
        <f t="shared" si="12"/>
        <v>458000</v>
      </c>
      <c r="N44" s="68">
        <f t="shared" si="12"/>
        <v>458000</v>
      </c>
      <c r="O44" s="68">
        <f t="shared" si="12"/>
        <v>0</v>
      </c>
      <c r="P44" s="68">
        <f>P40+P41-P42</f>
        <v>0</v>
      </c>
      <c r="Q44" s="68">
        <f>Q40+Q41-Q42</f>
        <v>0</v>
      </c>
      <c r="R44" s="68">
        <f>R40+R41-R42</f>
        <v>0</v>
      </c>
      <c r="S44" s="71"/>
    </row>
    <row r="45" spans="1:19" ht="12.75" hidden="1">
      <c r="A45" s="49" t="s">
        <v>81</v>
      </c>
      <c r="B45" s="64">
        <f t="shared" si="3"/>
        <v>0</v>
      </c>
      <c r="C45" s="64">
        <f t="shared" si="4"/>
        <v>0</v>
      </c>
      <c r="D45" s="64"/>
      <c r="E45" s="64"/>
      <c r="F45" s="64"/>
      <c r="G45" s="64"/>
      <c r="H45" s="64"/>
      <c r="I45" s="64"/>
      <c r="J45" s="72"/>
      <c r="K45" s="72"/>
      <c r="L45" s="72"/>
      <c r="M45" s="72"/>
      <c r="N45" s="72"/>
      <c r="O45" s="72"/>
      <c r="P45" s="72"/>
      <c r="Q45" s="72"/>
      <c r="R45" s="72"/>
      <c r="S45" s="71"/>
    </row>
    <row r="46" spans="1:19" ht="12.75" hidden="1">
      <c r="A46" s="49"/>
      <c r="B46" s="64">
        <f t="shared" si="3"/>
        <v>0</v>
      </c>
      <c r="C46" s="64">
        <f t="shared" si="4"/>
        <v>0</v>
      </c>
      <c r="D46" s="64"/>
      <c r="E46" s="64"/>
      <c r="F46" s="64"/>
      <c r="G46" s="64"/>
      <c r="H46" s="64"/>
      <c r="I46" s="64"/>
      <c r="J46" s="72"/>
      <c r="K46" s="72"/>
      <c r="L46" s="72"/>
      <c r="M46" s="72"/>
      <c r="N46" s="72"/>
      <c r="O46" s="72"/>
      <c r="P46" s="72"/>
      <c r="Q46" s="72"/>
      <c r="R46" s="72"/>
      <c r="S46" s="71"/>
    </row>
    <row r="47" spans="1:19" ht="12.75" hidden="1">
      <c r="A47" s="49"/>
      <c r="B47" s="64">
        <f t="shared" si="3"/>
        <v>0</v>
      </c>
      <c r="C47" s="64">
        <f t="shared" si="4"/>
        <v>0</v>
      </c>
      <c r="D47" s="64"/>
      <c r="E47" s="64"/>
      <c r="F47" s="64"/>
      <c r="G47" s="64"/>
      <c r="H47" s="64"/>
      <c r="I47" s="64"/>
      <c r="J47" s="72"/>
      <c r="K47" s="72"/>
      <c r="L47" s="72"/>
      <c r="M47" s="72"/>
      <c r="N47" s="72"/>
      <c r="O47" s="72"/>
      <c r="P47" s="72"/>
      <c r="Q47" s="72"/>
      <c r="R47" s="72"/>
      <c r="S47" s="71"/>
    </row>
    <row r="48" spans="1:19" ht="12.75" hidden="1">
      <c r="A48" s="50" t="s">
        <v>89</v>
      </c>
      <c r="B48" s="64">
        <f t="shared" si="3"/>
        <v>3489668</v>
      </c>
      <c r="C48" s="64">
        <f t="shared" si="4"/>
        <v>0</v>
      </c>
      <c r="D48" s="64"/>
      <c r="E48" s="64"/>
      <c r="F48" s="64"/>
      <c r="G48" s="64"/>
      <c r="H48" s="64"/>
      <c r="I48" s="64"/>
      <c r="J48" s="68">
        <f aca="true" t="shared" si="13" ref="J48:O48">J44+J45-J46</f>
        <v>3031668</v>
      </c>
      <c r="K48" s="68">
        <f t="shared" si="13"/>
        <v>3031668</v>
      </c>
      <c r="L48" s="68">
        <f t="shared" si="13"/>
        <v>0</v>
      </c>
      <c r="M48" s="68">
        <f t="shared" si="13"/>
        <v>458000</v>
      </c>
      <c r="N48" s="68">
        <f t="shared" si="13"/>
        <v>458000</v>
      </c>
      <c r="O48" s="68">
        <f t="shared" si="13"/>
        <v>0</v>
      </c>
      <c r="P48" s="68">
        <f>P44+P45-P46</f>
        <v>0</v>
      </c>
      <c r="Q48" s="68">
        <f>Q44+Q45-Q46</f>
        <v>0</v>
      </c>
      <c r="R48" s="68">
        <f>R44+R45-R46</f>
        <v>0</v>
      </c>
      <c r="S48" s="71"/>
    </row>
    <row r="49" spans="1:19" s="1" customFormat="1" ht="12" hidden="1">
      <c r="A49" s="38"/>
      <c r="B49" s="64">
        <f t="shared" si="3"/>
        <v>0</v>
      </c>
      <c r="C49" s="64">
        <f t="shared" si="4"/>
        <v>0</v>
      </c>
      <c r="D49" s="64"/>
      <c r="E49" s="64"/>
      <c r="F49" s="64"/>
      <c r="G49" s="64"/>
      <c r="H49" s="64"/>
      <c r="I49" s="64"/>
      <c r="J49" s="66"/>
      <c r="K49" s="66"/>
      <c r="L49" s="66"/>
      <c r="M49" s="66"/>
      <c r="N49" s="66"/>
      <c r="O49" s="66"/>
      <c r="P49" s="66"/>
      <c r="Q49" s="66"/>
      <c r="R49" s="66"/>
      <c r="S49" s="65"/>
    </row>
    <row r="50" spans="1:19" s="1" customFormat="1" ht="12" hidden="1">
      <c r="A50" s="38"/>
      <c r="B50" s="64"/>
      <c r="C50" s="64">
        <f>L50+O50+R50</f>
        <v>0</v>
      </c>
      <c r="D50" s="64"/>
      <c r="E50" s="64"/>
      <c r="F50" s="64"/>
      <c r="G50" s="64"/>
      <c r="H50" s="64"/>
      <c r="I50" s="64"/>
      <c r="J50" s="66"/>
      <c r="K50" s="66"/>
      <c r="L50" s="66"/>
      <c r="M50" s="66"/>
      <c r="N50" s="66"/>
      <c r="O50" s="66"/>
      <c r="P50" s="66"/>
      <c r="Q50" s="66"/>
      <c r="R50" s="66"/>
      <c r="S50" s="65"/>
    </row>
    <row r="51" spans="1:19" s="1" customFormat="1" ht="12" hidden="1">
      <c r="A51" s="45" t="s">
        <v>102</v>
      </c>
      <c r="B51" s="69">
        <f aca="true" t="shared" si="14" ref="B51:B61">K51+N51+Q51</f>
        <v>3489668</v>
      </c>
      <c r="C51" s="68">
        <f aca="true" t="shared" si="15" ref="C51:O51">C48+C49-C50</f>
        <v>0</v>
      </c>
      <c r="D51" s="68">
        <v>0</v>
      </c>
      <c r="E51" s="68">
        <v>0</v>
      </c>
      <c r="F51" s="68">
        <v>0</v>
      </c>
      <c r="G51" s="68">
        <f t="shared" si="15"/>
        <v>0</v>
      </c>
      <c r="H51" s="68">
        <f t="shared" si="15"/>
        <v>0</v>
      </c>
      <c r="I51" s="68">
        <f t="shared" si="15"/>
        <v>0</v>
      </c>
      <c r="J51" s="68">
        <f t="shared" si="15"/>
        <v>3031668</v>
      </c>
      <c r="K51" s="68">
        <f t="shared" si="15"/>
        <v>3031668</v>
      </c>
      <c r="L51" s="68">
        <f t="shared" si="15"/>
        <v>0</v>
      </c>
      <c r="M51" s="68">
        <f t="shared" si="15"/>
        <v>458000</v>
      </c>
      <c r="N51" s="68">
        <f t="shared" si="15"/>
        <v>458000</v>
      </c>
      <c r="O51" s="68">
        <f t="shared" si="15"/>
        <v>0</v>
      </c>
      <c r="P51" s="68">
        <f>P48+P49-P50</f>
        <v>0</v>
      </c>
      <c r="Q51" s="68">
        <f>Q48+Q49-Q50</f>
        <v>0</v>
      </c>
      <c r="R51" s="68">
        <f>R48+R49-R50</f>
        <v>0</v>
      </c>
      <c r="S51" s="65"/>
    </row>
    <row r="52" spans="1:19" s="1" customFormat="1" ht="12" hidden="1">
      <c r="A52" s="38"/>
      <c r="B52" s="64">
        <f t="shared" si="14"/>
        <v>0</v>
      </c>
      <c r="C52" s="64">
        <f aca="true" t="shared" si="16" ref="C52:C68">L52+O52+R52</f>
        <v>0</v>
      </c>
      <c r="D52" s="64"/>
      <c r="E52" s="64"/>
      <c r="F52" s="64"/>
      <c r="G52" s="64"/>
      <c r="H52" s="64"/>
      <c r="I52" s="64"/>
      <c r="J52" s="66"/>
      <c r="K52" s="66"/>
      <c r="L52" s="66"/>
      <c r="M52" s="66"/>
      <c r="N52" s="66"/>
      <c r="O52" s="66"/>
      <c r="P52" s="66"/>
      <c r="Q52" s="66"/>
      <c r="R52" s="66"/>
      <c r="S52" s="65"/>
    </row>
    <row r="53" spans="1:19" s="1" customFormat="1" ht="12" hidden="1">
      <c r="A53" s="38"/>
      <c r="B53" s="64">
        <f t="shared" si="14"/>
        <v>0</v>
      </c>
      <c r="C53" s="64">
        <f t="shared" si="16"/>
        <v>0</v>
      </c>
      <c r="D53" s="64"/>
      <c r="E53" s="64"/>
      <c r="F53" s="64"/>
      <c r="G53" s="64"/>
      <c r="H53" s="64"/>
      <c r="I53" s="64"/>
      <c r="J53" s="66"/>
      <c r="K53" s="66"/>
      <c r="L53" s="66"/>
      <c r="M53" s="66"/>
      <c r="N53" s="66"/>
      <c r="O53" s="66"/>
      <c r="P53" s="66"/>
      <c r="Q53" s="66"/>
      <c r="R53" s="66"/>
      <c r="S53" s="65"/>
    </row>
    <row r="54" spans="1:19" s="1" customFormat="1" ht="12" hidden="1">
      <c r="A54" s="45" t="s">
        <v>103</v>
      </c>
      <c r="B54" s="69">
        <f t="shared" si="14"/>
        <v>3489668</v>
      </c>
      <c r="C54" s="69">
        <f t="shared" si="16"/>
        <v>0</v>
      </c>
      <c r="D54" s="69">
        <v>0</v>
      </c>
      <c r="E54" s="69">
        <v>0</v>
      </c>
      <c r="F54" s="69">
        <v>0</v>
      </c>
      <c r="G54" s="68">
        <f>G51+G52</f>
        <v>0</v>
      </c>
      <c r="H54" s="68">
        <f>H51+H52</f>
        <v>0</v>
      </c>
      <c r="I54" s="68">
        <f>I51+I52</f>
        <v>0</v>
      </c>
      <c r="J54" s="68">
        <f>J51+J52</f>
        <v>3031668</v>
      </c>
      <c r="K54" s="68">
        <f aca="true" t="shared" si="17" ref="K54:R54">K51+K52</f>
        <v>3031668</v>
      </c>
      <c r="L54" s="68">
        <f t="shared" si="17"/>
        <v>0</v>
      </c>
      <c r="M54" s="68">
        <f>M51-M52</f>
        <v>458000</v>
      </c>
      <c r="N54" s="68">
        <f>N51-N52</f>
        <v>458000</v>
      </c>
      <c r="O54" s="68">
        <f t="shared" si="17"/>
        <v>0</v>
      </c>
      <c r="P54" s="68">
        <f t="shared" si="17"/>
        <v>0</v>
      </c>
      <c r="Q54" s="68">
        <f t="shared" si="17"/>
        <v>0</v>
      </c>
      <c r="R54" s="68">
        <f t="shared" si="17"/>
        <v>0</v>
      </c>
      <c r="S54" s="65"/>
    </row>
    <row r="55" spans="1:19" s="1" customFormat="1" ht="12" hidden="1">
      <c r="A55" s="38"/>
      <c r="B55" s="64">
        <f t="shared" si="14"/>
        <v>0</v>
      </c>
      <c r="C55" s="64">
        <f t="shared" si="16"/>
        <v>0</v>
      </c>
      <c r="D55" s="64"/>
      <c r="E55" s="64"/>
      <c r="F55" s="64"/>
      <c r="G55" s="64"/>
      <c r="H55" s="64"/>
      <c r="I55" s="64"/>
      <c r="J55" s="66"/>
      <c r="K55" s="66"/>
      <c r="L55" s="66"/>
      <c r="M55" s="66"/>
      <c r="N55" s="66"/>
      <c r="O55" s="66"/>
      <c r="P55" s="66"/>
      <c r="Q55" s="66"/>
      <c r="R55" s="66"/>
      <c r="S55" s="65"/>
    </row>
    <row r="56" spans="1:19" s="1" customFormat="1" ht="12" hidden="1">
      <c r="A56" s="44"/>
      <c r="B56" s="64">
        <f t="shared" si="14"/>
        <v>0</v>
      </c>
      <c r="C56" s="64">
        <f t="shared" si="16"/>
        <v>0</v>
      </c>
      <c r="D56" s="64"/>
      <c r="E56" s="64"/>
      <c r="F56" s="64"/>
      <c r="G56" s="64"/>
      <c r="H56" s="64"/>
      <c r="I56" s="64"/>
      <c r="J56" s="66"/>
      <c r="K56" s="66"/>
      <c r="L56" s="66"/>
      <c r="M56" s="66"/>
      <c r="N56" s="66"/>
      <c r="O56" s="66"/>
      <c r="P56" s="66"/>
      <c r="Q56" s="66"/>
      <c r="R56" s="66"/>
      <c r="S56" s="65"/>
    </row>
    <row r="57" spans="1:19" s="1" customFormat="1" ht="12" hidden="1">
      <c r="A57" s="45" t="s">
        <v>104</v>
      </c>
      <c r="B57" s="69">
        <f t="shared" si="14"/>
        <v>3489668</v>
      </c>
      <c r="C57" s="69">
        <f t="shared" si="16"/>
        <v>0</v>
      </c>
      <c r="D57" s="69">
        <v>0</v>
      </c>
      <c r="E57" s="69">
        <v>0</v>
      </c>
      <c r="F57" s="69">
        <v>0</v>
      </c>
      <c r="G57" s="68">
        <f>G54+G55-G56</f>
        <v>0</v>
      </c>
      <c r="H57" s="68">
        <f>H54+H55-H56</f>
        <v>0</v>
      </c>
      <c r="I57" s="68">
        <f>I54+I55-I56</f>
        <v>0</v>
      </c>
      <c r="J57" s="68">
        <f aca="true" t="shared" si="18" ref="J57:R57">J54+J55-J56</f>
        <v>3031668</v>
      </c>
      <c r="K57" s="68">
        <f t="shared" si="18"/>
        <v>3031668</v>
      </c>
      <c r="L57" s="68">
        <f t="shared" si="18"/>
        <v>0</v>
      </c>
      <c r="M57" s="68">
        <f t="shared" si="18"/>
        <v>458000</v>
      </c>
      <c r="N57" s="68">
        <f t="shared" si="18"/>
        <v>458000</v>
      </c>
      <c r="O57" s="68">
        <f t="shared" si="18"/>
        <v>0</v>
      </c>
      <c r="P57" s="68">
        <f t="shared" si="18"/>
        <v>0</v>
      </c>
      <c r="Q57" s="68">
        <f t="shared" si="18"/>
        <v>0</v>
      </c>
      <c r="R57" s="68">
        <f t="shared" si="18"/>
        <v>0</v>
      </c>
      <c r="S57" s="65"/>
    </row>
    <row r="58" spans="1:19" s="1" customFormat="1" ht="12" hidden="1">
      <c r="A58" s="38"/>
      <c r="B58" s="64">
        <f t="shared" si="14"/>
        <v>0</v>
      </c>
      <c r="C58" s="64">
        <f t="shared" si="16"/>
        <v>0</v>
      </c>
      <c r="D58" s="64"/>
      <c r="E58" s="64"/>
      <c r="F58" s="64"/>
      <c r="G58" s="64"/>
      <c r="H58" s="64"/>
      <c r="I58" s="64"/>
      <c r="J58" s="66"/>
      <c r="K58" s="66"/>
      <c r="L58" s="66"/>
      <c r="M58" s="66"/>
      <c r="N58" s="66"/>
      <c r="O58" s="66"/>
      <c r="P58" s="66"/>
      <c r="Q58" s="66"/>
      <c r="R58" s="66"/>
      <c r="S58" s="65"/>
    </row>
    <row r="59" spans="1:19" s="1" customFormat="1" ht="12" hidden="1">
      <c r="A59" s="44"/>
      <c r="B59" s="64">
        <f t="shared" si="14"/>
        <v>0</v>
      </c>
      <c r="C59" s="64">
        <f t="shared" si="16"/>
        <v>0</v>
      </c>
      <c r="D59" s="64"/>
      <c r="E59" s="64"/>
      <c r="F59" s="64"/>
      <c r="G59" s="64"/>
      <c r="H59" s="64"/>
      <c r="I59" s="64"/>
      <c r="J59" s="66"/>
      <c r="K59" s="66"/>
      <c r="L59" s="66"/>
      <c r="M59" s="66"/>
      <c r="N59" s="66"/>
      <c r="O59" s="66"/>
      <c r="P59" s="66"/>
      <c r="Q59" s="66"/>
      <c r="R59" s="66"/>
      <c r="S59" s="65"/>
    </row>
    <row r="60" spans="1:19" s="1" customFormat="1" ht="12" hidden="1">
      <c r="A60" s="45" t="s">
        <v>105</v>
      </c>
      <c r="B60" s="69">
        <f t="shared" si="14"/>
        <v>3489668</v>
      </c>
      <c r="C60" s="69">
        <f t="shared" si="16"/>
        <v>0</v>
      </c>
      <c r="D60" s="69">
        <v>0</v>
      </c>
      <c r="E60" s="69">
        <v>0</v>
      </c>
      <c r="F60" s="69">
        <v>0</v>
      </c>
      <c r="G60" s="68">
        <f>G57-G58</f>
        <v>0</v>
      </c>
      <c r="H60" s="68">
        <f>H57-H58</f>
        <v>0</v>
      </c>
      <c r="I60" s="68">
        <f>I57-I58</f>
        <v>0</v>
      </c>
      <c r="J60" s="68">
        <f>J57-J58</f>
        <v>3031668</v>
      </c>
      <c r="K60" s="68">
        <f>K57-K58</f>
        <v>3031668</v>
      </c>
      <c r="L60" s="68">
        <f aca="true" t="shared" si="19" ref="L60:R60">L57+L58-L59</f>
        <v>0</v>
      </c>
      <c r="M60" s="68">
        <f t="shared" si="19"/>
        <v>458000</v>
      </c>
      <c r="N60" s="68">
        <f t="shared" si="19"/>
        <v>458000</v>
      </c>
      <c r="O60" s="68">
        <f t="shared" si="19"/>
        <v>0</v>
      </c>
      <c r="P60" s="68">
        <f t="shared" si="19"/>
        <v>0</v>
      </c>
      <c r="Q60" s="68">
        <f t="shared" si="19"/>
        <v>0</v>
      </c>
      <c r="R60" s="68">
        <f t="shared" si="19"/>
        <v>0</v>
      </c>
      <c r="S60" s="65"/>
    </row>
    <row r="61" spans="1:19" s="1" customFormat="1" ht="12" hidden="1">
      <c r="A61" s="38"/>
      <c r="B61" s="64">
        <f t="shared" si="14"/>
        <v>0</v>
      </c>
      <c r="C61" s="64">
        <f t="shared" si="16"/>
        <v>0</v>
      </c>
      <c r="D61" s="64"/>
      <c r="E61" s="64"/>
      <c r="F61" s="64"/>
      <c r="G61" s="64"/>
      <c r="H61" s="64"/>
      <c r="I61" s="64"/>
      <c r="J61" s="66"/>
      <c r="K61" s="66"/>
      <c r="L61" s="66"/>
      <c r="M61" s="66"/>
      <c r="N61" s="66"/>
      <c r="O61" s="66"/>
      <c r="P61" s="66"/>
      <c r="Q61" s="66"/>
      <c r="R61" s="66"/>
      <c r="S61" s="65" t="s">
        <v>93</v>
      </c>
    </row>
    <row r="62" spans="1:19" s="1" customFormat="1" ht="12" hidden="1">
      <c r="A62" s="44"/>
      <c r="B62" s="64">
        <f>G62</f>
        <v>0</v>
      </c>
      <c r="C62" s="64">
        <f t="shared" si="16"/>
        <v>0</v>
      </c>
      <c r="D62" s="64"/>
      <c r="E62" s="64"/>
      <c r="F62" s="64"/>
      <c r="G62" s="64">
        <f>H62</f>
        <v>0</v>
      </c>
      <c r="H62" s="64"/>
      <c r="I62" s="64"/>
      <c r="J62" s="66"/>
      <c r="K62" s="66"/>
      <c r="L62" s="66"/>
      <c r="M62" s="66"/>
      <c r="N62" s="66"/>
      <c r="O62" s="66"/>
      <c r="P62" s="66"/>
      <c r="Q62" s="66"/>
      <c r="R62" s="66"/>
      <c r="S62" s="65"/>
    </row>
    <row r="63" spans="1:19" s="1" customFormat="1" ht="12" hidden="1">
      <c r="A63" s="45" t="s">
        <v>106</v>
      </c>
      <c r="B63" s="69">
        <f>B60-B61+B62</f>
        <v>3489668</v>
      </c>
      <c r="C63" s="69">
        <f t="shared" si="16"/>
        <v>0</v>
      </c>
      <c r="D63" s="69">
        <v>0</v>
      </c>
      <c r="E63" s="69">
        <v>0</v>
      </c>
      <c r="F63" s="69">
        <v>0</v>
      </c>
      <c r="G63" s="69">
        <f>H63</f>
        <v>0</v>
      </c>
      <c r="H63" s="68">
        <f>H60+H62</f>
        <v>0</v>
      </c>
      <c r="I63" s="68">
        <f>I60-I61</f>
        <v>0</v>
      </c>
      <c r="J63" s="68">
        <f>J60-J61</f>
        <v>3031668</v>
      </c>
      <c r="K63" s="68">
        <f>K60-K61</f>
        <v>3031668</v>
      </c>
      <c r="L63" s="68">
        <f aca="true" t="shared" si="20" ref="L63:R63">L60+L61-L62</f>
        <v>0</v>
      </c>
      <c r="M63" s="68">
        <f t="shared" si="20"/>
        <v>458000</v>
      </c>
      <c r="N63" s="68">
        <f t="shared" si="20"/>
        <v>458000</v>
      </c>
      <c r="O63" s="68">
        <f t="shared" si="20"/>
        <v>0</v>
      </c>
      <c r="P63" s="68">
        <f t="shared" si="20"/>
        <v>0</v>
      </c>
      <c r="Q63" s="68">
        <f t="shared" si="20"/>
        <v>0</v>
      </c>
      <c r="R63" s="68">
        <f t="shared" si="20"/>
        <v>0</v>
      </c>
      <c r="S63" s="65"/>
    </row>
    <row r="64" spans="1:19" s="1" customFormat="1" ht="12" hidden="1">
      <c r="A64" s="38"/>
      <c r="B64" s="64">
        <f>J64</f>
        <v>0</v>
      </c>
      <c r="C64" s="64">
        <f t="shared" si="16"/>
        <v>0</v>
      </c>
      <c r="D64" s="64"/>
      <c r="E64" s="64"/>
      <c r="F64" s="64"/>
      <c r="G64" s="64"/>
      <c r="H64" s="64"/>
      <c r="I64" s="64"/>
      <c r="J64" s="66"/>
      <c r="K64" s="66"/>
      <c r="L64" s="66"/>
      <c r="M64" s="66"/>
      <c r="N64" s="66"/>
      <c r="O64" s="66"/>
      <c r="P64" s="66"/>
      <c r="Q64" s="66"/>
      <c r="R64" s="66"/>
      <c r="S64" s="65"/>
    </row>
    <row r="65" spans="1:19" s="1" customFormat="1" ht="12" hidden="1">
      <c r="A65" s="44"/>
      <c r="B65" s="64">
        <f>D65</f>
        <v>0</v>
      </c>
      <c r="C65" s="64">
        <f t="shared" si="16"/>
        <v>0</v>
      </c>
      <c r="D65" s="64">
        <f>E65</f>
        <v>0</v>
      </c>
      <c r="E65" s="64"/>
      <c r="F65" s="64"/>
      <c r="G65" s="64"/>
      <c r="H65" s="64"/>
      <c r="I65" s="64"/>
      <c r="J65" s="66"/>
      <c r="K65" s="66"/>
      <c r="L65" s="66"/>
      <c r="M65" s="66"/>
      <c r="N65" s="66"/>
      <c r="O65" s="66"/>
      <c r="P65" s="66"/>
      <c r="Q65" s="66"/>
      <c r="R65" s="66"/>
      <c r="S65" s="65"/>
    </row>
    <row r="66" spans="1:19" s="1" customFormat="1" ht="12" hidden="1">
      <c r="A66" s="45" t="s">
        <v>107</v>
      </c>
      <c r="B66" s="69">
        <f>B63-B64+B65</f>
        <v>3489668</v>
      </c>
      <c r="C66" s="69">
        <f t="shared" si="16"/>
        <v>0</v>
      </c>
      <c r="D66" s="69">
        <f>D63-D64+D65</f>
        <v>0</v>
      </c>
      <c r="E66" s="69">
        <f>E63-E64+E65</f>
        <v>0</v>
      </c>
      <c r="F66" s="69">
        <f>F63-F64+F65</f>
        <v>0</v>
      </c>
      <c r="G66" s="68">
        <f>G63+G64-G65</f>
        <v>0</v>
      </c>
      <c r="H66" s="68">
        <f>H63+H64-H65</f>
        <v>0</v>
      </c>
      <c r="I66" s="68">
        <f>I63+I64-I65</f>
        <v>0</v>
      </c>
      <c r="J66" s="68">
        <f>J63-J64</f>
        <v>3031668</v>
      </c>
      <c r="K66" s="68">
        <f>K63-K64</f>
        <v>3031668</v>
      </c>
      <c r="L66" s="68">
        <f aca="true" t="shared" si="21" ref="L66:R66">L63+L64-L65</f>
        <v>0</v>
      </c>
      <c r="M66" s="68">
        <f>M63-M64</f>
        <v>458000</v>
      </c>
      <c r="N66" s="68">
        <f>N63-N64</f>
        <v>458000</v>
      </c>
      <c r="O66" s="68">
        <f t="shared" si="21"/>
        <v>0</v>
      </c>
      <c r="P66" s="68">
        <f t="shared" si="21"/>
        <v>0</v>
      </c>
      <c r="Q66" s="68">
        <f>Q63+Q64-Q65</f>
        <v>0</v>
      </c>
      <c r="R66" s="68">
        <f t="shared" si="21"/>
        <v>0</v>
      </c>
      <c r="S66" s="65"/>
    </row>
    <row r="67" spans="1:19" s="1" customFormat="1" ht="12" hidden="1">
      <c r="A67" s="57"/>
      <c r="B67" s="64">
        <f>J67</f>
        <v>0</v>
      </c>
      <c r="C67" s="64">
        <f t="shared" si="16"/>
        <v>0</v>
      </c>
      <c r="D67" s="64"/>
      <c r="E67" s="64"/>
      <c r="F67" s="64"/>
      <c r="G67" s="64"/>
      <c r="H67" s="64"/>
      <c r="I67" s="64"/>
      <c r="J67" s="66"/>
      <c r="K67" s="66"/>
      <c r="L67" s="66"/>
      <c r="M67" s="66"/>
      <c r="N67" s="66"/>
      <c r="O67" s="66"/>
      <c r="P67" s="66"/>
      <c r="Q67" s="66"/>
      <c r="R67" s="66"/>
      <c r="S67" s="65"/>
    </row>
    <row r="68" spans="1:19" s="1" customFormat="1" ht="12" hidden="1">
      <c r="A68" s="58"/>
      <c r="B68" s="64">
        <f>D68</f>
        <v>0</v>
      </c>
      <c r="C68" s="64">
        <f t="shared" si="16"/>
        <v>0</v>
      </c>
      <c r="D68" s="64"/>
      <c r="E68" s="64"/>
      <c r="F68" s="64"/>
      <c r="G68" s="64"/>
      <c r="H68" s="64"/>
      <c r="I68" s="64"/>
      <c r="J68" s="66"/>
      <c r="K68" s="66"/>
      <c r="L68" s="66"/>
      <c r="M68" s="66"/>
      <c r="N68" s="66"/>
      <c r="O68" s="66"/>
      <c r="P68" s="66"/>
      <c r="Q68" s="66"/>
      <c r="R68" s="66"/>
      <c r="S68" s="65"/>
    </row>
    <row r="69" spans="1:19" s="1" customFormat="1" ht="12" hidden="1">
      <c r="A69" s="59" t="s">
        <v>108</v>
      </c>
      <c r="B69" s="68">
        <f>B66+B68-B67</f>
        <v>3489668</v>
      </c>
      <c r="C69" s="68">
        <f>C66-C67</f>
        <v>0</v>
      </c>
      <c r="D69" s="68">
        <f aca="true" t="shared" si="22" ref="D69:I69">D66+D68</f>
        <v>0</v>
      </c>
      <c r="E69" s="68">
        <f t="shared" si="22"/>
        <v>0</v>
      </c>
      <c r="F69" s="68">
        <f t="shared" si="22"/>
        <v>0</v>
      </c>
      <c r="G69" s="68">
        <f t="shared" si="22"/>
        <v>0</v>
      </c>
      <c r="H69" s="68">
        <f t="shared" si="22"/>
        <v>0</v>
      </c>
      <c r="I69" s="68">
        <f t="shared" si="22"/>
        <v>0</v>
      </c>
      <c r="J69" s="68">
        <f>J66-J67</f>
        <v>3031668</v>
      </c>
      <c r="K69" s="68">
        <f>K66-K67</f>
        <v>3031668</v>
      </c>
      <c r="L69" s="68">
        <f aca="true" t="shared" si="23" ref="L69:R69">L66-L67</f>
        <v>0</v>
      </c>
      <c r="M69" s="68">
        <f t="shared" si="23"/>
        <v>458000</v>
      </c>
      <c r="N69" s="68">
        <f t="shared" si="23"/>
        <v>458000</v>
      </c>
      <c r="O69" s="68">
        <f t="shared" si="23"/>
        <v>0</v>
      </c>
      <c r="P69" s="68">
        <f t="shared" si="23"/>
        <v>0</v>
      </c>
      <c r="Q69" s="68">
        <f t="shared" si="23"/>
        <v>0</v>
      </c>
      <c r="R69" s="68">
        <f t="shared" si="23"/>
        <v>0</v>
      </c>
      <c r="S69" s="65"/>
    </row>
    <row r="70" spans="1:19" s="1" customFormat="1" ht="12" hidden="1">
      <c r="A70" s="58"/>
      <c r="B70" s="64">
        <f>D70</f>
        <v>0</v>
      </c>
      <c r="C70" s="64">
        <f>L70+O70+R70</f>
        <v>0</v>
      </c>
      <c r="D70" s="64">
        <f>E70</f>
        <v>0</v>
      </c>
      <c r="E70" s="64"/>
      <c r="F70" s="64"/>
      <c r="G70" s="64"/>
      <c r="H70" s="64"/>
      <c r="I70" s="64"/>
      <c r="J70" s="66"/>
      <c r="K70" s="66"/>
      <c r="L70" s="66"/>
      <c r="M70" s="66"/>
      <c r="N70" s="66"/>
      <c r="O70" s="66"/>
      <c r="P70" s="66"/>
      <c r="Q70" s="66"/>
      <c r="R70" s="66"/>
      <c r="S70" s="65"/>
    </row>
    <row r="71" spans="1:19" s="1" customFormat="1" ht="12" hidden="1">
      <c r="A71" s="57"/>
      <c r="B71" s="64">
        <f>K71+N71+Q71</f>
        <v>0</v>
      </c>
      <c r="C71" s="64">
        <f>L71+O71+R71</f>
        <v>0</v>
      </c>
      <c r="D71" s="64"/>
      <c r="E71" s="64"/>
      <c r="F71" s="64"/>
      <c r="G71" s="64"/>
      <c r="H71" s="64"/>
      <c r="I71" s="64"/>
      <c r="J71" s="66">
        <f>K71</f>
        <v>0</v>
      </c>
      <c r="K71" s="66"/>
      <c r="L71" s="66"/>
      <c r="M71" s="66"/>
      <c r="N71" s="66"/>
      <c r="O71" s="66"/>
      <c r="P71" s="66"/>
      <c r="Q71" s="66"/>
      <c r="R71" s="66"/>
      <c r="S71" s="65"/>
    </row>
    <row r="72" spans="1:19" ht="12.75" hidden="1">
      <c r="A72" s="59" t="s">
        <v>109</v>
      </c>
      <c r="B72" s="69">
        <f>B69+B70-B71</f>
        <v>3489668</v>
      </c>
      <c r="C72" s="69">
        <f aca="true" t="shared" si="24" ref="C72:R72">C69-C70</f>
        <v>0</v>
      </c>
      <c r="D72" s="69">
        <f aca="true" t="shared" si="25" ref="D72:I72">SUM(D69:D71)</f>
        <v>0</v>
      </c>
      <c r="E72" s="69">
        <f t="shared" si="25"/>
        <v>0</v>
      </c>
      <c r="F72" s="69">
        <f t="shared" si="25"/>
        <v>0</v>
      </c>
      <c r="G72" s="69">
        <f t="shared" si="25"/>
        <v>0</v>
      </c>
      <c r="H72" s="69">
        <f t="shared" si="25"/>
        <v>0</v>
      </c>
      <c r="I72" s="69">
        <f t="shared" si="25"/>
        <v>0</v>
      </c>
      <c r="J72" s="69">
        <f>J69-J71</f>
        <v>3031668</v>
      </c>
      <c r="K72" s="69">
        <f>K69-K71</f>
        <v>3031668</v>
      </c>
      <c r="L72" s="69">
        <f t="shared" si="24"/>
        <v>0</v>
      </c>
      <c r="M72" s="69">
        <f t="shared" si="24"/>
        <v>458000</v>
      </c>
      <c r="N72" s="69">
        <f t="shared" si="24"/>
        <v>458000</v>
      </c>
      <c r="O72" s="69">
        <f t="shared" si="24"/>
        <v>0</v>
      </c>
      <c r="P72" s="69">
        <f t="shared" si="24"/>
        <v>0</v>
      </c>
      <c r="Q72" s="69">
        <f t="shared" si="24"/>
        <v>0</v>
      </c>
      <c r="R72" s="69">
        <f t="shared" si="24"/>
        <v>0</v>
      </c>
      <c r="S72" s="71"/>
    </row>
    <row r="73" spans="1:19" s="1" customFormat="1" ht="12" hidden="1">
      <c r="A73" s="57"/>
      <c r="B73" s="64">
        <f>K73+N73+Q73</f>
        <v>0</v>
      </c>
      <c r="C73" s="64">
        <f>L73+O73+R73</f>
        <v>0</v>
      </c>
      <c r="D73" s="64"/>
      <c r="E73" s="64"/>
      <c r="F73" s="64"/>
      <c r="G73" s="64"/>
      <c r="H73" s="64"/>
      <c r="I73" s="64"/>
      <c r="J73" s="66"/>
      <c r="K73" s="66"/>
      <c r="L73" s="66"/>
      <c r="M73" s="66"/>
      <c r="N73" s="66"/>
      <c r="O73" s="66"/>
      <c r="P73" s="66"/>
      <c r="Q73" s="66"/>
      <c r="R73" s="66"/>
      <c r="S73" s="65"/>
    </row>
    <row r="74" spans="1:19" s="1" customFormat="1" ht="12" hidden="1">
      <c r="A74" s="58"/>
      <c r="B74" s="64">
        <f>K74+N74+Q74</f>
        <v>0</v>
      </c>
      <c r="C74" s="64">
        <f>L74+O74+R74</f>
        <v>0</v>
      </c>
      <c r="D74" s="64"/>
      <c r="E74" s="64"/>
      <c r="F74" s="64"/>
      <c r="G74" s="64"/>
      <c r="H74" s="64"/>
      <c r="I74" s="64"/>
      <c r="J74" s="66"/>
      <c r="K74" s="66"/>
      <c r="L74" s="66"/>
      <c r="M74" s="66"/>
      <c r="N74" s="66"/>
      <c r="O74" s="66"/>
      <c r="P74" s="66"/>
      <c r="Q74" s="66"/>
      <c r="R74" s="66"/>
      <c r="S74" s="65"/>
    </row>
    <row r="75" spans="1:19" s="1" customFormat="1" ht="12" hidden="1">
      <c r="A75" s="58"/>
      <c r="B75" s="64">
        <f>K75+N75+Q75</f>
        <v>0</v>
      </c>
      <c r="C75" s="64">
        <f>F75+I75+L75+O75</f>
        <v>0</v>
      </c>
      <c r="D75" s="64"/>
      <c r="E75" s="64"/>
      <c r="F75" s="64"/>
      <c r="G75" s="64"/>
      <c r="H75" s="64"/>
      <c r="I75" s="64"/>
      <c r="J75" s="66"/>
      <c r="K75" s="66"/>
      <c r="L75" s="81"/>
      <c r="M75" s="66"/>
      <c r="N75" s="66"/>
      <c r="O75" s="81"/>
      <c r="P75" s="66">
        <f>Q75+R75</f>
        <v>0</v>
      </c>
      <c r="Q75" s="66"/>
      <c r="R75" s="66"/>
      <c r="S75" s="65"/>
    </row>
    <row r="76" spans="1:19" ht="12.75" hidden="1">
      <c r="A76" s="59" t="s">
        <v>110</v>
      </c>
      <c r="B76" s="68">
        <f aca="true" t="shared" si="26" ref="B76:R76">B72+B73-B74+B75</f>
        <v>3489668</v>
      </c>
      <c r="C76" s="68">
        <f t="shared" si="26"/>
        <v>0</v>
      </c>
      <c r="D76" s="68">
        <f t="shared" si="26"/>
        <v>0</v>
      </c>
      <c r="E76" s="68">
        <f t="shared" si="26"/>
        <v>0</v>
      </c>
      <c r="F76" s="68">
        <f t="shared" si="26"/>
        <v>0</v>
      </c>
      <c r="G76" s="68">
        <f t="shared" si="26"/>
        <v>0</v>
      </c>
      <c r="H76" s="68">
        <f t="shared" si="26"/>
        <v>0</v>
      </c>
      <c r="I76" s="68">
        <f t="shared" si="26"/>
        <v>0</v>
      </c>
      <c r="J76" s="68">
        <f t="shared" si="26"/>
        <v>3031668</v>
      </c>
      <c r="K76" s="68">
        <f t="shared" si="26"/>
        <v>3031668</v>
      </c>
      <c r="L76" s="68">
        <f t="shared" si="26"/>
        <v>0</v>
      </c>
      <c r="M76" s="68">
        <f t="shared" si="26"/>
        <v>458000</v>
      </c>
      <c r="N76" s="68">
        <f t="shared" si="26"/>
        <v>458000</v>
      </c>
      <c r="O76" s="68">
        <f t="shared" si="26"/>
        <v>0</v>
      </c>
      <c r="P76" s="68">
        <f t="shared" si="26"/>
        <v>0</v>
      </c>
      <c r="Q76" s="68">
        <f t="shared" si="26"/>
        <v>0</v>
      </c>
      <c r="R76" s="68">
        <f t="shared" si="26"/>
        <v>0</v>
      </c>
      <c r="S76" s="71"/>
    </row>
    <row r="77" spans="1:19" ht="12.75" hidden="1">
      <c r="A77" s="60"/>
      <c r="B77" s="73">
        <f>B76+C76</f>
        <v>3489668</v>
      </c>
      <c r="C77" s="68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1"/>
    </row>
    <row r="78" spans="1:19" s="1" customFormat="1" ht="12">
      <c r="A78" s="38" t="s">
        <v>112</v>
      </c>
      <c r="B78" s="64">
        <f>D78+G78+J78+M78</f>
        <v>458000</v>
      </c>
      <c r="C78" s="64">
        <f>F78+I78+L78+O78</f>
        <v>0</v>
      </c>
      <c r="D78" s="64"/>
      <c r="E78" s="64"/>
      <c r="F78" s="64"/>
      <c r="G78" s="64"/>
      <c r="H78" s="64"/>
      <c r="I78" s="64"/>
      <c r="J78" s="66"/>
      <c r="K78" s="66"/>
      <c r="L78" s="66"/>
      <c r="M78" s="66">
        <f>N78</f>
        <v>458000</v>
      </c>
      <c r="N78" s="66">
        <v>458000</v>
      </c>
      <c r="O78" s="66"/>
      <c r="P78" s="66"/>
      <c r="Q78" s="66"/>
      <c r="R78" s="66"/>
      <c r="S78" s="65"/>
    </row>
    <row r="79" spans="1:19" s="1" customFormat="1" ht="12">
      <c r="A79" s="38"/>
      <c r="B79" s="64">
        <f>D79+G79+J79+M79</f>
        <v>0</v>
      </c>
      <c r="C79" s="64">
        <f>L79+O79+R79</f>
        <v>0</v>
      </c>
      <c r="D79" s="64"/>
      <c r="E79" s="64"/>
      <c r="F79" s="64"/>
      <c r="G79" s="64"/>
      <c r="H79" s="64"/>
      <c r="I79" s="64"/>
      <c r="J79" s="66"/>
      <c r="K79" s="66"/>
      <c r="L79" s="66"/>
      <c r="M79" s="66"/>
      <c r="N79" s="66"/>
      <c r="O79" s="66"/>
      <c r="P79" s="66"/>
      <c r="Q79" s="66"/>
      <c r="R79" s="66"/>
      <c r="S79" s="65"/>
    </row>
    <row r="80" spans="1:19" s="1" customFormat="1" ht="12">
      <c r="A80" s="45" t="s">
        <v>102</v>
      </c>
      <c r="B80" s="69">
        <f>B14-B78</f>
        <v>43331668</v>
      </c>
      <c r="C80" s="69">
        <f>C77+C78-C79</f>
        <v>0</v>
      </c>
      <c r="D80" s="69">
        <f>D14-D78</f>
        <v>28000000</v>
      </c>
      <c r="E80" s="69">
        <f aca="true" t="shared" si="27" ref="E80:R80">E14-E78</f>
        <v>28000000</v>
      </c>
      <c r="F80" s="69">
        <f t="shared" si="27"/>
        <v>0</v>
      </c>
      <c r="G80" s="69">
        <f t="shared" si="27"/>
        <v>12300000</v>
      </c>
      <c r="H80" s="69">
        <f t="shared" si="27"/>
        <v>12300000</v>
      </c>
      <c r="I80" s="69">
        <f t="shared" si="27"/>
        <v>0</v>
      </c>
      <c r="J80" s="69">
        <f t="shared" si="27"/>
        <v>3031668</v>
      </c>
      <c r="K80" s="69">
        <f t="shared" si="27"/>
        <v>3031668</v>
      </c>
      <c r="L80" s="69">
        <f t="shared" si="27"/>
        <v>0</v>
      </c>
      <c r="M80" s="69">
        <f t="shared" si="27"/>
        <v>0</v>
      </c>
      <c r="N80" s="69">
        <f t="shared" si="27"/>
        <v>0</v>
      </c>
      <c r="O80" s="69">
        <f t="shared" si="27"/>
        <v>0</v>
      </c>
      <c r="P80" s="69">
        <f t="shared" si="27"/>
        <v>0</v>
      </c>
      <c r="Q80" s="69">
        <f t="shared" si="27"/>
        <v>0</v>
      </c>
      <c r="R80" s="69">
        <f t="shared" si="27"/>
        <v>0</v>
      </c>
      <c r="S80" s="65"/>
    </row>
    <row r="81" spans="1:19" s="1" customFormat="1" ht="12">
      <c r="A81" s="38" t="s">
        <v>114</v>
      </c>
      <c r="B81" s="64">
        <f>D81+G81+J81+M81</f>
        <v>0</v>
      </c>
      <c r="C81" s="64">
        <f>F81+I81+L81+O81</f>
        <v>148.07</v>
      </c>
      <c r="D81" s="64"/>
      <c r="E81" s="64"/>
      <c r="F81" s="64"/>
      <c r="G81" s="64"/>
      <c r="H81" s="64"/>
      <c r="I81" s="64"/>
      <c r="J81" s="66"/>
      <c r="K81" s="66"/>
      <c r="L81" s="66"/>
      <c r="M81" s="66"/>
      <c r="N81" s="66"/>
      <c r="O81" s="66">
        <v>148.07</v>
      </c>
      <c r="P81" s="66"/>
      <c r="Q81" s="66"/>
      <c r="R81" s="66"/>
      <c r="S81" s="65"/>
    </row>
    <row r="82" spans="1:19" s="1" customFormat="1" ht="12">
      <c r="A82" s="38" t="s">
        <v>115</v>
      </c>
      <c r="B82" s="64">
        <f>D82+G82+J82+M82</f>
        <v>0</v>
      </c>
      <c r="C82" s="64">
        <f>L82+O82+R82</f>
        <v>148.07</v>
      </c>
      <c r="D82" s="64"/>
      <c r="E82" s="64"/>
      <c r="F82" s="64"/>
      <c r="G82" s="64"/>
      <c r="H82" s="64"/>
      <c r="I82" s="64"/>
      <c r="J82" s="66"/>
      <c r="K82" s="66"/>
      <c r="L82" s="66"/>
      <c r="M82" s="66"/>
      <c r="N82" s="66"/>
      <c r="O82" s="66">
        <v>148.07</v>
      </c>
      <c r="P82" s="66"/>
      <c r="Q82" s="66"/>
      <c r="R82" s="66"/>
      <c r="S82" s="65"/>
    </row>
    <row r="83" spans="1:19" s="1" customFormat="1" ht="12">
      <c r="A83" s="38" t="s">
        <v>116</v>
      </c>
      <c r="B83" s="64">
        <f>D83+G83+J83+M83</f>
        <v>500000</v>
      </c>
      <c r="C83" s="64"/>
      <c r="D83" s="64"/>
      <c r="E83" s="64"/>
      <c r="F83" s="64"/>
      <c r="G83" s="64"/>
      <c r="H83" s="64"/>
      <c r="I83" s="64"/>
      <c r="J83" s="66">
        <f>K83+L83</f>
        <v>500000</v>
      </c>
      <c r="K83" s="66">
        <v>500000</v>
      </c>
      <c r="L83" s="66"/>
      <c r="M83" s="66"/>
      <c r="N83" s="66"/>
      <c r="O83" s="66"/>
      <c r="P83" s="66"/>
      <c r="Q83" s="66"/>
      <c r="R83" s="66"/>
      <c r="S83" s="65"/>
    </row>
    <row r="84" spans="1:19" s="1" customFormat="1" ht="12">
      <c r="A84" s="45" t="s">
        <v>113</v>
      </c>
      <c r="B84" s="69">
        <f aca="true" t="shared" si="28" ref="B84:K84">B80+B81-B82-B83</f>
        <v>42831668</v>
      </c>
      <c r="C84" s="69">
        <f t="shared" si="28"/>
        <v>0</v>
      </c>
      <c r="D84" s="69">
        <f t="shared" si="28"/>
        <v>28000000</v>
      </c>
      <c r="E84" s="69">
        <f t="shared" si="28"/>
        <v>28000000</v>
      </c>
      <c r="F84" s="69">
        <f t="shared" si="28"/>
        <v>0</v>
      </c>
      <c r="G84" s="69">
        <f t="shared" si="28"/>
        <v>12300000</v>
      </c>
      <c r="H84" s="69">
        <f t="shared" si="28"/>
        <v>12300000</v>
      </c>
      <c r="I84" s="69">
        <f t="shared" si="28"/>
        <v>0</v>
      </c>
      <c r="J84" s="69">
        <f t="shared" si="28"/>
        <v>2531668</v>
      </c>
      <c r="K84" s="69">
        <f t="shared" si="28"/>
        <v>2531668</v>
      </c>
      <c r="L84" s="69">
        <f>L17-L81</f>
        <v>0</v>
      </c>
      <c r="M84" s="69">
        <f>M80+M81-M82</f>
        <v>0</v>
      </c>
      <c r="N84" s="69">
        <f>N80+N81-N82</f>
        <v>0</v>
      </c>
      <c r="O84" s="69">
        <f>O80+O81-O82</f>
        <v>0</v>
      </c>
      <c r="P84" s="69">
        <f>P17-P81</f>
        <v>0</v>
      </c>
      <c r="Q84" s="69">
        <f>Q17-Q81</f>
        <v>0</v>
      </c>
      <c r="R84" s="69">
        <f>R17-R81</f>
        <v>0</v>
      </c>
      <c r="S84" s="65"/>
    </row>
    <row r="85" spans="1:19" s="1" customFormat="1" ht="12">
      <c r="A85" s="83" t="s">
        <v>117</v>
      </c>
      <c r="B85" s="82">
        <f>E85+H85+K85+N85+Q85</f>
        <v>500000</v>
      </c>
      <c r="C85" s="82"/>
      <c r="D85" s="82"/>
      <c r="E85" s="82"/>
      <c r="F85" s="82"/>
      <c r="G85" s="82"/>
      <c r="H85" s="82"/>
      <c r="I85" s="82"/>
      <c r="J85" s="84">
        <f>K85</f>
        <v>500000</v>
      </c>
      <c r="K85" s="84">
        <v>500000</v>
      </c>
      <c r="L85" s="82"/>
      <c r="M85" s="82"/>
      <c r="N85" s="82"/>
      <c r="O85" s="82"/>
      <c r="P85" s="82"/>
      <c r="Q85" s="82"/>
      <c r="R85" s="82"/>
      <c r="S85" s="65"/>
    </row>
    <row r="86" spans="1:19" s="1" customFormat="1" ht="12">
      <c r="A86" s="47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65"/>
    </row>
    <row r="87" spans="1:19" s="1" customFormat="1" ht="12">
      <c r="A87" s="47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65"/>
    </row>
    <row r="88" spans="1:19" s="1" customFormat="1" ht="12">
      <c r="A88" s="45" t="s">
        <v>104</v>
      </c>
      <c r="B88" s="69">
        <f aca="true" t="shared" si="29" ref="B88:J88">B84-B85</f>
        <v>42331668</v>
      </c>
      <c r="C88" s="69">
        <f t="shared" si="29"/>
        <v>0</v>
      </c>
      <c r="D88" s="69">
        <f t="shared" si="29"/>
        <v>28000000</v>
      </c>
      <c r="E88" s="69">
        <f t="shared" si="29"/>
        <v>28000000</v>
      </c>
      <c r="F88" s="69">
        <f t="shared" si="29"/>
        <v>0</v>
      </c>
      <c r="G88" s="69">
        <f t="shared" si="29"/>
        <v>12300000</v>
      </c>
      <c r="H88" s="69">
        <f t="shared" si="29"/>
        <v>12300000</v>
      </c>
      <c r="I88" s="69">
        <f t="shared" si="29"/>
        <v>0</v>
      </c>
      <c r="J88" s="69">
        <f t="shared" si="29"/>
        <v>2031668</v>
      </c>
      <c r="K88" s="69">
        <f>K84-K85</f>
        <v>2031668</v>
      </c>
      <c r="L88" s="69">
        <f>L20-L84</f>
        <v>0</v>
      </c>
      <c r="M88" s="69">
        <f>M83+M84-M85</f>
        <v>0</v>
      </c>
      <c r="N88" s="69">
        <f>N83+N84-N85</f>
        <v>0</v>
      </c>
      <c r="O88" s="69">
        <f>O83+O84-O85</f>
        <v>0</v>
      </c>
      <c r="P88" s="69">
        <f>P20-P84</f>
        <v>0</v>
      </c>
      <c r="Q88" s="69">
        <f>Q20-Q84</f>
        <v>0</v>
      </c>
      <c r="R88" s="69">
        <f>R20-R84</f>
        <v>0</v>
      </c>
      <c r="S88" s="65"/>
    </row>
    <row r="89" spans="1:19" s="1" customFormat="1" ht="12">
      <c r="A89" s="83" t="s">
        <v>118</v>
      </c>
      <c r="B89" s="82">
        <f>E89+H89+K89+N89+Q89</f>
        <v>500000</v>
      </c>
      <c r="C89" s="82"/>
      <c r="D89" s="82"/>
      <c r="E89" s="82"/>
      <c r="F89" s="82"/>
      <c r="G89" s="82"/>
      <c r="H89" s="82"/>
      <c r="I89" s="82"/>
      <c r="J89" s="84">
        <f>K89</f>
        <v>500000</v>
      </c>
      <c r="K89" s="84">
        <v>500000</v>
      </c>
      <c r="L89" s="82"/>
      <c r="M89" s="82"/>
      <c r="N89" s="82"/>
      <c r="O89" s="82"/>
      <c r="P89" s="82"/>
      <c r="Q89" s="82"/>
      <c r="R89" s="82"/>
      <c r="S89" s="65"/>
    </row>
    <row r="90" spans="1:19" s="1" customFormat="1" ht="12">
      <c r="A90" s="47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65"/>
    </row>
    <row r="91" spans="1:19" s="1" customFormat="1" ht="12">
      <c r="A91" s="47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65"/>
    </row>
    <row r="92" spans="1:19" s="1" customFormat="1" ht="12">
      <c r="A92" s="45" t="s">
        <v>105</v>
      </c>
      <c r="B92" s="69">
        <f>B88-B89</f>
        <v>41831668</v>
      </c>
      <c r="C92" s="69">
        <f aca="true" t="shared" si="30" ref="C92:I92">C88-C89</f>
        <v>0</v>
      </c>
      <c r="D92" s="69">
        <f t="shared" si="30"/>
        <v>28000000</v>
      </c>
      <c r="E92" s="69">
        <f t="shared" si="30"/>
        <v>28000000</v>
      </c>
      <c r="F92" s="69">
        <f t="shared" si="30"/>
        <v>0</v>
      </c>
      <c r="G92" s="69">
        <f t="shared" si="30"/>
        <v>12300000</v>
      </c>
      <c r="H92" s="69">
        <f t="shared" si="30"/>
        <v>12300000</v>
      </c>
      <c r="I92" s="69">
        <f t="shared" si="30"/>
        <v>0</v>
      </c>
      <c r="J92" s="69">
        <f>J88-J89</f>
        <v>1531668</v>
      </c>
      <c r="K92" s="69">
        <f>K88-K89</f>
        <v>1531668</v>
      </c>
      <c r="L92" s="69">
        <f>L24-L88</f>
        <v>0</v>
      </c>
      <c r="M92" s="69">
        <f>M87+M88-M89</f>
        <v>0</v>
      </c>
      <c r="N92" s="69">
        <f>N87+N88-N89</f>
        <v>0</v>
      </c>
      <c r="O92" s="69">
        <f>O87+O88-O89</f>
        <v>0</v>
      </c>
      <c r="P92" s="69">
        <f>P24-P88</f>
        <v>0</v>
      </c>
      <c r="Q92" s="69">
        <f>Q24-Q88</f>
        <v>0</v>
      </c>
      <c r="R92" s="69">
        <f>R24-R88</f>
        <v>0</v>
      </c>
      <c r="S92" s="65"/>
    </row>
    <row r="93" spans="1:19" s="1" customFormat="1" ht="12">
      <c r="A93" s="83" t="s">
        <v>119</v>
      </c>
      <c r="B93" s="82">
        <f>E93+H93+K93+N93+Q93</f>
        <v>500000</v>
      </c>
      <c r="C93" s="82"/>
      <c r="D93" s="82"/>
      <c r="E93" s="82"/>
      <c r="F93" s="82"/>
      <c r="G93" s="82"/>
      <c r="H93" s="82"/>
      <c r="I93" s="82"/>
      <c r="J93" s="84">
        <f>K93</f>
        <v>500000</v>
      </c>
      <c r="K93" s="84">
        <v>500000</v>
      </c>
      <c r="L93" s="82"/>
      <c r="M93" s="82"/>
      <c r="N93" s="82"/>
      <c r="O93" s="82"/>
      <c r="P93" s="82"/>
      <c r="Q93" s="82"/>
      <c r="R93" s="82"/>
      <c r="S93" s="65"/>
    </row>
    <row r="94" spans="1:19" s="1" customFormat="1" ht="12">
      <c r="A94" s="47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65"/>
    </row>
    <row r="95" spans="1:19" s="1" customFormat="1" ht="12">
      <c r="A95" s="47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65"/>
    </row>
    <row r="96" spans="1:19" s="1" customFormat="1" ht="12">
      <c r="A96" s="45" t="s">
        <v>106</v>
      </c>
      <c r="B96" s="69">
        <f>B92-B93</f>
        <v>41331668</v>
      </c>
      <c r="C96" s="69">
        <f aca="true" t="shared" si="31" ref="C96:I96">C92-C93</f>
        <v>0</v>
      </c>
      <c r="D96" s="69">
        <f t="shared" si="31"/>
        <v>28000000</v>
      </c>
      <c r="E96" s="69">
        <f t="shared" si="31"/>
        <v>28000000</v>
      </c>
      <c r="F96" s="69">
        <f t="shared" si="31"/>
        <v>0</v>
      </c>
      <c r="G96" s="69">
        <f t="shared" si="31"/>
        <v>12300000</v>
      </c>
      <c r="H96" s="69">
        <f t="shared" si="31"/>
        <v>12300000</v>
      </c>
      <c r="I96" s="69">
        <f t="shared" si="31"/>
        <v>0</v>
      </c>
      <c r="J96" s="69">
        <f>J92-J93</f>
        <v>1031668</v>
      </c>
      <c r="K96" s="69">
        <f>K92-K93</f>
        <v>1031668</v>
      </c>
      <c r="L96" s="69">
        <f>L28-L92</f>
        <v>0</v>
      </c>
      <c r="M96" s="69">
        <f>M91+M92-M93</f>
        <v>0</v>
      </c>
      <c r="N96" s="69">
        <f>N91+N92-N93</f>
        <v>0</v>
      </c>
      <c r="O96" s="69">
        <f>O91+O92-O93</f>
        <v>0</v>
      </c>
      <c r="P96" s="69">
        <f>P28-P92</f>
        <v>0</v>
      </c>
      <c r="Q96" s="69">
        <f>Q28-Q92</f>
        <v>0</v>
      </c>
      <c r="R96" s="69">
        <f>R28-R92</f>
        <v>0</v>
      </c>
      <c r="S96" s="65"/>
    </row>
    <row r="97" spans="1:19" s="1" customFormat="1" ht="12">
      <c r="A97" s="83" t="s">
        <v>120</v>
      </c>
      <c r="B97" s="82">
        <f>E97+H97+K97+N97+Q97</f>
        <v>500000</v>
      </c>
      <c r="C97" s="82"/>
      <c r="D97" s="82"/>
      <c r="E97" s="82"/>
      <c r="F97" s="82"/>
      <c r="G97" s="82"/>
      <c r="H97" s="82"/>
      <c r="I97" s="82"/>
      <c r="J97" s="84">
        <f>K97</f>
        <v>500000</v>
      </c>
      <c r="K97" s="84">
        <v>500000</v>
      </c>
      <c r="L97" s="82"/>
      <c r="M97" s="82"/>
      <c r="N97" s="82"/>
      <c r="O97" s="82"/>
      <c r="P97" s="82"/>
      <c r="Q97" s="82"/>
      <c r="R97" s="82"/>
      <c r="S97" s="65"/>
    </row>
    <row r="98" spans="1:19" s="1" customFormat="1" ht="12">
      <c r="A98" s="47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65"/>
    </row>
    <row r="99" spans="1:19" s="1" customFormat="1" ht="12">
      <c r="A99" s="47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65"/>
    </row>
    <row r="100" spans="1:19" s="1" customFormat="1" ht="12">
      <c r="A100" s="45" t="s">
        <v>107</v>
      </c>
      <c r="B100" s="69">
        <f>B96-B97</f>
        <v>40831668</v>
      </c>
      <c r="C100" s="69">
        <f aca="true" t="shared" si="32" ref="C100:I100">C96-C97</f>
        <v>0</v>
      </c>
      <c r="D100" s="69">
        <f t="shared" si="32"/>
        <v>28000000</v>
      </c>
      <c r="E100" s="69">
        <f t="shared" si="32"/>
        <v>28000000</v>
      </c>
      <c r="F100" s="69">
        <f t="shared" si="32"/>
        <v>0</v>
      </c>
      <c r="G100" s="69">
        <f t="shared" si="32"/>
        <v>12300000</v>
      </c>
      <c r="H100" s="69">
        <f t="shared" si="32"/>
        <v>12300000</v>
      </c>
      <c r="I100" s="69">
        <f t="shared" si="32"/>
        <v>0</v>
      </c>
      <c r="J100" s="69">
        <f>J96-J97</f>
        <v>531668</v>
      </c>
      <c r="K100" s="69">
        <f>K96-K97</f>
        <v>531668</v>
      </c>
      <c r="L100" s="69">
        <f>L32-L96</f>
        <v>0</v>
      </c>
      <c r="M100" s="69">
        <f>M95+M96-M97</f>
        <v>0</v>
      </c>
      <c r="N100" s="69">
        <f>N95+N96-N97</f>
        <v>0</v>
      </c>
      <c r="O100" s="69">
        <f>O95+O96-O97</f>
        <v>0</v>
      </c>
      <c r="P100" s="69">
        <f>P32-P96</f>
        <v>0</v>
      </c>
      <c r="Q100" s="69">
        <f>Q32-Q96</f>
        <v>0</v>
      </c>
      <c r="R100" s="69">
        <f>R32-R96</f>
        <v>0</v>
      </c>
      <c r="S100" s="65"/>
    </row>
    <row r="101" spans="1:19" s="1" customFormat="1" ht="12">
      <c r="A101" s="83" t="s">
        <v>121</v>
      </c>
      <c r="B101" s="82">
        <f>E101+H101+K101+N101+Q101</f>
        <v>531668</v>
      </c>
      <c r="C101" s="82"/>
      <c r="D101" s="82"/>
      <c r="E101" s="82"/>
      <c r="F101" s="82"/>
      <c r="G101" s="82"/>
      <c r="H101" s="82"/>
      <c r="I101" s="82"/>
      <c r="J101" s="84">
        <f>K101</f>
        <v>531668</v>
      </c>
      <c r="K101" s="84">
        <v>531668</v>
      </c>
      <c r="L101" s="82"/>
      <c r="M101" s="82"/>
      <c r="N101" s="82"/>
      <c r="O101" s="82"/>
      <c r="P101" s="82"/>
      <c r="Q101" s="82"/>
      <c r="R101" s="82"/>
      <c r="S101" s="65"/>
    </row>
    <row r="102" spans="1:19" s="1" customFormat="1" ht="12">
      <c r="A102" s="83" t="s">
        <v>114</v>
      </c>
      <c r="B102" s="82"/>
      <c r="C102" s="82">
        <f>J102</f>
        <v>900.98</v>
      </c>
      <c r="D102" s="82"/>
      <c r="E102" s="82"/>
      <c r="F102" s="82"/>
      <c r="G102" s="82"/>
      <c r="H102" s="82"/>
      <c r="I102" s="82"/>
      <c r="J102" s="84">
        <f>K102+L102</f>
        <v>900.98</v>
      </c>
      <c r="K102" s="84"/>
      <c r="L102" s="84">
        <v>900.98</v>
      </c>
      <c r="M102" s="82"/>
      <c r="N102" s="82"/>
      <c r="O102" s="82"/>
      <c r="P102" s="82"/>
      <c r="Q102" s="82"/>
      <c r="R102" s="82"/>
      <c r="S102" s="65"/>
    </row>
    <row r="103" spans="1:19" s="1" customFormat="1" ht="12">
      <c r="A103" s="83" t="s">
        <v>122</v>
      </c>
      <c r="B103" s="82"/>
      <c r="C103" s="82">
        <f>J103</f>
        <v>900.98</v>
      </c>
      <c r="D103" s="82"/>
      <c r="E103" s="82"/>
      <c r="F103" s="82"/>
      <c r="G103" s="82"/>
      <c r="H103" s="82"/>
      <c r="I103" s="82"/>
      <c r="J103" s="84">
        <f>K103+L103</f>
        <v>900.98</v>
      </c>
      <c r="K103" s="84"/>
      <c r="L103" s="84">
        <v>900.98</v>
      </c>
      <c r="M103" s="82"/>
      <c r="N103" s="82"/>
      <c r="O103" s="82"/>
      <c r="P103" s="82"/>
      <c r="Q103" s="82"/>
      <c r="R103" s="82"/>
      <c r="S103" s="65"/>
    </row>
    <row r="104" spans="1:19" s="1" customFormat="1" ht="12">
      <c r="A104" s="83" t="s">
        <v>114</v>
      </c>
      <c r="B104" s="82"/>
      <c r="C104" s="82">
        <f>F104+I104</f>
        <v>40300</v>
      </c>
      <c r="D104" s="82">
        <f>F104</f>
        <v>28000</v>
      </c>
      <c r="E104" s="82"/>
      <c r="F104" s="84">
        <v>28000</v>
      </c>
      <c r="G104" s="82">
        <f>H104+I104</f>
        <v>12300</v>
      </c>
      <c r="H104" s="82"/>
      <c r="I104" s="84">
        <v>12300</v>
      </c>
      <c r="J104" s="84">
        <f>L104</f>
        <v>0</v>
      </c>
      <c r="K104" s="84"/>
      <c r="L104" s="84"/>
      <c r="M104" s="82"/>
      <c r="N104" s="82"/>
      <c r="O104" s="82"/>
      <c r="P104" s="82"/>
      <c r="Q104" s="82"/>
      <c r="R104" s="82"/>
      <c r="S104" s="65"/>
    </row>
    <row r="105" spans="1:19" s="1" customFormat="1" ht="12">
      <c r="A105" s="83" t="s">
        <v>123</v>
      </c>
      <c r="B105" s="82"/>
      <c r="C105" s="82">
        <f>F105+I105</f>
        <v>40300</v>
      </c>
      <c r="D105" s="82">
        <f>F105</f>
        <v>28000</v>
      </c>
      <c r="E105" s="82"/>
      <c r="F105" s="84">
        <v>28000</v>
      </c>
      <c r="G105" s="82">
        <f>H105+I105</f>
        <v>12300</v>
      </c>
      <c r="H105" s="82"/>
      <c r="I105" s="84">
        <v>12300</v>
      </c>
      <c r="J105" s="84">
        <f>L105</f>
        <v>0</v>
      </c>
      <c r="K105" s="84"/>
      <c r="L105" s="84"/>
      <c r="M105" s="82"/>
      <c r="N105" s="82"/>
      <c r="O105" s="82"/>
      <c r="P105" s="82"/>
      <c r="Q105" s="82"/>
      <c r="R105" s="82"/>
      <c r="S105" s="65"/>
    </row>
    <row r="106" spans="1:19" s="1" customFormat="1" ht="12">
      <c r="A106" s="45" t="s">
        <v>108</v>
      </c>
      <c r="B106" s="69">
        <f>B100-B101</f>
        <v>40300000</v>
      </c>
      <c r="C106" s="69">
        <f aca="true" t="shared" si="33" ref="C106:I106">C100-C101</f>
        <v>0</v>
      </c>
      <c r="D106" s="69">
        <f t="shared" si="33"/>
        <v>28000000</v>
      </c>
      <c r="E106" s="69">
        <f t="shared" si="33"/>
        <v>28000000</v>
      </c>
      <c r="F106" s="69">
        <f t="shared" si="33"/>
        <v>0</v>
      </c>
      <c r="G106" s="69">
        <f t="shared" si="33"/>
        <v>12300000</v>
      </c>
      <c r="H106" s="69">
        <f t="shared" si="33"/>
        <v>12300000</v>
      </c>
      <c r="I106" s="69">
        <f t="shared" si="33"/>
        <v>0</v>
      </c>
      <c r="J106" s="69">
        <f>J100-J101</f>
        <v>0</v>
      </c>
      <c r="K106" s="69">
        <f>K100-K101</f>
        <v>0</v>
      </c>
      <c r="L106" s="69">
        <f>L36+L102-L103</f>
        <v>0</v>
      </c>
      <c r="M106" s="69">
        <f>M99+M100-M101</f>
        <v>0</v>
      </c>
      <c r="N106" s="69">
        <f>N99+N100-N101</f>
        <v>0</v>
      </c>
      <c r="O106" s="69">
        <f>O99+O100-O101</f>
        <v>0</v>
      </c>
      <c r="P106" s="69">
        <f>P36-P100</f>
        <v>0</v>
      </c>
      <c r="Q106" s="69">
        <f>Q36-Q100</f>
        <v>0</v>
      </c>
      <c r="R106" s="69">
        <f>R36-R100</f>
        <v>0</v>
      </c>
      <c r="S106" s="65"/>
    </row>
    <row r="107" spans="1:19" s="51" customFormat="1" ht="12.75">
      <c r="A107" s="61" t="s">
        <v>72</v>
      </c>
      <c r="B107" s="74">
        <f>B62+B65+B68+B70</f>
        <v>0</v>
      </c>
      <c r="C107" s="75">
        <f>L107+O107+R107</f>
        <v>0</v>
      </c>
      <c r="D107" s="75"/>
      <c r="E107" s="75"/>
      <c r="F107" s="75"/>
      <c r="G107" s="75"/>
      <c r="H107" s="75"/>
      <c r="I107" s="75"/>
      <c r="J107" s="74"/>
      <c r="K107" s="74"/>
      <c r="L107" s="74"/>
      <c r="M107" s="74"/>
      <c r="N107" s="74"/>
      <c r="O107" s="74"/>
      <c r="P107" s="74"/>
      <c r="Q107" s="74"/>
      <c r="R107" s="74"/>
      <c r="S107" s="76"/>
    </row>
    <row r="108" spans="1:19" ht="12.75">
      <c r="A108" s="62" t="s">
        <v>69</v>
      </c>
      <c r="B108" s="77">
        <f>C10+C103+C105+C82</f>
        <v>54648.09</v>
      </c>
      <c r="C108" s="77" t="s">
        <v>4</v>
      </c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101" t="s">
        <v>95</v>
      </c>
      <c r="Q108" s="102"/>
      <c r="R108" s="80">
        <f>O81+L102+F104+I104</f>
        <v>41349.05</v>
      </c>
      <c r="S108" s="71"/>
    </row>
    <row r="109" spans="1:19" ht="12.75">
      <c r="A109" s="63" t="s">
        <v>71</v>
      </c>
      <c r="B109" s="74">
        <f>B78+B83+B85+B93+B89+B97+B101</f>
        <v>3489668</v>
      </c>
      <c r="C109" s="78"/>
      <c r="D109" s="78"/>
      <c r="E109" s="78"/>
      <c r="F109" s="78"/>
      <c r="G109" s="78"/>
      <c r="H109" s="78"/>
      <c r="I109" s="78"/>
      <c r="J109" s="71"/>
      <c r="K109" s="71"/>
      <c r="L109" s="71"/>
      <c r="M109" s="71"/>
      <c r="N109" s="71"/>
      <c r="O109" s="71"/>
      <c r="P109" s="71"/>
      <c r="Q109" s="71"/>
      <c r="R109" s="71"/>
      <c r="S109" s="71"/>
    </row>
    <row r="110" spans="1:19" ht="12.75">
      <c r="A110" s="63" t="s">
        <v>70</v>
      </c>
      <c r="B110" s="79">
        <f>B108+B109</f>
        <v>3544316.09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</row>
    <row r="111" spans="1:19" ht="12.75">
      <c r="A111" s="63"/>
      <c r="B111" s="79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</row>
    <row r="112" spans="1:20" ht="15.75">
      <c r="A112" s="94" t="s">
        <v>67</v>
      </c>
      <c r="B112" s="94"/>
      <c r="C112" s="94"/>
      <c r="D112" s="53"/>
      <c r="E112" s="53"/>
      <c r="F112" s="53"/>
      <c r="G112" s="53"/>
      <c r="H112" s="53"/>
      <c r="I112" s="53"/>
      <c r="S112" s="54"/>
      <c r="T112" s="46"/>
    </row>
    <row r="114" spans="1:9" ht="13.5" customHeight="1">
      <c r="A114" s="94" t="s">
        <v>68</v>
      </c>
      <c r="B114" s="94"/>
      <c r="C114" s="94"/>
      <c r="D114" s="53"/>
      <c r="E114" s="53"/>
      <c r="F114" s="53"/>
      <c r="G114" s="53"/>
      <c r="H114" s="53"/>
      <c r="I114" s="53"/>
    </row>
    <row r="115" spans="10:15" ht="12.75">
      <c r="J115" s="100"/>
      <c r="K115" s="100"/>
      <c r="L115" s="100"/>
      <c r="M115" s="100"/>
      <c r="N115" s="100"/>
      <c r="O115" s="100"/>
    </row>
  </sheetData>
  <sheetProtection/>
  <mergeCells count="12">
    <mergeCell ref="M3:O3"/>
    <mergeCell ref="P3:R3"/>
    <mergeCell ref="P108:Q108"/>
    <mergeCell ref="A112:C112"/>
    <mergeCell ref="A114:C114"/>
    <mergeCell ref="J115:O115"/>
    <mergeCell ref="A1:R1"/>
    <mergeCell ref="B3:B4"/>
    <mergeCell ref="C3:C4"/>
    <mergeCell ref="D3:F3"/>
    <mergeCell ref="G3:I3"/>
    <mergeCell ref="J3:L3"/>
  </mergeCells>
  <printOptions/>
  <pageMargins left="0.11811023622047245" right="0" top="0" bottom="0" header="0.31496062992125984" footer="0.31496062992125984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20_1</dc:creator>
  <cp:keywords/>
  <dc:description/>
  <cp:lastModifiedBy>Пользователь Windows</cp:lastModifiedBy>
  <cp:lastPrinted>2018-10-23T06:24:08Z</cp:lastPrinted>
  <dcterms:created xsi:type="dcterms:W3CDTF">2003-06-07T02:13:08Z</dcterms:created>
  <dcterms:modified xsi:type="dcterms:W3CDTF">2018-11-29T05:59:23Z</dcterms:modified>
  <cp:category/>
  <cp:version/>
  <cp:contentType/>
  <cp:contentStatus/>
</cp:coreProperties>
</file>