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900" yWindow="1440" windowWidth="15450" windowHeight="8355" tabRatio="230" firstSheet="3" activeTab="3"/>
  </bookViews>
  <sheets>
    <sheet name="4" sheetId="2" r:id="rId1"/>
    <sheet name="с изменениями" sheetId="1" r:id="rId2"/>
    <sheet name="19-20-21 утвержденная" sheetId="3" r:id="rId3"/>
    <sheet name="утвержденная на 2019 год" sheetId="4" r:id="rId4"/>
    <sheet name="Лист2" sheetId="5" r:id="rId5"/>
  </sheets>
  <definedNames>
    <definedName name="_xlnm.Print_Titles" localSheetId="1">'с изменениями'!$5:$7</definedName>
    <definedName name="_xlnm.Print_Area" localSheetId="1">'с изменениями'!$A$3:$N$185</definedName>
  </definedNames>
  <calcPr calcId="144525"/>
</workbook>
</file>

<file path=xl/calcChain.xml><?xml version="1.0" encoding="utf-8"?>
<calcChain xmlns="http://schemas.openxmlformats.org/spreadsheetml/2006/main">
  <c r="L195" i="4" l="1"/>
  <c r="M195" i="4"/>
  <c r="N195" i="4"/>
  <c r="O195" i="4"/>
  <c r="P195" i="4"/>
  <c r="K195" i="4"/>
  <c r="L194" i="4"/>
  <c r="M194" i="4"/>
  <c r="N194" i="4"/>
  <c r="O194" i="4"/>
  <c r="P194" i="4"/>
  <c r="K194" i="4"/>
  <c r="L71" i="4"/>
  <c r="M71" i="4"/>
  <c r="N71" i="4"/>
  <c r="O71" i="4"/>
  <c r="P71" i="4"/>
  <c r="K71" i="4"/>
  <c r="P72" i="4"/>
  <c r="L65" i="4"/>
  <c r="M65" i="4"/>
  <c r="N65" i="4"/>
  <c r="O65" i="4"/>
  <c r="K65" i="4"/>
  <c r="P70" i="4"/>
  <c r="L39" i="4"/>
  <c r="N39" i="4"/>
  <c r="O39" i="4"/>
  <c r="K39" i="4"/>
  <c r="P64" i="4"/>
  <c r="P174" i="4"/>
  <c r="P103" i="4"/>
  <c r="O103" i="4"/>
  <c r="N103" i="4"/>
  <c r="K103" i="4"/>
  <c r="M103" i="4"/>
  <c r="L103" i="4"/>
  <c r="L101" i="3" l="1"/>
  <c r="M101" i="3"/>
  <c r="N101" i="3"/>
  <c r="O101" i="3"/>
  <c r="K101" i="3"/>
  <c r="P103" i="3"/>
  <c r="P102" i="3"/>
  <c r="L32" i="3"/>
  <c r="M32" i="3"/>
  <c r="N32" i="3"/>
  <c r="O32" i="3"/>
  <c r="K32" i="3"/>
  <c r="K32" i="1"/>
  <c r="O83" i="3" l="1"/>
  <c r="N83" i="3"/>
  <c r="M83" i="3"/>
  <c r="L83" i="3"/>
  <c r="L94" i="3" l="1"/>
  <c r="M94" i="3"/>
  <c r="N94" i="3"/>
  <c r="O94" i="3"/>
  <c r="K94" i="3"/>
  <c r="P100" i="3"/>
  <c r="P79" i="4" l="1"/>
  <c r="P193" i="4" l="1"/>
  <c r="L30" i="4"/>
  <c r="M32" i="4"/>
  <c r="M30" i="4" s="1"/>
  <c r="N32" i="4"/>
  <c r="N30" i="4" s="1"/>
  <c r="O32" i="4"/>
  <c r="O30" i="4" s="1"/>
  <c r="K148" i="4"/>
  <c r="P154" i="4"/>
  <c r="P155" i="4"/>
  <c r="P35" i="4"/>
  <c r="B202" i="4" l="1"/>
  <c r="P119" i="4" l="1"/>
  <c r="P118" i="4"/>
  <c r="P188" i="4" l="1"/>
  <c r="P187" i="4"/>
  <c r="P186" i="4"/>
  <c r="P184" i="4"/>
  <c r="P183" i="4"/>
  <c r="P175" i="4"/>
  <c r="P173" i="4"/>
  <c r="P172" i="4"/>
  <c r="P171" i="4"/>
  <c r="P170" i="4"/>
  <c r="O169" i="4"/>
  <c r="N169" i="4"/>
  <c r="M169" i="4"/>
  <c r="P168" i="4"/>
  <c r="O167" i="4"/>
  <c r="O158" i="4" s="1"/>
  <c r="O156" i="4" s="1"/>
  <c r="N167" i="4"/>
  <c r="M167" i="4"/>
  <c r="M158" i="4" s="1"/>
  <c r="M156" i="4" s="1"/>
  <c r="L167" i="4"/>
  <c r="K167" i="4"/>
  <c r="P166" i="4"/>
  <c r="P165" i="4"/>
  <c r="P164" i="4"/>
  <c r="P163" i="4"/>
  <c r="P162" i="4"/>
  <c r="P161" i="4"/>
  <c r="P160" i="4"/>
  <c r="P159" i="4" s="1"/>
  <c r="O159" i="4"/>
  <c r="N159" i="4"/>
  <c r="M159" i="4"/>
  <c r="L159" i="4"/>
  <c r="L158" i="4" s="1"/>
  <c r="L156" i="4" s="1"/>
  <c r="K159" i="4"/>
  <c r="N158" i="4"/>
  <c r="N156" i="4" s="1"/>
  <c r="K158" i="4"/>
  <c r="K156" i="4" s="1"/>
  <c r="P153" i="4"/>
  <c r="P152" i="4"/>
  <c r="P151" i="4"/>
  <c r="O150" i="4"/>
  <c r="O148" i="4" s="1"/>
  <c r="N150" i="4"/>
  <c r="N148" i="4" s="1"/>
  <c r="M150" i="4"/>
  <c r="L148" i="4"/>
  <c r="L133" i="4" s="1"/>
  <c r="P149" i="4"/>
  <c r="P147" i="4"/>
  <c r="P146" i="4"/>
  <c r="P145" i="4"/>
  <c r="P144" i="4"/>
  <c r="P143" i="4"/>
  <c r="P142" i="4"/>
  <c r="P141" i="4"/>
  <c r="O133" i="4"/>
  <c r="N133" i="4"/>
  <c r="K133" i="4"/>
  <c r="P129" i="4"/>
  <c r="P124" i="4" s="1"/>
  <c r="P120" i="4" s="1"/>
  <c r="P128" i="4"/>
  <c r="P127" i="4"/>
  <c r="P126" i="4"/>
  <c r="P125" i="4"/>
  <c r="M124" i="4"/>
  <c r="L124" i="4"/>
  <c r="L120" i="4" s="1"/>
  <c r="K124" i="4"/>
  <c r="O120" i="4"/>
  <c r="N120" i="4"/>
  <c r="M120" i="4"/>
  <c r="K120" i="4"/>
  <c r="P111" i="4"/>
  <c r="P110" i="4"/>
  <c r="P109" i="4"/>
  <c r="P108" i="4"/>
  <c r="P107" i="4"/>
  <c r="P106" i="4"/>
  <c r="P105" i="4"/>
  <c r="P104" i="4"/>
  <c r="P102" i="4"/>
  <c r="P101" i="4"/>
  <c r="P100" i="4"/>
  <c r="P99" i="4"/>
  <c r="P98" i="4"/>
  <c r="O97" i="4"/>
  <c r="N97" i="4"/>
  <c r="M97" i="4"/>
  <c r="L97" i="4"/>
  <c r="K97" i="4"/>
  <c r="P96" i="4"/>
  <c r="P95" i="4"/>
  <c r="P94" i="4"/>
  <c r="P92" i="4"/>
  <c r="O88" i="4"/>
  <c r="O192" i="4" s="1"/>
  <c r="N88" i="4"/>
  <c r="N192" i="4" s="1"/>
  <c r="M88" i="4"/>
  <c r="M192" i="4" s="1"/>
  <c r="L88" i="4"/>
  <c r="L192" i="4" s="1"/>
  <c r="K88" i="4"/>
  <c r="O87" i="4"/>
  <c r="N87" i="4"/>
  <c r="K87" i="4"/>
  <c r="M86" i="4"/>
  <c r="P86" i="4" s="1"/>
  <c r="P76" i="4" s="1"/>
  <c r="P73" i="4" s="1"/>
  <c r="P85" i="4"/>
  <c r="P84" i="4"/>
  <c r="P83" i="4"/>
  <c r="P82" i="4"/>
  <c r="P81" i="4"/>
  <c r="P80" i="4"/>
  <c r="P78" i="4"/>
  <c r="P77" i="4"/>
  <c r="O76" i="4"/>
  <c r="O73" i="4" s="1"/>
  <c r="N76" i="4"/>
  <c r="M76" i="4"/>
  <c r="M73" i="4" s="1"/>
  <c r="L76" i="4"/>
  <c r="K76" i="4"/>
  <c r="K73" i="4" s="1"/>
  <c r="N73" i="4"/>
  <c r="L73" i="4"/>
  <c r="P69" i="4"/>
  <c r="P68" i="4"/>
  <c r="P66" i="4"/>
  <c r="P63" i="4"/>
  <c r="P62" i="4"/>
  <c r="P61" i="4"/>
  <c r="P60" i="4"/>
  <c r="M59" i="4"/>
  <c r="M39" i="4" s="1"/>
  <c r="L36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4" i="4"/>
  <c r="P43" i="4"/>
  <c r="P41" i="4"/>
  <c r="P40" i="4"/>
  <c r="O36" i="4"/>
  <c r="M36" i="4"/>
  <c r="N36" i="4"/>
  <c r="P34" i="4"/>
  <c r="P33" i="4"/>
  <c r="K32" i="4"/>
  <c r="K30" i="4" s="1"/>
  <c r="P31" i="4"/>
  <c r="P29" i="4"/>
  <c r="P28" i="4"/>
  <c r="P27" i="4"/>
  <c r="P26" i="4"/>
  <c r="P23" i="4"/>
  <c r="P22" i="4"/>
  <c r="P21" i="4"/>
  <c r="P20" i="4"/>
  <c r="P19" i="4"/>
  <c r="P18" i="4"/>
  <c r="P17" i="4"/>
  <c r="P16" i="4"/>
  <c r="P15" i="4"/>
  <c r="P14" i="4"/>
  <c r="P13" i="4"/>
  <c r="P12" i="4"/>
  <c r="O11" i="4"/>
  <c r="N11" i="4"/>
  <c r="N191" i="4" s="1"/>
  <c r="M11" i="4"/>
  <c r="L11" i="4"/>
  <c r="K11" i="4"/>
  <c r="O8" i="4"/>
  <c r="M8" i="4"/>
  <c r="P65" i="4" l="1"/>
  <c r="M87" i="4"/>
  <c r="P88" i="4"/>
  <c r="P87" i="4" s="1"/>
  <c r="P97" i="4"/>
  <c r="L87" i="4"/>
  <c r="P11" i="4"/>
  <c r="L191" i="4"/>
  <c r="K192" i="4"/>
  <c r="P192" i="4" s="1"/>
  <c r="L8" i="4"/>
  <c r="N8" i="4"/>
  <c r="K191" i="4"/>
  <c r="M191" i="4"/>
  <c r="O191" i="4"/>
  <c r="P59" i="4"/>
  <c r="P39" i="4" s="1"/>
  <c r="P150" i="4"/>
  <c r="P148" i="4" s="1"/>
  <c r="P133" i="4" s="1"/>
  <c r="M148" i="4"/>
  <c r="M133" i="4" s="1"/>
  <c r="P32" i="4"/>
  <c r="K36" i="4"/>
  <c r="P169" i="4"/>
  <c r="P167" i="4" s="1"/>
  <c r="P158" i="4" s="1"/>
  <c r="P156" i="4"/>
  <c r="P36" i="4"/>
  <c r="P191" i="4" l="1"/>
  <c r="P30" i="4"/>
  <c r="P8" i="4" s="1"/>
  <c r="K8" i="4"/>
  <c r="K198" i="4"/>
  <c r="K156" i="3"/>
  <c r="L166" i="3" l="1"/>
  <c r="M166" i="3"/>
  <c r="N166" i="3"/>
  <c r="O166" i="3"/>
  <c r="P151" i="3"/>
  <c r="P150" i="3"/>
  <c r="P181" i="3" l="1"/>
  <c r="P182" i="3"/>
  <c r="P183" i="3"/>
  <c r="P184" i="3"/>
  <c r="P185" i="3"/>
  <c r="P180" i="3"/>
  <c r="P158" i="3"/>
  <c r="P159" i="3"/>
  <c r="P160" i="3"/>
  <c r="P161" i="3"/>
  <c r="P162" i="3"/>
  <c r="P163" i="3"/>
  <c r="P157" i="3"/>
  <c r="P156" i="3" l="1"/>
  <c r="P166" i="3"/>
  <c r="P167" i="3"/>
  <c r="P168" i="3"/>
  <c r="P169" i="3"/>
  <c r="P170" i="3"/>
  <c r="P172" i="3"/>
  <c r="P165" i="3"/>
  <c r="N164" i="3"/>
  <c r="O164" i="3"/>
  <c r="N156" i="3"/>
  <c r="O156" i="3"/>
  <c r="N155" i="3"/>
  <c r="O155" i="3"/>
  <c r="N153" i="3"/>
  <c r="O153" i="3"/>
  <c r="P148" i="3"/>
  <c r="P149" i="3"/>
  <c r="P147" i="3"/>
  <c r="N146" i="3"/>
  <c r="O146" i="3"/>
  <c r="M146" i="3"/>
  <c r="P140" i="3"/>
  <c r="P141" i="3"/>
  <c r="P142" i="3"/>
  <c r="P143" i="3"/>
  <c r="P144" i="3"/>
  <c r="P145" i="3"/>
  <c r="P139" i="3"/>
  <c r="N131" i="3"/>
  <c r="O131" i="3"/>
  <c r="P125" i="3"/>
  <c r="P124" i="3"/>
  <c r="P123" i="3"/>
  <c r="P91" i="3"/>
  <c r="P92" i="3"/>
  <c r="P93" i="3"/>
  <c r="P90" i="3"/>
  <c r="P89" i="3"/>
  <c r="P81" i="3"/>
  <c r="P82" i="3"/>
  <c r="P79" i="3"/>
  <c r="P80" i="3"/>
  <c r="P77" i="3"/>
  <c r="P78" i="3"/>
  <c r="P75" i="3"/>
  <c r="P74" i="3"/>
  <c r="P53" i="3"/>
  <c r="P54" i="3"/>
  <c r="P55" i="3"/>
  <c r="P56" i="3"/>
  <c r="P48" i="3"/>
  <c r="P49" i="3"/>
  <c r="P50" i="3"/>
  <c r="P51" i="3"/>
  <c r="P52" i="3"/>
  <c r="P45" i="3"/>
  <c r="P46" i="3"/>
  <c r="P47" i="3"/>
  <c r="P43" i="3"/>
  <c r="P44" i="3"/>
  <c r="P41" i="3"/>
  <c r="P42" i="3"/>
  <c r="P40" i="3"/>
  <c r="P39" i="3"/>
  <c r="N38" i="3"/>
  <c r="O38" i="3"/>
  <c r="O30" i="3"/>
  <c r="P16" i="3"/>
  <c r="P15" i="3"/>
  <c r="P14" i="3"/>
  <c r="P13" i="3"/>
  <c r="P17" i="3"/>
  <c r="P18" i="3"/>
  <c r="P19" i="3"/>
  <c r="P20" i="3"/>
  <c r="P21" i="3"/>
  <c r="P22" i="3"/>
  <c r="P23" i="3"/>
  <c r="P24" i="3"/>
  <c r="P12" i="3"/>
  <c r="N73" i="3"/>
  <c r="O73" i="3"/>
  <c r="M122" i="3"/>
  <c r="P126" i="3"/>
  <c r="P127" i="3"/>
  <c r="N118" i="3"/>
  <c r="O118" i="3"/>
  <c r="P105" i="3"/>
  <c r="P106" i="3"/>
  <c r="P107" i="3"/>
  <c r="P108" i="3"/>
  <c r="P109" i="3"/>
  <c r="P110" i="3"/>
  <c r="P111" i="3"/>
  <c r="P104" i="3"/>
  <c r="P101" i="3" s="1"/>
  <c r="P96" i="3"/>
  <c r="P97" i="3"/>
  <c r="P98" i="3"/>
  <c r="P99" i="3"/>
  <c r="P95" i="3"/>
  <c r="P94" i="3" s="1"/>
  <c r="N85" i="3"/>
  <c r="N84" i="3" s="1"/>
  <c r="O85" i="3"/>
  <c r="O84" i="3" s="1"/>
  <c r="N70" i="3"/>
  <c r="O70" i="3"/>
  <c r="O11" i="3"/>
  <c r="N30" i="3"/>
  <c r="P31" i="3"/>
  <c r="N11" i="3"/>
  <c r="K11" i="3"/>
  <c r="M30" i="3"/>
  <c r="P27" i="3"/>
  <c r="N65" i="3"/>
  <c r="N35" i="3" s="1"/>
  <c r="O65" i="3"/>
  <c r="O35" i="3" s="1"/>
  <c r="M65" i="3"/>
  <c r="P122" i="3" l="1"/>
  <c r="P118" i="3" s="1"/>
  <c r="P164" i="3"/>
  <c r="P155" i="3" s="1"/>
  <c r="O189" i="3"/>
  <c r="N189" i="3"/>
  <c r="O188" i="3"/>
  <c r="O191" i="3" s="1"/>
  <c r="N188" i="3"/>
  <c r="N191" i="3" s="1"/>
  <c r="O8" i="3"/>
  <c r="N8" i="3"/>
  <c r="P66" i="3"/>
  <c r="P61" i="3"/>
  <c r="P58" i="3" l="1"/>
  <c r="P57" i="3"/>
  <c r="P67" i="3" l="1"/>
  <c r="P68" i="3"/>
  <c r="P69" i="3"/>
  <c r="P60" i="3"/>
  <c r="P62" i="3"/>
  <c r="P59" i="3"/>
  <c r="P28" i="3"/>
  <c r="P29" i="3"/>
  <c r="P26" i="3"/>
  <c r="P33" i="3"/>
  <c r="P34" i="3"/>
  <c r="P32" i="3" l="1"/>
  <c r="P30" i="3" s="1"/>
  <c r="P11" i="3"/>
  <c r="P38" i="3"/>
  <c r="P65" i="3"/>
  <c r="K30" i="3"/>
  <c r="K8" i="3" s="1"/>
  <c r="P8" i="3" l="1"/>
  <c r="P35" i="3"/>
  <c r="P83" i="3"/>
  <c r="P73" i="3" s="1"/>
  <c r="P70" i="3" s="1"/>
  <c r="M164" i="3" l="1"/>
  <c r="L164" i="3"/>
  <c r="K164" i="3"/>
  <c r="K155" i="3" s="1"/>
  <c r="K153" i="3" s="1"/>
  <c r="M156" i="3"/>
  <c r="L156" i="3"/>
  <c r="M155" i="3"/>
  <c r="L155" i="3"/>
  <c r="M153" i="3"/>
  <c r="L153" i="3"/>
  <c r="P146" i="3"/>
  <c r="P131" i="3" s="1"/>
  <c r="L146" i="3"/>
  <c r="L131" i="3" s="1"/>
  <c r="K146" i="3"/>
  <c r="K131" i="3" s="1"/>
  <c r="M131" i="3"/>
  <c r="L122" i="3"/>
  <c r="L118" i="3" s="1"/>
  <c r="K122" i="3"/>
  <c r="K118" i="3" s="1"/>
  <c r="M118" i="3"/>
  <c r="L85" i="3"/>
  <c r="L84" i="3" s="1"/>
  <c r="K85" i="3"/>
  <c r="K84" i="3" s="1"/>
  <c r="M73" i="3"/>
  <c r="M70" i="3" s="1"/>
  <c r="L73" i="3"/>
  <c r="K73" i="3"/>
  <c r="K70" i="3" s="1"/>
  <c r="L70" i="3"/>
  <c r="L65" i="3"/>
  <c r="K65" i="3"/>
  <c r="M38" i="3"/>
  <c r="M35" i="3" s="1"/>
  <c r="L38" i="3"/>
  <c r="K38" i="3"/>
  <c r="K35" i="3" s="1"/>
  <c r="L35" i="3"/>
  <c r="L30" i="3"/>
  <c r="M11" i="3"/>
  <c r="L11" i="3"/>
  <c r="L188" i="3" s="1"/>
  <c r="M188" i="3" l="1"/>
  <c r="P153" i="3"/>
  <c r="K188" i="3"/>
  <c r="P188" i="3" s="1"/>
  <c r="M85" i="3"/>
  <c r="M84" i="3" s="1"/>
  <c r="M8" i="3"/>
  <c r="L8" i="3"/>
  <c r="M189" i="3"/>
  <c r="L189" i="3"/>
  <c r="L191" i="3" s="1"/>
  <c r="K189" i="3"/>
  <c r="P85" i="3"/>
  <c r="P84" i="3" s="1"/>
  <c r="M191" i="3"/>
  <c r="P189" i="3"/>
  <c r="K97" i="1"/>
  <c r="K98" i="1"/>
  <c r="K92" i="1"/>
  <c r="K83" i="1" s="1"/>
  <c r="K82" i="1" s="1"/>
  <c r="P191" i="3" l="1"/>
  <c r="K191" i="3"/>
  <c r="N103" i="1"/>
  <c r="K159" i="1"/>
  <c r="K30" i="1" l="1"/>
  <c r="K11" i="1"/>
  <c r="L63" i="1" l="1"/>
  <c r="L159" i="1" l="1"/>
  <c r="M159" i="1"/>
  <c r="M63" i="1" l="1"/>
  <c r="K63" i="1"/>
  <c r="K183" i="1" s="1"/>
  <c r="N65" i="1"/>
  <c r="N23" i="1" l="1"/>
  <c r="M143" i="1" l="1"/>
  <c r="L143" i="1"/>
  <c r="N143" i="1" l="1"/>
  <c r="L58" i="1" l="1"/>
  <c r="M58" i="1"/>
  <c r="K38" i="1"/>
  <c r="K35" i="1" s="1"/>
  <c r="N58" i="1" l="1"/>
  <c r="L117" i="1"/>
  <c r="L113" i="1" s="1"/>
  <c r="M117" i="1"/>
  <c r="M113" i="1" s="1"/>
  <c r="K117" i="1"/>
  <c r="K113" i="1" s="1"/>
  <c r="N122" i="1"/>
  <c r="N121" i="1"/>
  <c r="N117" i="1" s="1"/>
  <c r="N113" i="1" s="1"/>
  <c r="L32" i="1" l="1"/>
  <c r="L30" i="1" s="1"/>
  <c r="M32" i="1"/>
  <c r="M30" i="1" s="1"/>
  <c r="N32" i="1"/>
  <c r="N30" i="1" s="1"/>
  <c r="N28" i="1" l="1"/>
  <c r="N27" i="1"/>
  <c r="N26" i="1"/>
  <c r="N29" i="1"/>
  <c r="N57" i="1" l="1"/>
  <c r="N64" i="1"/>
  <c r="N66" i="1"/>
  <c r="N67" i="1"/>
  <c r="N146" i="1"/>
  <c r="N145" i="1"/>
  <c r="N142" i="1"/>
  <c r="L141" i="1"/>
  <c r="L126" i="1" s="1"/>
  <c r="M141" i="1"/>
  <c r="M126" i="1" s="1"/>
  <c r="K141" i="1"/>
  <c r="K126" i="1" s="1"/>
  <c r="L38" i="1"/>
  <c r="M38" i="1"/>
  <c r="L11" i="1"/>
  <c r="M11" i="1"/>
  <c r="N63" i="1" l="1"/>
  <c r="L35" i="1"/>
  <c r="M8" i="1"/>
  <c r="N11" i="1"/>
  <c r="L8" i="1"/>
  <c r="K8" i="1"/>
  <c r="N141" i="1"/>
  <c r="N126" i="1" s="1"/>
  <c r="L98" i="1"/>
  <c r="M98" i="1"/>
  <c r="N105" i="1"/>
  <c r="N106" i="1"/>
  <c r="N104" i="1"/>
  <c r="N102" i="1"/>
  <c r="N101" i="1"/>
  <c r="N8" i="1" l="1"/>
  <c r="N99" i="1"/>
  <c r="N100" i="1"/>
  <c r="N98" i="1" l="1"/>
  <c r="K151" i="1"/>
  <c r="K150" i="1" s="1"/>
  <c r="N94" i="1" l="1"/>
  <c r="N97" i="1"/>
  <c r="N93" i="1"/>
  <c r="M96" i="1"/>
  <c r="M95" i="1"/>
  <c r="M92" i="1" s="1"/>
  <c r="M83" i="1" s="1"/>
  <c r="M183" i="1" s="1"/>
  <c r="L96" i="1"/>
  <c r="L95" i="1"/>
  <c r="L92" i="1" s="1"/>
  <c r="L83" i="1" s="1"/>
  <c r="L183" i="1" s="1"/>
  <c r="N96" i="1" l="1"/>
  <c r="N92" i="1" s="1"/>
  <c r="N83" i="1" s="1"/>
  <c r="L82" i="1"/>
  <c r="M82" i="1"/>
  <c r="N95" i="1"/>
  <c r="N38" i="1"/>
  <c r="N82" i="1" l="1"/>
  <c r="N183" i="1"/>
  <c r="N165" i="1" l="1"/>
  <c r="L151" i="1" l="1"/>
  <c r="M151" i="1"/>
  <c r="N153" i="1"/>
  <c r="N154" i="1"/>
  <c r="N155" i="1"/>
  <c r="N156" i="1"/>
  <c r="N157" i="1"/>
  <c r="N158" i="1"/>
  <c r="N152" i="1"/>
  <c r="N151" i="1" l="1"/>
  <c r="L150" i="1"/>
  <c r="M150" i="1"/>
  <c r="N150" i="1" s="1"/>
  <c r="N166" i="1"/>
  <c r="N167" i="1"/>
  <c r="N163" i="1"/>
  <c r="N162" i="1"/>
  <c r="N161" i="1"/>
  <c r="N160" i="1"/>
  <c r="N159" i="1" s="1"/>
  <c r="L71" i="1" l="1"/>
  <c r="L182" i="1" s="1"/>
  <c r="L185" i="1" s="1"/>
  <c r="M71" i="1"/>
  <c r="M182" i="1" s="1"/>
  <c r="M185" i="1" s="1"/>
  <c r="K71" i="1"/>
  <c r="K182" i="1" s="1"/>
  <c r="K185" i="1" s="1"/>
  <c r="N81" i="1"/>
  <c r="N71" i="1" s="1"/>
  <c r="N182" i="1" s="1"/>
  <c r="L148" i="1" l="1"/>
  <c r="M148" i="1"/>
  <c r="K148" i="1"/>
  <c r="N148" i="1" l="1"/>
  <c r="L68" i="1"/>
  <c r="M68" i="1"/>
  <c r="N68" i="1"/>
  <c r="K68" i="1"/>
  <c r="N59" i="1"/>
  <c r="N62" i="1"/>
  <c r="N61" i="1"/>
  <c r="M35" i="1" l="1"/>
  <c r="T28" i="2"/>
  <c r="O25" i="2"/>
  <c r="T22" i="2"/>
  <c r="T19" i="2"/>
  <c r="T18" i="2"/>
  <c r="T16" i="2"/>
  <c r="N13" i="2"/>
  <c r="N4" i="2" s="1"/>
  <c r="O13" i="2"/>
  <c r="P13" i="2"/>
  <c r="P4" i="2" s="1"/>
  <c r="Q13" i="2"/>
  <c r="Q4" i="2" s="1"/>
  <c r="R13" i="2"/>
  <c r="R4" i="2" s="1"/>
  <c r="S13" i="2"/>
  <c r="T6" i="2"/>
  <c r="O4" i="2"/>
  <c r="S4" i="2"/>
  <c r="N185" i="1" l="1"/>
  <c r="N35" i="1"/>
  <c r="T4" i="2"/>
  <c r="T13" i="2"/>
</calcChain>
</file>

<file path=xl/sharedStrings.xml><?xml version="1.0" encoding="utf-8"?>
<sst xmlns="http://schemas.openxmlformats.org/spreadsheetml/2006/main" count="2838" uniqueCount="400">
  <si>
    <t>гр.16</t>
  </si>
  <si>
    <t xml:space="preserve">исполнительные органы государственной власти Забайкальского края, предоставляющие государственные услуги                    </t>
  </si>
  <si>
    <t>НПАорв / НПА *100, где
НПАорв - количество проектов нормативных правовых актов Забайкальского края, затрагивающих вопросы осуществления предпринимательской и инвестиционной деятельности, в отношении которых проведена оценка регулирующего воздействия
НПА - общее количество  проектов нормативных правовых актов Забайкальского края, затрагивающих вопросы осуществления предпринимательской и инвестиционной деятельности, в отношении которых должна быть проведена оценка регулирующего воздействия, представленных для рассмотрения в Министерство экономического развития Забайкальского края</t>
  </si>
  <si>
    <t>Основное мероприятие "Снижение административных барьеров"</t>
  </si>
  <si>
    <t>Определяется по результатам анкетирования субъектов предпринимательства Забайкальского края,                                                           (∑Коб)/Коп, где                                                                                   Коб - количество обращений представителей субъектов предпринимательской деятельности,  участвующих в анкетировании,   в исполнительный  орган государственной власти Забайкальского края (орган местного самоуправления) для получения одной
государственной (муниципальной) услуги,
связанной со сферой предпринимательской
деятельности                                                              Коп - количество опрошенных  представителей субъектов предпринимательской деятельности (респондентов), участвующих в анкетировании</t>
  </si>
  <si>
    <t>Мероприятие "Обеспечение организации предоставления государственных и муниципальных услуг по принципу "одного окна"</t>
  </si>
  <si>
    <t>ГУр / ГУ *100, где
ГУр - количество государственных услуг, для которых утверждены административные регламенты
ГУ - общее количество государственных услуг Забайкальского края, для которых должны утверждаться административные регламенты</t>
  </si>
  <si>
    <t>1.4.2.1-ПМ1</t>
  </si>
  <si>
    <t>Показатель "Доля выполненных показателей, включенных в Карту результативности Министерства экономического развития Забайкальского края"</t>
  </si>
  <si>
    <t>1.4-ПП3</t>
  </si>
  <si>
    <t>1.4.1.2</t>
  </si>
  <si>
    <t>1.4.2.-ПОМ1</t>
  </si>
  <si>
    <t>1.4.2.1.</t>
  </si>
  <si>
    <t>1.4.3-ПОМ1</t>
  </si>
  <si>
    <t>Мероприятие "Развитие деятельности МФЦ"</t>
  </si>
  <si>
    <t>1.4.1.1.</t>
  </si>
  <si>
    <t>1.4.1.1-ПМ1</t>
  </si>
  <si>
    <t>из федерального бюджета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</si>
  <si>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края, Министерство финансов Забайкальского края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</si>
  <si>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края, 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</si>
  <si>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1.4.1.2-ПМ2</t>
  </si>
  <si>
    <t>621</t>
  </si>
  <si>
    <t>622</t>
  </si>
  <si>
    <t xml:space="preserve">     0929900         0340119905</t>
  </si>
  <si>
    <t xml:space="preserve"> 1005028</t>
  </si>
  <si>
    <t xml:space="preserve">0929900    </t>
  </si>
  <si>
    <t>0929900   0340119905</t>
  </si>
  <si>
    <t>Процент выполнения государственного задания</t>
  </si>
  <si>
    <t>Уок/Угз*100,
где Угз - количество услуг, предусмотренных государственным заданием, Уок - количество оказанных услуг</t>
  </si>
  <si>
    <t>Нioo=Ч×Кoo, где
Ч - норматив численности населения, обслуживаемого одним окном                                       Кoo - количество окон, в которых организовано предоставление государственных и муниципальных услуг по принципу "одного окна" в городском округе, городском поселении, сельском поселении, внутригородских территориях федерального значения</t>
  </si>
  <si>
    <t>0113</t>
  </si>
  <si>
    <t>Главный раздел, подраздел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</si>
  <si>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</si>
  <si>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</si>
  <si>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</si>
  <si>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</si>
  <si>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</si>
  <si>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</si>
  <si>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</si>
  <si>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</si>
  <si>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</si>
  <si>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Единица измерения показателя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</si>
  <si>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</si>
  <si>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</si>
  <si>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</si>
  <si>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</si>
  <si>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</si>
  <si>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</si>
  <si>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</si>
  <si>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</si>
  <si>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</si>
  <si>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</si>
  <si>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</si>
  <si>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</si>
  <si>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</si>
  <si>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</si>
  <si>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гр.17</t>
  </si>
  <si>
    <t>гр.18</t>
  </si>
  <si>
    <t>гр.20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</si>
  <si>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</si>
  <si>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</si>
  <si>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Коэффициент значимости</t>
  </si>
  <si>
    <t>%</t>
  </si>
  <si>
    <t>ед.</t>
  </si>
  <si>
    <t>-</t>
  </si>
  <si>
    <t>2014-2020</t>
  </si>
  <si>
    <t>финансирование за счет краевого бюджета</t>
  </si>
  <si>
    <t>кроме того, финансирование из других источников:</t>
  </si>
  <si>
    <t>Абсолютный показатель</t>
  </si>
  <si>
    <t>1.4.</t>
  </si>
  <si>
    <t>Подпрограмма "Повышение эффективности государственного и муниципального управления"</t>
  </si>
  <si>
    <t>Министерство экономического развития Забайкальского края, исполнительные органы государственной власти Забайкальского края, органы местного самоуправления Забайкальского края</t>
  </si>
  <si>
    <t>1.4-ПП1</t>
  </si>
  <si>
    <t xml:space="preserve">Показатель "Уровень удовлетворенности граждан Российской Федерации качеством предоставления                государственных и муниципальных услуг"          </t>
  </si>
  <si>
    <t>Определяется в соответствии с методикой проведения оценки качества предоставления государственных и муниципальных услуг в Забайкальском крае</t>
  </si>
  <si>
    <t>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</si>
  <si>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1.4-ПП2</t>
  </si>
  <si>
    <t>Показатель "Среднее число обращений представителей бизнес-сообщества в исполнительный  орган государственной власти Забайкальского края (орган местного самоуправления) для получения одной
государственной (муниципальной) услуги,
связанной со сферой предпринимательской
деятельности"</t>
  </si>
  <si>
    <t>Показатель "Среднее время ожидания в очереди при обращении заявителя в исполнительный орган государственной власти Забайкальского края  (орган местного   самоуправления) для получения государственных (муниципальных) услуг"</t>
  </si>
  <si>
    <t>минут</t>
  </si>
  <si>
    <t>Определяется с учетом методики проведения оценки качества предоставления государственных и муниципальных услуг в Забайкальском крае</t>
  </si>
  <si>
    <t>1.4.1.</t>
  </si>
  <si>
    <t>Основное мероприятие "Совершенствование предоставления государственных и муниципальных услуг"</t>
  </si>
  <si>
    <t>Министерство экономического развития Забайкальского края, 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</si>
  <si>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1.4.1-ПОМ1</t>
  </si>
  <si>
    <t>Показатель "Доля государственных услуг, для которых утверждены административные регламенты, соответствующие требованиям федерального законодательства"</t>
  </si>
  <si>
    <t>Показатель "Доля граждан, имеющих доступ к получению государственных и муниципальных услуг по принципу "одного окна" по месту пребывания, в том числе  в МФЦ"</t>
  </si>
  <si>
    <t>1.4.2.</t>
  </si>
  <si>
    <t>Основное мероприятие "Создание условий для повышения эффективности деятельности органов исполнительной власти Забайкальского края и органов местного самоуправления"</t>
  </si>
  <si>
    <t>Министерство экономического развития Забайкальского края,  исполнительные органы государственной власти Забайкальского края, органы местного самоуправления Забайкальского края</t>
  </si>
  <si>
    <t>Показатель "Охват исполнительных органов государственной власти Забайкальского края оценкой эффективности"</t>
  </si>
  <si>
    <t>ОИВоц / ОИВ *100, где
ОИВоц - количество исполнительных органов государственной власти Забайкальского края, охваченных оценкой эффективности
ОИВ - количество исполнительных органов государственной власти Забайкальского края, в отношении которых необходимо проводить оценку эффективности</t>
  </si>
  <si>
    <t>1.4.2.1</t>
  </si>
  <si>
    <t>Мероприятие "Организация и осуществление оценки эффективности и результативности деятельности исполнительных органов государственной власти Забайкальского края"</t>
  </si>
  <si>
    <t>Министерство экономического развития Забайкальского края,  исполнительные органы государственной власти Забайкальского края</t>
  </si>
  <si>
    <t>1.4.3.</t>
  </si>
  <si>
    <t>Показатель "Доля проектов нормативных правовых актов Забайкальского края, затрагивающих вопросы осуществления предпринимательской и инвестиционной деятельности, в отношении которых проведена оценка регулирующего воздействия"</t>
  </si>
  <si>
    <t>Значение по годам реализации</t>
  </si>
  <si>
    <t>2017-2019</t>
  </si>
  <si>
    <t>МКУ Комитет образования муниципального района "Хилокский район"</t>
  </si>
  <si>
    <t>12,9</t>
  </si>
  <si>
    <t>K=A/B*100%, Где А-численность детей 3-7 лет, которым предоставлено место в ДОУ, В- численность детей 3-7 лет не охваченных дошкольным образованием</t>
  </si>
  <si>
    <t>человек</t>
  </si>
  <si>
    <t>К=А/В*100%, где А-число усреждений ДОУ, имеющих пожарную сигнализацию, дымовые извещатели, пожарные краны и рукава к общему числу учреждений ДОУ</t>
  </si>
  <si>
    <t>К=А/В*100%, где А-заработная плата  педагогов в ДОУ, В-к заработной плате в экономике в Забайкальском крае</t>
  </si>
  <si>
    <t>К=А/В*100%, где А- число учреждений ДОУ, имеющих видеонаблюдения, В-общее число ДОУ</t>
  </si>
  <si>
    <t>К=А/В*100%, где А-число учреждений ДОУ,имеющих отопление, канализацию, В- общее число ДОУ</t>
  </si>
  <si>
    <t>К=А/В*100%, где А- число учреждений, имеющих сеть Интернте с заданной скоростью, В- общее количсетво ДОУ</t>
  </si>
  <si>
    <t>тыс.руб.</t>
  </si>
  <si>
    <t xml:space="preserve">К=А/В, где А-общее количество  детей,  посещающих ДОУ, В-количество педагогов в ДОУ </t>
  </si>
  <si>
    <t xml:space="preserve">Региональный бюджет </t>
  </si>
  <si>
    <t>Цель: создание в системе общего образования детей равных возможностей для современного качественного образования и позитивной социализации детей</t>
  </si>
  <si>
    <t xml:space="preserve">Мунициальный бюджет </t>
  </si>
  <si>
    <t>тыс.руб</t>
  </si>
  <si>
    <t>Показатель.Удельный вес численности детей дошкольных образовательных организаций в возрасте от 3 до 7 лет, охваченных образовательными программами</t>
  </si>
  <si>
    <t>Показатель.Численность детей в дошкольных образовательных организациях, приходящихся на одного педагогического работника, человек</t>
  </si>
  <si>
    <t>Показатель. Удельный вес численности обучающихся в ОО общего образования в соответствии с ФГОС в общей численности обучающихся в ОО общего образования, процентов</t>
  </si>
  <si>
    <t>Показатель. Удельный вес численности обучающихся, занимающихся в первую смену, в общей численности обучающихся ОО, процентов</t>
  </si>
  <si>
    <t>Показатель. Число обучающихся в расчете на одного педагогического работника общего образования, человек</t>
  </si>
  <si>
    <t>Показатель. 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ОО, процентов</t>
  </si>
  <si>
    <t>Показатель. Отношение среднемесячной заработной платы педагогических работников муниципальных ОО общего образования, к средней заработной плате в соответствующем субъекте РФ организаций, процентов</t>
  </si>
  <si>
    <t>Показатель. Удельный вес численности обучающихся по программам начального, основного общего и среднего общего образования, участвующих в олимпиадах и конкурсах различного уровня, в общей численности обучающихся по прогрммам начального, основного общего и среднего общего образования, процентов</t>
  </si>
  <si>
    <t>Показатель. Удельный вес численности детей, занимающихся в кружках, организованных на базе дневных ОО, в общей численности обучающихся в дневных ОО (в городских поселениях и сельской местности), процентов</t>
  </si>
  <si>
    <t>Показатель. Удельный вес численности детей, занимающихся в спортивных кружках, организованных на базе дневных ОО, в общей численности обучающихся в дневных ОО (в городских поселениях и сельской местности), процентов</t>
  </si>
  <si>
    <t>Показатель. Удельный вес численности детей, занимающихся в организациях дополнительного образования спротивно-технической направленности, в общей численности детей от 5-18 лет, процентов</t>
  </si>
  <si>
    <t>К=А/В*100%, где А-число педагогов в возрасте до 35 лет,В-общее количество учителей</t>
  </si>
  <si>
    <t>К=А/В*100%, где А-чколичество обучающихся по ФГОС, В-общее количество обучающихся</t>
  </si>
  <si>
    <t>К=А/В*100%,где А-число детей, занимающихся в первую смену, в-число детей, занимающихся во вторую смену</t>
  </si>
  <si>
    <t>К=А/В*100%, где А- число детей-инвалидов, обучающихся в классах, В- число детей-инвалидов всего</t>
  </si>
  <si>
    <t>К=А/В*100%, где А-заработная плата педагогов, В-средняя заработная плата по экономике в Забайкальском крае</t>
  </si>
  <si>
    <t>К=А/В*100%, где А-число обучающихся, участвующих в олимпидах и конкурсах, др,В-числообучающихся</t>
  </si>
  <si>
    <t>К=А/В*100%, где А- число обучающихся, занимающихся в кружках, В- число обучающихся</t>
  </si>
  <si>
    <t>К=А/В*100%, где А-число обучающихся, занимающихся в спортивных кружках, В-общее число обучающихся</t>
  </si>
  <si>
    <t>К=А/В*100%, где А-Число обучающихся, занимающихся в организации дополнительного образования спортивно-техничкской направленности, В- общее число обучающихся</t>
  </si>
  <si>
    <t xml:space="preserve">Показатель. Удельный вес числа ОУ, в которых имеются: пожарная сигнализация, дымовые извещатель, пожарные краны и рукава, в общем числе организаций, процентов </t>
  </si>
  <si>
    <t xml:space="preserve">К=А/В*100%, где А-число ОУ, в которых имеются:пожарная сигнализация, дымовые извещатель, пожарные краны и рукава, В-общее число ОУ  </t>
  </si>
  <si>
    <t>К=А/В*100%, где А-число ОУ, имеющие системы видеонаблюдения,В-Общее число ОУ</t>
  </si>
  <si>
    <t>К=А/В*100%, где А-число ОУ, имеющих водопровод, центральное отполение, канализацию , В- общее число ОУ</t>
  </si>
  <si>
    <t>К=А/В*100%,где А-число ОУ, имеющих скорость сети Интернет 1 Мбит/с и выше, В- общее число ОУ</t>
  </si>
  <si>
    <t>Показатель. Удельный вес числа ОУ, имеющих системы видеонаблюдения, в общем числе организаций, процентов</t>
  </si>
  <si>
    <t>Показатель. Удельный вес числа ОУ, имеющих водопровод, центральное отполение, канализацию, в общем числе соответствующих организаций (в городских поселениях и сельской местности), процентов</t>
  </si>
  <si>
    <t>Показатель. Удельный вес числа ОУ, имеющих скорость подключения к информационно-коммуникативной сети "Интернет" от 1 Мбит/с и выше, в общем числе ОУ</t>
  </si>
  <si>
    <t>количество педагогов</t>
  </si>
  <si>
    <t>Подпрограмма №1."Развитие  дошкольного образования детей"</t>
  </si>
  <si>
    <t>Подпрограмма №2. "Повышение качества и доступность общего образования"</t>
  </si>
  <si>
    <t>Подпрограмма №3. "Повышение качества и доступности дополнительного образования детей"</t>
  </si>
  <si>
    <t>Цель: создание в системе дополнительного образования детей равных возможностей для современного качественного образования и позитивной социализации детей</t>
  </si>
  <si>
    <t>Показатель. Охват детей в возрасте 5-18 лет программами дополнительного образования (удельный вес численности детей, получающих усгули дополнительного образования, в общей численности детей в возрасте 5-18 лет), процентов</t>
  </si>
  <si>
    <t>Показатель. Численность детей в образавательных организациях дополнительного образования, приходящихся на одного педагогического работника, человек</t>
  </si>
  <si>
    <t>Показатель. 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 Забайкальском крае, процентов</t>
  </si>
  <si>
    <t>Показатель. Удельный вес численности детей, занимающихся в учреждениях дополнительного образования спортивно-технической направленности, в общей численности детей 5-18 лет, процентов</t>
  </si>
  <si>
    <t>Показатель. Удельный вес числа организаций, в которых имеются: пожарная сигнализация, дымовые извещатели, пожарные краны и рукава, в общей численности организаций, реализующих дополнительные образовательные программы, процентов</t>
  </si>
  <si>
    <t>К=А/В*100%,где А-число детей, получающих усгули дополнительного образования, В- общее число детей 5-18 лет</t>
  </si>
  <si>
    <t>К=А/В*100%, где А- среднемесячная заработная плата педагогов доподнительного образования, В-общее число учителей в Забайкальском крае</t>
  </si>
  <si>
    <t>К=А/В*100%,где А-число детей, занимающихся в учреждениях дополнительного образования спортивно-технической направленности, В- общее число детей 5-18 лет</t>
  </si>
  <si>
    <t>К=А/В*100%, где А- число организаций,  в которых имеются: пожарная сигнализация, дымовые извещатели, пожарные краны и рукава, В-общее число организаций, реализующих дополнительное образование</t>
  </si>
  <si>
    <t>Показатель. Удельный вес числа организаций, имеющих системы видеонаблюдения, в общем числе организаций, реализующих дополнительные общеобразовательные программы, процентов</t>
  </si>
  <si>
    <t xml:space="preserve"> К=А/В*100%, где А- число организаций, имеющих системы видеонаблюдения, В-общее число организаций, реализующих дополнительное образование</t>
  </si>
  <si>
    <t>К=А/В*100%, где А- число ОУ, имеющих водопровод, центральное отопление, канализацию, В- общее число соответствующих организаций</t>
  </si>
  <si>
    <t>К=А/В*100%, где А-число ОУ, имеющих скороать подключения к сети Интернет 1 Мбит/с и выше, В-общее число ОУ</t>
  </si>
  <si>
    <t>Подпрограмма №4. "Исполнение государственных полномочий по опеке и попечительству."</t>
  </si>
  <si>
    <t>Цель: обеспечение приоритетов устройства детей-сирот и детей, оставшихся без попечения родителей в семью, защиты их законных прав и интересов.</t>
  </si>
  <si>
    <t>Показатель. Количество детей-сирот и детей, оставшихся без попечения родителей, обеспеченных бесплатными проездными билетами, человек</t>
  </si>
  <si>
    <t>Подпрограмма №5. "Летний отдых и оздоровление детей"</t>
  </si>
  <si>
    <t>Цель: создание системы интересного, разнообразного по форме и содержанию отдыха и оздоровления детей, полезного для общественности и окружающей среды</t>
  </si>
  <si>
    <t>Цель:создание комфортной здоровьесберегающей образовательной среды, отвечающей ФГОС и требованиям безопасности участников образовательного процесса</t>
  </si>
  <si>
    <t>Подпрограмма №7. "Обеспечивающая подпрограмма муниципальной программы</t>
  </si>
  <si>
    <t>Задача: Создание организационных, управленческих, методических и финансовых условий для релизации программы</t>
  </si>
  <si>
    <t>Подпрограмма №6. "Образование"</t>
  </si>
  <si>
    <t>К=А/В*100%,где А-число ОУ принятых к началу учебного года,В- Общее числоОУ</t>
  </si>
  <si>
    <t>К=А/В*100%,где А-число ОУ , где произведен капитальный ремонт, В-общее число ОУ</t>
  </si>
  <si>
    <t>К=А/В*100%,где А-число ОУ  в аварийном состоянии, В- общее число ОУ</t>
  </si>
  <si>
    <t>К=А/В*100%,где А-число ОУ , оснащенных технологическим оборудованием , В-общее число ОУ</t>
  </si>
  <si>
    <t>Муниципальный бюджет</t>
  </si>
  <si>
    <t>Показатель. Количество детей-сирот и детей, оставшихся без попечения родителей, находящихся в семьях опекунов (попечителей), приемных родителей, получившых выплаты на содержание, процентов</t>
  </si>
  <si>
    <t>процентов</t>
  </si>
  <si>
    <t xml:space="preserve">К=А/В*100%, где А-количество опекунов, приемных родителей, получающих выплаты на содержание детей-сирот, В-общее количество родителей </t>
  </si>
  <si>
    <t>Показатель. Количество детей-сирот и детей, оставшихся без попечения родителей, отдохнувших в детских оздоровительных лягерях, процентов</t>
  </si>
  <si>
    <t>К=А/В*100%, где А- количество детей, охваченных отдыхом, В-общее количество детей, находящихся под опекой и в приемных семьях</t>
  </si>
  <si>
    <t>К=А/В*100%, где А- количество приемных родителей, получивших вознаграждение за воспитание приемного ребенка, В-общее количсетво родителей, опекунов и приемных</t>
  </si>
  <si>
    <t>Показатель. Количество детей-сирот и детей, оставшихся без попечения родителей и лиц из их числа, обеспеченных жилым помещением, процентов</t>
  </si>
  <si>
    <t>1740,0</t>
  </si>
  <si>
    <t xml:space="preserve">процент </t>
  </si>
  <si>
    <t xml:space="preserve">Показатель. Охват детей различными формами отдыха и оздоровления, процентов </t>
  </si>
  <si>
    <t>К=А/В*100%, где А- число отдохнувших детей в ОУ, В- общее число детей</t>
  </si>
  <si>
    <t>Показатель. Количество ОУ, где созданы условия для отдыха и оздоровления детей, процентов</t>
  </si>
  <si>
    <t>процент</t>
  </si>
  <si>
    <t>К=А/В*100%, А-число ОУ, где созданы условия, В- общее количество ОУ</t>
  </si>
  <si>
    <t>Показатель. Количество ОУ, где созданы производственные бригады, процентов</t>
  </si>
  <si>
    <t>К=А/В*100%,где А-количество ОУ,где созданы производственные бригады, В- общее количество ОУ где созданы условия для отдыха детей</t>
  </si>
  <si>
    <t>Основные мероприятия, показатели и объемы финансирования муниципальной программы Хилокского района "Развитие образования муниципального района "Хилокский район" на 2017-2019г</t>
  </si>
  <si>
    <t>Задача: создание системы оздоровления и отдыха детей</t>
  </si>
  <si>
    <t>Показатель. Доплата молодым специалистам за стаж 20%, процентов</t>
  </si>
  <si>
    <t>К=А/В*100%,где А- количество педагогов, которым производится доплата, В- количество молодых педагогов</t>
  </si>
  <si>
    <t>Показатель. Доплата педагогам, имеющим отраслевые награды и профессиональные звания, процентов</t>
  </si>
  <si>
    <t>К=А/В*100%, где А- количество педагогов, имеющие отраслевые награды и звания, В- общее количество педагогов</t>
  </si>
  <si>
    <t>Показатель. Доля ОУ принятых к началу учебного года, процентов</t>
  </si>
  <si>
    <t>Показатель. Доля ОУ, где произведен капитальный ремонт, процентов</t>
  </si>
  <si>
    <t>Показатель. Доля ОУ в аварийном состоянии, процентов</t>
  </si>
  <si>
    <t>Показатель. Доля ОУ, оснащенных новым технологическим оборудованием, процентов</t>
  </si>
  <si>
    <t>100,0</t>
  </si>
  <si>
    <t>1200,0</t>
  </si>
  <si>
    <t>1400,0</t>
  </si>
  <si>
    <t>Муниципальная программа "Развитие образования муниципального района "Хилокский район на 2017-2019 г."</t>
  </si>
  <si>
    <t>Показатель. Доступность дошкольного образования (отношение численности детей в возрасте 3-7 лет, получающих дошкольное образование в текущем году, к сумме численности детей в возрасте 3-7 лет, получающих дошкольное образование в текущем году, и численности детей в возрасте 3-7 лет, находящихся в очереди на получение в текущем году дошкольного образования), процентов</t>
  </si>
  <si>
    <t>Показатель. Удельный вес численности обучающихся в муниципальных общеобразовательных учреждениях, которым предоставлена возможность обучаться в соответствии с основными современными требованиями (с учетом ФГОС), в общей численности обучающихся в муниципальных учреждениях, процентов</t>
  </si>
  <si>
    <t>Показатель. Удельный вес численности населения в возрасте 5-18 лет, охваченного общим и дополнительным образованием, в общей численности населения в возрасте 5-18 лет, процентов</t>
  </si>
  <si>
    <t>Показатель. Удельный вес ОУ, где созданы условия, соответсвтующие современным требованиям, процентов</t>
  </si>
  <si>
    <t>К=А/В*100%, где А- число детей 3-7 лет, получающих дошкольное образование, В- общее количество детей 3-7 лет</t>
  </si>
  <si>
    <t>К=А/В*100%, где А- число обучающихся по ФГОС, В- общее число обучающихся</t>
  </si>
  <si>
    <t xml:space="preserve">К=А/В*100%, где А-число обучающихся, охваченных дополнительным образованием, В- общее число обучающихся </t>
  </si>
  <si>
    <t>Показатель. Отношение среднего балла ЕГЭ ( в расчете на 2 обязательных предмета) в 10% школ с лучшими результатами ЕГЭ к среднему баллу ЕГЭ (в расчете не 2 обязательных предмета) в 10% школ с худшими результатами ЕГЭ, процентов</t>
  </si>
  <si>
    <t>К=А/В*100%, где А- средний балл по 2 предметам ЕГЭ в 10% школ с лучшими результатами, В-средний балл по 2 предметам в 10% школ с худшим результатом</t>
  </si>
  <si>
    <t>К=А/В*100%, где А-число ОУ, в которых созданы условия, соответствующие современным требованиям, В- общее число ОУ</t>
  </si>
  <si>
    <t>Региональный бюджет</t>
  </si>
  <si>
    <t>Итого общий объем финансирования муниципальной программы Хилокского района "Развитие муниципального района "Хилокский район" на 2017-2019г."</t>
  </si>
  <si>
    <t>262659,05</t>
  </si>
  <si>
    <t>15,3%</t>
  </si>
  <si>
    <t>16,1%</t>
  </si>
  <si>
    <t>Показатель. Обеспечение условий для выполнения муниципальных заданий образовательных учреждений, процентов</t>
  </si>
  <si>
    <t>Показатель. Обеспечение условий для выполнения планов финансово-хозяйственной деятельности образовательных учреждений, процентов</t>
  </si>
  <si>
    <t>К=А/В*100%, где А- число детей, переданных под опеку, В-число детей, переданных в семью</t>
  </si>
  <si>
    <t>Показатель. Увеличение доли детей, оставшихся без попечения родителей, переданных на воспитание в замещающие семьи , процентов</t>
  </si>
  <si>
    <t>2014-2019</t>
  </si>
  <si>
    <t>Задача. Создание благоприятных условий для развития учащихся через оптимальную структуру школьного  и дополнительного образования, развитие личных творческих способностей  в процессе научно – исследовательской и поисковой деятельности в условиях образовательного учреждения</t>
  </si>
  <si>
    <t>Показатель. Удовлетворенность населения качеством предоставляемых услуг, процентов</t>
  </si>
  <si>
    <t>К=А/В*100%, где А- число родителей, удовлетворенных качеством образовательных услуг, В- общее число родителей</t>
  </si>
  <si>
    <t>К=А/В*100%,где А- количество ДОУ, где отсутствует современная инфраструктура, В- общее количество ДОУ</t>
  </si>
  <si>
    <t>раз</t>
  </si>
  <si>
    <t>Показатель. Удовлетворенность населения качеством образовательных услуг, процентов</t>
  </si>
  <si>
    <t>Показатель. Доля педагогов в ОУ, участвующих в конкурсах различного уровня, процентов</t>
  </si>
  <si>
    <t>К=А/В*100%, где А- число педагогов в ОУ, участвующих в конкурсах раного уровня, В- общее число педагогов в ОУ</t>
  </si>
  <si>
    <t>48,3%</t>
  </si>
  <si>
    <t>Мероприятие. Обеспечение государственной итоговой аттестации</t>
  </si>
  <si>
    <t>К=А/В*100%, где А-число родителей, удовлетворенных качеством образовательных услуг, В- общее количество родителей</t>
  </si>
  <si>
    <t>313</t>
  </si>
  <si>
    <t>К=А/В*100%, где А- число школ, выполнивших муниципальное задание, В- общее число школ</t>
  </si>
  <si>
    <t>К=А/В*100%, где А- число школ, выполнивших план финансово-хозяйственной деятельности, В-общее количество школ</t>
  </si>
  <si>
    <t>0707</t>
  </si>
  <si>
    <t>612</t>
  </si>
  <si>
    <t>Показатель. Внедрение системы независимой оценки качества образования</t>
  </si>
  <si>
    <t>Мероприятие. Муниципальная поддержка малообеспеченных детей и детей-инвалидов</t>
  </si>
  <si>
    <t>68,0</t>
  </si>
  <si>
    <t>156,0</t>
  </si>
  <si>
    <t>468,0</t>
  </si>
  <si>
    <t>0709</t>
  </si>
  <si>
    <t>611</t>
  </si>
  <si>
    <t>1004</t>
  </si>
  <si>
    <t>321</t>
  </si>
  <si>
    <t>42781,7</t>
  </si>
  <si>
    <t>47059,9</t>
  </si>
  <si>
    <t>128734,1</t>
  </si>
  <si>
    <t>Цель: создание в системе дошкольного образования детей равных возможностей для современного качественного образования и позитивной социализации детей</t>
  </si>
  <si>
    <t>Задача: обеспечение государственных гарантий реализации прав на получение дошкольного образования</t>
  </si>
  <si>
    <t>Показатель. Отношение среднемесячной заработной платы педагогических работников муниципальных дошкольных образовательных учреждений к среднемесячной заработной платы в сфере экономики в Забайкальском крае</t>
  </si>
  <si>
    <t>Показатель. Удельный вес числа дошкольных образовательных учреждений, в которых умеются: пожарная сигнализация, дымовые извещатели, пожарные краны и рукава, в общем числе учреждений, процентов</t>
  </si>
  <si>
    <t>4000,0</t>
  </si>
  <si>
    <t>0701</t>
  </si>
  <si>
    <t>11840,0</t>
  </si>
  <si>
    <t>Показатель. Профессиональная подготовка педагогических кадров</t>
  </si>
  <si>
    <t xml:space="preserve">Показатель. Внедрение системы независимой оценки качества образовательных услуг, </t>
  </si>
  <si>
    <t>Задача: формирование образовательной сети и финансово-экономических механизмов, обеспечивающих равный доступ населения к услугам общего образования  образования детей</t>
  </si>
  <si>
    <t>ты.руб.</t>
  </si>
  <si>
    <t>0702</t>
  </si>
  <si>
    <t>0703</t>
  </si>
  <si>
    <t xml:space="preserve">                 </t>
  </si>
  <si>
    <t>111</t>
  </si>
  <si>
    <t>119</t>
  </si>
  <si>
    <t>112</t>
  </si>
  <si>
    <t>242</t>
  </si>
  <si>
    <t>244</t>
  </si>
  <si>
    <t>121</t>
  </si>
  <si>
    <t>129</t>
  </si>
  <si>
    <t>122</t>
  </si>
  <si>
    <t>851</t>
  </si>
  <si>
    <t>853</t>
  </si>
  <si>
    <t>852</t>
  </si>
  <si>
    <t xml:space="preserve"> 853</t>
  </si>
  <si>
    <t xml:space="preserve"> </t>
  </si>
  <si>
    <t>4.1.</t>
  </si>
  <si>
    <t>323</t>
  </si>
  <si>
    <t>3.1.</t>
  </si>
  <si>
    <t>1.1.</t>
  </si>
  <si>
    <t>1.2.</t>
  </si>
  <si>
    <t>1.3.</t>
  </si>
  <si>
    <t>1.5.</t>
  </si>
  <si>
    <t>1.6.</t>
  </si>
  <si>
    <t>7.1.</t>
  </si>
  <si>
    <t>7.2.</t>
  </si>
  <si>
    <t>2.1.</t>
  </si>
  <si>
    <t>2.2.</t>
  </si>
  <si>
    <t>2.3.</t>
  </si>
  <si>
    <t>2.4.</t>
  </si>
  <si>
    <t>2.5.</t>
  </si>
  <si>
    <t>2.6.</t>
  </si>
  <si>
    <t>2.7.</t>
  </si>
  <si>
    <t>2.8.</t>
  </si>
  <si>
    <t>6.1.</t>
  </si>
  <si>
    <t>6.2.</t>
  </si>
  <si>
    <t>6.3.</t>
  </si>
  <si>
    <t>6.4.</t>
  </si>
  <si>
    <t>5.1.</t>
  </si>
  <si>
    <t>Мероприятие. Повышение квалификации и переподготовка педагогических работников дошкольного образования.</t>
  </si>
  <si>
    <t>Мероприятие.Создание условий для развити и воспитания детей в дошкольных образовательных учреждениях.</t>
  </si>
  <si>
    <t xml:space="preserve"> Компенсация родительской платы за присмотр и  уход за детьми в дошкольных образовательных учреждениях.</t>
  </si>
  <si>
    <t xml:space="preserve"> Администрирование государственных полномочий по возмещению родительской платы за присмотр и уход за детьми в дошкольных образовательных учреждениях.</t>
  </si>
  <si>
    <t>Показатель "Охват детей дошкольными образовательными учреждениями(отношение численности детей в возрасте от 2 месяцев до 3 длет, посещающие дошкольные образовательные учреждения, к общей численности детей в возрасте от 2-х месяцев до 3хлет</t>
  </si>
  <si>
    <t>Показатель. Доля дошкольных образовательных учреждений, работающих в социально-неблагоприятных условиях, процентов</t>
  </si>
  <si>
    <t xml:space="preserve">Показатель. Удельный вес числа дошкольных образовательных учреждений, имеющих системы видеонаблюдения, в общем числе учреждений, процентов </t>
  </si>
  <si>
    <t>Показатель. Удельный вес числа дошкольных образовательных учреждений, имеющих водопровод, центральное отопление, канализацию, в общем числе дошкольных образовательных учреждениях, процентов</t>
  </si>
  <si>
    <t>Мероприятие. Обеспечение государственных гарантий по социальной поддержке детей, обучающихся в муниципальных образовательных учреждениях, находящихся в трудной жизненной ситуации.</t>
  </si>
  <si>
    <t>Мероприятие. Создание оптимальной инфраструктуры в образовательных учреждениях.</t>
  </si>
  <si>
    <t>Мероприятие. Создание условий для обучения, развития и воспитания детей в образовательных учреждениях.</t>
  </si>
  <si>
    <t>Мероприятие. Реализация мероприятий по повышению привлекательности педагогической профессии.</t>
  </si>
  <si>
    <t>Мероприятие. Реализация основных общеобразовательных программ.</t>
  </si>
  <si>
    <t>Мероприятие. Обеспечение комплекса мероприятий по отдыху и оздоровлению детей.</t>
  </si>
  <si>
    <t>Мероприятие. Обновление материально- технической базы образовательных учреждений.</t>
  </si>
  <si>
    <t>Мероприятие. Обеспечение функций исполнительных органов местного самоуправления в установленной сфере.</t>
  </si>
  <si>
    <t>Мероприятие. Содержание и обслуживание муниципальных учреждений.</t>
  </si>
  <si>
    <t>Мероприятие. Обеспечение гарантий успешного развития, обучения и воспитания детей в учреждениях дополнительного образования.</t>
  </si>
  <si>
    <t>1.</t>
  </si>
  <si>
    <t>2.</t>
  </si>
  <si>
    <t>3.</t>
  </si>
  <si>
    <t>Показатель.Удельный вес числа ДОУ, имеющих скорость подключения к сети Интернет от 1Мб/с и выше</t>
  </si>
  <si>
    <t>Показатель. Удельный вес численности учителей ОУ в возрасте до 35 лет в общей численности учителй ОО, процентов</t>
  </si>
  <si>
    <t>Показатель. Количество приемных родителей, получившых вознаграждение за воспитание приемного ребенка в семье., процентов</t>
  </si>
  <si>
    <t>Мероприятие. Формирование и развитие творческих и интеллектуальных способностей учащихся.</t>
  </si>
  <si>
    <t>Мероприятие. Осуществление комплекса мер по обеспечению безопасности образовательных учреждений.</t>
  </si>
  <si>
    <t>Мероприятие. Создание условий для занятий физической культурой и спортом в образовательных учреждениях.</t>
  </si>
  <si>
    <t>Мероприятие. Повышение квалификации и переподготовки педагогических кадров и обслуживающего персонала.</t>
  </si>
  <si>
    <t>08 2 01 42199</t>
  </si>
  <si>
    <t>08 2 02 42199</t>
  </si>
  <si>
    <t xml:space="preserve">08 2 03 42199 </t>
  </si>
  <si>
    <t>08 2 04 42199</t>
  </si>
  <si>
    <t>08 2 05 42199</t>
  </si>
  <si>
    <t>08 2 03 71218</t>
  </si>
  <si>
    <t>08 2 06 42199</t>
  </si>
  <si>
    <t>08 2 07 71201</t>
  </si>
  <si>
    <t>08 6 01 49512</t>
  </si>
  <si>
    <t>08 6 02 42199</t>
  </si>
  <si>
    <t>08 6 03 42199</t>
  </si>
  <si>
    <t>08 6 04 42199</t>
  </si>
  <si>
    <t>Мероприятие. Проведение капитального и текущего ремонта в дошкольных учреждениях.</t>
  </si>
  <si>
    <t>Мероприятие. Реализация основных образовательных программ дошкольного образования.</t>
  </si>
  <si>
    <t>Мероприятие. Социальная поддержка семей с детьми, посещающими дошкольные учреждения.</t>
  </si>
  <si>
    <t>Задача: создание современной инфраструктуры дополнительного образования для формирования у обучающихся социальных компетенций, гражданских установок, культуры здорового образа жизни.</t>
  </si>
  <si>
    <t>Мероприятие. Осуществление мер, направленных на охрану прав детей и детей- сирот, оставшихся без попечения родителей, и на обеспечение государственных гарантий при использовании различных форм  устройства детей и детей- сирот, оставшихся без попечения родителей.</t>
  </si>
  <si>
    <t>Задача. Обеспечение детей, находящихся под опекой и попечительством, и переданных в приемную семью государственной поддержкой.</t>
  </si>
  <si>
    <t>08 1 01 42099</t>
  </si>
  <si>
    <t>08 1 02 42099</t>
  </si>
  <si>
    <t>08 1 03 42099</t>
  </si>
  <si>
    <t>08 1 04 42099</t>
  </si>
  <si>
    <t xml:space="preserve">08 1 05 71201 </t>
  </si>
  <si>
    <t>08 1 06 71230</t>
  </si>
  <si>
    <t>08 1 06 71231</t>
  </si>
  <si>
    <t>08 3 01 42399</t>
  </si>
  <si>
    <t>08 4 01 00000</t>
  </si>
  <si>
    <t>08 4 01 79211</t>
  </si>
  <si>
    <t>08 4 01 72421</t>
  </si>
  <si>
    <t>08 4 01 72411</t>
  </si>
  <si>
    <t xml:space="preserve">08 4 01 72431 </t>
  </si>
  <si>
    <t>08 4 01 72403</t>
  </si>
  <si>
    <t>08 5 01 71432</t>
  </si>
  <si>
    <t>08 5 01 S7432</t>
  </si>
  <si>
    <t>08 7 01 20400</t>
  </si>
  <si>
    <t>08 7 02 45299</t>
  </si>
  <si>
    <t>08 2 03 79219</t>
  </si>
  <si>
    <t>Показатель. Доля приобретенной мебели для столовых и медицинских кабинетов.</t>
  </si>
  <si>
    <t>Приложение к постановлению администрации муниципального района "Хилокский район" от                   №</t>
  </si>
  <si>
    <t>2018-2022</t>
  </si>
  <si>
    <t>гр.11</t>
  </si>
  <si>
    <t>гр.12</t>
  </si>
  <si>
    <t>гр.13</t>
  </si>
  <si>
    <t>гр.14</t>
  </si>
  <si>
    <t>гр.15</t>
  </si>
  <si>
    <t>Основные мероприятия, показатели и объемы финансирования муниципальной программы Хилокского района "Развитие образования муниципального района "Хилокский район" на 2018-2022г</t>
  </si>
  <si>
    <t>0820379230</t>
  </si>
  <si>
    <t>08 6 01 41436</t>
  </si>
  <si>
    <t>08 2 03 79230</t>
  </si>
  <si>
    <t>08 1 06 79230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</si>
  <si>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</si>
  <si>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Мероприятие. Администрирование государственного тполномочия по обеспечению  бесплатным питанием детей из малоимущих семей, обучающихся в муниципальных общеобразовательных организациях Забайкальского края.</t>
  </si>
  <si>
    <t>6.5.</t>
  </si>
  <si>
    <t>Мероприятие. Организация трудовой занятости несовершеннолетних.</t>
  </si>
  <si>
    <t>0401</t>
  </si>
  <si>
    <t>04 1 02 41002</t>
  </si>
  <si>
    <t xml:space="preserve">Приложение к постановлению администрации муниципального района "Хилокский район" от                                   г.  № </t>
  </si>
  <si>
    <t>2019-2023</t>
  </si>
  <si>
    <t>Основные мероприятия, показатели и объемы финансирования муниципальной программы Хилокского района "Развитие образования муниципального района "Хилокский район" на 2019-2023г</t>
  </si>
  <si>
    <t xml:space="preserve">Приложение к постановлению администрации муниципального района "Хилокский район" от                  г.      № </t>
  </si>
  <si>
    <t>Итого общий объем финансирования муниципальной программы Хилокского района "Развитие муниципального района "Хилокский район" на 2019-2023г."</t>
  </si>
  <si>
    <t>тыс. руб.</t>
  </si>
  <si>
    <t>08 6 Е1 51690</t>
  </si>
  <si>
    <t>2.9.</t>
  </si>
  <si>
    <t>Федеральный бюджет</t>
  </si>
  <si>
    <t>2.10.</t>
  </si>
  <si>
    <t>2.11.</t>
  </si>
  <si>
    <t>Итого общий объем финансирования муниципальной программы Хилокского района "Развитие муниципального района "Хилокский район" на 2018-2022г."</t>
  </si>
  <si>
    <t>Мероприятие.Создание новых мест для реализации основных и дополнительных общеобразовательных программ цифрового, естественнонаучного, технического и гумманитарного профилей в ОУ, расположенных в сельской местности и малых городах, и дистанционных программ обучения определенных категорий обучающихся, в том числе на базе сетевого взаимодействия. Внедрение модели цифровой образовательной среды в ОУ в рамках ФП "ЦОС".</t>
  </si>
  <si>
    <t>Мероприятие. Создание новых мест для реализации основных и дополнительных общеобразовательных программ цифрового, естественнонаучного, технического и гумманитарного профилей в ОУ, расположенных в сельской местности и малых городах, и дистанционных программ обучения определенных категорий обучающихся, в том числе на базе сетевого взаимодействия. Внедрение модели цифровой образовательной среды в ОУ в рамках ФП "ЦОС".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</si>
</sst>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0" xfId="0" applyFont="1" applyFill="1"/>
    <xf numFmtId="0" fontId="1" fillId="0" borderId="2" xfId="0" applyFont="1" applyFill="1" applyBorder="1" applyAlignment="1">
      <alignment horizontal="center" vertical="top"/>
    </xf>
    <xf numFmtId="0" fontId="0" fillId="0" borderId="0" xfId="0" applyFont="1" applyFill="1"/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1" xfId="0" applyFont="1" applyFill="1" applyBorder="1"/>
    <xf numFmtId="2" fontId="0" fillId="0" borderId="1" xfId="0" applyNumberFormat="1" applyFont="1" applyFill="1" applyBorder="1"/>
    <xf numFmtId="0" fontId="0" fillId="0" borderId="0" xfId="0" applyFont="1" applyFill="1" applyAlignment="1">
      <alignment vertical="top"/>
    </xf>
    <xf numFmtId="0" fontId="0" fillId="0" borderId="0" xfId="0" applyFont="1"/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top"/>
    </xf>
    <xf numFmtId="2" fontId="13" fillId="2" borderId="4" xfId="0" applyNumberFormat="1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2" fontId="13" fillId="2" borderId="4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/>
    </xf>
    <xf numFmtId="9" fontId="16" fillId="2" borderId="1" xfId="0" applyNumberFormat="1" applyFont="1" applyFill="1" applyBorder="1" applyAlignment="1">
      <alignment horizontal="center" vertical="top"/>
    </xf>
    <xf numFmtId="10" fontId="16" fillId="2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top" wrapText="1"/>
    </xf>
    <xf numFmtId="2" fontId="16" fillId="2" borderId="4" xfId="0" applyNumberFormat="1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/>
    </xf>
    <xf numFmtId="49" fontId="16" fillId="2" borderId="4" xfId="0" applyNumberFormat="1" applyFont="1" applyFill="1" applyBorder="1" applyAlignment="1">
      <alignment horizontal="center" vertical="top"/>
    </xf>
    <xf numFmtId="49" fontId="16" fillId="2" borderId="4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/>
    </xf>
    <xf numFmtId="49" fontId="16" fillId="2" borderId="1" xfId="0" applyNumberFormat="1" applyFont="1" applyFill="1" applyBorder="1" applyAlignment="1">
      <alignment horizontal="center" vertical="top"/>
    </xf>
    <xf numFmtId="2" fontId="16" fillId="2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2" fontId="16" fillId="2" borderId="4" xfId="0" applyNumberFormat="1" applyFont="1" applyFill="1" applyBorder="1" applyAlignment="1">
      <alignment horizontal="center" vertical="center"/>
    </xf>
    <xf numFmtId="4" fontId="16" fillId="2" borderId="4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top"/>
    </xf>
    <xf numFmtId="49" fontId="16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top"/>
    </xf>
    <xf numFmtId="4" fontId="13" fillId="2" borderId="4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4" fontId="16" fillId="2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/>
    <xf numFmtId="0" fontId="14" fillId="0" borderId="1" xfId="0" applyFont="1" applyFill="1" applyBorder="1" applyAlignment="1">
      <alignment horizontal="center" vertical="top" wrapText="1"/>
    </xf>
    <xf numFmtId="49" fontId="14" fillId="0" borderId="1" xfId="0" applyNumberFormat="1" applyFont="1" applyFill="1" applyBorder="1"/>
    <xf numFmtId="4" fontId="14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/>
    <xf numFmtId="49" fontId="16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9" fontId="12" fillId="2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16" fontId="12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9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/>
    <xf numFmtId="49" fontId="14" fillId="2" borderId="1" xfId="0" applyNumberFormat="1" applyFont="1" applyFill="1" applyBorder="1"/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4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top"/>
    </xf>
    <xf numFmtId="0" fontId="14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top" wrapText="1"/>
    </xf>
    <xf numFmtId="0" fontId="0" fillId="2" borderId="0" xfId="0" applyFill="1"/>
    <xf numFmtId="4" fontId="0" fillId="2" borderId="0" xfId="0" applyNumberFormat="1" applyFill="1"/>
    <xf numFmtId="0" fontId="15" fillId="2" borderId="2" xfId="0" applyFont="1" applyFill="1" applyBorder="1"/>
    <xf numFmtId="0" fontId="14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justify" vertical="center" wrapText="1"/>
    </xf>
    <xf numFmtId="4" fontId="13" fillId="2" borderId="4" xfId="0" applyNumberFormat="1" applyFont="1" applyFill="1" applyBorder="1" applyAlignment="1">
      <alignment horizontal="center" vertical="top"/>
    </xf>
    <xf numFmtId="4" fontId="18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center" vertical="top" wrapText="1"/>
    </xf>
    <xf numFmtId="4" fontId="13" fillId="2" borderId="4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16" fillId="2" borderId="4" xfId="0" applyFont="1" applyFill="1" applyBorder="1" applyAlignment="1">
      <alignment horizontal="center"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2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2" borderId="0" xfId="0" applyFont="1" applyFill="1" applyAlignment="1"/>
    <xf numFmtId="0" fontId="0" fillId="0" borderId="0" xfId="0" applyAlignment="1"/>
    <xf numFmtId="0" fontId="19" fillId="2" borderId="0" xfId="0" applyFont="1" applyFill="1" applyAlignment="1"/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16" fillId="0" borderId="4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9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0" fontId="0" fillId="2" borderId="0" xfId="0" applyFill="1" applyAlignment="1"/>
    <xf numFmtId="0" fontId="6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K2" sqref="K1:T65536"/>
    </sheetView>
  </sheetViews>
  <sheetFormatPr defaultRowHeight="15" x14ac:dyDescent="0.25"/>
  <cols>
    <col min="2" max="2" width="44.28515625" customWidth="1"/>
    <col min="3" max="3" width="12.28515625" customWidth="1"/>
    <col min="4" max="4" width="0" hidden="1" customWidth="1"/>
    <col min="5" max="5" width="20" hidden="1" customWidth="1"/>
    <col min="6" max="6" width="0" hidden="1" customWidth="1"/>
    <col min="7" max="7" width="28" hidden="1" customWidth="1"/>
    <col min="8" max="8" width="11.7109375" customWidth="1"/>
    <col min="9" max="9" width="14" customWidth="1"/>
    <col min="10" max="10" width="11.7109375" customWidth="1"/>
    <col min="11" max="12" width="11.7109375" hidden="1" customWidth="1"/>
    <col min="13" max="19" width="11.7109375" customWidth="1"/>
    <col min="20" max="20" width="13.42578125" customWidth="1"/>
  </cols>
  <sheetData>
    <row r="1" spans="1:22" s="10" customFormat="1" x14ac:dyDescent="0.25">
      <c r="A1" s="236" t="s">
        <v>45</v>
      </c>
      <c r="B1" s="234" t="s">
        <v>60</v>
      </c>
      <c r="C1" s="234" t="s">
        <v>41</v>
      </c>
      <c r="D1" s="234" t="s">
        <v>61</v>
      </c>
      <c r="E1" s="234" t="s">
        <v>44</v>
      </c>
      <c r="F1" s="234" t="s">
        <v>42</v>
      </c>
      <c r="G1" s="234" t="s">
        <v>43</v>
      </c>
      <c r="H1" s="230" t="s">
        <v>36</v>
      </c>
      <c r="I1" s="230"/>
      <c r="J1" s="230"/>
      <c r="K1" s="231" t="s">
        <v>35</v>
      </c>
      <c r="L1" s="231"/>
      <c r="M1" s="231"/>
      <c r="N1" s="231"/>
      <c r="O1" s="231"/>
      <c r="P1" s="231"/>
      <c r="Q1" s="231"/>
      <c r="R1" s="231"/>
      <c r="S1" s="231"/>
      <c r="T1" s="231"/>
    </row>
    <row r="2" spans="1:22" s="10" customFormat="1" ht="45" x14ac:dyDescent="0.25">
      <c r="A2" s="237"/>
      <c r="B2" s="235"/>
      <c r="C2" s="235"/>
      <c r="D2" s="235"/>
      <c r="E2" s="235"/>
      <c r="F2" s="235"/>
      <c r="G2" s="235"/>
      <c r="H2" s="37" t="s">
        <v>31</v>
      </c>
      <c r="I2" s="37" t="s">
        <v>32</v>
      </c>
      <c r="J2" s="37" t="s">
        <v>33</v>
      </c>
      <c r="K2" s="34">
        <v>2012</v>
      </c>
      <c r="L2" s="34">
        <v>2013</v>
      </c>
      <c r="M2" s="34">
        <v>2014</v>
      </c>
      <c r="N2" s="34">
        <v>2015</v>
      </c>
      <c r="O2" s="34">
        <v>2016</v>
      </c>
      <c r="P2" s="34">
        <v>2017</v>
      </c>
      <c r="Q2" s="34">
        <v>2018</v>
      </c>
      <c r="R2" s="34">
        <v>2019</v>
      </c>
      <c r="S2" s="34">
        <v>2020</v>
      </c>
      <c r="T2" s="34" t="s">
        <v>59</v>
      </c>
    </row>
    <row r="3" spans="1:22" s="10" customFormat="1" ht="50.25" customHeight="1" x14ac:dyDescent="0.25">
      <c r="A3" s="1" t="s">
        <v>69</v>
      </c>
      <c r="B3" s="7" t="s">
        <v>70</v>
      </c>
      <c r="C3" s="5" t="s">
        <v>34</v>
      </c>
      <c r="D3" s="1">
        <v>1</v>
      </c>
      <c r="E3" s="5" t="s">
        <v>34</v>
      </c>
      <c r="F3" s="5" t="s">
        <v>65</v>
      </c>
      <c r="G3" s="1" t="s">
        <v>71</v>
      </c>
      <c r="H3" s="15" t="s">
        <v>34</v>
      </c>
      <c r="I3" s="15" t="s">
        <v>34</v>
      </c>
      <c r="J3" s="15" t="s">
        <v>34</v>
      </c>
      <c r="K3" s="15" t="s">
        <v>34</v>
      </c>
      <c r="L3" s="15" t="s">
        <v>34</v>
      </c>
      <c r="M3" s="15" t="s">
        <v>34</v>
      </c>
      <c r="N3" s="15" t="s">
        <v>34</v>
      </c>
      <c r="O3" s="15" t="s">
        <v>34</v>
      </c>
      <c r="P3" s="15" t="s">
        <v>34</v>
      </c>
      <c r="Q3" s="15" t="s">
        <v>34</v>
      </c>
      <c r="R3" s="15" t="s">
        <v>34</v>
      </c>
      <c r="S3" s="15" t="s">
        <v>34</v>
      </c>
      <c r="T3" s="15" t="s">
        <v>34</v>
      </c>
    </row>
    <row r="4" spans="1:22" s="8" customFormat="1" ht="17.25" customHeight="1" x14ac:dyDescent="0.25">
      <c r="A4" s="35"/>
      <c r="B4" s="39" t="s">
        <v>66</v>
      </c>
      <c r="C4" s="35" t="s">
        <v>37</v>
      </c>
      <c r="D4" s="36" t="s">
        <v>34</v>
      </c>
      <c r="E4" s="36" t="s">
        <v>34</v>
      </c>
      <c r="F4" s="36" t="s">
        <v>34</v>
      </c>
      <c r="G4" s="36" t="s">
        <v>34</v>
      </c>
      <c r="H4" s="20" t="s">
        <v>34</v>
      </c>
      <c r="I4" s="20" t="s">
        <v>34</v>
      </c>
      <c r="J4" s="20" t="s">
        <v>34</v>
      </c>
      <c r="K4" s="36" t="s">
        <v>64</v>
      </c>
      <c r="L4" s="36" t="s">
        <v>64</v>
      </c>
      <c r="M4" s="40">
        <v>0</v>
      </c>
      <c r="N4" s="40">
        <f>N13</f>
        <v>184375.7</v>
      </c>
      <c r="O4" s="40">
        <f>O13+O25</f>
        <v>166400</v>
      </c>
      <c r="P4" s="40">
        <f>P13</f>
        <v>297858.90000000002</v>
      </c>
      <c r="Q4" s="40">
        <f>Q13</f>
        <v>283858.90000000002</v>
      </c>
      <c r="R4" s="40">
        <f>R13</f>
        <v>283858.90000000002</v>
      </c>
      <c r="S4" s="40">
        <f>S13</f>
        <v>283858.90000000002</v>
      </c>
      <c r="T4" s="41">
        <f>SUM(M4:S4)</f>
        <v>1500211.3000000003</v>
      </c>
    </row>
    <row r="5" spans="1:22" s="10" customFormat="1" ht="32.25" customHeight="1" x14ac:dyDescent="0.25">
      <c r="A5" s="1"/>
      <c r="B5" s="12" t="s">
        <v>67</v>
      </c>
      <c r="C5" s="1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"/>
      <c r="T5" s="21"/>
    </row>
    <row r="6" spans="1:22" s="27" customFormat="1" ht="18" customHeight="1" x14ac:dyDescent="0.25">
      <c r="A6" s="1"/>
      <c r="B6" s="6" t="s">
        <v>38</v>
      </c>
      <c r="C6" s="1" t="s">
        <v>37</v>
      </c>
      <c r="D6" s="15" t="s">
        <v>34</v>
      </c>
      <c r="E6" s="5" t="s">
        <v>34</v>
      </c>
      <c r="F6" s="5" t="s">
        <v>34</v>
      </c>
      <c r="G6" s="15" t="s">
        <v>34</v>
      </c>
      <c r="H6" s="5" t="s">
        <v>34</v>
      </c>
      <c r="I6" s="5" t="s">
        <v>34</v>
      </c>
      <c r="J6" s="5" t="s">
        <v>34</v>
      </c>
      <c r="K6" s="5" t="s">
        <v>34</v>
      </c>
      <c r="L6" s="5" t="s">
        <v>34</v>
      </c>
      <c r="M6" s="5">
        <v>0</v>
      </c>
      <c r="N6" s="5">
        <v>67928.88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f>SUM(M6:S6)</f>
        <v>67928.88</v>
      </c>
    </row>
    <row r="7" spans="1:22" s="10" customFormat="1" ht="18" customHeight="1" x14ac:dyDescent="0.25">
      <c r="A7" s="1"/>
      <c r="B7" s="6" t="s">
        <v>39</v>
      </c>
      <c r="C7" s="1" t="s">
        <v>37</v>
      </c>
      <c r="D7" s="15" t="s">
        <v>34</v>
      </c>
      <c r="E7" s="5" t="s">
        <v>34</v>
      </c>
      <c r="F7" s="5" t="s">
        <v>34</v>
      </c>
      <c r="G7" s="15" t="s">
        <v>34</v>
      </c>
      <c r="H7" s="5" t="s">
        <v>34</v>
      </c>
      <c r="I7" s="5" t="s">
        <v>34</v>
      </c>
      <c r="J7" s="5" t="s">
        <v>34</v>
      </c>
      <c r="K7" s="5" t="s">
        <v>34</v>
      </c>
      <c r="L7" s="5" t="s">
        <v>34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2" s="10" customFormat="1" ht="18" customHeight="1" x14ac:dyDescent="0.25">
      <c r="A8" s="1"/>
      <c r="B8" s="6" t="s">
        <v>40</v>
      </c>
      <c r="C8" s="1" t="s">
        <v>37</v>
      </c>
      <c r="D8" s="15" t="s">
        <v>34</v>
      </c>
      <c r="E8" s="5" t="s">
        <v>34</v>
      </c>
      <c r="F8" s="5" t="s">
        <v>34</v>
      </c>
      <c r="G8" s="15" t="s">
        <v>34</v>
      </c>
      <c r="H8" s="5" t="s">
        <v>34</v>
      </c>
      <c r="I8" s="5" t="s">
        <v>34</v>
      </c>
      <c r="J8" s="5" t="s">
        <v>34</v>
      </c>
      <c r="K8" s="33" t="s">
        <v>34</v>
      </c>
      <c r="L8" s="33" t="s">
        <v>34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5">
        <v>0</v>
      </c>
    </row>
    <row r="9" spans="1:22" s="10" customFormat="1" ht="32.25" customHeight="1" x14ac:dyDescent="0.25">
      <c r="A9" s="1" t="s">
        <v>72</v>
      </c>
      <c r="B9" s="6" t="s">
        <v>73</v>
      </c>
      <c r="C9" s="1" t="s">
        <v>62</v>
      </c>
      <c r="D9" s="5">
        <v>1</v>
      </c>
      <c r="E9" s="1" t="s">
        <v>74</v>
      </c>
      <c r="F9" s="5" t="s">
        <v>34</v>
      </c>
      <c r="G9" s="1" t="s">
        <v>75</v>
      </c>
      <c r="H9" s="5" t="s">
        <v>34</v>
      </c>
      <c r="I9" s="5" t="s">
        <v>34</v>
      </c>
      <c r="J9" s="5" t="s">
        <v>34</v>
      </c>
      <c r="K9" s="5">
        <v>61</v>
      </c>
      <c r="L9" s="33">
        <v>83.6</v>
      </c>
      <c r="M9" s="11">
        <v>89.7</v>
      </c>
      <c r="N9" s="11">
        <v>98.6</v>
      </c>
      <c r="O9" s="11">
        <v>75</v>
      </c>
      <c r="P9" s="11">
        <v>80</v>
      </c>
      <c r="Q9" s="11">
        <v>90</v>
      </c>
      <c r="R9" s="11">
        <v>90</v>
      </c>
      <c r="S9" s="11">
        <v>90</v>
      </c>
      <c r="T9" s="5" t="s">
        <v>34</v>
      </c>
    </row>
    <row r="10" spans="1:22" s="10" customFormat="1" ht="32.25" customHeight="1" x14ac:dyDescent="0.25">
      <c r="A10" s="1" t="s">
        <v>76</v>
      </c>
      <c r="B10" s="6" t="s">
        <v>77</v>
      </c>
      <c r="C10" s="1" t="s">
        <v>63</v>
      </c>
      <c r="D10" s="15">
        <v>1</v>
      </c>
      <c r="E10" s="1" t="s">
        <v>4</v>
      </c>
      <c r="F10" s="5" t="s">
        <v>34</v>
      </c>
      <c r="G10" s="1" t="s">
        <v>75</v>
      </c>
      <c r="H10" s="5" t="s">
        <v>34</v>
      </c>
      <c r="I10" s="5" t="s">
        <v>34</v>
      </c>
      <c r="J10" s="5" t="s">
        <v>34</v>
      </c>
      <c r="K10" s="33">
        <v>5</v>
      </c>
      <c r="L10" s="33">
        <v>3</v>
      </c>
      <c r="M10" s="11">
        <v>2</v>
      </c>
      <c r="N10" s="11">
        <v>2</v>
      </c>
      <c r="O10" s="11">
        <v>2</v>
      </c>
      <c r="P10" s="11">
        <v>2</v>
      </c>
      <c r="Q10" s="11">
        <v>2</v>
      </c>
      <c r="R10" s="33">
        <v>2</v>
      </c>
      <c r="S10" s="33">
        <v>2</v>
      </c>
      <c r="T10" s="5" t="s">
        <v>34</v>
      </c>
    </row>
    <row r="11" spans="1:22" s="10" customFormat="1" ht="32.25" customHeight="1" x14ac:dyDescent="0.25">
      <c r="A11" s="1" t="s">
        <v>9</v>
      </c>
      <c r="B11" s="6" t="s">
        <v>78</v>
      </c>
      <c r="C11" s="1" t="s">
        <v>79</v>
      </c>
      <c r="D11" s="15">
        <v>1</v>
      </c>
      <c r="E11" s="1" t="s">
        <v>80</v>
      </c>
      <c r="F11" s="5" t="s">
        <v>34</v>
      </c>
      <c r="G11" s="1" t="s">
        <v>75</v>
      </c>
      <c r="H11" s="5" t="s">
        <v>34</v>
      </c>
      <c r="I11" s="5" t="s">
        <v>34</v>
      </c>
      <c r="J11" s="5" t="s">
        <v>34</v>
      </c>
      <c r="K11" s="33">
        <v>13</v>
      </c>
      <c r="L11" s="1">
        <v>8</v>
      </c>
      <c r="M11" s="1">
        <v>7</v>
      </c>
      <c r="N11" s="1">
        <v>6</v>
      </c>
      <c r="O11" s="1">
        <v>15</v>
      </c>
      <c r="P11" s="1">
        <v>15</v>
      </c>
      <c r="Q11" s="1">
        <v>15</v>
      </c>
      <c r="R11" s="1">
        <v>15</v>
      </c>
      <c r="S11" s="1">
        <v>15</v>
      </c>
      <c r="T11" s="14" t="s">
        <v>34</v>
      </c>
    </row>
    <row r="12" spans="1:22" s="10" customFormat="1" ht="32.25" customHeight="1" x14ac:dyDescent="0.25">
      <c r="A12" s="1" t="s">
        <v>81</v>
      </c>
      <c r="B12" s="7" t="s">
        <v>82</v>
      </c>
      <c r="C12" s="5" t="s">
        <v>34</v>
      </c>
      <c r="D12" s="5">
        <v>1</v>
      </c>
      <c r="E12" s="5" t="s">
        <v>34</v>
      </c>
      <c r="F12" s="5" t="s">
        <v>65</v>
      </c>
      <c r="G12" s="1" t="s">
        <v>83</v>
      </c>
      <c r="H12" s="5" t="s">
        <v>34</v>
      </c>
      <c r="I12" s="5" t="s">
        <v>34</v>
      </c>
      <c r="J12" s="5" t="s">
        <v>34</v>
      </c>
      <c r="K12" s="5" t="s">
        <v>34</v>
      </c>
      <c r="L12" s="5" t="s">
        <v>34</v>
      </c>
      <c r="M12" s="5" t="s">
        <v>34</v>
      </c>
      <c r="N12" s="5" t="s">
        <v>34</v>
      </c>
      <c r="O12" s="5" t="s">
        <v>34</v>
      </c>
      <c r="P12" s="5" t="s">
        <v>34</v>
      </c>
      <c r="Q12" s="5" t="s">
        <v>34</v>
      </c>
      <c r="R12" s="5" t="s">
        <v>34</v>
      </c>
      <c r="S12" s="5" t="s">
        <v>34</v>
      </c>
      <c r="T12" s="5" t="s">
        <v>34</v>
      </c>
    </row>
    <row r="13" spans="1:22" s="8" customFormat="1" ht="21" customHeight="1" x14ac:dyDescent="0.25">
      <c r="A13" s="3"/>
      <c r="B13" s="13" t="s">
        <v>66</v>
      </c>
      <c r="C13" s="3" t="s">
        <v>37</v>
      </c>
      <c r="D13" s="20" t="s">
        <v>34</v>
      </c>
      <c r="E13" s="20" t="s">
        <v>34</v>
      </c>
      <c r="F13" s="20" t="s">
        <v>34</v>
      </c>
      <c r="G13" s="20" t="s">
        <v>34</v>
      </c>
      <c r="H13" s="20" t="s">
        <v>64</v>
      </c>
      <c r="I13" s="20" t="s">
        <v>64</v>
      </c>
      <c r="J13" s="20" t="s">
        <v>64</v>
      </c>
      <c r="K13" s="20" t="s">
        <v>64</v>
      </c>
      <c r="L13" s="20" t="s">
        <v>64</v>
      </c>
      <c r="M13" s="20" t="s">
        <v>64</v>
      </c>
      <c r="N13" s="44">
        <f t="shared" ref="N13:S13" si="0">N16+N22</f>
        <v>184375.7</v>
      </c>
      <c r="O13" s="44">
        <f t="shared" si="0"/>
        <v>165000</v>
      </c>
      <c r="P13" s="44">
        <f t="shared" si="0"/>
        <v>297858.90000000002</v>
      </c>
      <c r="Q13" s="44">
        <f t="shared" si="0"/>
        <v>283858.90000000002</v>
      </c>
      <c r="R13" s="44">
        <f t="shared" si="0"/>
        <v>283858.90000000002</v>
      </c>
      <c r="S13" s="44">
        <f t="shared" si="0"/>
        <v>283858.90000000002</v>
      </c>
      <c r="T13" s="42">
        <f>SUM(N13:S13)</f>
        <v>1498811.3000000003</v>
      </c>
    </row>
    <row r="14" spans="1:22" s="10" customFormat="1" ht="32.25" customHeight="1" x14ac:dyDescent="0.25">
      <c r="A14" s="1" t="s">
        <v>84</v>
      </c>
      <c r="B14" s="6" t="s">
        <v>85</v>
      </c>
      <c r="C14" s="1" t="s">
        <v>62</v>
      </c>
      <c r="D14" s="5" t="s">
        <v>34</v>
      </c>
      <c r="E14" s="1" t="s">
        <v>6</v>
      </c>
      <c r="F14" s="5" t="s">
        <v>34</v>
      </c>
      <c r="G14" s="1" t="s">
        <v>1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>
        <v>100</v>
      </c>
      <c r="T14" s="5" t="s">
        <v>34</v>
      </c>
    </row>
    <row r="15" spans="1:22" s="10" customFormat="1" ht="18.75" customHeight="1" x14ac:dyDescent="0.25">
      <c r="A15" s="1" t="s">
        <v>15</v>
      </c>
      <c r="B15" s="12" t="s">
        <v>14</v>
      </c>
      <c r="C15" s="5"/>
      <c r="D15" s="5"/>
      <c r="E15" s="5"/>
      <c r="F15" s="5" t="s">
        <v>65</v>
      </c>
      <c r="G15" s="1" t="s">
        <v>18</v>
      </c>
      <c r="H15" s="5"/>
      <c r="I15" s="5"/>
      <c r="J15" s="5"/>
      <c r="K15" s="5" t="s">
        <v>34</v>
      </c>
      <c r="L15" s="5" t="s">
        <v>34</v>
      </c>
      <c r="M15" s="5"/>
      <c r="N15" s="5"/>
      <c r="O15" s="5"/>
      <c r="P15" s="5"/>
      <c r="Q15" s="5"/>
      <c r="R15" s="5"/>
      <c r="S15" s="9"/>
      <c r="T15" s="5"/>
      <c r="U15" s="31"/>
      <c r="V15" s="32"/>
    </row>
    <row r="16" spans="1:22" s="8" customFormat="1" ht="18" customHeight="1" x14ac:dyDescent="0.25">
      <c r="A16" s="35"/>
      <c r="B16" s="39" t="s">
        <v>66</v>
      </c>
      <c r="C16" s="35" t="s">
        <v>37</v>
      </c>
      <c r="D16" s="36" t="s">
        <v>34</v>
      </c>
      <c r="E16" s="36" t="s">
        <v>34</v>
      </c>
      <c r="F16" s="36" t="s">
        <v>34</v>
      </c>
      <c r="G16" s="36" t="s">
        <v>34</v>
      </c>
      <c r="H16" s="4" t="s">
        <v>30</v>
      </c>
      <c r="I16" s="4" t="s">
        <v>23</v>
      </c>
      <c r="J16" s="4" t="s">
        <v>22</v>
      </c>
      <c r="K16" s="36" t="s">
        <v>64</v>
      </c>
      <c r="L16" s="36" t="s">
        <v>64</v>
      </c>
      <c r="M16" s="36" t="s">
        <v>64</v>
      </c>
      <c r="N16" s="42">
        <v>10000</v>
      </c>
      <c r="O16" s="42">
        <v>10000</v>
      </c>
      <c r="P16" s="42">
        <v>41000</v>
      </c>
      <c r="Q16" s="42">
        <v>27000</v>
      </c>
      <c r="R16" s="42">
        <v>27000</v>
      </c>
      <c r="S16" s="42">
        <v>27000</v>
      </c>
      <c r="T16" s="42">
        <f>SUM(N16:S16)</f>
        <v>142000</v>
      </c>
      <c r="U16" s="18"/>
      <c r="V16" s="19"/>
    </row>
    <row r="17" spans="1:22" s="10" customFormat="1" ht="32.25" customHeight="1" x14ac:dyDescent="0.25">
      <c r="A17" s="1"/>
      <c r="B17" s="13" t="s">
        <v>67</v>
      </c>
      <c r="C17" s="1"/>
      <c r="D17" s="5"/>
      <c r="E17" s="5"/>
      <c r="F17" s="5"/>
      <c r="G17" s="5"/>
      <c r="H17" s="17"/>
      <c r="I17" s="17"/>
      <c r="J17" s="17"/>
      <c r="K17" s="5"/>
      <c r="L17" s="5"/>
      <c r="M17" s="5"/>
      <c r="N17" s="5"/>
      <c r="O17" s="5"/>
      <c r="P17" s="5"/>
      <c r="Q17" s="5"/>
      <c r="R17" s="5"/>
      <c r="S17" s="9"/>
      <c r="T17" s="5"/>
      <c r="U17" s="31"/>
      <c r="V17" s="32"/>
    </row>
    <row r="18" spans="1:22" s="8" customFormat="1" ht="15.75" customHeight="1" x14ac:dyDescent="0.25">
      <c r="A18" s="238"/>
      <c r="B18" s="238" t="s">
        <v>17</v>
      </c>
      <c r="C18" s="238" t="s">
        <v>37</v>
      </c>
      <c r="D18" s="232" t="s">
        <v>34</v>
      </c>
      <c r="E18" s="232" t="s">
        <v>34</v>
      </c>
      <c r="F18" s="232" t="s">
        <v>34</v>
      </c>
      <c r="G18" s="232" t="s">
        <v>34</v>
      </c>
      <c r="H18" s="4" t="s">
        <v>30</v>
      </c>
      <c r="I18" s="4" t="s">
        <v>25</v>
      </c>
      <c r="J18" s="4" t="s">
        <v>22</v>
      </c>
      <c r="K18" s="36" t="s">
        <v>64</v>
      </c>
      <c r="L18" s="36" t="s">
        <v>64</v>
      </c>
      <c r="M18" s="36" t="s">
        <v>64</v>
      </c>
      <c r="N18" s="44">
        <v>76307</v>
      </c>
      <c r="O18" s="36" t="s">
        <v>64</v>
      </c>
      <c r="P18" s="36" t="s">
        <v>64</v>
      </c>
      <c r="Q18" s="36" t="s">
        <v>64</v>
      </c>
      <c r="R18" s="36" t="s">
        <v>64</v>
      </c>
      <c r="S18" s="36" t="s">
        <v>64</v>
      </c>
      <c r="T18" s="42">
        <f>SUM(N18:S18)</f>
        <v>76307</v>
      </c>
      <c r="U18" s="18"/>
      <c r="V18" s="19"/>
    </row>
    <row r="19" spans="1:22" s="8" customFormat="1" ht="15.75" customHeight="1" x14ac:dyDescent="0.25">
      <c r="A19" s="239"/>
      <c r="B19" s="239"/>
      <c r="C19" s="239"/>
      <c r="D19" s="233"/>
      <c r="E19" s="233"/>
      <c r="F19" s="233"/>
      <c r="G19" s="233"/>
      <c r="H19" s="4" t="s">
        <v>30</v>
      </c>
      <c r="I19" s="4" t="s">
        <v>24</v>
      </c>
      <c r="J19" s="4" t="s">
        <v>22</v>
      </c>
      <c r="K19" s="36" t="s">
        <v>64</v>
      </c>
      <c r="L19" s="36" t="s">
        <v>64</v>
      </c>
      <c r="M19" s="36" t="s">
        <v>64</v>
      </c>
      <c r="N19" s="44">
        <v>9950</v>
      </c>
      <c r="O19" s="36" t="s">
        <v>64</v>
      </c>
      <c r="P19" s="36" t="s">
        <v>64</v>
      </c>
      <c r="Q19" s="36" t="s">
        <v>64</v>
      </c>
      <c r="R19" s="36" t="s">
        <v>64</v>
      </c>
      <c r="S19" s="36" t="s">
        <v>64</v>
      </c>
      <c r="T19" s="42">
        <f>SUM(N19:S19)</f>
        <v>9950</v>
      </c>
      <c r="U19" s="18"/>
      <c r="V19" s="19"/>
    </row>
    <row r="20" spans="1:22" s="10" customFormat="1" ht="32.25" customHeight="1" x14ac:dyDescent="0.25">
      <c r="A20" s="1" t="s">
        <v>16</v>
      </c>
      <c r="B20" s="6" t="s">
        <v>86</v>
      </c>
      <c r="C20" s="1" t="s">
        <v>62</v>
      </c>
      <c r="D20" s="5" t="s">
        <v>34</v>
      </c>
      <c r="E20" s="1" t="s">
        <v>29</v>
      </c>
      <c r="F20" s="5" t="s">
        <v>34</v>
      </c>
      <c r="G20" s="1" t="s">
        <v>19</v>
      </c>
      <c r="H20" s="5" t="s">
        <v>34</v>
      </c>
      <c r="I20" s="5" t="s">
        <v>34</v>
      </c>
      <c r="J20" s="5" t="s">
        <v>34</v>
      </c>
      <c r="K20" s="5">
        <v>11.9</v>
      </c>
      <c r="L20" s="5">
        <v>18.43</v>
      </c>
      <c r="M20" s="5">
        <v>41.66</v>
      </c>
      <c r="N20" s="5">
        <v>90</v>
      </c>
      <c r="O20" s="5">
        <v>90</v>
      </c>
      <c r="P20" s="5">
        <v>90</v>
      </c>
      <c r="Q20" s="5">
        <v>90</v>
      </c>
      <c r="R20" s="5">
        <v>90</v>
      </c>
      <c r="S20" s="5">
        <v>90</v>
      </c>
      <c r="T20" s="5" t="s">
        <v>34</v>
      </c>
    </row>
    <row r="21" spans="1:22" s="10" customFormat="1" ht="45.75" customHeight="1" x14ac:dyDescent="0.25">
      <c r="A21" s="1" t="s">
        <v>10</v>
      </c>
      <c r="B21" s="12" t="s">
        <v>5</v>
      </c>
      <c r="C21" s="5" t="s">
        <v>34</v>
      </c>
      <c r="D21" s="5"/>
      <c r="E21" s="5" t="s">
        <v>34</v>
      </c>
      <c r="F21" s="5" t="s">
        <v>65</v>
      </c>
      <c r="G21" s="1" t="s">
        <v>19</v>
      </c>
      <c r="H21" s="5" t="s">
        <v>34</v>
      </c>
      <c r="I21" s="5" t="s">
        <v>34</v>
      </c>
      <c r="J21" s="5" t="s">
        <v>34</v>
      </c>
      <c r="K21" s="5" t="s">
        <v>34</v>
      </c>
      <c r="L21" s="5" t="s">
        <v>34</v>
      </c>
      <c r="M21" s="5" t="s">
        <v>34</v>
      </c>
      <c r="N21" s="5" t="s">
        <v>34</v>
      </c>
      <c r="O21" s="5" t="s">
        <v>34</v>
      </c>
      <c r="P21" s="5" t="s">
        <v>34</v>
      </c>
      <c r="Q21" s="5" t="s">
        <v>34</v>
      </c>
      <c r="R21" s="5" t="s">
        <v>34</v>
      </c>
      <c r="S21" s="5" t="s">
        <v>34</v>
      </c>
      <c r="T21" s="5" t="s">
        <v>34</v>
      </c>
    </row>
    <row r="22" spans="1:22" s="8" customFormat="1" ht="29.25" customHeight="1" x14ac:dyDescent="0.25">
      <c r="A22" s="35"/>
      <c r="B22" s="39" t="s">
        <v>66</v>
      </c>
      <c r="C22" s="35" t="s">
        <v>37</v>
      </c>
      <c r="D22" s="36" t="s">
        <v>34</v>
      </c>
      <c r="E22" s="36" t="s">
        <v>34</v>
      </c>
      <c r="F22" s="36" t="s">
        <v>34</v>
      </c>
      <c r="G22" s="36"/>
      <c r="H22" s="38" t="s">
        <v>30</v>
      </c>
      <c r="I22" s="4" t="s">
        <v>26</v>
      </c>
      <c r="J22" s="38" t="s">
        <v>21</v>
      </c>
      <c r="K22" s="36" t="s">
        <v>64</v>
      </c>
      <c r="L22" s="36" t="s">
        <v>64</v>
      </c>
      <c r="M22" s="36" t="s">
        <v>64</v>
      </c>
      <c r="N22" s="36">
        <v>174375.7</v>
      </c>
      <c r="O22" s="42">
        <v>155000</v>
      </c>
      <c r="P22" s="36">
        <v>256858.9</v>
      </c>
      <c r="Q22" s="36">
        <v>256858.9</v>
      </c>
      <c r="R22" s="36">
        <v>256858.9</v>
      </c>
      <c r="S22" s="36">
        <v>256858.9</v>
      </c>
      <c r="T22" s="36">
        <f>SUM(N22:S22)</f>
        <v>1356811.2999999998</v>
      </c>
    </row>
    <row r="23" spans="1:22" s="10" customFormat="1" ht="32.25" customHeight="1" x14ac:dyDescent="0.25">
      <c r="A23" s="1" t="s">
        <v>20</v>
      </c>
      <c r="B23" s="13" t="s">
        <v>27</v>
      </c>
      <c r="C23" s="1" t="s">
        <v>62</v>
      </c>
      <c r="D23" s="5"/>
      <c r="E23" s="1" t="s">
        <v>28</v>
      </c>
      <c r="F23" s="5"/>
      <c r="G23" s="5"/>
      <c r="H23" s="5" t="s">
        <v>34</v>
      </c>
      <c r="I23" s="5" t="s">
        <v>34</v>
      </c>
      <c r="J23" s="5" t="s">
        <v>34</v>
      </c>
      <c r="K23" s="5" t="s">
        <v>34</v>
      </c>
      <c r="L23" s="5" t="s">
        <v>34</v>
      </c>
      <c r="M23" s="5" t="s">
        <v>34</v>
      </c>
      <c r="N23" s="5">
        <v>100</v>
      </c>
      <c r="O23" s="5">
        <v>100</v>
      </c>
      <c r="P23" s="5">
        <v>100</v>
      </c>
      <c r="Q23" s="5">
        <v>100</v>
      </c>
      <c r="R23" s="5">
        <v>100</v>
      </c>
      <c r="S23" s="9">
        <v>100</v>
      </c>
      <c r="T23" s="5" t="s">
        <v>34</v>
      </c>
    </row>
    <row r="24" spans="1:22" s="10" customFormat="1" ht="70.5" customHeight="1" x14ac:dyDescent="0.25">
      <c r="A24" s="1" t="s">
        <v>87</v>
      </c>
      <c r="B24" s="7" t="s">
        <v>88</v>
      </c>
      <c r="C24" s="5" t="s">
        <v>34</v>
      </c>
      <c r="D24" s="5">
        <v>1</v>
      </c>
      <c r="E24" s="5" t="s">
        <v>34</v>
      </c>
      <c r="F24" s="5" t="s">
        <v>65</v>
      </c>
      <c r="G24" s="1" t="s">
        <v>89</v>
      </c>
      <c r="H24" s="5" t="s">
        <v>34</v>
      </c>
      <c r="I24" s="5" t="s">
        <v>34</v>
      </c>
      <c r="J24" s="5" t="s">
        <v>34</v>
      </c>
      <c r="K24" s="5" t="s">
        <v>34</v>
      </c>
      <c r="L24" s="5" t="s">
        <v>34</v>
      </c>
      <c r="M24" s="5" t="s">
        <v>34</v>
      </c>
      <c r="N24" s="5" t="s">
        <v>34</v>
      </c>
      <c r="O24" s="5" t="s">
        <v>34</v>
      </c>
      <c r="P24" s="5" t="s">
        <v>34</v>
      </c>
      <c r="Q24" s="5" t="s">
        <v>34</v>
      </c>
      <c r="R24" s="5" t="s">
        <v>34</v>
      </c>
      <c r="S24" s="5" t="s">
        <v>34</v>
      </c>
      <c r="T24" s="5" t="s">
        <v>34</v>
      </c>
    </row>
    <row r="25" spans="1:22" s="8" customFormat="1" ht="19.5" customHeight="1" x14ac:dyDescent="0.25">
      <c r="A25" s="3"/>
      <c r="B25" s="13" t="s">
        <v>66</v>
      </c>
      <c r="C25" s="3" t="s">
        <v>37</v>
      </c>
      <c r="D25" s="20" t="s">
        <v>34</v>
      </c>
      <c r="E25" s="20" t="s">
        <v>34</v>
      </c>
      <c r="F25" s="20" t="s">
        <v>34</v>
      </c>
      <c r="G25" s="20" t="s">
        <v>34</v>
      </c>
      <c r="H25" s="38" t="s">
        <v>30</v>
      </c>
      <c r="I25" s="20">
        <v>340269300</v>
      </c>
      <c r="J25" s="20">
        <v>880</v>
      </c>
      <c r="K25" s="20" t="s">
        <v>64</v>
      </c>
      <c r="L25" s="20" t="s">
        <v>64</v>
      </c>
      <c r="M25" s="20" t="s">
        <v>64</v>
      </c>
      <c r="N25" s="20" t="s">
        <v>64</v>
      </c>
      <c r="O25" s="44">
        <f>O28</f>
        <v>1400</v>
      </c>
      <c r="P25" s="20" t="s">
        <v>64</v>
      </c>
      <c r="Q25" s="20" t="s">
        <v>64</v>
      </c>
      <c r="R25" s="20" t="s">
        <v>64</v>
      </c>
      <c r="S25" s="43" t="s">
        <v>64</v>
      </c>
      <c r="T25" s="20" t="s">
        <v>64</v>
      </c>
    </row>
    <row r="26" spans="1:22" s="10" customFormat="1" ht="19.5" customHeight="1" x14ac:dyDescent="0.25">
      <c r="A26" s="1" t="s">
        <v>11</v>
      </c>
      <c r="B26" s="12" t="s">
        <v>90</v>
      </c>
      <c r="C26" s="1" t="s">
        <v>62</v>
      </c>
      <c r="D26" s="5" t="s">
        <v>34</v>
      </c>
      <c r="E26" s="1" t="s">
        <v>91</v>
      </c>
      <c r="F26" s="15" t="s">
        <v>34</v>
      </c>
      <c r="G26" s="15" t="s">
        <v>34</v>
      </c>
      <c r="H26" s="5" t="s">
        <v>34</v>
      </c>
      <c r="I26" s="5" t="s">
        <v>34</v>
      </c>
      <c r="J26" s="5" t="s">
        <v>34</v>
      </c>
      <c r="K26" s="5" t="s">
        <v>34</v>
      </c>
      <c r="L26" s="5" t="s">
        <v>34</v>
      </c>
      <c r="M26" s="1">
        <v>100</v>
      </c>
      <c r="N26" s="1">
        <v>100</v>
      </c>
      <c r="O26" s="1">
        <v>100</v>
      </c>
      <c r="P26" s="1">
        <v>100</v>
      </c>
      <c r="Q26" s="1">
        <v>100</v>
      </c>
      <c r="R26" s="1">
        <v>100</v>
      </c>
      <c r="S26" s="1">
        <v>100</v>
      </c>
      <c r="T26" s="5" t="s">
        <v>34</v>
      </c>
    </row>
    <row r="27" spans="1:22" s="10" customFormat="1" ht="19.5" customHeight="1" x14ac:dyDescent="0.25">
      <c r="A27" s="1" t="s">
        <v>12</v>
      </c>
      <c r="B27" s="2" t="s">
        <v>93</v>
      </c>
      <c r="C27" s="5" t="s">
        <v>34</v>
      </c>
      <c r="D27" s="5"/>
      <c r="E27" s="5" t="s">
        <v>34</v>
      </c>
      <c r="F27" s="5" t="s">
        <v>65</v>
      </c>
      <c r="G27" s="1" t="s">
        <v>94</v>
      </c>
      <c r="H27" s="5" t="s">
        <v>34</v>
      </c>
      <c r="I27" s="5" t="s">
        <v>34</v>
      </c>
      <c r="J27" s="5" t="s">
        <v>34</v>
      </c>
      <c r="K27" s="5" t="s">
        <v>34</v>
      </c>
      <c r="L27" s="5" t="s">
        <v>34</v>
      </c>
      <c r="M27" s="5" t="s">
        <v>34</v>
      </c>
      <c r="N27" s="5" t="s">
        <v>34</v>
      </c>
      <c r="O27" s="5" t="s">
        <v>34</v>
      </c>
      <c r="P27" s="5" t="s">
        <v>34</v>
      </c>
      <c r="Q27" s="5" t="s">
        <v>34</v>
      </c>
      <c r="R27" s="5" t="s">
        <v>34</v>
      </c>
      <c r="S27" s="5" t="s">
        <v>34</v>
      </c>
      <c r="T27" s="5" t="s">
        <v>34</v>
      </c>
    </row>
    <row r="28" spans="1:22" s="8" customFormat="1" ht="19.5" customHeight="1" x14ac:dyDescent="0.25">
      <c r="A28" s="35" t="s">
        <v>92</v>
      </c>
      <c r="B28" s="39" t="s">
        <v>66</v>
      </c>
      <c r="C28" s="35" t="s">
        <v>37</v>
      </c>
      <c r="D28" s="36" t="s">
        <v>34</v>
      </c>
      <c r="E28" s="36" t="s">
        <v>34</v>
      </c>
      <c r="F28" s="36" t="s">
        <v>34</v>
      </c>
      <c r="G28" s="36" t="s">
        <v>34</v>
      </c>
      <c r="H28" s="38" t="s">
        <v>30</v>
      </c>
      <c r="I28" s="20">
        <v>340269300</v>
      </c>
      <c r="J28" s="20">
        <v>880</v>
      </c>
      <c r="K28" s="36" t="s">
        <v>64</v>
      </c>
      <c r="L28" s="36" t="s">
        <v>64</v>
      </c>
      <c r="M28" s="36" t="s">
        <v>64</v>
      </c>
      <c r="N28" s="36" t="s">
        <v>64</v>
      </c>
      <c r="O28" s="42">
        <v>1400</v>
      </c>
      <c r="P28" s="36">
        <v>0</v>
      </c>
      <c r="Q28" s="36">
        <v>0</v>
      </c>
      <c r="R28" s="36">
        <v>0</v>
      </c>
      <c r="S28" s="36">
        <v>0</v>
      </c>
      <c r="T28" s="36">
        <f>SUM(O28:S28)</f>
        <v>1400</v>
      </c>
    </row>
    <row r="29" spans="1:22" s="10" customFormat="1" ht="32.25" customHeight="1" x14ac:dyDescent="0.25">
      <c r="A29" s="1" t="s">
        <v>7</v>
      </c>
      <c r="B29" s="13" t="s">
        <v>8</v>
      </c>
      <c r="C29" s="1" t="s">
        <v>62</v>
      </c>
      <c r="D29" s="5"/>
      <c r="E29" s="1"/>
      <c r="F29" s="5" t="s">
        <v>62</v>
      </c>
      <c r="G29" s="5" t="s">
        <v>34</v>
      </c>
      <c r="H29" s="5" t="s">
        <v>34</v>
      </c>
      <c r="I29" s="5" t="s">
        <v>34</v>
      </c>
      <c r="J29" s="5" t="s">
        <v>34</v>
      </c>
      <c r="K29" s="5" t="s">
        <v>34</v>
      </c>
      <c r="L29" s="5" t="s">
        <v>34</v>
      </c>
      <c r="M29" s="22">
        <v>80</v>
      </c>
      <c r="N29" s="22">
        <v>82</v>
      </c>
      <c r="O29" s="22">
        <v>85</v>
      </c>
      <c r="P29" s="22">
        <v>88</v>
      </c>
      <c r="Q29" s="22">
        <v>90</v>
      </c>
      <c r="R29" s="22">
        <v>92</v>
      </c>
      <c r="S29" s="16">
        <v>95</v>
      </c>
      <c r="T29" s="5" t="s">
        <v>34</v>
      </c>
    </row>
    <row r="30" spans="1:22" s="10" customFormat="1" ht="32.25" customHeight="1" x14ac:dyDescent="0.25">
      <c r="A30" s="3" t="s">
        <v>95</v>
      </c>
      <c r="B30" s="7" t="s">
        <v>3</v>
      </c>
      <c r="C30" s="5" t="s">
        <v>34</v>
      </c>
      <c r="D30" s="5">
        <v>1</v>
      </c>
      <c r="E30" s="5" t="s">
        <v>34</v>
      </c>
      <c r="F30" s="5" t="s">
        <v>65</v>
      </c>
      <c r="G30" s="1" t="s">
        <v>94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  <c r="M30" s="5" t="s">
        <v>34</v>
      </c>
      <c r="N30" s="5" t="s">
        <v>34</v>
      </c>
      <c r="O30" s="5" t="s">
        <v>34</v>
      </c>
      <c r="P30" s="5" t="s">
        <v>34</v>
      </c>
      <c r="Q30" s="5" t="s">
        <v>34</v>
      </c>
      <c r="R30" s="5" t="s">
        <v>34</v>
      </c>
      <c r="S30" s="5" t="s">
        <v>34</v>
      </c>
      <c r="T30" s="5" t="s">
        <v>34</v>
      </c>
    </row>
    <row r="31" spans="1:22" s="10" customFormat="1" ht="22.5" customHeight="1" x14ac:dyDescent="0.25">
      <c r="A31" s="3"/>
      <c r="B31" s="13" t="s">
        <v>66</v>
      </c>
      <c r="C31" s="1" t="s">
        <v>37</v>
      </c>
      <c r="D31" s="5" t="s">
        <v>34</v>
      </c>
      <c r="E31" s="5" t="s">
        <v>34</v>
      </c>
      <c r="F31" s="5" t="s">
        <v>34</v>
      </c>
      <c r="G31" s="5" t="s">
        <v>34</v>
      </c>
      <c r="H31" s="5" t="s">
        <v>64</v>
      </c>
      <c r="I31" s="5" t="s">
        <v>64</v>
      </c>
      <c r="J31" s="5" t="s">
        <v>64</v>
      </c>
      <c r="K31" s="5" t="s">
        <v>64</v>
      </c>
      <c r="L31" s="5" t="s">
        <v>64</v>
      </c>
      <c r="M31" s="5" t="s">
        <v>64</v>
      </c>
      <c r="N31" s="5" t="s">
        <v>64</v>
      </c>
      <c r="O31" s="5" t="s">
        <v>64</v>
      </c>
      <c r="P31" s="5" t="s">
        <v>64</v>
      </c>
      <c r="Q31" s="5" t="s">
        <v>64</v>
      </c>
      <c r="R31" s="5" t="s">
        <v>64</v>
      </c>
      <c r="S31" s="9" t="s">
        <v>64</v>
      </c>
      <c r="T31" s="5" t="s">
        <v>64</v>
      </c>
    </row>
    <row r="32" spans="1:22" s="10" customFormat="1" ht="32.25" customHeight="1" x14ac:dyDescent="0.25">
      <c r="A32" s="1" t="s">
        <v>13</v>
      </c>
      <c r="B32" s="6" t="s">
        <v>96</v>
      </c>
      <c r="C32" s="1" t="s">
        <v>62</v>
      </c>
      <c r="D32" s="5" t="s">
        <v>34</v>
      </c>
      <c r="E32" s="1" t="s">
        <v>2</v>
      </c>
      <c r="F32" s="15" t="s">
        <v>34</v>
      </c>
      <c r="G32" s="1" t="s">
        <v>94</v>
      </c>
      <c r="H32" s="5" t="s">
        <v>34</v>
      </c>
      <c r="I32" s="5" t="s">
        <v>34</v>
      </c>
      <c r="J32" s="5" t="s">
        <v>34</v>
      </c>
      <c r="K32" s="5" t="s">
        <v>64</v>
      </c>
      <c r="L32" s="5" t="s">
        <v>64</v>
      </c>
      <c r="M32" s="5">
        <v>100</v>
      </c>
      <c r="N32" s="5">
        <v>100</v>
      </c>
      <c r="O32" s="5">
        <v>100</v>
      </c>
      <c r="P32" s="5">
        <v>100</v>
      </c>
      <c r="Q32" s="5">
        <v>100</v>
      </c>
      <c r="R32" s="5">
        <v>100</v>
      </c>
      <c r="S32" s="5">
        <v>100</v>
      </c>
      <c r="T32" s="5" t="s">
        <v>34</v>
      </c>
    </row>
  </sheetData>
  <mergeCells count="16">
    <mergeCell ref="A1:A2"/>
    <mergeCell ref="B1:B2"/>
    <mergeCell ref="C1:C2"/>
    <mergeCell ref="D1:D2"/>
    <mergeCell ref="A18:A19"/>
    <mergeCell ref="B18:B19"/>
    <mergeCell ref="C18:C19"/>
    <mergeCell ref="D18:D19"/>
    <mergeCell ref="H1:J1"/>
    <mergeCell ref="K1:T1"/>
    <mergeCell ref="E18:E19"/>
    <mergeCell ref="F18:F19"/>
    <mergeCell ref="G18:G19"/>
    <mergeCell ref="E1:E2"/>
    <mergeCell ref="F1:F2"/>
    <mergeCell ref="G1:G2"/>
  </mergeCells>
  <phoneticPr fontId="2" type="noConversion"/>
  <pageMargins left="0.75" right="0.75" top="0.12" bottom="0.12" header="0.5" footer="0.5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5"/>
  <sheetViews>
    <sheetView topLeftCell="C31" zoomScaleNormal="100" zoomScaleSheetLayoutView="80" zoomScalePageLayoutView="50" workbookViewId="0">
      <selection activeCell="K32" sqref="K32"/>
    </sheetView>
  </sheetViews>
  <sheetFormatPr defaultColWidth="9.140625" defaultRowHeight="15" x14ac:dyDescent="0.25"/>
  <cols>
    <col min="1" max="1" width="5.28515625" style="10" customWidth="1"/>
    <col min="2" max="2" width="46.7109375" style="23" customWidth="1"/>
    <col min="3" max="3" width="13.85546875" style="24" customWidth="1"/>
    <col min="4" max="4" width="12" style="23" customWidth="1"/>
    <col min="5" max="5" width="26.85546875" style="10" customWidth="1"/>
    <col min="6" max="6" width="13.42578125" style="10" customWidth="1"/>
    <col min="7" max="7" width="26" style="10" customWidth="1"/>
    <col min="8" max="8" width="11.42578125" style="10" customWidth="1"/>
    <col min="9" max="9" width="16.42578125" style="10" customWidth="1"/>
    <col min="10" max="10" width="9.7109375" style="10" customWidth="1"/>
    <col min="11" max="11" width="15.42578125" style="133" customWidth="1"/>
    <col min="12" max="12" width="15.42578125" style="10" customWidth="1"/>
    <col min="13" max="13" width="15.28515625" style="10" customWidth="1"/>
    <col min="14" max="14" width="22" style="10" customWidth="1"/>
    <col min="15" max="15" width="9.140625" style="10"/>
    <col min="16" max="16" width="10.42578125" style="10" bestFit="1" customWidth="1"/>
    <col min="17" max="16384" width="9.140625" style="10"/>
  </cols>
  <sheetData>
    <row r="1" spans="1:21" x14ac:dyDescent="0.25">
      <c r="H1" s="246"/>
      <c r="I1" s="247"/>
      <c r="J1" s="247"/>
      <c r="K1" s="247"/>
      <c r="L1" s="247"/>
      <c r="M1" s="247"/>
      <c r="N1" s="247"/>
    </row>
    <row r="3" spans="1:21" ht="35.25" customHeight="1" x14ac:dyDescent="0.3">
      <c r="B3" s="261" t="s">
        <v>190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21" ht="18.75" x14ac:dyDescent="0.25">
      <c r="E4" s="242"/>
      <c r="F4" s="243"/>
      <c r="G4" s="243"/>
      <c r="H4" s="243"/>
      <c r="I4" s="243"/>
      <c r="J4" s="243"/>
    </row>
    <row r="5" spans="1:21" ht="15.75" x14ac:dyDescent="0.25">
      <c r="A5" s="253" t="s">
        <v>45</v>
      </c>
      <c r="B5" s="240" t="s">
        <v>60</v>
      </c>
      <c r="C5" s="240" t="s">
        <v>41</v>
      </c>
      <c r="D5" s="240" t="s">
        <v>61</v>
      </c>
      <c r="E5" s="240" t="s">
        <v>44</v>
      </c>
      <c r="F5" s="240" t="s">
        <v>42</v>
      </c>
      <c r="G5" s="240" t="s">
        <v>43</v>
      </c>
      <c r="H5" s="245" t="s">
        <v>36</v>
      </c>
      <c r="I5" s="245"/>
      <c r="J5" s="245"/>
      <c r="K5" s="244" t="s">
        <v>97</v>
      </c>
      <c r="L5" s="244"/>
      <c r="M5" s="244"/>
      <c r="N5" s="244"/>
    </row>
    <row r="6" spans="1:21" ht="60" customHeight="1" x14ac:dyDescent="0.25">
      <c r="A6" s="254"/>
      <c r="B6" s="241"/>
      <c r="C6" s="241"/>
      <c r="D6" s="241"/>
      <c r="E6" s="241"/>
      <c r="F6" s="241"/>
      <c r="G6" s="241"/>
      <c r="H6" s="48" t="s">
        <v>31</v>
      </c>
      <c r="I6" s="48" t="s">
        <v>32</v>
      </c>
      <c r="J6" s="48" t="s">
        <v>33</v>
      </c>
      <c r="K6" s="134">
        <v>2017</v>
      </c>
      <c r="L6" s="49">
        <v>2018</v>
      </c>
      <c r="M6" s="49">
        <v>2019</v>
      </c>
      <c r="N6" s="49" t="s">
        <v>59</v>
      </c>
    </row>
    <row r="7" spans="1:21" s="25" customFormat="1" ht="15.75" hidden="1" x14ac:dyDescent="0.25">
      <c r="A7" s="55" t="s">
        <v>46</v>
      </c>
      <c r="B7" s="56" t="s">
        <v>47</v>
      </c>
      <c r="C7" s="56" t="s">
        <v>48</v>
      </c>
      <c r="D7" s="56" t="s">
        <v>49</v>
      </c>
      <c r="E7" s="56" t="s">
        <v>50</v>
      </c>
      <c r="F7" s="56" t="s">
        <v>51</v>
      </c>
      <c r="G7" s="56" t="s">
        <v>52</v>
      </c>
      <c r="H7" s="56" t="s">
        <v>53</v>
      </c>
      <c r="I7" s="56" t="s">
        <v>54</v>
      </c>
      <c r="J7" s="56" t="s">
        <v>55</v>
      </c>
      <c r="K7" s="135" t="s">
        <v>0</v>
      </c>
      <c r="L7" s="55" t="s">
        <v>56</v>
      </c>
      <c r="M7" s="55" t="s">
        <v>57</v>
      </c>
      <c r="N7" s="57" t="s">
        <v>58</v>
      </c>
      <c r="P7" s="26"/>
    </row>
    <row r="8" spans="1:21" s="28" customFormat="1" ht="63" customHeight="1" x14ac:dyDescent="0.25">
      <c r="A8" s="58" t="s">
        <v>320</v>
      </c>
      <c r="B8" s="59" t="s">
        <v>143</v>
      </c>
      <c r="C8" s="60"/>
      <c r="D8" s="60"/>
      <c r="E8" s="60"/>
      <c r="F8" s="60" t="s">
        <v>98</v>
      </c>
      <c r="G8" s="58" t="s">
        <v>99</v>
      </c>
      <c r="H8" s="61"/>
      <c r="I8" s="61"/>
      <c r="J8" s="61"/>
      <c r="K8" s="62">
        <f>K11+K30</f>
        <v>62613.900000000009</v>
      </c>
      <c r="L8" s="62">
        <f t="shared" ref="L8:N8" si="0">L11+L30</f>
        <v>84334.51</v>
      </c>
      <c r="M8" s="62">
        <f t="shared" si="0"/>
        <v>89051.31</v>
      </c>
      <c r="N8" s="62">
        <f t="shared" si="0"/>
        <v>232661.52000000002</v>
      </c>
      <c r="O8" s="27"/>
      <c r="P8" s="10"/>
      <c r="Q8" s="10"/>
      <c r="R8" s="10"/>
      <c r="S8" s="10"/>
      <c r="T8" s="10"/>
      <c r="U8" s="10"/>
    </row>
    <row r="9" spans="1:21" s="28" customFormat="1" ht="61.5" customHeight="1" x14ac:dyDescent="0.25">
      <c r="A9" s="63"/>
      <c r="B9" s="64" t="s">
        <v>252</v>
      </c>
      <c r="C9" s="65"/>
      <c r="D9" s="65"/>
      <c r="E9" s="65"/>
      <c r="F9" s="65" t="s">
        <v>98</v>
      </c>
      <c r="G9" s="63" t="s">
        <v>99</v>
      </c>
      <c r="H9" s="61"/>
      <c r="I9" s="61"/>
      <c r="J9" s="61"/>
      <c r="K9" s="66"/>
      <c r="L9" s="66"/>
      <c r="M9" s="66"/>
      <c r="N9" s="66"/>
      <c r="O9" s="27"/>
      <c r="P9" s="10"/>
      <c r="Q9" s="10"/>
      <c r="R9" s="10"/>
      <c r="S9" s="10"/>
      <c r="T9" s="10"/>
      <c r="U9" s="10"/>
    </row>
    <row r="10" spans="1:21" s="28" customFormat="1" ht="64.5" customHeight="1" x14ac:dyDescent="0.25">
      <c r="A10" s="63"/>
      <c r="B10" s="64" t="s">
        <v>253</v>
      </c>
      <c r="C10" s="65"/>
      <c r="D10" s="65"/>
      <c r="E10" s="65"/>
      <c r="F10" s="65" t="s">
        <v>98</v>
      </c>
      <c r="G10" s="63" t="s">
        <v>99</v>
      </c>
      <c r="H10" s="61"/>
      <c r="I10" s="61"/>
      <c r="J10" s="61"/>
      <c r="K10" s="66"/>
      <c r="L10" s="66"/>
      <c r="M10" s="66"/>
      <c r="N10" s="66"/>
      <c r="O10" s="27"/>
      <c r="P10" s="10"/>
      <c r="Q10" s="10"/>
      <c r="R10" s="10"/>
      <c r="S10" s="10"/>
      <c r="T10" s="10"/>
      <c r="U10" s="10"/>
    </row>
    <row r="11" spans="1:21" s="28" customFormat="1" ht="64.5" customHeight="1" x14ac:dyDescent="0.25">
      <c r="A11" s="67"/>
      <c r="B11" s="68" t="s">
        <v>173</v>
      </c>
      <c r="C11" s="63" t="s">
        <v>37</v>
      </c>
      <c r="D11" s="65"/>
      <c r="E11" s="65"/>
      <c r="F11" s="65" t="s">
        <v>98</v>
      </c>
      <c r="G11" s="63" t="s">
        <v>99</v>
      </c>
      <c r="H11" s="61"/>
      <c r="I11" s="61"/>
      <c r="J11" s="61"/>
      <c r="K11" s="69">
        <f>K26+K27+K28+K29</f>
        <v>16387.2</v>
      </c>
      <c r="L11" s="69">
        <f t="shared" ref="L11:M11" si="1">L26+L27+L28+L29</f>
        <v>37396.81</v>
      </c>
      <c r="M11" s="69">
        <f t="shared" si="1"/>
        <v>37835.410000000003</v>
      </c>
      <c r="N11" s="69">
        <f>M11+L11+K11</f>
        <v>91619.42</v>
      </c>
      <c r="O11" s="29"/>
      <c r="P11" s="10"/>
      <c r="Q11" s="10"/>
      <c r="R11" s="10"/>
      <c r="S11" s="10"/>
      <c r="T11" s="10"/>
      <c r="U11" s="10"/>
    </row>
    <row r="12" spans="1:21" s="28" customFormat="1" ht="117.75" customHeight="1" x14ac:dyDescent="0.25">
      <c r="A12" s="70"/>
      <c r="B12" s="71" t="s">
        <v>306</v>
      </c>
      <c r="C12" s="72" t="s">
        <v>62</v>
      </c>
      <c r="D12" s="72">
        <v>1</v>
      </c>
      <c r="E12" s="70" t="s">
        <v>68</v>
      </c>
      <c r="F12" s="73"/>
      <c r="G12" s="67" t="s">
        <v>99</v>
      </c>
      <c r="H12" s="74"/>
      <c r="I12" s="74"/>
      <c r="J12" s="74"/>
      <c r="K12" s="75">
        <v>0.1</v>
      </c>
      <c r="L12" s="75">
        <v>0.2</v>
      </c>
      <c r="M12" s="75">
        <v>0.2</v>
      </c>
      <c r="N12" s="76">
        <v>0.16500000000000001</v>
      </c>
      <c r="O12" s="27"/>
      <c r="P12" s="10"/>
      <c r="Q12" s="10"/>
      <c r="R12" s="10"/>
      <c r="S12" s="10"/>
      <c r="T12" s="10"/>
      <c r="U12" s="10"/>
    </row>
    <row r="13" spans="1:21" s="28" customFormat="1" ht="79.5" customHeight="1" x14ac:dyDescent="0.25">
      <c r="A13" s="67"/>
      <c r="B13" s="71" t="s">
        <v>114</v>
      </c>
      <c r="C13" s="73" t="s">
        <v>62</v>
      </c>
      <c r="D13" s="73">
        <v>2</v>
      </c>
      <c r="E13" s="67" t="s">
        <v>101</v>
      </c>
      <c r="F13" s="73" t="s">
        <v>98</v>
      </c>
      <c r="G13" s="67" t="s">
        <v>99</v>
      </c>
      <c r="H13" s="74"/>
      <c r="I13" s="74"/>
      <c r="J13" s="74"/>
      <c r="K13" s="75">
        <v>1</v>
      </c>
      <c r="L13" s="75">
        <v>1</v>
      </c>
      <c r="M13" s="75">
        <v>1</v>
      </c>
      <c r="N13" s="75">
        <v>1</v>
      </c>
      <c r="O13" s="27"/>
      <c r="P13" s="10"/>
      <c r="Q13" s="10"/>
      <c r="R13" s="10"/>
      <c r="S13" s="10"/>
      <c r="T13" s="10"/>
      <c r="U13" s="10"/>
    </row>
    <row r="14" spans="1:21" s="28" customFormat="1" ht="94.5" customHeight="1" x14ac:dyDescent="0.25">
      <c r="A14" s="67"/>
      <c r="B14" s="71" t="s">
        <v>225</v>
      </c>
      <c r="C14" s="73" t="s">
        <v>62</v>
      </c>
      <c r="D14" s="73"/>
      <c r="E14" s="67" t="s">
        <v>226</v>
      </c>
      <c r="F14" s="73" t="s">
        <v>98</v>
      </c>
      <c r="G14" s="67" t="s">
        <v>99</v>
      </c>
      <c r="H14" s="74"/>
      <c r="I14" s="74"/>
      <c r="J14" s="74"/>
      <c r="K14" s="75">
        <v>0.9</v>
      </c>
      <c r="L14" s="75">
        <v>1</v>
      </c>
      <c r="M14" s="75">
        <v>1</v>
      </c>
      <c r="N14" s="75">
        <v>0.96599999999999997</v>
      </c>
      <c r="O14" s="27"/>
      <c r="P14" s="10"/>
      <c r="Q14" s="10"/>
      <c r="R14" s="10"/>
      <c r="S14" s="10"/>
      <c r="T14" s="10"/>
      <c r="U14" s="10"/>
    </row>
    <row r="15" spans="1:21" s="28" customFormat="1" ht="78.75" customHeight="1" x14ac:dyDescent="0.25">
      <c r="A15" s="67"/>
      <c r="B15" s="71" t="s">
        <v>307</v>
      </c>
      <c r="C15" s="73" t="s">
        <v>62</v>
      </c>
      <c r="D15" s="73"/>
      <c r="E15" s="67" t="s">
        <v>227</v>
      </c>
      <c r="F15" s="73" t="s">
        <v>98</v>
      </c>
      <c r="G15" s="67" t="s">
        <v>99</v>
      </c>
      <c r="H15" s="74"/>
      <c r="I15" s="74"/>
      <c r="J15" s="74"/>
      <c r="K15" s="75">
        <v>0.9</v>
      </c>
      <c r="L15" s="75">
        <v>1</v>
      </c>
      <c r="M15" s="75">
        <v>1</v>
      </c>
      <c r="N15" s="75">
        <v>0.96599999999999997</v>
      </c>
      <c r="O15" s="27"/>
      <c r="P15" s="10" t="s">
        <v>278</v>
      </c>
      <c r="Q15" s="10"/>
      <c r="R15" s="10"/>
      <c r="S15" s="10"/>
      <c r="T15" s="10"/>
      <c r="U15" s="10"/>
    </row>
    <row r="16" spans="1:21" ht="77.25" customHeight="1" x14ac:dyDescent="0.25">
      <c r="A16" s="67"/>
      <c r="B16" s="77" t="s">
        <v>115</v>
      </c>
      <c r="C16" s="67" t="s">
        <v>102</v>
      </c>
      <c r="D16" s="73"/>
      <c r="E16" s="67" t="s">
        <v>109</v>
      </c>
      <c r="F16" s="73" t="s">
        <v>98</v>
      </c>
      <c r="G16" s="67" t="s">
        <v>99</v>
      </c>
      <c r="H16" s="74"/>
      <c r="I16" s="74"/>
      <c r="J16" s="74"/>
      <c r="K16" s="75" t="s">
        <v>100</v>
      </c>
      <c r="L16" s="78">
        <v>13</v>
      </c>
      <c r="M16" s="78">
        <v>14</v>
      </c>
      <c r="N16" s="78">
        <v>13.3</v>
      </c>
      <c r="O16" s="27"/>
    </row>
    <row r="17" spans="1:21" ht="100.5" customHeight="1" x14ac:dyDescent="0.25">
      <c r="A17" s="67"/>
      <c r="B17" s="79" t="s">
        <v>254</v>
      </c>
      <c r="C17" s="80" t="s">
        <v>62</v>
      </c>
      <c r="D17" s="73"/>
      <c r="E17" s="67" t="s">
        <v>104</v>
      </c>
      <c r="F17" s="73" t="s">
        <v>98</v>
      </c>
      <c r="G17" s="67" t="s">
        <v>99</v>
      </c>
      <c r="H17" s="74"/>
      <c r="I17" s="74"/>
      <c r="J17" s="74"/>
      <c r="K17" s="81">
        <v>0.9</v>
      </c>
      <c r="L17" s="81">
        <v>0.95</v>
      </c>
      <c r="M17" s="81">
        <v>1</v>
      </c>
      <c r="N17" s="82">
        <v>1</v>
      </c>
      <c r="O17" s="27"/>
    </row>
    <row r="18" spans="1:21" s="30" customFormat="1" ht="112.5" customHeight="1" x14ac:dyDescent="0.25">
      <c r="A18" s="70"/>
      <c r="B18" s="79" t="s">
        <v>255</v>
      </c>
      <c r="C18" s="72" t="s">
        <v>62</v>
      </c>
      <c r="D18" s="72"/>
      <c r="E18" s="70" t="s">
        <v>103</v>
      </c>
      <c r="F18" s="73" t="s">
        <v>98</v>
      </c>
      <c r="G18" s="67" t="s">
        <v>99</v>
      </c>
      <c r="H18" s="74"/>
      <c r="I18" s="74"/>
      <c r="J18" s="74"/>
      <c r="K18" s="75">
        <v>1</v>
      </c>
      <c r="L18" s="75">
        <v>1</v>
      </c>
      <c r="M18" s="75">
        <v>1</v>
      </c>
      <c r="N18" s="75">
        <v>1</v>
      </c>
      <c r="O18" s="29"/>
      <c r="P18" s="27"/>
      <c r="Q18" s="27"/>
      <c r="R18" s="27"/>
      <c r="S18" s="27"/>
      <c r="T18" s="27"/>
      <c r="U18" s="27"/>
    </row>
    <row r="19" spans="1:21" s="28" customFormat="1" ht="74.25" customHeight="1" x14ac:dyDescent="0.25">
      <c r="A19" s="80"/>
      <c r="B19" s="71" t="s">
        <v>308</v>
      </c>
      <c r="C19" s="80" t="s">
        <v>62</v>
      </c>
      <c r="D19" s="83"/>
      <c r="E19" s="80" t="s">
        <v>105</v>
      </c>
      <c r="F19" s="83" t="s">
        <v>98</v>
      </c>
      <c r="G19" s="67" t="s">
        <v>99</v>
      </c>
      <c r="H19" s="74"/>
      <c r="I19" s="74"/>
      <c r="J19" s="74"/>
      <c r="K19" s="75">
        <v>0.5</v>
      </c>
      <c r="L19" s="75">
        <v>0.7</v>
      </c>
      <c r="M19" s="75">
        <v>1</v>
      </c>
      <c r="N19" s="75">
        <v>1</v>
      </c>
      <c r="O19" s="27"/>
      <c r="P19" s="10"/>
      <c r="Q19" s="10"/>
      <c r="R19" s="10"/>
      <c r="S19" s="10"/>
      <c r="T19" s="10"/>
      <c r="U19" s="10"/>
    </row>
    <row r="20" spans="1:21" s="30" customFormat="1" ht="142.5" hidden="1" customHeight="1" x14ac:dyDescent="0.25">
      <c r="A20" s="255"/>
      <c r="B20" s="68"/>
      <c r="C20" s="257"/>
      <c r="D20" s="257"/>
      <c r="E20" s="257"/>
      <c r="F20" s="257"/>
      <c r="G20" s="73"/>
      <c r="H20" s="259"/>
      <c r="I20" s="259"/>
      <c r="J20" s="259"/>
      <c r="K20" s="78"/>
      <c r="L20" s="78"/>
      <c r="M20" s="78"/>
      <c r="N20" s="78"/>
      <c r="O20" s="27"/>
      <c r="P20" s="27"/>
      <c r="Q20" s="27"/>
      <c r="R20" s="27"/>
      <c r="S20" s="27"/>
      <c r="T20" s="27"/>
      <c r="U20" s="27"/>
    </row>
    <row r="21" spans="1:21" s="28" customFormat="1" ht="60" hidden="1" customHeight="1" x14ac:dyDescent="0.25">
      <c r="A21" s="256"/>
      <c r="B21" s="84"/>
      <c r="C21" s="258"/>
      <c r="D21" s="258"/>
      <c r="E21" s="258"/>
      <c r="F21" s="258"/>
      <c r="G21" s="70"/>
      <c r="H21" s="260"/>
      <c r="I21" s="260"/>
      <c r="J21" s="260"/>
      <c r="K21" s="78"/>
      <c r="L21" s="78"/>
      <c r="M21" s="78"/>
      <c r="N21" s="78"/>
      <c r="O21" s="27"/>
      <c r="P21" s="10"/>
      <c r="Q21" s="10"/>
      <c r="R21" s="10"/>
      <c r="S21" s="10"/>
      <c r="T21" s="10"/>
      <c r="U21" s="10"/>
    </row>
    <row r="22" spans="1:21" s="28" customFormat="1" ht="86.25" customHeight="1" x14ac:dyDescent="0.25">
      <c r="A22" s="85"/>
      <c r="B22" s="86" t="s">
        <v>309</v>
      </c>
      <c r="C22" s="87" t="s">
        <v>62</v>
      </c>
      <c r="D22" s="88"/>
      <c r="E22" s="85" t="s">
        <v>106</v>
      </c>
      <c r="F22" s="88" t="s">
        <v>98</v>
      </c>
      <c r="G22" s="67" t="s">
        <v>99</v>
      </c>
      <c r="H22" s="89"/>
      <c r="I22" s="90"/>
      <c r="J22" s="89"/>
      <c r="K22" s="75">
        <v>0.9</v>
      </c>
      <c r="L22" s="75">
        <v>1</v>
      </c>
      <c r="M22" s="75">
        <v>1</v>
      </c>
      <c r="N22" s="75">
        <v>1</v>
      </c>
      <c r="O22" s="27"/>
      <c r="P22" s="10"/>
      <c r="Q22" s="10"/>
      <c r="R22" s="10"/>
      <c r="S22" s="10"/>
      <c r="T22" s="10"/>
      <c r="U22" s="10"/>
    </row>
    <row r="23" spans="1:21" s="47" customFormat="1" ht="51.75" customHeight="1" x14ac:dyDescent="0.25">
      <c r="A23" s="87"/>
      <c r="B23" s="86" t="s">
        <v>240</v>
      </c>
      <c r="C23" s="78" t="s">
        <v>228</v>
      </c>
      <c r="D23" s="78"/>
      <c r="E23" s="78"/>
      <c r="F23" s="78" t="s">
        <v>98</v>
      </c>
      <c r="G23" s="87" t="s">
        <v>99</v>
      </c>
      <c r="H23" s="91"/>
      <c r="I23" s="91"/>
      <c r="J23" s="91"/>
      <c r="K23" s="78">
        <v>4</v>
      </c>
      <c r="L23" s="78">
        <v>3</v>
      </c>
      <c r="M23" s="78">
        <v>0</v>
      </c>
      <c r="N23" s="78">
        <f>L23+K23</f>
        <v>7</v>
      </c>
      <c r="O23" s="45"/>
      <c r="P23" s="46"/>
      <c r="Q23" s="46"/>
      <c r="R23" s="46"/>
      <c r="S23" s="46"/>
      <c r="T23" s="46"/>
      <c r="U23" s="46"/>
    </row>
    <row r="24" spans="1:21" s="28" customFormat="1" ht="81" customHeight="1" x14ac:dyDescent="0.25">
      <c r="A24" s="87"/>
      <c r="B24" s="71" t="s">
        <v>323</v>
      </c>
      <c r="C24" s="87" t="s">
        <v>62</v>
      </c>
      <c r="D24" s="78"/>
      <c r="E24" s="85" t="s">
        <v>107</v>
      </c>
      <c r="F24" s="78" t="s">
        <v>98</v>
      </c>
      <c r="G24" s="87" t="s">
        <v>99</v>
      </c>
      <c r="H24" s="92"/>
      <c r="I24" s="92"/>
      <c r="J24" s="92"/>
      <c r="K24" s="93">
        <v>0.5</v>
      </c>
      <c r="L24" s="93">
        <v>0.5</v>
      </c>
      <c r="M24" s="93">
        <v>0.7</v>
      </c>
      <c r="N24" s="93">
        <v>0.7</v>
      </c>
      <c r="O24" s="27"/>
      <c r="P24" s="10"/>
      <c r="Q24" s="10"/>
      <c r="R24" s="10"/>
      <c r="S24" s="10"/>
      <c r="T24" s="10"/>
      <c r="U24" s="10"/>
    </row>
    <row r="25" spans="1:21" s="30" customFormat="1" ht="44.25" hidden="1" customHeight="1" x14ac:dyDescent="0.25">
      <c r="A25" s="87"/>
      <c r="B25" s="94"/>
      <c r="C25" s="85"/>
      <c r="D25" s="78"/>
      <c r="E25" s="88"/>
      <c r="F25" s="78"/>
      <c r="G25" s="87"/>
      <c r="H25" s="92"/>
      <c r="I25" s="92"/>
      <c r="J25" s="92"/>
      <c r="K25" s="95"/>
      <c r="L25" s="95"/>
      <c r="M25" s="95"/>
      <c r="N25" s="96"/>
      <c r="O25" s="29"/>
      <c r="P25" s="27"/>
      <c r="Q25" s="27"/>
      <c r="R25" s="27"/>
      <c r="S25" s="27"/>
      <c r="T25" s="27"/>
      <c r="U25" s="27"/>
    </row>
    <row r="26" spans="1:21" s="30" customFormat="1" ht="63.75" customHeight="1" x14ac:dyDescent="0.25">
      <c r="A26" s="87" t="s">
        <v>282</v>
      </c>
      <c r="B26" s="71" t="s">
        <v>241</v>
      </c>
      <c r="C26" s="85" t="s">
        <v>113</v>
      </c>
      <c r="D26" s="78"/>
      <c r="E26" s="88"/>
      <c r="F26" s="78" t="s">
        <v>98</v>
      </c>
      <c r="G26" s="87" t="s">
        <v>99</v>
      </c>
      <c r="H26" s="128" t="s">
        <v>257</v>
      </c>
      <c r="I26" s="128" t="s">
        <v>348</v>
      </c>
      <c r="J26" s="128" t="s">
        <v>239</v>
      </c>
      <c r="K26" s="97" t="s">
        <v>242</v>
      </c>
      <c r="L26" s="97" t="s">
        <v>242</v>
      </c>
      <c r="M26" s="97" t="s">
        <v>242</v>
      </c>
      <c r="N26" s="96">
        <f>M26+L26+K26</f>
        <v>204</v>
      </c>
      <c r="O26" s="29"/>
      <c r="P26" s="27"/>
      <c r="Q26" s="27"/>
      <c r="R26" s="27"/>
      <c r="S26" s="27"/>
      <c r="T26" s="27"/>
      <c r="U26" s="27"/>
    </row>
    <row r="27" spans="1:21" s="47" customFormat="1" ht="60.75" customHeight="1" x14ac:dyDescent="0.25">
      <c r="A27" s="87" t="s">
        <v>283</v>
      </c>
      <c r="B27" s="86" t="s">
        <v>302</v>
      </c>
      <c r="C27" s="78" t="s">
        <v>108</v>
      </c>
      <c r="D27" s="78"/>
      <c r="E27" s="78"/>
      <c r="F27" s="78" t="s">
        <v>98</v>
      </c>
      <c r="G27" s="87" t="s">
        <v>99</v>
      </c>
      <c r="H27" s="128" t="s">
        <v>257</v>
      </c>
      <c r="I27" s="128" t="s">
        <v>349</v>
      </c>
      <c r="J27" s="128" t="s">
        <v>246</v>
      </c>
      <c r="K27" s="130">
        <v>30</v>
      </c>
      <c r="L27" s="130" t="s">
        <v>200</v>
      </c>
      <c r="M27" s="130" t="s">
        <v>200</v>
      </c>
      <c r="N27" s="130">
        <f>M27+L27+K27</f>
        <v>230</v>
      </c>
      <c r="O27" s="45"/>
      <c r="P27" s="46"/>
      <c r="Q27" s="46"/>
      <c r="R27" s="46"/>
      <c r="S27" s="46"/>
      <c r="T27" s="46"/>
      <c r="U27" s="46"/>
    </row>
    <row r="28" spans="1:21" s="28" customFormat="1" ht="68.25" customHeight="1" x14ac:dyDescent="0.25">
      <c r="A28" s="87" t="s">
        <v>284</v>
      </c>
      <c r="B28" s="86" t="s">
        <v>303</v>
      </c>
      <c r="C28" s="87" t="s">
        <v>108</v>
      </c>
      <c r="D28" s="78"/>
      <c r="E28" s="78"/>
      <c r="F28" s="78" t="s">
        <v>98</v>
      </c>
      <c r="G28" s="87" t="s">
        <v>99</v>
      </c>
      <c r="H28" s="128" t="s">
        <v>257</v>
      </c>
      <c r="I28" s="129" t="s">
        <v>350</v>
      </c>
      <c r="J28" s="128" t="s">
        <v>246</v>
      </c>
      <c r="K28" s="130">
        <v>16289.2</v>
      </c>
      <c r="L28" s="130">
        <v>34728.81</v>
      </c>
      <c r="M28" s="130">
        <v>35067.410000000003</v>
      </c>
      <c r="N28" s="130">
        <f>M28+L28+K28</f>
        <v>86085.42</v>
      </c>
      <c r="O28" s="27"/>
      <c r="P28" s="10"/>
      <c r="Q28" s="10"/>
      <c r="R28" s="10"/>
      <c r="S28" s="10"/>
      <c r="T28" s="10"/>
      <c r="U28" s="10"/>
    </row>
    <row r="29" spans="1:21" s="28" customFormat="1" ht="68.25" customHeight="1" x14ac:dyDescent="0.25">
      <c r="A29" s="87" t="s">
        <v>69</v>
      </c>
      <c r="B29" s="86" t="s">
        <v>342</v>
      </c>
      <c r="C29" s="87" t="s">
        <v>108</v>
      </c>
      <c r="D29" s="78"/>
      <c r="E29" s="88"/>
      <c r="F29" s="78" t="s">
        <v>98</v>
      </c>
      <c r="G29" s="87" t="s">
        <v>99</v>
      </c>
      <c r="H29" s="128" t="s">
        <v>257</v>
      </c>
      <c r="I29" s="129" t="s">
        <v>351</v>
      </c>
      <c r="J29" s="128" t="s">
        <v>239</v>
      </c>
      <c r="K29" s="97">
        <v>0</v>
      </c>
      <c r="L29" s="97">
        <v>2500</v>
      </c>
      <c r="M29" s="97">
        <v>2600</v>
      </c>
      <c r="N29" s="97">
        <f>M29+L29+K29</f>
        <v>5100</v>
      </c>
      <c r="O29" s="27"/>
      <c r="P29" s="10"/>
      <c r="Q29" s="10"/>
      <c r="R29" s="10"/>
      <c r="S29" s="10"/>
      <c r="T29" s="10"/>
      <c r="U29" s="10"/>
    </row>
    <row r="30" spans="1:21" s="30" customFormat="1" ht="36" customHeight="1" x14ac:dyDescent="0.25">
      <c r="A30" s="87"/>
      <c r="B30" s="94" t="s">
        <v>110</v>
      </c>
      <c r="C30" s="100" t="s">
        <v>108</v>
      </c>
      <c r="D30" s="101"/>
      <c r="E30" s="66"/>
      <c r="F30" s="101" t="s">
        <v>98</v>
      </c>
      <c r="G30" s="100" t="s">
        <v>99</v>
      </c>
      <c r="H30" s="102"/>
      <c r="I30" s="102"/>
      <c r="J30" s="102"/>
      <c r="K30" s="103">
        <f>K31+K32</f>
        <v>46226.700000000004</v>
      </c>
      <c r="L30" s="103">
        <f t="shared" ref="L30:N30" si="2">L31+L32</f>
        <v>46937.7</v>
      </c>
      <c r="M30" s="103">
        <f t="shared" si="2"/>
        <v>51215.9</v>
      </c>
      <c r="N30" s="103">
        <f t="shared" si="2"/>
        <v>141042.1</v>
      </c>
      <c r="O30" s="27"/>
      <c r="P30" s="27"/>
      <c r="Q30" s="27"/>
      <c r="R30" s="27"/>
      <c r="S30" s="27"/>
      <c r="T30" s="27"/>
      <c r="U30" s="27"/>
    </row>
    <row r="31" spans="1:21" s="28" customFormat="1" ht="65.25" customHeight="1" x14ac:dyDescent="0.25">
      <c r="A31" s="85" t="s">
        <v>285</v>
      </c>
      <c r="B31" s="104" t="s">
        <v>343</v>
      </c>
      <c r="C31" s="87" t="s">
        <v>108</v>
      </c>
      <c r="D31" s="78"/>
      <c r="E31" s="87"/>
      <c r="F31" s="78" t="s">
        <v>98</v>
      </c>
      <c r="G31" s="87" t="s">
        <v>99</v>
      </c>
      <c r="H31" s="128" t="s">
        <v>257</v>
      </c>
      <c r="I31" s="128" t="s">
        <v>352</v>
      </c>
      <c r="J31" s="128" t="s">
        <v>246</v>
      </c>
      <c r="K31" s="96">
        <v>45448.3</v>
      </c>
      <c r="L31" s="96" t="s">
        <v>249</v>
      </c>
      <c r="M31" s="96" t="s">
        <v>250</v>
      </c>
      <c r="N31" s="96" t="s">
        <v>251</v>
      </c>
      <c r="O31" s="27"/>
      <c r="P31" s="10"/>
      <c r="Q31" s="10"/>
      <c r="R31" s="10"/>
      <c r="S31" s="10"/>
      <c r="T31" s="10"/>
      <c r="U31" s="10"/>
    </row>
    <row r="32" spans="1:21" s="28" customFormat="1" ht="58.5" customHeight="1" x14ac:dyDescent="0.25">
      <c r="A32" s="85" t="s">
        <v>286</v>
      </c>
      <c r="B32" s="104" t="s">
        <v>344</v>
      </c>
      <c r="C32" s="87"/>
      <c r="D32" s="88"/>
      <c r="E32" s="85"/>
      <c r="F32" s="78"/>
      <c r="G32" s="87"/>
      <c r="H32" s="131"/>
      <c r="I32" s="131"/>
      <c r="J32" s="131"/>
      <c r="K32" s="96">
        <f>K33+K34</f>
        <v>778.4</v>
      </c>
      <c r="L32" s="96">
        <f t="shared" ref="L32:N32" si="3">L33+L34</f>
        <v>4156</v>
      </c>
      <c r="M32" s="96">
        <f t="shared" si="3"/>
        <v>4156</v>
      </c>
      <c r="N32" s="96">
        <f t="shared" si="3"/>
        <v>12308</v>
      </c>
      <c r="O32" s="27"/>
      <c r="P32" s="10"/>
      <c r="Q32" s="10"/>
      <c r="R32" s="10"/>
      <c r="S32" s="10"/>
      <c r="T32" s="10"/>
      <c r="U32" s="10"/>
    </row>
    <row r="33" spans="1:21" s="28" customFormat="1" ht="66" customHeight="1" x14ac:dyDescent="0.25">
      <c r="A33" s="85"/>
      <c r="B33" s="104" t="s">
        <v>304</v>
      </c>
      <c r="C33" s="87" t="s">
        <v>108</v>
      </c>
      <c r="D33" s="88"/>
      <c r="E33" s="85"/>
      <c r="F33" s="78" t="s">
        <v>98</v>
      </c>
      <c r="G33" s="87" t="s">
        <v>99</v>
      </c>
      <c r="H33" s="131" t="s">
        <v>247</v>
      </c>
      <c r="I33" s="131" t="s">
        <v>353</v>
      </c>
      <c r="J33" s="131" t="s">
        <v>248</v>
      </c>
      <c r="K33" s="97">
        <v>753.6</v>
      </c>
      <c r="L33" s="97" t="s">
        <v>256</v>
      </c>
      <c r="M33" s="97" t="s">
        <v>256</v>
      </c>
      <c r="N33" s="97" t="s">
        <v>258</v>
      </c>
      <c r="O33" s="27"/>
      <c r="P33" s="10"/>
      <c r="Q33" s="10"/>
      <c r="R33" s="10"/>
      <c r="S33" s="10"/>
      <c r="T33" s="10"/>
      <c r="U33" s="10"/>
    </row>
    <row r="34" spans="1:21" s="28" customFormat="1" ht="66.75" customHeight="1" x14ac:dyDescent="0.25">
      <c r="A34" s="85"/>
      <c r="B34" s="104" t="s">
        <v>305</v>
      </c>
      <c r="C34" s="87" t="s">
        <v>113</v>
      </c>
      <c r="D34" s="88"/>
      <c r="E34" s="85"/>
      <c r="F34" s="78" t="s">
        <v>98</v>
      </c>
      <c r="G34" s="87" t="s">
        <v>99</v>
      </c>
      <c r="H34" s="131" t="s">
        <v>247</v>
      </c>
      <c r="I34" s="131" t="s">
        <v>354</v>
      </c>
      <c r="J34" s="131" t="s">
        <v>246</v>
      </c>
      <c r="K34" s="97">
        <v>24.8</v>
      </c>
      <c r="L34" s="97" t="s">
        <v>243</v>
      </c>
      <c r="M34" s="97" t="s">
        <v>243</v>
      </c>
      <c r="N34" s="97" t="s">
        <v>244</v>
      </c>
      <c r="O34" s="27"/>
      <c r="P34" s="10"/>
      <c r="Q34" s="10"/>
      <c r="R34" s="10"/>
      <c r="S34" s="10"/>
      <c r="T34" s="10"/>
      <c r="U34" s="10"/>
    </row>
    <row r="35" spans="1:21" s="28" customFormat="1" ht="66.75" customHeight="1" x14ac:dyDescent="0.25">
      <c r="A35" s="105" t="s">
        <v>321</v>
      </c>
      <c r="B35" s="59" t="s">
        <v>144</v>
      </c>
      <c r="C35" s="100" t="s">
        <v>108</v>
      </c>
      <c r="D35" s="101"/>
      <c r="E35" s="101"/>
      <c r="F35" s="100" t="s">
        <v>98</v>
      </c>
      <c r="G35" s="100" t="s">
        <v>99</v>
      </c>
      <c r="H35" s="106"/>
      <c r="I35" s="106"/>
      <c r="J35" s="106"/>
      <c r="K35" s="113">
        <f>K38+K63</f>
        <v>221364.69999999998</v>
      </c>
      <c r="L35" s="132">
        <f>L38+L63</f>
        <v>349136.85</v>
      </c>
      <c r="M35" s="132">
        <f>M38+M63</f>
        <v>351456.05</v>
      </c>
      <c r="N35" s="132">
        <f>M35+L35+K35</f>
        <v>921957.59999999986</v>
      </c>
      <c r="O35" s="27"/>
      <c r="P35" s="10"/>
      <c r="Q35" s="10"/>
      <c r="R35" s="10"/>
      <c r="S35" s="10"/>
      <c r="T35" s="10"/>
      <c r="U35" s="10"/>
    </row>
    <row r="36" spans="1:21" s="28" customFormat="1" ht="80.25" customHeight="1" x14ac:dyDescent="0.25">
      <c r="A36" s="87"/>
      <c r="B36" s="107" t="s">
        <v>261</v>
      </c>
      <c r="C36" s="87"/>
      <c r="D36" s="78"/>
      <c r="E36" s="78"/>
      <c r="F36" s="87"/>
      <c r="G36" s="87"/>
      <c r="H36" s="99"/>
      <c r="I36" s="99"/>
      <c r="J36" s="99"/>
      <c r="K36" s="108"/>
      <c r="L36" s="98"/>
      <c r="M36" s="98"/>
      <c r="N36" s="98"/>
      <c r="O36" s="27"/>
      <c r="P36" s="10"/>
      <c r="Q36" s="10"/>
      <c r="R36" s="10"/>
      <c r="S36" s="10"/>
      <c r="T36" s="10"/>
      <c r="U36" s="10"/>
    </row>
    <row r="37" spans="1:21" s="30" customFormat="1" ht="66" customHeight="1" x14ac:dyDescent="0.25">
      <c r="A37" s="109"/>
      <c r="B37" s="59" t="s">
        <v>111</v>
      </c>
      <c r="C37" s="100"/>
      <c r="D37" s="110"/>
      <c r="E37" s="100"/>
      <c r="F37" s="101"/>
      <c r="G37" s="100"/>
      <c r="H37" s="111"/>
      <c r="I37" s="111"/>
      <c r="J37" s="111"/>
      <c r="K37" s="136"/>
      <c r="L37" s="112"/>
      <c r="M37" s="112"/>
      <c r="N37" s="113"/>
      <c r="O37" s="27"/>
      <c r="P37" s="27"/>
      <c r="Q37" s="27"/>
      <c r="R37" s="27"/>
      <c r="S37" s="27"/>
      <c r="T37" s="27"/>
      <c r="U37" s="27"/>
    </row>
    <row r="38" spans="1:21" ht="66" customHeight="1" x14ac:dyDescent="0.25">
      <c r="A38" s="114"/>
      <c r="B38" s="115" t="s">
        <v>112</v>
      </c>
      <c r="C38" s="116" t="s">
        <v>113</v>
      </c>
      <c r="D38" s="116"/>
      <c r="E38" s="116"/>
      <c r="F38" s="116" t="s">
        <v>98</v>
      </c>
      <c r="G38" s="117" t="s">
        <v>99</v>
      </c>
      <c r="H38" s="118"/>
      <c r="I38" s="118"/>
      <c r="J38" s="118"/>
      <c r="K38" s="136">
        <f>K57+K58+K59+K60+K61+K62</f>
        <v>42677.899999999994</v>
      </c>
      <c r="L38" s="112">
        <f t="shared" ref="L38:M38" si="4">L57+L58+L59+L60+L61+L62</f>
        <v>83481</v>
      </c>
      <c r="M38" s="112">
        <f t="shared" si="4"/>
        <v>85800.2</v>
      </c>
      <c r="N38" s="112">
        <f>M38+L38+K38</f>
        <v>211959.1</v>
      </c>
    </row>
    <row r="39" spans="1:21" ht="67.5" customHeight="1" x14ac:dyDescent="0.25">
      <c r="A39" s="119"/>
      <c r="B39" s="54" t="s">
        <v>324</v>
      </c>
      <c r="C39" s="50" t="s">
        <v>62</v>
      </c>
      <c r="D39" s="50"/>
      <c r="E39" s="120" t="s">
        <v>125</v>
      </c>
      <c r="F39" s="51" t="s">
        <v>98</v>
      </c>
      <c r="G39" s="121" t="s">
        <v>99</v>
      </c>
      <c r="H39" s="122"/>
      <c r="I39" s="122"/>
      <c r="J39" s="122"/>
      <c r="K39" s="137">
        <v>0.25</v>
      </c>
      <c r="L39" s="52">
        <v>0.28000000000000003</v>
      </c>
      <c r="M39" s="52">
        <v>0.4</v>
      </c>
      <c r="N39" s="52">
        <v>0.4</v>
      </c>
    </row>
    <row r="40" spans="1:21" ht="102" customHeight="1" x14ac:dyDescent="0.25">
      <c r="A40" s="119"/>
      <c r="B40" s="54" t="s">
        <v>229</v>
      </c>
      <c r="C40" s="50" t="s">
        <v>62</v>
      </c>
      <c r="D40" s="50"/>
      <c r="E40" s="120" t="s">
        <v>226</v>
      </c>
      <c r="F40" s="51" t="s">
        <v>98</v>
      </c>
      <c r="G40" s="121" t="s">
        <v>99</v>
      </c>
      <c r="H40" s="122"/>
      <c r="I40" s="122"/>
      <c r="J40" s="122"/>
      <c r="K40" s="137">
        <v>0.75</v>
      </c>
      <c r="L40" s="52">
        <v>0.82</v>
      </c>
      <c r="M40" s="52">
        <v>0.95</v>
      </c>
      <c r="N40" s="52">
        <v>0.84</v>
      </c>
    </row>
    <row r="41" spans="1:21" ht="80.25" customHeight="1" x14ac:dyDescent="0.25">
      <c r="A41" s="119"/>
      <c r="B41" s="54" t="s">
        <v>116</v>
      </c>
      <c r="C41" s="50" t="s">
        <v>62</v>
      </c>
      <c r="D41" s="50"/>
      <c r="E41" s="123" t="s">
        <v>126</v>
      </c>
      <c r="F41" s="51" t="s">
        <v>98</v>
      </c>
      <c r="G41" s="50" t="s">
        <v>99</v>
      </c>
      <c r="H41" s="124"/>
      <c r="I41" s="124"/>
      <c r="J41" s="124"/>
      <c r="K41" s="138">
        <v>0.76700000000000002</v>
      </c>
      <c r="L41" s="52">
        <v>0.91</v>
      </c>
      <c r="M41" s="52">
        <v>0.95</v>
      </c>
      <c r="N41" s="51">
        <v>87.5</v>
      </c>
    </row>
    <row r="42" spans="1:21" ht="77.25" customHeight="1" x14ac:dyDescent="0.25">
      <c r="A42" s="119"/>
      <c r="B42" s="54" t="s">
        <v>117</v>
      </c>
      <c r="C42" s="50" t="s">
        <v>62</v>
      </c>
      <c r="D42" s="50"/>
      <c r="E42" s="50" t="s">
        <v>127</v>
      </c>
      <c r="F42" s="51" t="s">
        <v>98</v>
      </c>
      <c r="G42" s="50" t="s">
        <v>99</v>
      </c>
      <c r="H42" s="124"/>
      <c r="I42" s="124"/>
      <c r="J42" s="124"/>
      <c r="K42" s="137">
        <v>0.88</v>
      </c>
      <c r="L42" s="52">
        <v>0.88</v>
      </c>
      <c r="M42" s="52">
        <v>0.9</v>
      </c>
      <c r="N42" s="53">
        <v>0.88600000000000001</v>
      </c>
    </row>
    <row r="43" spans="1:21" ht="63" x14ac:dyDescent="0.25">
      <c r="A43" s="119"/>
      <c r="B43" s="54" t="s">
        <v>118</v>
      </c>
      <c r="C43" s="50" t="s">
        <v>102</v>
      </c>
      <c r="D43" s="50"/>
      <c r="E43" s="51"/>
      <c r="F43" s="51" t="s">
        <v>98</v>
      </c>
      <c r="G43" s="50" t="s">
        <v>99</v>
      </c>
      <c r="H43" s="124"/>
      <c r="I43" s="124"/>
      <c r="J43" s="124"/>
      <c r="K43" s="139">
        <v>11.2</v>
      </c>
      <c r="L43" s="51">
        <v>13</v>
      </c>
      <c r="M43" s="51">
        <v>13.4</v>
      </c>
      <c r="N43" s="51">
        <v>12.5</v>
      </c>
    </row>
    <row r="44" spans="1:21" ht="100.5" customHeight="1" x14ac:dyDescent="0.25">
      <c r="A44" s="119"/>
      <c r="B44" s="54" t="s">
        <v>119</v>
      </c>
      <c r="C44" s="50" t="s">
        <v>62</v>
      </c>
      <c r="D44" s="50"/>
      <c r="E44" s="50" t="s">
        <v>128</v>
      </c>
      <c r="F44" s="51" t="s">
        <v>98</v>
      </c>
      <c r="G44" s="50" t="s">
        <v>99</v>
      </c>
      <c r="H44" s="124"/>
      <c r="I44" s="124"/>
      <c r="J44" s="124"/>
      <c r="K44" s="138">
        <v>0.441</v>
      </c>
      <c r="L44" s="52">
        <v>0.43</v>
      </c>
      <c r="M44" s="52">
        <v>0.4</v>
      </c>
      <c r="N44" s="53">
        <v>0.42299999999999999</v>
      </c>
    </row>
    <row r="45" spans="1:21" ht="99" customHeight="1" x14ac:dyDescent="0.25">
      <c r="A45" s="119"/>
      <c r="B45" s="54" t="s">
        <v>120</v>
      </c>
      <c r="C45" s="50" t="s">
        <v>62</v>
      </c>
      <c r="D45" s="50"/>
      <c r="E45" s="50" t="s">
        <v>129</v>
      </c>
      <c r="F45" s="51" t="s">
        <v>98</v>
      </c>
      <c r="G45" s="50" t="s">
        <v>99</v>
      </c>
      <c r="H45" s="124"/>
      <c r="I45" s="124"/>
      <c r="J45" s="124"/>
      <c r="K45" s="137">
        <v>0.87</v>
      </c>
      <c r="L45" s="52">
        <v>0.9</v>
      </c>
      <c r="M45" s="52">
        <v>1</v>
      </c>
      <c r="N45" s="53">
        <v>0.92300000000000004</v>
      </c>
    </row>
    <row r="46" spans="1:21" ht="127.5" customHeight="1" x14ac:dyDescent="0.25">
      <c r="A46" s="119"/>
      <c r="B46" s="54" t="s">
        <v>121</v>
      </c>
      <c r="C46" s="50" t="s">
        <v>62</v>
      </c>
      <c r="D46" s="50"/>
      <c r="E46" s="50" t="s">
        <v>130</v>
      </c>
      <c r="F46" s="51" t="s">
        <v>98</v>
      </c>
      <c r="G46" s="50" t="s">
        <v>99</v>
      </c>
      <c r="H46" s="124"/>
      <c r="I46" s="124"/>
      <c r="J46" s="124"/>
      <c r="K46" s="137">
        <v>0.49</v>
      </c>
      <c r="L46" s="52">
        <v>0.48</v>
      </c>
      <c r="M46" s="52">
        <v>0.49</v>
      </c>
      <c r="N46" s="53">
        <v>0.48599999999999999</v>
      </c>
    </row>
    <row r="47" spans="1:21" ht="91.5" customHeight="1" x14ac:dyDescent="0.25">
      <c r="A47" s="119"/>
      <c r="B47" s="54" t="s">
        <v>122</v>
      </c>
      <c r="C47" s="50" t="s">
        <v>62</v>
      </c>
      <c r="D47" s="50"/>
      <c r="E47" s="50" t="s">
        <v>131</v>
      </c>
      <c r="F47" s="51" t="s">
        <v>98</v>
      </c>
      <c r="G47" s="50" t="s">
        <v>99</v>
      </c>
      <c r="H47" s="124"/>
      <c r="I47" s="124"/>
      <c r="J47" s="124"/>
      <c r="K47" s="138">
        <v>0.68799999999999994</v>
      </c>
      <c r="L47" s="52">
        <v>0.75</v>
      </c>
      <c r="M47" s="52">
        <v>0.82</v>
      </c>
      <c r="N47" s="53">
        <v>0.752</v>
      </c>
    </row>
    <row r="48" spans="1:21" ht="99.75" customHeight="1" x14ac:dyDescent="0.25">
      <c r="A48" s="119"/>
      <c r="B48" s="54" t="s">
        <v>123</v>
      </c>
      <c r="C48" s="50" t="s">
        <v>62</v>
      </c>
      <c r="D48" s="50"/>
      <c r="E48" s="50" t="s">
        <v>132</v>
      </c>
      <c r="F48" s="51" t="s">
        <v>98</v>
      </c>
      <c r="G48" s="50" t="s">
        <v>99</v>
      </c>
      <c r="H48" s="124"/>
      <c r="I48" s="124"/>
      <c r="J48" s="124"/>
      <c r="K48" s="137">
        <v>0.32</v>
      </c>
      <c r="L48" s="52">
        <v>0.44</v>
      </c>
      <c r="M48" s="52">
        <v>0.48</v>
      </c>
      <c r="N48" s="53">
        <v>0.41299999999999998</v>
      </c>
    </row>
    <row r="49" spans="1:14" ht="145.5" customHeight="1" x14ac:dyDescent="0.25">
      <c r="A49" s="119"/>
      <c r="B49" s="54" t="s">
        <v>124</v>
      </c>
      <c r="C49" s="50" t="s">
        <v>62</v>
      </c>
      <c r="D49" s="50"/>
      <c r="E49" s="50" t="s">
        <v>133</v>
      </c>
      <c r="F49" s="51" t="s">
        <v>98</v>
      </c>
      <c r="G49" s="50" t="s">
        <v>99</v>
      </c>
      <c r="H49" s="124"/>
      <c r="I49" s="124"/>
      <c r="J49" s="124"/>
      <c r="K49" s="137">
        <v>0.05</v>
      </c>
      <c r="L49" s="52">
        <v>0.08</v>
      </c>
      <c r="M49" s="52">
        <v>0.12</v>
      </c>
      <c r="N49" s="53">
        <v>8.3000000000000004E-2</v>
      </c>
    </row>
    <row r="50" spans="1:14" ht="115.5" customHeight="1" x14ac:dyDescent="0.25">
      <c r="A50" s="119"/>
      <c r="B50" s="54" t="s">
        <v>134</v>
      </c>
      <c r="C50" s="50" t="s">
        <v>62</v>
      </c>
      <c r="D50" s="50"/>
      <c r="E50" s="50" t="s">
        <v>135</v>
      </c>
      <c r="F50" s="51" t="s">
        <v>98</v>
      </c>
      <c r="G50" s="50" t="s">
        <v>99</v>
      </c>
      <c r="H50" s="124"/>
      <c r="I50" s="124"/>
      <c r="J50" s="124"/>
      <c r="K50" s="137">
        <v>1</v>
      </c>
      <c r="L50" s="52">
        <v>1</v>
      </c>
      <c r="M50" s="52">
        <v>1</v>
      </c>
      <c r="N50" s="52">
        <v>1</v>
      </c>
    </row>
    <row r="51" spans="1:14" ht="61.5" customHeight="1" x14ac:dyDescent="0.25">
      <c r="A51" s="119"/>
      <c r="B51" s="54" t="s">
        <v>139</v>
      </c>
      <c r="C51" s="50" t="s">
        <v>62</v>
      </c>
      <c r="D51" s="50"/>
      <c r="E51" s="50" t="s">
        <v>136</v>
      </c>
      <c r="F51" s="51" t="s">
        <v>98</v>
      </c>
      <c r="G51" s="50" t="s">
        <v>99</v>
      </c>
      <c r="H51" s="124"/>
      <c r="I51" s="124"/>
      <c r="J51" s="124"/>
      <c r="K51" s="137">
        <v>0.18</v>
      </c>
      <c r="L51" s="52">
        <v>0.2</v>
      </c>
      <c r="M51" s="52">
        <v>0.3</v>
      </c>
      <c r="N51" s="52">
        <v>0.23</v>
      </c>
    </row>
    <row r="52" spans="1:14" ht="86.25" customHeight="1" x14ac:dyDescent="0.25">
      <c r="A52" s="51"/>
      <c r="B52" s="50" t="s">
        <v>140</v>
      </c>
      <c r="C52" s="50" t="s">
        <v>62</v>
      </c>
      <c r="D52" s="50"/>
      <c r="E52" s="50" t="s">
        <v>137</v>
      </c>
      <c r="F52" s="51" t="s">
        <v>98</v>
      </c>
      <c r="G52" s="50" t="s">
        <v>99</v>
      </c>
      <c r="H52" s="124"/>
      <c r="I52" s="124"/>
      <c r="J52" s="124"/>
      <c r="K52" s="137">
        <v>0.45</v>
      </c>
      <c r="L52" s="52">
        <v>0.5</v>
      </c>
      <c r="M52" s="52">
        <v>0.55000000000000004</v>
      </c>
      <c r="N52" s="52">
        <v>0.5</v>
      </c>
    </row>
    <row r="53" spans="1:14" ht="69" customHeight="1" x14ac:dyDescent="0.25">
      <c r="A53" s="51"/>
      <c r="B53" s="54" t="s">
        <v>141</v>
      </c>
      <c r="C53" s="50" t="s">
        <v>62</v>
      </c>
      <c r="D53" s="50"/>
      <c r="E53" s="50" t="s">
        <v>138</v>
      </c>
      <c r="F53" s="51" t="s">
        <v>98</v>
      </c>
      <c r="G53" s="50" t="s">
        <v>99</v>
      </c>
      <c r="H53" s="124"/>
      <c r="I53" s="124"/>
      <c r="J53" s="124"/>
      <c r="K53" s="137">
        <v>0.45</v>
      </c>
      <c r="L53" s="52">
        <v>0.45</v>
      </c>
      <c r="M53" s="52">
        <v>0.5</v>
      </c>
      <c r="N53" s="52">
        <v>0.47</v>
      </c>
    </row>
    <row r="54" spans="1:14" ht="63" customHeight="1" x14ac:dyDescent="0.25">
      <c r="A54" s="51"/>
      <c r="B54" s="54" t="s">
        <v>230</v>
      </c>
      <c r="C54" s="50" t="s">
        <v>62</v>
      </c>
      <c r="D54" s="50"/>
      <c r="E54" s="50" t="s">
        <v>231</v>
      </c>
      <c r="F54" s="51" t="s">
        <v>98</v>
      </c>
      <c r="G54" s="50" t="s">
        <v>99</v>
      </c>
      <c r="H54" s="124"/>
      <c r="I54" s="124"/>
      <c r="J54" s="124"/>
      <c r="K54" s="137">
        <v>0.35</v>
      </c>
      <c r="L54" s="52">
        <v>0.5</v>
      </c>
      <c r="M54" s="52">
        <v>0.6</v>
      </c>
      <c r="N54" s="52" t="s">
        <v>232</v>
      </c>
    </row>
    <row r="55" spans="1:14" ht="65.25" customHeight="1" x14ac:dyDescent="0.25">
      <c r="A55" s="51"/>
      <c r="B55" s="54" t="s">
        <v>259</v>
      </c>
      <c r="C55" s="50" t="s">
        <v>142</v>
      </c>
      <c r="D55" s="50"/>
      <c r="E55" s="51"/>
      <c r="F55" s="51" t="s">
        <v>98</v>
      </c>
      <c r="G55" s="50" t="s">
        <v>99</v>
      </c>
      <c r="H55" s="124"/>
      <c r="I55" s="124"/>
      <c r="J55" s="124"/>
      <c r="K55" s="139">
        <v>60</v>
      </c>
      <c r="L55" s="51">
        <v>60</v>
      </c>
      <c r="M55" s="51">
        <v>60</v>
      </c>
      <c r="N55" s="51">
        <v>180</v>
      </c>
    </row>
    <row r="56" spans="1:14" ht="67.5" customHeight="1" x14ac:dyDescent="0.25">
      <c r="A56" s="51"/>
      <c r="B56" s="54" t="s">
        <v>260</v>
      </c>
      <c r="C56" s="50" t="s">
        <v>228</v>
      </c>
      <c r="D56" s="50"/>
      <c r="E56" s="50"/>
      <c r="F56" s="51" t="s">
        <v>98</v>
      </c>
      <c r="G56" s="50" t="s">
        <v>99</v>
      </c>
      <c r="H56" s="124"/>
      <c r="I56" s="124"/>
      <c r="J56" s="124"/>
      <c r="K56" s="140">
        <v>11</v>
      </c>
      <c r="L56" s="125">
        <v>11</v>
      </c>
      <c r="M56" s="125">
        <v>11</v>
      </c>
      <c r="N56" s="125">
        <v>33</v>
      </c>
    </row>
    <row r="57" spans="1:14" s="133" customFormat="1" ht="69.75" customHeight="1" x14ac:dyDescent="0.25">
      <c r="A57" s="139" t="s">
        <v>289</v>
      </c>
      <c r="B57" s="149" t="s">
        <v>233</v>
      </c>
      <c r="C57" s="147" t="s">
        <v>108</v>
      </c>
      <c r="D57" s="147"/>
      <c r="E57" s="139"/>
      <c r="F57" s="139" t="s">
        <v>98</v>
      </c>
      <c r="G57" s="147" t="s">
        <v>99</v>
      </c>
      <c r="H57" s="126" t="s">
        <v>263</v>
      </c>
      <c r="I57" s="126" t="s">
        <v>330</v>
      </c>
      <c r="J57" s="126" t="s">
        <v>246</v>
      </c>
      <c r="K57" s="139">
        <v>377.7</v>
      </c>
      <c r="L57" s="139">
        <v>377.7</v>
      </c>
      <c r="M57" s="139">
        <v>377.7</v>
      </c>
      <c r="N57" s="139">
        <f>M57+L57+K57</f>
        <v>1133.0999999999999</v>
      </c>
    </row>
    <row r="58" spans="1:14" s="133" customFormat="1" ht="69" customHeight="1" x14ac:dyDescent="0.25">
      <c r="A58" s="139" t="s">
        <v>290</v>
      </c>
      <c r="B58" s="150" t="s">
        <v>329</v>
      </c>
      <c r="C58" s="147" t="s">
        <v>108</v>
      </c>
      <c r="D58" s="147"/>
      <c r="E58" s="139"/>
      <c r="F58" s="139" t="s">
        <v>98</v>
      </c>
      <c r="G58" s="147" t="s">
        <v>99</v>
      </c>
      <c r="H58" s="126" t="s">
        <v>263</v>
      </c>
      <c r="I58" s="126" t="s">
        <v>331</v>
      </c>
      <c r="J58" s="126" t="s">
        <v>246</v>
      </c>
      <c r="K58" s="141">
        <v>100</v>
      </c>
      <c r="L58" s="141">
        <f t="shared" ref="L58:M58" si="5">1257.2+187.7</f>
        <v>1444.9</v>
      </c>
      <c r="M58" s="141">
        <f t="shared" si="5"/>
        <v>1444.9</v>
      </c>
      <c r="N58" s="141">
        <f>M58+L58+K58</f>
        <v>2989.8</v>
      </c>
    </row>
    <row r="59" spans="1:14" s="133" customFormat="1" ht="94.5" x14ac:dyDescent="0.25">
      <c r="A59" s="139" t="s">
        <v>291</v>
      </c>
      <c r="B59" s="149" t="s">
        <v>310</v>
      </c>
      <c r="C59" s="147" t="s">
        <v>108</v>
      </c>
      <c r="D59" s="147"/>
      <c r="E59" s="139"/>
      <c r="F59" s="139" t="s">
        <v>98</v>
      </c>
      <c r="G59" s="147" t="s">
        <v>99</v>
      </c>
      <c r="H59" s="126" t="s">
        <v>263</v>
      </c>
      <c r="I59" s="126" t="s">
        <v>332</v>
      </c>
      <c r="J59" s="126" t="s">
        <v>246</v>
      </c>
      <c r="K59" s="141">
        <v>80</v>
      </c>
      <c r="L59" s="141">
        <v>1759.1</v>
      </c>
      <c r="M59" s="141">
        <v>1759.1</v>
      </c>
      <c r="N59" s="141">
        <f t="shared" ref="N59:N62" si="6">M59+L59+K59</f>
        <v>3598.2</v>
      </c>
    </row>
    <row r="60" spans="1:14" s="133" customFormat="1" ht="15.75" hidden="1" x14ac:dyDescent="0.25">
      <c r="A60" s="139"/>
      <c r="B60" s="149"/>
      <c r="C60" s="147"/>
      <c r="D60" s="147"/>
      <c r="E60" s="139"/>
      <c r="F60" s="139"/>
      <c r="G60" s="147"/>
      <c r="H60" s="126"/>
      <c r="I60" s="126"/>
      <c r="J60" s="126"/>
      <c r="K60" s="141"/>
      <c r="L60" s="141"/>
      <c r="M60" s="141"/>
      <c r="N60" s="141"/>
    </row>
    <row r="61" spans="1:14" s="133" customFormat="1" ht="69" customHeight="1" x14ac:dyDescent="0.25">
      <c r="A61" s="139" t="s">
        <v>292</v>
      </c>
      <c r="B61" s="149" t="s">
        <v>312</v>
      </c>
      <c r="C61" s="147" t="s">
        <v>108</v>
      </c>
      <c r="D61" s="147"/>
      <c r="E61" s="139"/>
      <c r="F61" s="139" t="s">
        <v>98</v>
      </c>
      <c r="G61" s="147" t="s">
        <v>99</v>
      </c>
      <c r="H61" s="126" t="s">
        <v>263</v>
      </c>
      <c r="I61" s="126" t="s">
        <v>333</v>
      </c>
      <c r="J61" s="126" t="s">
        <v>246</v>
      </c>
      <c r="K61" s="141">
        <v>42120.2</v>
      </c>
      <c r="L61" s="141">
        <v>73899.3</v>
      </c>
      <c r="M61" s="141">
        <v>76418.5</v>
      </c>
      <c r="N61" s="141">
        <f t="shared" si="6"/>
        <v>192438</v>
      </c>
    </row>
    <row r="62" spans="1:14" s="133" customFormat="1" ht="65.25" customHeight="1" x14ac:dyDescent="0.25">
      <c r="A62" s="139" t="s">
        <v>293</v>
      </c>
      <c r="B62" s="149" t="s">
        <v>311</v>
      </c>
      <c r="C62" s="147" t="s">
        <v>108</v>
      </c>
      <c r="D62" s="147"/>
      <c r="E62" s="139"/>
      <c r="F62" s="139" t="s">
        <v>98</v>
      </c>
      <c r="G62" s="147" t="s">
        <v>99</v>
      </c>
      <c r="H62" s="126" t="s">
        <v>263</v>
      </c>
      <c r="I62" s="126" t="s">
        <v>334</v>
      </c>
      <c r="J62" s="126" t="s">
        <v>239</v>
      </c>
      <c r="K62" s="141">
        <v>0</v>
      </c>
      <c r="L62" s="141">
        <v>6000</v>
      </c>
      <c r="M62" s="141">
        <v>5800</v>
      </c>
      <c r="N62" s="141">
        <f t="shared" si="6"/>
        <v>11800</v>
      </c>
    </row>
    <row r="63" spans="1:14" s="133" customFormat="1" ht="70.5" customHeight="1" x14ac:dyDescent="0.25">
      <c r="A63" s="139"/>
      <c r="B63" s="151" t="s">
        <v>214</v>
      </c>
      <c r="C63" s="152" t="s">
        <v>108</v>
      </c>
      <c r="D63" s="152"/>
      <c r="E63" s="143"/>
      <c r="F63" s="143" t="s">
        <v>98</v>
      </c>
      <c r="G63" s="152" t="s">
        <v>99</v>
      </c>
      <c r="H63" s="153"/>
      <c r="I63" s="153"/>
      <c r="J63" s="153"/>
      <c r="K63" s="142">
        <f>K64+K66+K67+K65</f>
        <v>178686.8</v>
      </c>
      <c r="L63" s="142">
        <f>L64+L66+L67+L65</f>
        <v>265655.84999999998</v>
      </c>
      <c r="M63" s="142">
        <f t="shared" ref="M63:N63" si="7">M64+M66+M67+M65</f>
        <v>265655.84999999998</v>
      </c>
      <c r="N63" s="142">
        <f t="shared" si="7"/>
        <v>709998.5</v>
      </c>
    </row>
    <row r="64" spans="1:14" s="133" customFormat="1" ht="94.5" x14ac:dyDescent="0.25">
      <c r="A64" s="154" t="s">
        <v>294</v>
      </c>
      <c r="B64" s="149" t="s">
        <v>310</v>
      </c>
      <c r="C64" s="147" t="s">
        <v>108</v>
      </c>
      <c r="D64" s="147"/>
      <c r="E64" s="139"/>
      <c r="F64" s="139" t="s">
        <v>98</v>
      </c>
      <c r="G64" s="147" t="s">
        <v>99</v>
      </c>
      <c r="H64" s="126" t="s">
        <v>263</v>
      </c>
      <c r="I64" s="126" t="s">
        <v>335</v>
      </c>
      <c r="J64" s="126" t="s">
        <v>239</v>
      </c>
      <c r="K64" s="141">
        <v>2735.8</v>
      </c>
      <c r="L64" s="141">
        <v>2702.1</v>
      </c>
      <c r="M64" s="141">
        <v>2702.1</v>
      </c>
      <c r="N64" s="141">
        <f>M64+L64+K64</f>
        <v>8140</v>
      </c>
    </row>
    <row r="65" spans="1:15" s="133" customFormat="1" ht="63" x14ac:dyDescent="0.25">
      <c r="A65" s="154"/>
      <c r="B65" s="149"/>
      <c r="C65" s="147" t="s">
        <v>108</v>
      </c>
      <c r="D65" s="147"/>
      <c r="E65" s="139"/>
      <c r="F65" s="139" t="s">
        <v>98</v>
      </c>
      <c r="G65" s="147" t="s">
        <v>99</v>
      </c>
      <c r="H65" s="126" t="s">
        <v>245</v>
      </c>
      <c r="I65" s="126" t="s">
        <v>366</v>
      </c>
      <c r="J65" s="126" t="s">
        <v>269</v>
      </c>
      <c r="K65" s="141">
        <v>75.8</v>
      </c>
      <c r="L65" s="141">
        <v>94.7</v>
      </c>
      <c r="M65" s="141">
        <v>94.7</v>
      </c>
      <c r="N65" s="141">
        <f>M65+L65+K65</f>
        <v>265.2</v>
      </c>
    </row>
    <row r="66" spans="1:15" s="133" customFormat="1" ht="66" customHeight="1" x14ac:dyDescent="0.25">
      <c r="A66" s="139" t="s">
        <v>295</v>
      </c>
      <c r="B66" s="149" t="s">
        <v>313</v>
      </c>
      <c r="C66" s="147" t="s">
        <v>108</v>
      </c>
      <c r="D66" s="147"/>
      <c r="E66" s="139"/>
      <c r="F66" s="139" t="s">
        <v>98</v>
      </c>
      <c r="G66" s="147" t="s">
        <v>99</v>
      </c>
      <c r="H66" s="126" t="s">
        <v>263</v>
      </c>
      <c r="I66" s="126" t="s">
        <v>336</v>
      </c>
      <c r="J66" s="126" t="s">
        <v>239</v>
      </c>
      <c r="K66" s="141">
        <v>0</v>
      </c>
      <c r="L66" s="141">
        <v>200</v>
      </c>
      <c r="M66" s="141">
        <v>200</v>
      </c>
      <c r="N66" s="141">
        <f>M66+L66+K66</f>
        <v>400</v>
      </c>
    </row>
    <row r="67" spans="1:15" s="133" customFormat="1" ht="66" customHeight="1" x14ac:dyDescent="0.25">
      <c r="A67" s="139" t="s">
        <v>296</v>
      </c>
      <c r="B67" s="149" t="s">
        <v>314</v>
      </c>
      <c r="C67" s="147" t="s">
        <v>108</v>
      </c>
      <c r="D67" s="147"/>
      <c r="E67" s="139"/>
      <c r="F67" s="139" t="s">
        <v>98</v>
      </c>
      <c r="G67" s="147" t="s">
        <v>99</v>
      </c>
      <c r="H67" s="126" t="s">
        <v>263</v>
      </c>
      <c r="I67" s="126" t="s">
        <v>337</v>
      </c>
      <c r="J67" s="126" t="s">
        <v>246</v>
      </c>
      <c r="K67" s="139">
        <v>175875.20000000001</v>
      </c>
      <c r="L67" s="139" t="s">
        <v>216</v>
      </c>
      <c r="M67" s="139" t="s">
        <v>216</v>
      </c>
      <c r="N67" s="139">
        <f>K67+L67+M67</f>
        <v>701193.3</v>
      </c>
    </row>
    <row r="68" spans="1:15" s="133" customFormat="1" ht="65.25" customHeight="1" x14ac:dyDescent="0.25">
      <c r="A68" s="139" t="s">
        <v>322</v>
      </c>
      <c r="B68" s="151" t="s">
        <v>145</v>
      </c>
      <c r="C68" s="152" t="s">
        <v>108</v>
      </c>
      <c r="D68" s="152"/>
      <c r="E68" s="143"/>
      <c r="F68" s="143" t="s">
        <v>98</v>
      </c>
      <c r="G68" s="152" t="s">
        <v>99</v>
      </c>
      <c r="H68" s="153"/>
      <c r="I68" s="153"/>
      <c r="J68" s="153"/>
      <c r="K68" s="143">
        <f>K71</f>
        <v>8338.1</v>
      </c>
      <c r="L68" s="143">
        <f t="shared" ref="L68:N68" si="8">L71</f>
        <v>9475.84</v>
      </c>
      <c r="M68" s="143">
        <f t="shared" si="8"/>
        <v>9598.4500000000007</v>
      </c>
      <c r="N68" s="143">
        <f t="shared" si="8"/>
        <v>27412.39</v>
      </c>
    </row>
    <row r="69" spans="1:15" s="133" customFormat="1" ht="94.5" x14ac:dyDescent="0.25">
      <c r="A69" s="139"/>
      <c r="B69" s="151" t="s">
        <v>345</v>
      </c>
      <c r="C69" s="147"/>
      <c r="D69" s="147"/>
      <c r="E69" s="139"/>
      <c r="F69" s="139" t="s">
        <v>98</v>
      </c>
      <c r="G69" s="147" t="s">
        <v>99</v>
      </c>
      <c r="H69" s="126"/>
      <c r="I69" s="126"/>
      <c r="J69" s="126"/>
      <c r="K69" s="139"/>
      <c r="L69" s="139"/>
      <c r="M69" s="139"/>
      <c r="N69" s="139"/>
    </row>
    <row r="70" spans="1:15" s="133" customFormat="1" ht="76.5" customHeight="1" x14ac:dyDescent="0.25">
      <c r="A70" s="139"/>
      <c r="B70" s="151" t="s">
        <v>146</v>
      </c>
      <c r="C70" s="147" t="s">
        <v>108</v>
      </c>
      <c r="D70" s="147"/>
      <c r="E70" s="139"/>
      <c r="F70" s="139" t="s">
        <v>98</v>
      </c>
      <c r="G70" s="147" t="s">
        <v>99</v>
      </c>
      <c r="H70" s="126"/>
      <c r="I70" s="126"/>
      <c r="J70" s="126"/>
      <c r="K70" s="139"/>
      <c r="L70" s="139"/>
      <c r="M70" s="139"/>
      <c r="N70" s="139"/>
    </row>
    <row r="71" spans="1:15" s="133" customFormat="1" ht="64.5" customHeight="1" x14ac:dyDescent="0.25">
      <c r="A71" s="139"/>
      <c r="B71" s="151" t="s">
        <v>173</v>
      </c>
      <c r="C71" s="152" t="s">
        <v>108</v>
      </c>
      <c r="D71" s="152"/>
      <c r="E71" s="143"/>
      <c r="F71" s="143" t="s">
        <v>98</v>
      </c>
      <c r="G71" s="152" t="s">
        <v>99</v>
      </c>
      <c r="H71" s="153"/>
      <c r="I71" s="153"/>
      <c r="J71" s="153"/>
      <c r="K71" s="143">
        <f>K81</f>
        <v>8338.1</v>
      </c>
      <c r="L71" s="143">
        <f t="shared" ref="L71:N71" si="9">L81</f>
        <v>9475.84</v>
      </c>
      <c r="M71" s="143">
        <f t="shared" si="9"/>
        <v>9598.4500000000007</v>
      </c>
      <c r="N71" s="143">
        <f t="shared" si="9"/>
        <v>27412.39</v>
      </c>
      <c r="O71" s="155"/>
    </row>
    <row r="72" spans="1:15" s="133" customFormat="1" ht="112.5" customHeight="1" x14ac:dyDescent="0.25">
      <c r="A72" s="139"/>
      <c r="B72" s="149" t="s">
        <v>229</v>
      </c>
      <c r="C72" s="147" t="s">
        <v>62</v>
      </c>
      <c r="D72" s="147"/>
      <c r="E72" s="147" t="s">
        <v>234</v>
      </c>
      <c r="F72" s="139" t="s">
        <v>98</v>
      </c>
      <c r="G72" s="147" t="s">
        <v>99</v>
      </c>
      <c r="H72" s="126"/>
      <c r="I72" s="126"/>
      <c r="J72" s="126"/>
      <c r="K72" s="137">
        <v>0.7</v>
      </c>
      <c r="L72" s="137">
        <v>0.8</v>
      </c>
      <c r="M72" s="137">
        <v>0.9</v>
      </c>
      <c r="N72" s="137">
        <v>0.8</v>
      </c>
    </row>
    <row r="73" spans="1:15" s="133" customFormat="1" ht="99.75" customHeight="1" x14ac:dyDescent="0.25">
      <c r="A73" s="139"/>
      <c r="B73" s="149" t="s">
        <v>147</v>
      </c>
      <c r="C73" s="147" t="s">
        <v>62</v>
      </c>
      <c r="D73" s="147"/>
      <c r="E73" s="147" t="s">
        <v>152</v>
      </c>
      <c r="F73" s="139" t="s">
        <v>98</v>
      </c>
      <c r="G73" s="147" t="s">
        <v>99</v>
      </c>
      <c r="H73" s="126"/>
      <c r="I73" s="126"/>
      <c r="J73" s="126"/>
      <c r="K73" s="137">
        <v>0.46</v>
      </c>
      <c r="L73" s="137">
        <v>0.5</v>
      </c>
      <c r="M73" s="137">
        <v>0.6</v>
      </c>
      <c r="N73" s="137">
        <v>0.52</v>
      </c>
    </row>
    <row r="74" spans="1:15" s="133" customFormat="1" ht="83.25" customHeight="1" x14ac:dyDescent="0.25">
      <c r="A74" s="139"/>
      <c r="B74" s="149" t="s">
        <v>148</v>
      </c>
      <c r="C74" s="147" t="s">
        <v>102</v>
      </c>
      <c r="D74" s="147"/>
      <c r="E74" s="139"/>
      <c r="F74" s="139" t="s">
        <v>98</v>
      </c>
      <c r="G74" s="147" t="s">
        <v>99</v>
      </c>
      <c r="H74" s="126"/>
      <c r="I74" s="126"/>
      <c r="J74" s="126"/>
      <c r="K74" s="139"/>
      <c r="L74" s="139"/>
      <c r="M74" s="139"/>
      <c r="N74" s="139"/>
    </row>
    <row r="75" spans="1:15" s="133" customFormat="1" ht="130.5" customHeight="1" x14ac:dyDescent="0.25">
      <c r="A75" s="139"/>
      <c r="B75" s="149" t="s">
        <v>149</v>
      </c>
      <c r="C75" s="147" t="s">
        <v>62</v>
      </c>
      <c r="D75" s="147"/>
      <c r="E75" s="147" t="s">
        <v>153</v>
      </c>
      <c r="F75" s="139" t="s">
        <v>98</v>
      </c>
      <c r="G75" s="147" t="s">
        <v>99</v>
      </c>
      <c r="H75" s="126"/>
      <c r="I75" s="126"/>
      <c r="J75" s="126"/>
      <c r="K75" s="137">
        <v>0.67</v>
      </c>
      <c r="L75" s="137">
        <v>0.8</v>
      </c>
      <c r="M75" s="137">
        <v>1</v>
      </c>
      <c r="N75" s="138">
        <v>0.82299999999999995</v>
      </c>
    </row>
    <row r="76" spans="1:15" s="133" customFormat="1" ht="128.25" customHeight="1" x14ac:dyDescent="0.25">
      <c r="A76" s="139"/>
      <c r="B76" s="149" t="s">
        <v>150</v>
      </c>
      <c r="C76" s="147" t="s">
        <v>62</v>
      </c>
      <c r="D76" s="147"/>
      <c r="E76" s="147" t="s">
        <v>154</v>
      </c>
      <c r="F76" s="139" t="s">
        <v>98</v>
      </c>
      <c r="G76" s="147" t="s">
        <v>99</v>
      </c>
      <c r="H76" s="126"/>
      <c r="I76" s="126"/>
      <c r="J76" s="126"/>
      <c r="K76" s="137">
        <v>0.12</v>
      </c>
      <c r="L76" s="137">
        <v>0.129</v>
      </c>
      <c r="M76" s="137">
        <v>0.18</v>
      </c>
      <c r="N76" s="138">
        <v>0.14299999999999999</v>
      </c>
    </row>
    <row r="77" spans="1:15" s="133" customFormat="1" ht="125.25" customHeight="1" x14ac:dyDescent="0.25">
      <c r="A77" s="139"/>
      <c r="B77" s="149" t="s">
        <v>151</v>
      </c>
      <c r="C77" s="147" t="s">
        <v>62</v>
      </c>
      <c r="D77" s="147"/>
      <c r="E77" s="147" t="s">
        <v>155</v>
      </c>
      <c r="F77" s="139" t="s">
        <v>98</v>
      </c>
      <c r="G77" s="147" t="s">
        <v>99</v>
      </c>
      <c r="H77" s="126"/>
      <c r="I77" s="126"/>
      <c r="J77" s="126"/>
      <c r="K77" s="137">
        <v>1</v>
      </c>
      <c r="L77" s="137">
        <v>1</v>
      </c>
      <c r="M77" s="137">
        <v>1</v>
      </c>
      <c r="N77" s="137">
        <v>1</v>
      </c>
    </row>
    <row r="78" spans="1:15" s="133" customFormat="1" ht="141.75" x14ac:dyDescent="0.25">
      <c r="A78" s="139"/>
      <c r="B78" s="149" t="s">
        <v>156</v>
      </c>
      <c r="C78" s="147" t="s">
        <v>62</v>
      </c>
      <c r="D78" s="147"/>
      <c r="E78" s="147" t="s">
        <v>157</v>
      </c>
      <c r="F78" s="139" t="s">
        <v>98</v>
      </c>
      <c r="G78" s="147" t="s">
        <v>99</v>
      </c>
      <c r="H78" s="126"/>
      <c r="I78" s="126"/>
      <c r="J78" s="126"/>
      <c r="K78" s="137">
        <v>0</v>
      </c>
      <c r="L78" s="137">
        <v>0.5</v>
      </c>
      <c r="M78" s="137">
        <v>1</v>
      </c>
      <c r="N78" s="137">
        <v>0.75</v>
      </c>
    </row>
    <row r="79" spans="1:15" s="133" customFormat="1" ht="93" customHeight="1" x14ac:dyDescent="0.25">
      <c r="A79" s="139"/>
      <c r="B79" s="149" t="s">
        <v>140</v>
      </c>
      <c r="C79" s="147" t="s">
        <v>62</v>
      </c>
      <c r="D79" s="147"/>
      <c r="E79" s="147" t="s">
        <v>158</v>
      </c>
      <c r="F79" s="139" t="s">
        <v>98</v>
      </c>
      <c r="G79" s="147" t="s">
        <v>99</v>
      </c>
      <c r="H79" s="126"/>
      <c r="I79" s="126"/>
      <c r="J79" s="126"/>
      <c r="K79" s="137">
        <v>1</v>
      </c>
      <c r="L79" s="137">
        <v>1</v>
      </c>
      <c r="M79" s="137">
        <v>1</v>
      </c>
      <c r="N79" s="137">
        <v>1</v>
      </c>
    </row>
    <row r="80" spans="1:15" s="133" customFormat="1" ht="82.5" customHeight="1" x14ac:dyDescent="0.25">
      <c r="A80" s="139"/>
      <c r="B80" s="149" t="s">
        <v>141</v>
      </c>
      <c r="C80" s="147" t="s">
        <v>62</v>
      </c>
      <c r="D80" s="147"/>
      <c r="E80" s="147" t="s">
        <v>159</v>
      </c>
      <c r="F80" s="139" t="s">
        <v>98</v>
      </c>
      <c r="G80" s="147" t="s">
        <v>99</v>
      </c>
      <c r="H80" s="126"/>
      <c r="I80" s="126"/>
      <c r="J80" s="126"/>
      <c r="K80" s="137">
        <v>1</v>
      </c>
      <c r="L80" s="137">
        <v>1</v>
      </c>
      <c r="M80" s="137">
        <v>1</v>
      </c>
      <c r="N80" s="137">
        <v>1</v>
      </c>
    </row>
    <row r="81" spans="1:14" s="133" customFormat="1" ht="67.5" customHeight="1" x14ac:dyDescent="0.25">
      <c r="A81" s="139" t="s">
        <v>281</v>
      </c>
      <c r="B81" s="149" t="s">
        <v>319</v>
      </c>
      <c r="C81" s="147" t="s">
        <v>108</v>
      </c>
      <c r="D81" s="147"/>
      <c r="E81" s="139"/>
      <c r="F81" s="139" t="s">
        <v>98</v>
      </c>
      <c r="G81" s="147" t="s">
        <v>99</v>
      </c>
      <c r="H81" s="126" t="s">
        <v>264</v>
      </c>
      <c r="I81" s="126" t="s">
        <v>355</v>
      </c>
      <c r="J81" s="126" t="s">
        <v>246</v>
      </c>
      <c r="K81" s="139">
        <v>8338.1</v>
      </c>
      <c r="L81" s="139">
        <v>9475.84</v>
      </c>
      <c r="M81" s="139">
        <v>9598.4500000000007</v>
      </c>
      <c r="N81" s="139">
        <f>M81+L81+K81</f>
        <v>27412.39</v>
      </c>
    </row>
    <row r="82" spans="1:14" s="133" customFormat="1" ht="63.75" customHeight="1" x14ac:dyDescent="0.25">
      <c r="A82" s="139"/>
      <c r="B82" s="151" t="s">
        <v>160</v>
      </c>
      <c r="C82" s="152" t="s">
        <v>108</v>
      </c>
      <c r="D82" s="152"/>
      <c r="E82" s="143"/>
      <c r="F82" s="143" t="s">
        <v>98</v>
      </c>
      <c r="G82" s="152" t="s">
        <v>99</v>
      </c>
      <c r="H82" s="153"/>
      <c r="I82" s="153"/>
      <c r="J82" s="153"/>
      <c r="K82" s="136">
        <f>K83+K110</f>
        <v>17322.400000000001</v>
      </c>
      <c r="L82" s="136">
        <f t="shared" ref="L82:N82" si="10">L83+L110</f>
        <v>21345.649999999998</v>
      </c>
      <c r="M82" s="136">
        <f t="shared" si="10"/>
        <v>21388.649999999998</v>
      </c>
      <c r="N82" s="136">
        <f t="shared" si="10"/>
        <v>60056.700000000012</v>
      </c>
    </row>
    <row r="83" spans="1:14" s="133" customFormat="1" ht="63.75" customHeight="1" x14ac:dyDescent="0.25">
      <c r="A83" s="139"/>
      <c r="B83" s="151" t="s">
        <v>214</v>
      </c>
      <c r="C83" s="152"/>
      <c r="D83" s="152"/>
      <c r="E83" s="143"/>
      <c r="F83" s="143" t="s">
        <v>98</v>
      </c>
      <c r="G83" s="152" t="s">
        <v>99</v>
      </c>
      <c r="H83" s="153"/>
      <c r="I83" s="153"/>
      <c r="J83" s="153"/>
      <c r="K83" s="136">
        <f>K92+K98</f>
        <v>17322.400000000001</v>
      </c>
      <c r="L83" s="136">
        <f t="shared" ref="L83:N83" si="11">L92+L98+L105+L106+L107+L108+L109</f>
        <v>21345.649999999998</v>
      </c>
      <c r="M83" s="136">
        <f t="shared" si="11"/>
        <v>21388.649999999998</v>
      </c>
      <c r="N83" s="136">
        <f t="shared" si="11"/>
        <v>60056.700000000012</v>
      </c>
    </row>
    <row r="84" spans="1:14" s="133" customFormat="1" ht="63.75" customHeight="1" x14ac:dyDescent="0.25">
      <c r="A84" s="139"/>
      <c r="B84" s="151" t="s">
        <v>161</v>
      </c>
      <c r="C84" s="147"/>
      <c r="D84" s="147"/>
      <c r="E84" s="139"/>
      <c r="F84" s="139" t="s">
        <v>98</v>
      </c>
      <c r="G84" s="147" t="s">
        <v>99</v>
      </c>
      <c r="H84" s="126"/>
      <c r="I84" s="126"/>
      <c r="J84" s="126"/>
      <c r="K84" s="139"/>
      <c r="L84" s="139"/>
      <c r="M84" s="139"/>
      <c r="N84" s="139"/>
    </row>
    <row r="85" spans="1:14" s="133" customFormat="1" ht="61.5" customHeight="1" x14ac:dyDescent="0.25">
      <c r="A85" s="139"/>
      <c r="B85" s="151" t="s">
        <v>347</v>
      </c>
      <c r="C85" s="147"/>
      <c r="D85" s="147"/>
      <c r="E85" s="139"/>
      <c r="F85" s="139" t="s">
        <v>223</v>
      </c>
      <c r="G85" s="147" t="s">
        <v>99</v>
      </c>
      <c r="H85" s="126"/>
      <c r="I85" s="126"/>
      <c r="J85" s="126"/>
      <c r="K85" s="139"/>
      <c r="L85" s="139"/>
      <c r="M85" s="139"/>
      <c r="N85" s="139"/>
    </row>
    <row r="86" spans="1:14" s="133" customFormat="1" ht="116.25" customHeight="1" x14ac:dyDescent="0.25">
      <c r="A86" s="139"/>
      <c r="B86" s="149" t="s">
        <v>174</v>
      </c>
      <c r="C86" s="147" t="s">
        <v>175</v>
      </c>
      <c r="D86" s="147"/>
      <c r="E86" s="147" t="s">
        <v>176</v>
      </c>
      <c r="F86" s="139" t="s">
        <v>98</v>
      </c>
      <c r="G86" s="147" t="s">
        <v>99</v>
      </c>
      <c r="H86" s="126"/>
      <c r="I86" s="126"/>
      <c r="J86" s="126"/>
      <c r="K86" s="137">
        <v>1</v>
      </c>
      <c r="L86" s="137">
        <v>1</v>
      </c>
      <c r="M86" s="137">
        <v>1</v>
      </c>
      <c r="N86" s="137">
        <v>1</v>
      </c>
    </row>
    <row r="87" spans="1:14" s="133" customFormat="1" ht="94.5" customHeight="1" x14ac:dyDescent="0.25">
      <c r="A87" s="139"/>
      <c r="B87" s="149" t="s">
        <v>177</v>
      </c>
      <c r="C87" s="147" t="s">
        <v>175</v>
      </c>
      <c r="D87" s="147"/>
      <c r="E87" s="147" t="s">
        <v>178</v>
      </c>
      <c r="F87" s="139" t="s">
        <v>98</v>
      </c>
      <c r="G87" s="147" t="s">
        <v>99</v>
      </c>
      <c r="H87" s="126"/>
      <c r="I87" s="126"/>
      <c r="J87" s="126"/>
      <c r="K87" s="137">
        <v>0.41</v>
      </c>
      <c r="L87" s="137">
        <v>0.5</v>
      </c>
      <c r="M87" s="137">
        <v>0.6</v>
      </c>
      <c r="N87" s="138">
        <v>0.503</v>
      </c>
    </row>
    <row r="88" spans="1:14" s="133" customFormat="1" ht="65.25" customHeight="1" x14ac:dyDescent="0.25">
      <c r="A88" s="139"/>
      <c r="B88" s="149" t="s">
        <v>162</v>
      </c>
      <c r="C88" s="147" t="s">
        <v>102</v>
      </c>
      <c r="D88" s="147"/>
      <c r="E88" s="139"/>
      <c r="F88" s="139" t="s">
        <v>98</v>
      </c>
      <c r="G88" s="147" t="s">
        <v>99</v>
      </c>
      <c r="H88" s="126"/>
      <c r="I88" s="126"/>
      <c r="J88" s="126"/>
      <c r="K88" s="137">
        <v>0</v>
      </c>
      <c r="L88" s="137">
        <v>0</v>
      </c>
      <c r="M88" s="137">
        <v>0</v>
      </c>
      <c r="N88" s="137">
        <v>0</v>
      </c>
    </row>
    <row r="89" spans="1:14" s="133" customFormat="1" ht="129.75" customHeight="1" x14ac:dyDescent="0.25">
      <c r="A89" s="139"/>
      <c r="B89" s="150" t="s">
        <v>325</v>
      </c>
      <c r="C89" s="147" t="s">
        <v>175</v>
      </c>
      <c r="D89" s="147"/>
      <c r="E89" s="147" t="s">
        <v>179</v>
      </c>
      <c r="F89" s="139" t="s">
        <v>98</v>
      </c>
      <c r="G89" s="147" t="s">
        <v>99</v>
      </c>
      <c r="H89" s="126"/>
      <c r="I89" s="126"/>
      <c r="J89" s="126"/>
      <c r="K89" s="137">
        <v>1</v>
      </c>
      <c r="L89" s="137">
        <v>1</v>
      </c>
      <c r="M89" s="137">
        <v>1</v>
      </c>
      <c r="N89" s="137">
        <v>1</v>
      </c>
    </row>
    <row r="90" spans="1:14" s="133" customFormat="1" ht="69" customHeight="1" x14ac:dyDescent="0.25">
      <c r="A90" s="139"/>
      <c r="B90" s="150" t="s">
        <v>222</v>
      </c>
      <c r="C90" s="147" t="s">
        <v>175</v>
      </c>
      <c r="D90" s="147"/>
      <c r="E90" s="147" t="s">
        <v>221</v>
      </c>
      <c r="F90" s="139" t="s">
        <v>98</v>
      </c>
      <c r="G90" s="147" t="s">
        <v>99</v>
      </c>
      <c r="H90" s="126"/>
      <c r="I90" s="126"/>
      <c r="J90" s="126"/>
      <c r="K90" s="137">
        <v>0.3</v>
      </c>
      <c r="L90" s="137">
        <v>0.4</v>
      </c>
      <c r="M90" s="137">
        <v>0.5</v>
      </c>
      <c r="N90" s="137">
        <v>0.4</v>
      </c>
    </row>
    <row r="91" spans="1:14" s="133" customFormat="1" ht="60.75" customHeight="1" x14ac:dyDescent="0.25">
      <c r="A91" s="139"/>
      <c r="B91" s="150" t="s">
        <v>180</v>
      </c>
      <c r="C91" s="147" t="s">
        <v>175</v>
      </c>
      <c r="D91" s="147"/>
      <c r="E91" s="139"/>
      <c r="F91" s="139" t="s">
        <v>98</v>
      </c>
      <c r="G91" s="147" t="s">
        <v>99</v>
      </c>
      <c r="H91" s="126"/>
      <c r="I91" s="126"/>
      <c r="J91" s="126"/>
      <c r="K91" s="139" t="s">
        <v>217</v>
      </c>
      <c r="L91" s="137">
        <v>0.16</v>
      </c>
      <c r="M91" s="137">
        <v>0.17</v>
      </c>
      <c r="N91" s="139" t="s">
        <v>218</v>
      </c>
    </row>
    <row r="92" spans="1:14" s="133" customFormat="1" ht="107.25" customHeight="1" x14ac:dyDescent="0.25">
      <c r="A92" s="139" t="s">
        <v>279</v>
      </c>
      <c r="B92" s="150" t="s">
        <v>346</v>
      </c>
      <c r="C92" s="147" t="s">
        <v>108</v>
      </c>
      <c r="D92" s="147"/>
      <c r="E92" s="139"/>
      <c r="F92" s="139" t="s">
        <v>98</v>
      </c>
      <c r="G92" s="147" t="s">
        <v>99</v>
      </c>
      <c r="H92" s="156" t="s">
        <v>245</v>
      </c>
      <c r="I92" s="156" t="s">
        <v>356</v>
      </c>
      <c r="J92" s="156"/>
      <c r="K92" s="136">
        <f>K93+K94+K95+K96+K97</f>
        <v>2486.4</v>
      </c>
      <c r="L92" s="136">
        <f t="shared" ref="L92:N92" si="12">L93+L94+L95+L96+L97</f>
        <v>1962.6999999999998</v>
      </c>
      <c r="M92" s="136">
        <f t="shared" si="12"/>
        <v>2005.6999999999998</v>
      </c>
      <c r="N92" s="136">
        <f t="shared" si="12"/>
        <v>6454.8</v>
      </c>
    </row>
    <row r="93" spans="1:14" s="133" customFormat="1" ht="63" x14ac:dyDescent="0.25">
      <c r="A93" s="139"/>
      <c r="B93" s="150"/>
      <c r="C93" s="147" t="s">
        <v>108</v>
      </c>
      <c r="D93" s="147"/>
      <c r="E93" s="139"/>
      <c r="F93" s="139" t="s">
        <v>98</v>
      </c>
      <c r="G93" s="147" t="s">
        <v>99</v>
      </c>
      <c r="H93" s="156" t="s">
        <v>245</v>
      </c>
      <c r="I93" s="156" t="s">
        <v>357</v>
      </c>
      <c r="J93" s="156" t="s">
        <v>271</v>
      </c>
      <c r="K93" s="144">
        <v>1290</v>
      </c>
      <c r="L93" s="144">
        <v>1258.5999999999999</v>
      </c>
      <c r="M93" s="144">
        <v>1258.5999999999999</v>
      </c>
      <c r="N93" s="144">
        <f>M93+L93+K93</f>
        <v>3807.2</v>
      </c>
    </row>
    <row r="94" spans="1:14" s="133" customFormat="1" ht="63" x14ac:dyDescent="0.25">
      <c r="A94" s="139"/>
      <c r="B94" s="150"/>
      <c r="C94" s="147" t="s">
        <v>108</v>
      </c>
      <c r="D94" s="147"/>
      <c r="E94" s="139"/>
      <c r="F94" s="139" t="s">
        <v>98</v>
      </c>
      <c r="G94" s="147" t="s">
        <v>99</v>
      </c>
      <c r="H94" s="156" t="s">
        <v>245</v>
      </c>
      <c r="I94" s="156" t="s">
        <v>357</v>
      </c>
      <c r="J94" s="156" t="s">
        <v>272</v>
      </c>
      <c r="K94" s="144">
        <v>389.6</v>
      </c>
      <c r="L94" s="144">
        <v>380.1</v>
      </c>
      <c r="M94" s="144">
        <v>380.1</v>
      </c>
      <c r="N94" s="144">
        <f t="shared" ref="N94:N97" si="13">M94+L94+K94</f>
        <v>1149.8000000000002</v>
      </c>
    </row>
    <row r="95" spans="1:14" s="133" customFormat="1" ht="63" x14ac:dyDescent="0.25">
      <c r="A95" s="139"/>
      <c r="B95" s="150"/>
      <c r="C95" s="147" t="s">
        <v>108</v>
      </c>
      <c r="D95" s="147"/>
      <c r="E95" s="139"/>
      <c r="F95" s="139" t="s">
        <v>98</v>
      </c>
      <c r="G95" s="147" t="s">
        <v>99</v>
      </c>
      <c r="H95" s="156" t="s">
        <v>245</v>
      </c>
      <c r="I95" s="156" t="s">
        <v>357</v>
      </c>
      <c r="J95" s="156" t="s">
        <v>273</v>
      </c>
      <c r="K95" s="144">
        <v>155</v>
      </c>
      <c r="L95" s="144">
        <f>14+60+55</f>
        <v>129</v>
      </c>
      <c r="M95" s="144">
        <f>17+70+60</f>
        <v>147</v>
      </c>
      <c r="N95" s="144">
        <f t="shared" si="13"/>
        <v>431</v>
      </c>
    </row>
    <row r="96" spans="1:14" s="133" customFormat="1" ht="63" x14ac:dyDescent="0.25">
      <c r="A96" s="139"/>
      <c r="B96" s="150"/>
      <c r="C96" s="147" t="s">
        <v>108</v>
      </c>
      <c r="D96" s="147"/>
      <c r="E96" s="139"/>
      <c r="F96" s="139" t="s">
        <v>98</v>
      </c>
      <c r="G96" s="147" t="s">
        <v>99</v>
      </c>
      <c r="H96" s="156" t="s">
        <v>245</v>
      </c>
      <c r="I96" s="156" t="s">
        <v>357</v>
      </c>
      <c r="J96" s="156" t="s">
        <v>269</v>
      </c>
      <c r="K96" s="144">
        <v>215</v>
      </c>
      <c r="L96" s="144">
        <f>60+25</f>
        <v>85</v>
      </c>
      <c r="M96" s="144">
        <f>70+30</f>
        <v>100</v>
      </c>
      <c r="N96" s="144">
        <f t="shared" si="13"/>
        <v>400</v>
      </c>
    </row>
    <row r="97" spans="1:14" s="133" customFormat="1" ht="63" x14ac:dyDescent="0.25">
      <c r="A97" s="139"/>
      <c r="B97" s="150"/>
      <c r="C97" s="147" t="s">
        <v>108</v>
      </c>
      <c r="D97" s="147"/>
      <c r="E97" s="139"/>
      <c r="F97" s="139" t="s">
        <v>98</v>
      </c>
      <c r="G97" s="147" t="s">
        <v>99</v>
      </c>
      <c r="H97" s="156" t="s">
        <v>245</v>
      </c>
      <c r="I97" s="156" t="s">
        <v>357</v>
      </c>
      <c r="J97" s="156" t="s">
        <v>270</v>
      </c>
      <c r="K97" s="144">
        <f>244.8+192</f>
        <v>436.8</v>
      </c>
      <c r="L97" s="144">
        <v>110</v>
      </c>
      <c r="M97" s="144">
        <v>120</v>
      </c>
      <c r="N97" s="144">
        <f t="shared" si="13"/>
        <v>666.8</v>
      </c>
    </row>
    <row r="98" spans="1:14" s="133" customFormat="1" ht="63" x14ac:dyDescent="0.25">
      <c r="A98" s="139"/>
      <c r="B98" s="150"/>
      <c r="C98" s="147" t="s">
        <v>108</v>
      </c>
      <c r="D98" s="147"/>
      <c r="E98" s="139"/>
      <c r="F98" s="139" t="s">
        <v>98</v>
      </c>
      <c r="G98" s="147" t="s">
        <v>99</v>
      </c>
      <c r="H98" s="156" t="s">
        <v>247</v>
      </c>
      <c r="I98" s="156" t="s">
        <v>356</v>
      </c>
      <c r="J98" s="156"/>
      <c r="K98" s="136">
        <f>K99+K100+K101+K102+K103+K104+K105+K106</f>
        <v>14836.000000000002</v>
      </c>
      <c r="L98" s="136">
        <f t="shared" ref="L98:N98" si="14">L99+L100+L101+L102+L103+L104</f>
        <v>19305.099999999999</v>
      </c>
      <c r="M98" s="136">
        <f t="shared" si="14"/>
        <v>19305.099999999999</v>
      </c>
      <c r="N98" s="136">
        <f t="shared" si="14"/>
        <v>53378.100000000006</v>
      </c>
    </row>
    <row r="99" spans="1:14" s="133" customFormat="1" ht="63" x14ac:dyDescent="0.25">
      <c r="A99" s="139"/>
      <c r="B99" s="150"/>
      <c r="C99" s="147" t="s">
        <v>108</v>
      </c>
      <c r="D99" s="147"/>
      <c r="E99" s="139"/>
      <c r="F99" s="139" t="s">
        <v>98</v>
      </c>
      <c r="G99" s="147" t="s">
        <v>99</v>
      </c>
      <c r="H99" s="156" t="s">
        <v>247</v>
      </c>
      <c r="I99" s="126" t="s">
        <v>358</v>
      </c>
      <c r="J99" s="126" t="s">
        <v>270</v>
      </c>
      <c r="K99" s="144">
        <v>23.3</v>
      </c>
      <c r="L99" s="144">
        <v>32.299999999999997</v>
      </c>
      <c r="M99" s="144">
        <v>32.299999999999997</v>
      </c>
      <c r="N99" s="144">
        <f>K99+L99+M99</f>
        <v>87.899999999999991</v>
      </c>
    </row>
    <row r="100" spans="1:14" s="133" customFormat="1" ht="15.75" x14ac:dyDescent="0.25">
      <c r="A100" s="139"/>
      <c r="B100" s="150"/>
      <c r="C100" s="147"/>
      <c r="D100" s="147"/>
      <c r="E100" s="139"/>
      <c r="F100" s="139"/>
      <c r="G100" s="147"/>
      <c r="H100" s="156" t="s">
        <v>247</v>
      </c>
      <c r="I100" s="126" t="s">
        <v>358</v>
      </c>
      <c r="J100" s="126" t="s">
        <v>280</v>
      </c>
      <c r="K100" s="144">
        <v>2311.1999999999998</v>
      </c>
      <c r="L100" s="144">
        <v>3199</v>
      </c>
      <c r="M100" s="144">
        <v>3199</v>
      </c>
      <c r="N100" s="144">
        <f>M100+L100+K100</f>
        <v>8709.2000000000007</v>
      </c>
    </row>
    <row r="101" spans="1:14" s="133" customFormat="1" ht="63" x14ac:dyDescent="0.25">
      <c r="A101" s="139"/>
      <c r="B101" s="150"/>
      <c r="C101" s="147" t="s">
        <v>108</v>
      </c>
      <c r="D101" s="147"/>
      <c r="E101" s="139"/>
      <c r="F101" s="139" t="s">
        <v>98</v>
      </c>
      <c r="G101" s="147" t="s">
        <v>99</v>
      </c>
      <c r="H101" s="156" t="s">
        <v>247</v>
      </c>
      <c r="I101" s="126" t="s">
        <v>359</v>
      </c>
      <c r="J101" s="126" t="s">
        <v>270</v>
      </c>
      <c r="K101" s="144">
        <v>34.1</v>
      </c>
      <c r="L101" s="144">
        <v>46.5</v>
      </c>
      <c r="M101" s="144">
        <v>46.5</v>
      </c>
      <c r="N101" s="144">
        <f>K101+L101+M101</f>
        <v>127.1</v>
      </c>
    </row>
    <row r="102" spans="1:14" s="133" customFormat="1" ht="15.75" x14ac:dyDescent="0.25">
      <c r="A102" s="139"/>
      <c r="B102" s="150"/>
      <c r="C102" s="147"/>
      <c r="D102" s="147"/>
      <c r="E102" s="139"/>
      <c r="F102" s="139"/>
      <c r="G102" s="147"/>
      <c r="H102" s="156" t="s">
        <v>247</v>
      </c>
      <c r="I102" s="126" t="s">
        <v>359</v>
      </c>
      <c r="J102" s="126" t="s">
        <v>235</v>
      </c>
      <c r="K102" s="144">
        <v>3371.8</v>
      </c>
      <c r="L102" s="144">
        <v>4604.6000000000004</v>
      </c>
      <c r="M102" s="144">
        <v>4604.6000000000004</v>
      </c>
      <c r="N102" s="144">
        <f>K102+L102+M102</f>
        <v>12581</v>
      </c>
    </row>
    <row r="103" spans="1:14" s="133" customFormat="1" ht="63" x14ac:dyDescent="0.25">
      <c r="A103" s="139"/>
      <c r="B103" s="150"/>
      <c r="C103" s="147" t="s">
        <v>108</v>
      </c>
      <c r="D103" s="147"/>
      <c r="E103" s="139"/>
      <c r="F103" s="139" t="s">
        <v>98</v>
      </c>
      <c r="G103" s="147" t="s">
        <v>99</v>
      </c>
      <c r="H103" s="156" t="s">
        <v>247</v>
      </c>
      <c r="I103" s="126" t="s">
        <v>360</v>
      </c>
      <c r="J103" s="126" t="s">
        <v>270</v>
      </c>
      <c r="K103" s="144">
        <v>90.3</v>
      </c>
      <c r="L103" s="144">
        <v>114.2</v>
      </c>
      <c r="M103" s="144">
        <v>114.2</v>
      </c>
      <c r="N103" s="144">
        <f>M103+L103+K103</f>
        <v>318.7</v>
      </c>
    </row>
    <row r="104" spans="1:14" s="133" customFormat="1" ht="15.75" x14ac:dyDescent="0.25">
      <c r="A104" s="139"/>
      <c r="B104" s="150"/>
      <c r="C104" s="147"/>
      <c r="D104" s="147"/>
      <c r="E104" s="139"/>
      <c r="F104" s="139"/>
      <c r="G104" s="147"/>
      <c r="H104" s="156" t="s">
        <v>247</v>
      </c>
      <c r="I104" s="126" t="s">
        <v>360</v>
      </c>
      <c r="J104" s="126" t="s">
        <v>235</v>
      </c>
      <c r="K104" s="144">
        <v>8937.2000000000007</v>
      </c>
      <c r="L104" s="144">
        <v>11308.5</v>
      </c>
      <c r="M104" s="144">
        <v>11308.5</v>
      </c>
      <c r="N104" s="144">
        <f t="shared" ref="N104:N106" si="15">M104+L104+K104</f>
        <v>31554.2</v>
      </c>
    </row>
    <row r="105" spans="1:14" s="133" customFormat="1" ht="63" x14ac:dyDescent="0.25">
      <c r="A105" s="139"/>
      <c r="B105" s="150"/>
      <c r="C105" s="147" t="s">
        <v>108</v>
      </c>
      <c r="D105" s="147"/>
      <c r="E105" s="139"/>
      <c r="F105" s="139" t="s">
        <v>98</v>
      </c>
      <c r="G105" s="147" t="s">
        <v>99</v>
      </c>
      <c r="H105" s="156" t="s">
        <v>247</v>
      </c>
      <c r="I105" s="126" t="s">
        <v>361</v>
      </c>
      <c r="J105" s="126" t="s">
        <v>270</v>
      </c>
      <c r="K105" s="144">
        <v>0.7</v>
      </c>
      <c r="L105" s="144">
        <v>0.8</v>
      </c>
      <c r="M105" s="144">
        <v>0.8</v>
      </c>
      <c r="N105" s="144">
        <f t="shared" si="15"/>
        <v>2.2999999999999998</v>
      </c>
    </row>
    <row r="106" spans="1:14" s="133" customFormat="1" ht="15.75" x14ac:dyDescent="0.25">
      <c r="A106" s="139"/>
      <c r="B106" s="150"/>
      <c r="C106" s="147"/>
      <c r="D106" s="147"/>
      <c r="E106" s="139"/>
      <c r="F106" s="139"/>
      <c r="G106" s="147"/>
      <c r="H106" s="156" t="s">
        <v>247</v>
      </c>
      <c r="I106" s="126" t="s">
        <v>361</v>
      </c>
      <c r="J106" s="126" t="s">
        <v>235</v>
      </c>
      <c r="K106" s="144">
        <v>67.400000000000006</v>
      </c>
      <c r="L106" s="144">
        <v>77.05</v>
      </c>
      <c r="M106" s="144">
        <v>77.05</v>
      </c>
      <c r="N106" s="144">
        <f t="shared" si="15"/>
        <v>221.5</v>
      </c>
    </row>
    <row r="107" spans="1:14" s="133" customFormat="1" ht="15.75" hidden="1" x14ac:dyDescent="0.25">
      <c r="A107" s="139"/>
      <c r="B107" s="150"/>
      <c r="C107" s="147"/>
      <c r="D107" s="147"/>
      <c r="E107" s="139"/>
      <c r="F107" s="139"/>
      <c r="G107" s="147"/>
      <c r="H107" s="156"/>
      <c r="I107" s="126"/>
      <c r="J107" s="126"/>
      <c r="K107" s="144"/>
      <c r="L107" s="144"/>
      <c r="M107" s="144"/>
      <c r="N107" s="144"/>
    </row>
    <row r="108" spans="1:14" s="133" customFormat="1" ht="15.75" hidden="1" x14ac:dyDescent="0.25">
      <c r="A108" s="139"/>
      <c r="B108" s="150"/>
      <c r="C108" s="147"/>
      <c r="D108" s="147"/>
      <c r="E108" s="139"/>
      <c r="F108" s="139"/>
      <c r="G108" s="147"/>
      <c r="H108" s="156"/>
      <c r="I108" s="126"/>
      <c r="J108" s="126"/>
      <c r="K108" s="144"/>
      <c r="L108" s="144"/>
      <c r="M108" s="144"/>
      <c r="N108" s="144"/>
    </row>
    <row r="109" spans="1:14" s="133" customFormat="1" ht="15.75" hidden="1" x14ac:dyDescent="0.25">
      <c r="A109" s="139"/>
      <c r="B109" s="150"/>
      <c r="C109" s="147"/>
      <c r="D109" s="147"/>
      <c r="E109" s="139"/>
      <c r="F109" s="139"/>
      <c r="G109" s="147"/>
      <c r="H109" s="156"/>
      <c r="I109" s="126"/>
      <c r="J109" s="126"/>
      <c r="K109" s="144"/>
      <c r="L109" s="144"/>
      <c r="M109" s="144"/>
      <c r="N109" s="144"/>
    </row>
    <row r="110" spans="1:14" s="133" customFormat="1" ht="15.75" hidden="1" x14ac:dyDescent="0.25">
      <c r="A110" s="139"/>
      <c r="B110" s="157"/>
      <c r="C110" s="152"/>
      <c r="D110" s="152"/>
      <c r="E110" s="143"/>
      <c r="F110" s="143"/>
      <c r="G110" s="152"/>
      <c r="H110" s="153"/>
      <c r="I110" s="153"/>
      <c r="J110" s="153"/>
      <c r="K110" s="142"/>
      <c r="L110" s="142"/>
      <c r="M110" s="142"/>
      <c r="N110" s="142"/>
    </row>
    <row r="111" spans="1:14" s="133" customFormat="1" ht="15.75" hidden="1" x14ac:dyDescent="0.25">
      <c r="A111" s="139"/>
      <c r="B111" s="150"/>
      <c r="C111" s="147"/>
      <c r="D111" s="147"/>
      <c r="E111" s="139"/>
      <c r="F111" s="139"/>
      <c r="G111" s="147"/>
      <c r="H111" s="126"/>
      <c r="I111" s="126"/>
      <c r="J111" s="126"/>
      <c r="K111" s="139"/>
      <c r="L111" s="139"/>
      <c r="M111" s="139"/>
      <c r="N111" s="139"/>
    </row>
    <row r="112" spans="1:14" s="133" customFormat="1" ht="15.75" hidden="1" x14ac:dyDescent="0.25">
      <c r="A112" s="139"/>
      <c r="B112" s="150"/>
      <c r="C112" s="147"/>
      <c r="D112" s="147"/>
      <c r="E112" s="139"/>
      <c r="F112" s="139"/>
      <c r="G112" s="147"/>
      <c r="H112" s="126"/>
      <c r="I112" s="126"/>
      <c r="J112" s="126"/>
      <c r="K112" s="139"/>
      <c r="L112" s="139"/>
      <c r="M112" s="139"/>
      <c r="N112" s="139"/>
    </row>
    <row r="113" spans="1:14" s="133" customFormat="1" ht="34.5" customHeight="1" x14ac:dyDescent="0.25">
      <c r="A113" s="139"/>
      <c r="B113" s="157" t="s">
        <v>163</v>
      </c>
      <c r="C113" s="147"/>
      <c r="D113" s="147"/>
      <c r="E113" s="139"/>
      <c r="F113" s="139"/>
      <c r="G113" s="139"/>
      <c r="H113" s="153"/>
      <c r="I113" s="158"/>
      <c r="J113" s="153"/>
      <c r="K113" s="143">
        <f>K117</f>
        <v>300</v>
      </c>
      <c r="L113" s="143">
        <f t="shared" ref="L113:N113" si="16">L117</f>
        <v>2463.4</v>
      </c>
      <c r="M113" s="143">
        <f t="shared" si="16"/>
        <v>2463.4</v>
      </c>
      <c r="N113" s="143">
        <f t="shared" si="16"/>
        <v>5226.8</v>
      </c>
    </row>
    <row r="114" spans="1:14" s="133" customFormat="1" ht="61.5" customHeight="1" x14ac:dyDescent="0.25">
      <c r="A114" s="139"/>
      <c r="B114" s="157" t="s">
        <v>164</v>
      </c>
      <c r="C114" s="147"/>
      <c r="D114" s="147"/>
      <c r="E114" s="139"/>
      <c r="F114" s="139" t="s">
        <v>98</v>
      </c>
      <c r="G114" s="147" t="s">
        <v>99</v>
      </c>
      <c r="H114" s="126"/>
      <c r="I114" s="126"/>
      <c r="J114" s="126"/>
      <c r="K114" s="139"/>
      <c r="L114" s="139"/>
      <c r="M114" s="139"/>
      <c r="N114" s="139"/>
    </row>
    <row r="115" spans="1:14" s="133" customFormat="1" ht="32.25" customHeight="1" x14ac:dyDescent="0.25">
      <c r="A115" s="139"/>
      <c r="B115" s="157" t="s">
        <v>191</v>
      </c>
      <c r="C115" s="147"/>
      <c r="D115" s="147"/>
      <c r="E115" s="139"/>
      <c r="F115" s="139"/>
      <c r="G115" s="147"/>
      <c r="H115" s="126"/>
      <c r="I115" s="126"/>
      <c r="J115" s="126"/>
      <c r="K115" s="139"/>
      <c r="L115" s="139"/>
      <c r="M115" s="139"/>
      <c r="N115" s="139"/>
    </row>
    <row r="116" spans="1:14" s="133" customFormat="1" ht="15.75" hidden="1" x14ac:dyDescent="0.25">
      <c r="A116" s="139"/>
      <c r="B116" s="157"/>
      <c r="C116" s="152"/>
      <c r="D116" s="152"/>
      <c r="E116" s="143"/>
      <c r="F116" s="143"/>
      <c r="G116" s="152"/>
      <c r="H116" s="153"/>
      <c r="I116" s="153"/>
      <c r="J116" s="153"/>
      <c r="K116" s="143"/>
      <c r="L116" s="143"/>
      <c r="M116" s="143"/>
      <c r="N116" s="159"/>
    </row>
    <row r="117" spans="1:14" s="133" customFormat="1" ht="65.25" customHeight="1" x14ac:dyDescent="0.25">
      <c r="A117" s="143" t="s">
        <v>301</v>
      </c>
      <c r="B117" s="157" t="s">
        <v>315</v>
      </c>
      <c r="C117" s="152" t="s">
        <v>108</v>
      </c>
      <c r="D117" s="152"/>
      <c r="E117" s="143"/>
      <c r="F117" s="139" t="s">
        <v>98</v>
      </c>
      <c r="G117" s="147" t="s">
        <v>99</v>
      </c>
      <c r="H117" s="126"/>
      <c r="I117" s="126"/>
      <c r="J117" s="126"/>
      <c r="K117" s="143">
        <f>K121+K122</f>
        <v>300</v>
      </c>
      <c r="L117" s="143">
        <f t="shared" ref="L117:N117" si="17">L121+L122</f>
        <v>2463.4</v>
      </c>
      <c r="M117" s="143">
        <f t="shared" si="17"/>
        <v>2463.4</v>
      </c>
      <c r="N117" s="143">
        <f t="shared" si="17"/>
        <v>5226.8</v>
      </c>
    </row>
    <row r="118" spans="1:14" s="133" customFormat="1" ht="63" customHeight="1" x14ac:dyDescent="0.25">
      <c r="A118" s="139"/>
      <c r="B118" s="150" t="s">
        <v>183</v>
      </c>
      <c r="C118" s="147" t="s">
        <v>182</v>
      </c>
      <c r="D118" s="147"/>
      <c r="E118" s="147" t="s">
        <v>184</v>
      </c>
      <c r="F118" s="139" t="s">
        <v>98</v>
      </c>
      <c r="G118" s="147" t="s">
        <v>99</v>
      </c>
      <c r="H118" s="126"/>
      <c r="I118" s="126"/>
      <c r="J118" s="126"/>
      <c r="K118" s="137">
        <v>0.71</v>
      </c>
      <c r="L118" s="137">
        <v>0.8</v>
      </c>
      <c r="M118" s="137">
        <v>0.8</v>
      </c>
      <c r="N118" s="137">
        <v>0.77</v>
      </c>
    </row>
    <row r="119" spans="1:14" s="133" customFormat="1" ht="64.5" customHeight="1" x14ac:dyDescent="0.25">
      <c r="A119" s="139"/>
      <c r="B119" s="150" t="s">
        <v>185</v>
      </c>
      <c r="C119" s="147" t="s">
        <v>186</v>
      </c>
      <c r="D119" s="147"/>
      <c r="E119" s="147" t="s">
        <v>187</v>
      </c>
      <c r="F119" s="139" t="s">
        <v>98</v>
      </c>
      <c r="G119" s="147" t="s">
        <v>99</v>
      </c>
      <c r="H119" s="126"/>
      <c r="I119" s="126"/>
      <c r="J119" s="126"/>
      <c r="K119" s="137">
        <v>0.5</v>
      </c>
      <c r="L119" s="137">
        <v>0.52</v>
      </c>
      <c r="M119" s="137">
        <v>0.55000000000000004</v>
      </c>
      <c r="N119" s="138">
        <v>0.52300000000000002</v>
      </c>
    </row>
    <row r="120" spans="1:14" s="133" customFormat="1" ht="125.25" customHeight="1" x14ac:dyDescent="0.25">
      <c r="A120" s="139"/>
      <c r="B120" s="150" t="s">
        <v>188</v>
      </c>
      <c r="C120" s="147" t="s">
        <v>186</v>
      </c>
      <c r="D120" s="147"/>
      <c r="E120" s="147" t="s">
        <v>189</v>
      </c>
      <c r="F120" s="139" t="s">
        <v>98</v>
      </c>
      <c r="G120" s="147" t="s">
        <v>99</v>
      </c>
      <c r="H120" s="126"/>
      <c r="I120" s="126"/>
      <c r="J120" s="126"/>
      <c r="K120" s="137">
        <v>0.36</v>
      </c>
      <c r="L120" s="137">
        <v>0.37</v>
      </c>
      <c r="M120" s="137">
        <v>0.38</v>
      </c>
      <c r="N120" s="137">
        <v>0.37</v>
      </c>
    </row>
    <row r="121" spans="1:14" s="133" customFormat="1" ht="67.5" customHeight="1" x14ac:dyDescent="0.25">
      <c r="A121" s="139"/>
      <c r="B121" s="157" t="s">
        <v>214</v>
      </c>
      <c r="C121" s="152" t="s">
        <v>108</v>
      </c>
      <c r="D121" s="152"/>
      <c r="E121" s="143"/>
      <c r="F121" s="139" t="s">
        <v>98</v>
      </c>
      <c r="G121" s="147" t="s">
        <v>99</v>
      </c>
      <c r="H121" s="126" t="s">
        <v>238</v>
      </c>
      <c r="I121" s="126" t="s">
        <v>362</v>
      </c>
      <c r="J121" s="126" t="s">
        <v>239</v>
      </c>
      <c r="K121" s="139">
        <v>0</v>
      </c>
      <c r="L121" s="139" t="s">
        <v>181</v>
      </c>
      <c r="M121" s="139" t="s">
        <v>181</v>
      </c>
      <c r="N121" s="160">
        <f>K121+L121+M121</f>
        <v>3480</v>
      </c>
    </row>
    <row r="122" spans="1:14" s="133" customFormat="1" ht="63" x14ac:dyDescent="0.25">
      <c r="A122" s="139"/>
      <c r="B122" s="157" t="s">
        <v>173</v>
      </c>
      <c r="C122" s="152" t="s">
        <v>108</v>
      </c>
      <c r="D122" s="152"/>
      <c r="E122" s="143"/>
      <c r="F122" s="139" t="s">
        <v>98</v>
      </c>
      <c r="G122" s="147" t="s">
        <v>99</v>
      </c>
      <c r="H122" s="126" t="s">
        <v>238</v>
      </c>
      <c r="I122" s="126" t="s">
        <v>363</v>
      </c>
      <c r="J122" s="126" t="s">
        <v>239</v>
      </c>
      <c r="K122" s="139">
        <v>300</v>
      </c>
      <c r="L122" s="139">
        <v>723.4</v>
      </c>
      <c r="M122" s="139">
        <v>723.4</v>
      </c>
      <c r="N122" s="139">
        <f>M122+L122+K122</f>
        <v>1746.8</v>
      </c>
    </row>
    <row r="123" spans="1:14" s="133" customFormat="1" ht="15.75" hidden="1" x14ac:dyDescent="0.25">
      <c r="A123" s="139"/>
      <c r="B123" s="150"/>
      <c r="C123" s="147"/>
      <c r="D123" s="147"/>
      <c r="E123" s="139"/>
      <c r="F123" s="139"/>
      <c r="G123" s="147"/>
      <c r="H123" s="126"/>
      <c r="I123" s="126"/>
      <c r="J123" s="126"/>
      <c r="K123" s="139"/>
      <c r="L123" s="139"/>
      <c r="M123" s="139"/>
      <c r="N123" s="139"/>
    </row>
    <row r="124" spans="1:14" s="133" customFormat="1" ht="15.75" hidden="1" x14ac:dyDescent="0.25">
      <c r="A124" s="139"/>
      <c r="B124" s="150"/>
      <c r="C124" s="147"/>
      <c r="D124" s="147"/>
      <c r="E124" s="139"/>
      <c r="F124" s="139"/>
      <c r="G124" s="147"/>
      <c r="H124" s="126"/>
      <c r="I124" s="126"/>
      <c r="J124" s="126"/>
      <c r="K124" s="139"/>
      <c r="L124" s="139"/>
      <c r="M124" s="139"/>
      <c r="N124" s="139"/>
    </row>
    <row r="125" spans="1:14" s="133" customFormat="1" ht="15.75" hidden="1" x14ac:dyDescent="0.25">
      <c r="A125" s="139"/>
      <c r="B125" s="150"/>
      <c r="C125" s="147"/>
      <c r="D125" s="147"/>
      <c r="E125" s="139"/>
      <c r="F125" s="139"/>
      <c r="G125" s="147"/>
      <c r="H125" s="126"/>
      <c r="I125" s="126"/>
      <c r="J125" s="126"/>
      <c r="K125" s="139"/>
      <c r="L125" s="139"/>
      <c r="M125" s="139"/>
      <c r="N125" s="139"/>
    </row>
    <row r="126" spans="1:14" s="133" customFormat="1" ht="63" customHeight="1" x14ac:dyDescent="0.25">
      <c r="A126" s="139"/>
      <c r="B126" s="157" t="s">
        <v>168</v>
      </c>
      <c r="C126" s="152" t="s">
        <v>262</v>
      </c>
      <c r="D126" s="152"/>
      <c r="E126" s="143"/>
      <c r="F126" s="143" t="s">
        <v>98</v>
      </c>
      <c r="G126" s="152" t="s">
        <v>99</v>
      </c>
      <c r="H126" s="153"/>
      <c r="I126" s="153"/>
      <c r="J126" s="153"/>
      <c r="K126" s="142">
        <f>K141</f>
        <v>1101</v>
      </c>
      <c r="L126" s="142">
        <f t="shared" ref="L126:N126" si="18">L141</f>
        <v>27631.3</v>
      </c>
      <c r="M126" s="142">
        <f t="shared" si="18"/>
        <v>26696.3</v>
      </c>
      <c r="N126" s="142">
        <f t="shared" si="18"/>
        <v>55428.6</v>
      </c>
    </row>
    <row r="127" spans="1:14" s="133" customFormat="1" ht="81" customHeight="1" x14ac:dyDescent="0.25">
      <c r="A127" s="139"/>
      <c r="B127" s="157" t="s">
        <v>165</v>
      </c>
      <c r="C127" s="147"/>
      <c r="D127" s="147"/>
      <c r="E127" s="139"/>
      <c r="F127" s="139" t="s">
        <v>98</v>
      </c>
      <c r="G127" s="147" t="s">
        <v>99</v>
      </c>
      <c r="H127" s="126"/>
      <c r="I127" s="126"/>
      <c r="J127" s="126"/>
      <c r="K127" s="141"/>
      <c r="L127" s="141"/>
      <c r="M127" s="141"/>
      <c r="N127" s="141"/>
    </row>
    <row r="128" spans="1:14" s="133" customFormat="1" ht="127.5" customHeight="1" x14ac:dyDescent="0.25">
      <c r="A128" s="139"/>
      <c r="B128" s="157" t="s">
        <v>224</v>
      </c>
      <c r="C128" s="147"/>
      <c r="D128" s="147"/>
      <c r="E128" s="139"/>
      <c r="F128" s="139"/>
      <c r="G128" s="147"/>
      <c r="H128" s="126"/>
      <c r="I128" s="126"/>
      <c r="J128" s="126"/>
      <c r="K128" s="141" t="s">
        <v>265</v>
      </c>
      <c r="L128" s="141"/>
      <c r="M128" s="141"/>
      <c r="N128" s="141"/>
    </row>
    <row r="129" spans="1:14" s="133" customFormat="1" ht="15.75" hidden="1" x14ac:dyDescent="0.25">
      <c r="A129" s="139"/>
      <c r="B129" s="157"/>
      <c r="C129" s="152"/>
      <c r="D129" s="152"/>
      <c r="E129" s="143"/>
      <c r="F129" s="143"/>
      <c r="G129" s="152"/>
      <c r="H129" s="153"/>
      <c r="I129" s="153"/>
      <c r="J129" s="153"/>
      <c r="K129" s="143"/>
      <c r="L129" s="143"/>
      <c r="M129" s="143"/>
      <c r="N129" s="143"/>
    </row>
    <row r="130" spans="1:14" s="133" customFormat="1" ht="71.25" hidden="1" customHeight="1" x14ac:dyDescent="0.25">
      <c r="A130" s="139"/>
      <c r="B130" s="150"/>
      <c r="C130" s="147"/>
      <c r="D130" s="147"/>
      <c r="E130" s="139"/>
      <c r="F130" s="139"/>
      <c r="G130" s="147"/>
      <c r="H130" s="126"/>
      <c r="I130" s="126"/>
      <c r="J130" s="126"/>
      <c r="K130" s="139"/>
      <c r="L130" s="139"/>
      <c r="M130" s="139"/>
      <c r="N130" s="139"/>
    </row>
    <row r="131" spans="1:14" s="133" customFormat="1" ht="67.5" hidden="1" customHeight="1" x14ac:dyDescent="0.25">
      <c r="A131" s="139"/>
      <c r="B131" s="157"/>
      <c r="C131" s="152"/>
      <c r="D131" s="152"/>
      <c r="E131" s="143"/>
      <c r="F131" s="152"/>
      <c r="G131" s="152"/>
      <c r="H131" s="153"/>
      <c r="I131" s="153"/>
      <c r="J131" s="153"/>
      <c r="K131" s="143"/>
      <c r="L131" s="143"/>
      <c r="M131" s="143"/>
      <c r="N131" s="143"/>
    </row>
    <row r="132" spans="1:14" s="133" customFormat="1" ht="70.5" hidden="1" customHeight="1" x14ac:dyDescent="0.25">
      <c r="A132" s="139"/>
      <c r="B132" s="150"/>
      <c r="C132" s="147"/>
      <c r="D132" s="161"/>
      <c r="E132" s="146"/>
      <c r="F132" s="139"/>
      <c r="G132" s="147"/>
      <c r="H132" s="127"/>
      <c r="I132" s="127"/>
      <c r="J132" s="127"/>
      <c r="K132" s="139"/>
      <c r="L132" s="139"/>
      <c r="M132" s="139"/>
      <c r="N132" s="139"/>
    </row>
    <row r="133" spans="1:14" s="133" customFormat="1" ht="78.75" customHeight="1" x14ac:dyDescent="0.25">
      <c r="A133" s="139"/>
      <c r="B133" s="150" t="s">
        <v>192</v>
      </c>
      <c r="C133" s="147" t="s">
        <v>62</v>
      </c>
      <c r="D133" s="147"/>
      <c r="E133" s="147" t="s">
        <v>193</v>
      </c>
      <c r="F133" s="139" t="s">
        <v>98</v>
      </c>
      <c r="G133" s="147" t="s">
        <v>99</v>
      </c>
      <c r="H133" s="126"/>
      <c r="I133" s="126"/>
      <c r="J133" s="126"/>
      <c r="K133" s="137">
        <v>1</v>
      </c>
      <c r="L133" s="137">
        <v>1</v>
      </c>
      <c r="M133" s="137">
        <v>1</v>
      </c>
      <c r="N133" s="137">
        <v>1</v>
      </c>
    </row>
    <row r="134" spans="1:14" s="133" customFormat="1" ht="94.5" customHeight="1" x14ac:dyDescent="0.25">
      <c r="A134" s="139"/>
      <c r="B134" s="150" t="s">
        <v>194</v>
      </c>
      <c r="C134" s="147" t="s">
        <v>62</v>
      </c>
      <c r="D134" s="147"/>
      <c r="E134" s="147" t="s">
        <v>195</v>
      </c>
      <c r="F134" s="139" t="s">
        <v>98</v>
      </c>
      <c r="G134" s="147" t="s">
        <v>99</v>
      </c>
      <c r="H134" s="126"/>
      <c r="I134" s="126"/>
      <c r="J134" s="126"/>
      <c r="K134" s="137">
        <v>0.09</v>
      </c>
      <c r="L134" s="137">
        <v>0.12</v>
      </c>
      <c r="M134" s="137">
        <v>0.12</v>
      </c>
      <c r="N134" s="137">
        <v>0.11</v>
      </c>
    </row>
    <row r="135" spans="1:14" s="133" customFormat="1" ht="68.25" customHeight="1" x14ac:dyDescent="0.25">
      <c r="A135" s="139"/>
      <c r="B135" s="150" t="s">
        <v>196</v>
      </c>
      <c r="C135" s="147" t="s">
        <v>62</v>
      </c>
      <c r="D135" s="147"/>
      <c r="E135" s="162" t="s">
        <v>169</v>
      </c>
      <c r="F135" s="139" t="s">
        <v>98</v>
      </c>
      <c r="G135" s="147" t="s">
        <v>99</v>
      </c>
      <c r="H135" s="126"/>
      <c r="I135" s="126"/>
      <c r="J135" s="126"/>
      <c r="K135" s="137">
        <v>1</v>
      </c>
      <c r="L135" s="137">
        <v>1</v>
      </c>
      <c r="M135" s="137">
        <v>1</v>
      </c>
      <c r="N135" s="137">
        <v>1</v>
      </c>
    </row>
    <row r="136" spans="1:14" s="133" customFormat="1" ht="64.5" customHeight="1" x14ac:dyDescent="0.25">
      <c r="A136" s="146"/>
      <c r="B136" s="150" t="s">
        <v>197</v>
      </c>
      <c r="C136" s="147" t="s">
        <v>62</v>
      </c>
      <c r="D136" s="161"/>
      <c r="E136" s="162" t="s">
        <v>170</v>
      </c>
      <c r="F136" s="139" t="s">
        <v>98</v>
      </c>
      <c r="G136" s="147" t="s">
        <v>99</v>
      </c>
      <c r="H136" s="127"/>
      <c r="I136" s="127"/>
      <c r="J136" s="127"/>
      <c r="K136" s="137">
        <v>0.09</v>
      </c>
      <c r="L136" s="137">
        <v>0.1</v>
      </c>
      <c r="M136" s="137">
        <v>0.1</v>
      </c>
      <c r="N136" s="138">
        <v>9.6000000000000002E-2</v>
      </c>
    </row>
    <row r="137" spans="1:14" s="133" customFormat="1" ht="70.5" customHeight="1" x14ac:dyDescent="0.25">
      <c r="A137" s="146"/>
      <c r="B137" s="150" t="s">
        <v>198</v>
      </c>
      <c r="C137" s="147" t="s">
        <v>62</v>
      </c>
      <c r="D137" s="161"/>
      <c r="E137" s="174" t="s">
        <v>171</v>
      </c>
      <c r="F137" s="139" t="s">
        <v>98</v>
      </c>
      <c r="G137" s="147" t="s">
        <v>99</v>
      </c>
      <c r="H137" s="127"/>
      <c r="I137" s="127"/>
      <c r="J137" s="127"/>
      <c r="K137" s="137">
        <v>0</v>
      </c>
      <c r="L137" s="137">
        <v>0.04</v>
      </c>
      <c r="M137" s="137">
        <v>0.04</v>
      </c>
      <c r="N137" s="137">
        <v>0.04</v>
      </c>
    </row>
    <row r="138" spans="1:14" s="133" customFormat="1" ht="76.5" customHeight="1" x14ac:dyDescent="0.25">
      <c r="A138" s="146"/>
      <c r="B138" s="150" t="s">
        <v>199</v>
      </c>
      <c r="C138" s="147" t="s">
        <v>62</v>
      </c>
      <c r="D138" s="161"/>
      <c r="E138" s="174" t="s">
        <v>172</v>
      </c>
      <c r="F138" s="139" t="s">
        <v>98</v>
      </c>
      <c r="G138" s="147" t="s">
        <v>99</v>
      </c>
      <c r="H138" s="127"/>
      <c r="I138" s="127"/>
      <c r="J138" s="127"/>
      <c r="K138" s="137">
        <v>0.27</v>
      </c>
      <c r="L138" s="137">
        <v>0.3</v>
      </c>
      <c r="M138" s="137">
        <v>0.3</v>
      </c>
      <c r="N138" s="137">
        <v>0.28999999999999998</v>
      </c>
    </row>
    <row r="139" spans="1:14" s="133" customFormat="1" ht="151.5" hidden="1" customHeight="1" x14ac:dyDescent="0.25">
      <c r="A139" s="146"/>
      <c r="B139" s="150"/>
      <c r="C139" s="147"/>
      <c r="D139" s="161"/>
      <c r="E139" s="161"/>
      <c r="F139" s="139"/>
      <c r="G139" s="147"/>
      <c r="H139" s="127"/>
      <c r="I139" s="127"/>
      <c r="J139" s="127"/>
      <c r="K139" s="137"/>
      <c r="L139" s="137"/>
      <c r="M139" s="137"/>
      <c r="N139" s="137"/>
    </row>
    <row r="140" spans="1:14" s="133" customFormat="1" ht="69" customHeight="1" x14ac:dyDescent="0.25">
      <c r="A140" s="146"/>
      <c r="B140" s="150" t="s">
        <v>367</v>
      </c>
      <c r="C140" s="147" t="s">
        <v>108</v>
      </c>
      <c r="D140" s="161"/>
      <c r="E140" s="146"/>
      <c r="F140" s="139" t="s">
        <v>98</v>
      </c>
      <c r="G140" s="147" t="s">
        <v>99</v>
      </c>
      <c r="H140" s="127"/>
      <c r="I140" s="127"/>
      <c r="J140" s="127"/>
      <c r="K140" s="139" t="s">
        <v>200</v>
      </c>
      <c r="L140" s="160">
        <v>100</v>
      </c>
      <c r="M140" s="160">
        <v>100</v>
      </c>
      <c r="N140" s="160">
        <v>100</v>
      </c>
    </row>
    <row r="141" spans="1:14" s="133" customFormat="1" ht="69" customHeight="1" x14ac:dyDescent="0.25">
      <c r="A141" s="146"/>
      <c r="B141" s="157" t="s">
        <v>173</v>
      </c>
      <c r="C141" s="152" t="s">
        <v>108</v>
      </c>
      <c r="D141" s="163"/>
      <c r="E141" s="164"/>
      <c r="F141" s="143" t="s">
        <v>98</v>
      </c>
      <c r="G141" s="152" t="s">
        <v>99</v>
      </c>
      <c r="H141" s="165"/>
      <c r="I141" s="165"/>
      <c r="J141" s="165"/>
      <c r="K141" s="142">
        <f>K142+K143+K144+K145+K146+K147</f>
        <v>1101</v>
      </c>
      <c r="L141" s="142">
        <f t="shared" ref="L141:M141" si="19">L142+L143+L144+L145+L146+L147</f>
        <v>27631.3</v>
      </c>
      <c r="M141" s="142">
        <f t="shared" si="19"/>
        <v>26696.3</v>
      </c>
      <c r="N141" s="142">
        <f t="shared" ref="N141:N148" si="20">M141+L141+K141</f>
        <v>55428.6</v>
      </c>
    </row>
    <row r="142" spans="1:14" s="133" customFormat="1" ht="69.75" customHeight="1" x14ac:dyDescent="0.25">
      <c r="A142" s="166" t="s">
        <v>297</v>
      </c>
      <c r="B142" s="167" t="s">
        <v>326</v>
      </c>
      <c r="C142" s="168" t="s">
        <v>108</v>
      </c>
      <c r="D142" s="168"/>
      <c r="E142" s="166"/>
      <c r="F142" s="166" t="s">
        <v>98</v>
      </c>
      <c r="G142" s="168" t="s">
        <v>99</v>
      </c>
      <c r="H142" s="169" t="s">
        <v>245</v>
      </c>
      <c r="I142" s="169" t="s">
        <v>338</v>
      </c>
      <c r="J142" s="169" t="s">
        <v>239</v>
      </c>
      <c r="K142" s="145">
        <v>200</v>
      </c>
      <c r="L142" s="145">
        <v>1059</v>
      </c>
      <c r="M142" s="145">
        <v>1234</v>
      </c>
      <c r="N142" s="145">
        <f t="shared" si="20"/>
        <v>2493</v>
      </c>
    </row>
    <row r="143" spans="1:14" s="133" customFormat="1" ht="66" customHeight="1" x14ac:dyDescent="0.25">
      <c r="A143" s="166" t="s">
        <v>298</v>
      </c>
      <c r="B143" s="150" t="s">
        <v>327</v>
      </c>
      <c r="C143" s="147" t="s">
        <v>108</v>
      </c>
      <c r="D143" s="161"/>
      <c r="E143" s="146"/>
      <c r="F143" s="139" t="s">
        <v>98</v>
      </c>
      <c r="G143" s="147" t="s">
        <v>99</v>
      </c>
      <c r="H143" s="126" t="s">
        <v>263</v>
      </c>
      <c r="I143" s="126" t="s">
        <v>339</v>
      </c>
      <c r="J143" s="126" t="s">
        <v>246</v>
      </c>
      <c r="K143" s="141">
        <v>901</v>
      </c>
      <c r="L143" s="141">
        <f>1560-187.7</f>
        <v>1372.3</v>
      </c>
      <c r="M143" s="141">
        <f>1250-187.7</f>
        <v>1062.3</v>
      </c>
      <c r="N143" s="141">
        <f>M143+L143+K143</f>
        <v>3335.6</v>
      </c>
    </row>
    <row r="144" spans="1:14" s="170" customFormat="1" ht="15.75" hidden="1" x14ac:dyDescent="0.25">
      <c r="A144" s="166"/>
      <c r="B144" s="150"/>
      <c r="C144" s="147"/>
      <c r="D144" s="161"/>
      <c r="E144" s="146"/>
      <c r="F144" s="139"/>
      <c r="G144" s="147"/>
      <c r="H144" s="127"/>
      <c r="I144" s="127"/>
      <c r="J144" s="127"/>
      <c r="K144" s="141"/>
      <c r="L144" s="139"/>
      <c r="M144" s="139"/>
      <c r="N144" s="141"/>
    </row>
    <row r="145" spans="1:15" s="170" customFormat="1" ht="66.75" customHeight="1" x14ac:dyDescent="0.25">
      <c r="A145" s="166" t="s">
        <v>299</v>
      </c>
      <c r="B145" s="150" t="s">
        <v>328</v>
      </c>
      <c r="C145" s="147" t="s">
        <v>108</v>
      </c>
      <c r="D145" s="161"/>
      <c r="E145" s="146"/>
      <c r="F145" s="139" t="s">
        <v>98</v>
      </c>
      <c r="G145" s="147" t="s">
        <v>99</v>
      </c>
      <c r="H145" s="126" t="s">
        <v>263</v>
      </c>
      <c r="I145" s="126" t="s">
        <v>340</v>
      </c>
      <c r="J145" s="126" t="s">
        <v>239</v>
      </c>
      <c r="K145" s="141">
        <v>0</v>
      </c>
      <c r="L145" s="160">
        <v>24000</v>
      </c>
      <c r="M145" s="160">
        <v>23000</v>
      </c>
      <c r="N145" s="139">
        <f t="shared" si="20"/>
        <v>47000</v>
      </c>
    </row>
    <row r="146" spans="1:15" s="170" customFormat="1" ht="67.5" customHeight="1" x14ac:dyDescent="0.25">
      <c r="A146" s="139" t="s">
        <v>300</v>
      </c>
      <c r="B146" s="150" t="s">
        <v>316</v>
      </c>
      <c r="C146" s="147" t="s">
        <v>108</v>
      </c>
      <c r="D146" s="161"/>
      <c r="E146" s="146"/>
      <c r="F146" s="139" t="s">
        <v>98</v>
      </c>
      <c r="G146" s="147" t="s">
        <v>99</v>
      </c>
      <c r="H146" s="126" t="s">
        <v>263</v>
      </c>
      <c r="I146" s="126" t="s">
        <v>341</v>
      </c>
      <c r="J146" s="126" t="s">
        <v>246</v>
      </c>
      <c r="K146" s="141">
        <v>0</v>
      </c>
      <c r="L146" s="139" t="s">
        <v>201</v>
      </c>
      <c r="M146" s="139" t="s">
        <v>202</v>
      </c>
      <c r="N146" s="139">
        <f t="shared" si="20"/>
        <v>2600</v>
      </c>
    </row>
    <row r="147" spans="1:15" s="170" customFormat="1" ht="15.75" hidden="1" x14ac:dyDescent="0.25">
      <c r="A147" s="139"/>
      <c r="B147" s="150"/>
      <c r="C147" s="147"/>
      <c r="D147" s="147"/>
      <c r="E147" s="139"/>
      <c r="F147" s="139"/>
      <c r="G147" s="147"/>
      <c r="H147" s="126"/>
      <c r="I147" s="126"/>
      <c r="J147" s="126"/>
      <c r="K147" s="141"/>
      <c r="L147" s="141"/>
      <c r="M147" s="141"/>
      <c r="N147" s="141"/>
    </row>
    <row r="148" spans="1:15" s="133" customFormat="1" ht="65.25" customHeight="1" x14ac:dyDescent="0.25">
      <c r="A148" s="146" t="s">
        <v>278</v>
      </c>
      <c r="B148" s="157" t="s">
        <v>166</v>
      </c>
      <c r="C148" s="152" t="s">
        <v>108</v>
      </c>
      <c r="D148" s="163"/>
      <c r="E148" s="164"/>
      <c r="F148" s="171" t="s">
        <v>98</v>
      </c>
      <c r="G148" s="152" t="s">
        <v>99</v>
      </c>
      <c r="H148" s="165"/>
      <c r="I148" s="165"/>
      <c r="J148" s="165"/>
      <c r="K148" s="143">
        <f>K150</f>
        <v>10329.5</v>
      </c>
      <c r="L148" s="143">
        <f t="shared" ref="L148:M148" si="21">L150</f>
        <v>11783.9</v>
      </c>
      <c r="M148" s="143">
        <f t="shared" si="21"/>
        <v>12004.9</v>
      </c>
      <c r="N148" s="143">
        <f t="shared" si="20"/>
        <v>34118.300000000003</v>
      </c>
      <c r="O148" s="172"/>
    </row>
    <row r="149" spans="1:15" s="133" customFormat="1" ht="67.5" customHeight="1" x14ac:dyDescent="0.25">
      <c r="A149" s="146"/>
      <c r="B149" s="157" t="s">
        <v>167</v>
      </c>
      <c r="C149" s="147"/>
      <c r="D149" s="161"/>
      <c r="E149" s="146"/>
      <c r="F149" s="139" t="s">
        <v>98</v>
      </c>
      <c r="G149" s="147" t="s">
        <v>99</v>
      </c>
      <c r="H149" s="127"/>
      <c r="I149" s="127"/>
      <c r="J149" s="127"/>
      <c r="K149" s="139"/>
      <c r="L149" s="139"/>
      <c r="M149" s="139"/>
      <c r="N149" s="139"/>
      <c r="O149" s="172"/>
    </row>
    <row r="150" spans="1:15" s="133" customFormat="1" ht="66" customHeight="1" x14ac:dyDescent="0.25">
      <c r="A150" s="146"/>
      <c r="B150" s="157" t="s">
        <v>173</v>
      </c>
      <c r="C150" s="152" t="s">
        <v>108</v>
      </c>
      <c r="D150" s="163"/>
      <c r="E150" s="164"/>
      <c r="F150" s="143" t="s">
        <v>98</v>
      </c>
      <c r="G150" s="173" t="s">
        <v>99</v>
      </c>
      <c r="H150" s="165"/>
      <c r="I150" s="165"/>
      <c r="J150" s="153"/>
      <c r="K150" s="142">
        <f>K151+K159</f>
        <v>10329.5</v>
      </c>
      <c r="L150" s="142">
        <f t="shared" ref="L150:M150" si="22">L151+L159</f>
        <v>11783.9</v>
      </c>
      <c r="M150" s="142">
        <f t="shared" si="22"/>
        <v>12004.9</v>
      </c>
      <c r="N150" s="142">
        <f>M150+L150+K150</f>
        <v>34118.300000000003</v>
      </c>
    </row>
    <row r="151" spans="1:15" s="133" customFormat="1" ht="66" customHeight="1" x14ac:dyDescent="0.25">
      <c r="A151" s="139" t="s">
        <v>287</v>
      </c>
      <c r="B151" s="150" t="s">
        <v>317</v>
      </c>
      <c r="C151" s="147" t="s">
        <v>108</v>
      </c>
      <c r="D151" s="161"/>
      <c r="E151" s="146"/>
      <c r="F151" s="139" t="s">
        <v>98</v>
      </c>
      <c r="G151" s="147" t="s">
        <v>99</v>
      </c>
      <c r="H151" s="156" t="s">
        <v>245</v>
      </c>
      <c r="I151" s="156" t="s">
        <v>364</v>
      </c>
      <c r="J151" s="156"/>
      <c r="K151" s="142">
        <f>K152+K153+K154+K155+K156+K157+K158</f>
        <v>3313.7</v>
      </c>
      <c r="L151" s="142">
        <f t="shared" ref="L151:N151" si="23">L152+L153+L154+L155+L156+L157+L158</f>
        <v>3472.5</v>
      </c>
      <c r="M151" s="142">
        <f t="shared" si="23"/>
        <v>3523.5</v>
      </c>
      <c r="N151" s="142">
        <f t="shared" si="23"/>
        <v>10309.700000000001</v>
      </c>
    </row>
    <row r="152" spans="1:15" s="133" customFormat="1" ht="66.75" customHeight="1" x14ac:dyDescent="0.25">
      <c r="A152" s="146"/>
      <c r="B152" s="150"/>
      <c r="C152" s="147"/>
      <c r="D152" s="161"/>
      <c r="E152" s="146"/>
      <c r="F152" s="139" t="s">
        <v>98</v>
      </c>
      <c r="G152" s="147" t="s">
        <v>99</v>
      </c>
      <c r="H152" s="156" t="s">
        <v>245</v>
      </c>
      <c r="I152" s="156" t="s">
        <v>364</v>
      </c>
      <c r="J152" s="156" t="s">
        <v>271</v>
      </c>
      <c r="K152" s="141">
        <v>2233.6</v>
      </c>
      <c r="L152" s="141">
        <v>2365.1999999999998</v>
      </c>
      <c r="M152" s="141">
        <v>2365.1999999999998</v>
      </c>
      <c r="N152" s="141">
        <f>M152+L152+K152</f>
        <v>6964</v>
      </c>
    </row>
    <row r="153" spans="1:15" s="133" customFormat="1" ht="69.75" customHeight="1" x14ac:dyDescent="0.25">
      <c r="A153" s="146"/>
      <c r="B153" s="150"/>
      <c r="C153" s="147"/>
      <c r="D153" s="161"/>
      <c r="E153" s="146"/>
      <c r="F153" s="139" t="s">
        <v>98</v>
      </c>
      <c r="G153" s="147" t="s">
        <v>99</v>
      </c>
      <c r="H153" s="156" t="s">
        <v>245</v>
      </c>
      <c r="I153" s="156" t="s">
        <v>364</v>
      </c>
      <c r="J153" s="156" t="s">
        <v>272</v>
      </c>
      <c r="K153" s="141">
        <v>882.5</v>
      </c>
      <c r="L153" s="141">
        <v>714.3</v>
      </c>
      <c r="M153" s="141">
        <v>714.3</v>
      </c>
      <c r="N153" s="141">
        <f t="shared" ref="N153:N158" si="24">M153+L153+K153</f>
        <v>2311.1</v>
      </c>
    </row>
    <row r="154" spans="1:15" s="133" customFormat="1" ht="69" customHeight="1" x14ac:dyDescent="0.25">
      <c r="A154" s="146"/>
      <c r="B154" s="150"/>
      <c r="C154" s="147"/>
      <c r="D154" s="161"/>
      <c r="E154" s="146"/>
      <c r="F154" s="139" t="s">
        <v>98</v>
      </c>
      <c r="G154" s="147" t="s">
        <v>99</v>
      </c>
      <c r="H154" s="156" t="s">
        <v>245</v>
      </c>
      <c r="I154" s="156" t="s">
        <v>364</v>
      </c>
      <c r="J154" s="156" t="s">
        <v>273</v>
      </c>
      <c r="K154" s="141">
        <v>40</v>
      </c>
      <c r="L154" s="141">
        <v>75</v>
      </c>
      <c r="M154" s="141">
        <v>90</v>
      </c>
      <c r="N154" s="141">
        <f t="shared" si="24"/>
        <v>205</v>
      </c>
    </row>
    <row r="155" spans="1:15" s="133" customFormat="1" ht="70.5" customHeight="1" x14ac:dyDescent="0.25">
      <c r="A155" s="146"/>
      <c r="B155" s="150"/>
      <c r="C155" s="147"/>
      <c r="D155" s="161"/>
      <c r="E155" s="146"/>
      <c r="F155" s="139" t="s">
        <v>98</v>
      </c>
      <c r="G155" s="147" t="s">
        <v>99</v>
      </c>
      <c r="H155" s="156" t="s">
        <v>245</v>
      </c>
      <c r="I155" s="156" t="s">
        <v>364</v>
      </c>
      <c r="J155" s="156" t="s">
        <v>269</v>
      </c>
      <c r="K155" s="141">
        <v>65</v>
      </c>
      <c r="L155" s="141">
        <v>248</v>
      </c>
      <c r="M155" s="141">
        <v>276</v>
      </c>
      <c r="N155" s="141">
        <f t="shared" si="24"/>
        <v>589</v>
      </c>
    </row>
    <row r="156" spans="1:15" s="133" customFormat="1" ht="69" customHeight="1" x14ac:dyDescent="0.25">
      <c r="A156" s="146"/>
      <c r="B156" s="150"/>
      <c r="C156" s="147"/>
      <c r="D156" s="161"/>
      <c r="E156" s="146"/>
      <c r="F156" s="139" t="s">
        <v>98</v>
      </c>
      <c r="G156" s="147" t="s">
        <v>99</v>
      </c>
      <c r="H156" s="156" t="s">
        <v>245</v>
      </c>
      <c r="I156" s="156" t="s">
        <v>364</v>
      </c>
      <c r="J156" s="156" t="s">
        <v>270</v>
      </c>
      <c r="K156" s="141">
        <v>67.599999999999994</v>
      </c>
      <c r="L156" s="141">
        <v>40</v>
      </c>
      <c r="M156" s="141">
        <v>43</v>
      </c>
      <c r="N156" s="141">
        <f t="shared" si="24"/>
        <v>150.6</v>
      </c>
    </row>
    <row r="157" spans="1:15" s="133" customFormat="1" ht="70.5" customHeight="1" x14ac:dyDescent="0.25">
      <c r="A157" s="146"/>
      <c r="B157" s="150"/>
      <c r="C157" s="147"/>
      <c r="D157" s="161"/>
      <c r="E157" s="146"/>
      <c r="F157" s="139" t="s">
        <v>98</v>
      </c>
      <c r="G157" s="147" t="s">
        <v>99</v>
      </c>
      <c r="H157" s="156" t="s">
        <v>245</v>
      </c>
      <c r="I157" s="156" t="s">
        <v>364</v>
      </c>
      <c r="J157" s="156" t="s">
        <v>274</v>
      </c>
      <c r="K157" s="141">
        <v>12.5</v>
      </c>
      <c r="L157" s="141">
        <v>15</v>
      </c>
      <c r="M157" s="141">
        <v>17.5</v>
      </c>
      <c r="N157" s="141">
        <f t="shared" si="24"/>
        <v>45</v>
      </c>
    </row>
    <row r="158" spans="1:15" s="133" customFormat="1" ht="69" customHeight="1" x14ac:dyDescent="0.25">
      <c r="A158" s="146"/>
      <c r="B158" s="150"/>
      <c r="C158" s="147"/>
      <c r="D158" s="161"/>
      <c r="E158" s="146"/>
      <c r="F158" s="139" t="s">
        <v>98</v>
      </c>
      <c r="G158" s="147" t="s">
        <v>99</v>
      </c>
      <c r="H158" s="156" t="s">
        <v>245</v>
      </c>
      <c r="I158" s="156" t="s">
        <v>364</v>
      </c>
      <c r="J158" s="156" t="s">
        <v>275</v>
      </c>
      <c r="K158" s="141">
        <v>12.5</v>
      </c>
      <c r="L158" s="141">
        <v>15</v>
      </c>
      <c r="M158" s="141">
        <v>17.5</v>
      </c>
      <c r="N158" s="141">
        <f t="shared" si="24"/>
        <v>45</v>
      </c>
    </row>
    <row r="159" spans="1:15" s="133" customFormat="1" ht="69" customHeight="1" x14ac:dyDescent="0.25">
      <c r="A159" s="139" t="s">
        <v>288</v>
      </c>
      <c r="B159" s="150" t="s">
        <v>318</v>
      </c>
      <c r="C159" s="147" t="s">
        <v>108</v>
      </c>
      <c r="D159" s="161"/>
      <c r="E159" s="146"/>
      <c r="F159" s="139" t="s">
        <v>98</v>
      </c>
      <c r="G159" s="147" t="s">
        <v>99</v>
      </c>
      <c r="H159" s="156" t="s">
        <v>245</v>
      </c>
      <c r="I159" s="156" t="s">
        <v>365</v>
      </c>
      <c r="J159" s="156"/>
      <c r="K159" s="142">
        <f>K160+K161+K162+K163+K165+K166+K167</f>
        <v>7015.7999999999993</v>
      </c>
      <c r="L159" s="142">
        <f t="shared" ref="L159:N159" si="25">L160+L161+L162+L163+L165+L166+L167</f>
        <v>8311.4</v>
      </c>
      <c r="M159" s="142">
        <f t="shared" si="25"/>
        <v>8481.4</v>
      </c>
      <c r="N159" s="142">
        <f t="shared" si="25"/>
        <v>23808.6</v>
      </c>
    </row>
    <row r="160" spans="1:15" s="133" customFormat="1" ht="67.5" customHeight="1" x14ac:dyDescent="0.25">
      <c r="A160" s="146"/>
      <c r="B160" s="150"/>
      <c r="C160" s="147" t="s">
        <v>108</v>
      </c>
      <c r="D160" s="161"/>
      <c r="E160" s="146"/>
      <c r="F160" s="139" t="s">
        <v>98</v>
      </c>
      <c r="G160" s="147" t="s">
        <v>99</v>
      </c>
      <c r="H160" s="156" t="s">
        <v>245</v>
      </c>
      <c r="I160" s="156" t="s">
        <v>365</v>
      </c>
      <c r="J160" s="156" t="s">
        <v>266</v>
      </c>
      <c r="K160" s="141">
        <v>5025.8999999999996</v>
      </c>
      <c r="L160" s="141">
        <v>5580.5</v>
      </c>
      <c r="M160" s="141">
        <v>5580.5</v>
      </c>
      <c r="N160" s="141">
        <f>M160+L160+K160</f>
        <v>16186.9</v>
      </c>
    </row>
    <row r="161" spans="1:14" s="133" customFormat="1" ht="69.75" customHeight="1" x14ac:dyDescent="0.25">
      <c r="A161" s="146"/>
      <c r="B161" s="150"/>
      <c r="C161" s="147" t="s">
        <v>108</v>
      </c>
      <c r="D161" s="161"/>
      <c r="E161" s="146"/>
      <c r="F161" s="139" t="s">
        <v>98</v>
      </c>
      <c r="G161" s="147" t="s">
        <v>99</v>
      </c>
      <c r="H161" s="156" t="s">
        <v>245</v>
      </c>
      <c r="I161" s="156" t="s">
        <v>365</v>
      </c>
      <c r="J161" s="156" t="s">
        <v>267</v>
      </c>
      <c r="K161" s="141">
        <v>1517.9</v>
      </c>
      <c r="L161" s="141">
        <v>1685.9</v>
      </c>
      <c r="M161" s="141">
        <v>1685.9</v>
      </c>
      <c r="N161" s="141">
        <f>M161+L161+K161</f>
        <v>4889.7000000000007</v>
      </c>
    </row>
    <row r="162" spans="1:14" s="133" customFormat="1" ht="69.75" customHeight="1" x14ac:dyDescent="0.25">
      <c r="A162" s="146"/>
      <c r="B162" s="150"/>
      <c r="C162" s="147" t="s">
        <v>108</v>
      </c>
      <c r="D162" s="161"/>
      <c r="E162" s="146"/>
      <c r="F162" s="139" t="s">
        <v>98</v>
      </c>
      <c r="G162" s="147" t="s">
        <v>99</v>
      </c>
      <c r="H162" s="156" t="s">
        <v>245</v>
      </c>
      <c r="I162" s="156" t="s">
        <v>365</v>
      </c>
      <c r="J162" s="156" t="s">
        <v>268</v>
      </c>
      <c r="K162" s="141">
        <v>59</v>
      </c>
      <c r="L162" s="141">
        <v>127</v>
      </c>
      <c r="M162" s="141">
        <v>181</v>
      </c>
      <c r="N162" s="141">
        <f>M162+L162+K162</f>
        <v>367</v>
      </c>
    </row>
    <row r="163" spans="1:14" s="133" customFormat="1" ht="69" customHeight="1" x14ac:dyDescent="0.25">
      <c r="A163" s="146"/>
      <c r="B163" s="150"/>
      <c r="C163" s="147" t="s">
        <v>108</v>
      </c>
      <c r="D163" s="161"/>
      <c r="E163" s="146"/>
      <c r="F163" s="139" t="s">
        <v>98</v>
      </c>
      <c r="G163" s="147" t="s">
        <v>99</v>
      </c>
      <c r="H163" s="156" t="s">
        <v>245</v>
      </c>
      <c r="I163" s="156" t="s">
        <v>365</v>
      </c>
      <c r="J163" s="156" t="s">
        <v>269</v>
      </c>
      <c r="K163" s="141">
        <v>200</v>
      </c>
      <c r="L163" s="141">
        <v>643</v>
      </c>
      <c r="M163" s="141">
        <v>732</v>
      </c>
      <c r="N163" s="141">
        <f t="shared" ref="N163:N167" si="26">M163+L163+K163</f>
        <v>1575</v>
      </c>
    </row>
    <row r="164" spans="1:14" s="133" customFormat="1" ht="67.5" hidden="1" customHeight="1" x14ac:dyDescent="0.25">
      <c r="A164" s="146"/>
      <c r="B164" s="150"/>
      <c r="C164" s="147"/>
      <c r="D164" s="161"/>
      <c r="E164" s="146"/>
      <c r="F164" s="139"/>
      <c r="G164" s="147"/>
      <c r="H164" s="156"/>
      <c r="I164" s="156"/>
      <c r="J164" s="156"/>
      <c r="K164" s="141"/>
      <c r="L164" s="141"/>
      <c r="M164" s="141"/>
      <c r="N164" s="141"/>
    </row>
    <row r="165" spans="1:14" s="133" customFormat="1" ht="64.5" customHeight="1" x14ac:dyDescent="0.25">
      <c r="A165" s="146"/>
      <c r="B165" s="150"/>
      <c r="C165" s="147" t="s">
        <v>108</v>
      </c>
      <c r="D165" s="161"/>
      <c r="E165" s="146"/>
      <c r="F165" s="139" t="s">
        <v>98</v>
      </c>
      <c r="G165" s="147" t="s">
        <v>99</v>
      </c>
      <c r="H165" s="156" t="s">
        <v>245</v>
      </c>
      <c r="I165" s="156" t="s">
        <v>365</v>
      </c>
      <c r="J165" s="156" t="s">
        <v>276</v>
      </c>
      <c r="K165" s="141">
        <v>4</v>
      </c>
      <c r="L165" s="141">
        <v>5</v>
      </c>
      <c r="M165" s="141">
        <v>6</v>
      </c>
      <c r="N165" s="141">
        <f t="shared" si="26"/>
        <v>15</v>
      </c>
    </row>
    <row r="166" spans="1:14" s="133" customFormat="1" ht="63" customHeight="1" x14ac:dyDescent="0.25">
      <c r="A166" s="146"/>
      <c r="B166" s="150"/>
      <c r="C166" s="147" t="s">
        <v>108</v>
      </c>
      <c r="D166" s="161"/>
      <c r="E166" s="146"/>
      <c r="F166" s="139" t="s">
        <v>98</v>
      </c>
      <c r="G166" s="147" t="s">
        <v>99</v>
      </c>
      <c r="H166" s="156" t="s">
        <v>245</v>
      </c>
      <c r="I166" s="156" t="s">
        <v>365</v>
      </c>
      <c r="J166" s="156" t="s">
        <v>277</v>
      </c>
      <c r="K166" s="141">
        <v>4</v>
      </c>
      <c r="L166" s="141">
        <v>5</v>
      </c>
      <c r="M166" s="141">
        <v>6</v>
      </c>
      <c r="N166" s="141">
        <f t="shared" si="26"/>
        <v>15</v>
      </c>
    </row>
    <row r="167" spans="1:14" s="133" customFormat="1" ht="39.75" customHeight="1" x14ac:dyDescent="0.25">
      <c r="A167" s="139"/>
      <c r="B167" s="150"/>
      <c r="C167" s="147" t="s">
        <v>108</v>
      </c>
      <c r="D167" s="161"/>
      <c r="E167" s="146"/>
      <c r="F167" s="139" t="s">
        <v>98</v>
      </c>
      <c r="G167" s="174" t="s">
        <v>99</v>
      </c>
      <c r="H167" s="156" t="s">
        <v>245</v>
      </c>
      <c r="I167" s="156" t="s">
        <v>365</v>
      </c>
      <c r="J167" s="156" t="s">
        <v>270</v>
      </c>
      <c r="K167" s="141">
        <v>205</v>
      </c>
      <c r="L167" s="141">
        <v>265</v>
      </c>
      <c r="M167" s="141">
        <v>290</v>
      </c>
      <c r="N167" s="141">
        <f t="shared" si="26"/>
        <v>760</v>
      </c>
    </row>
    <row r="168" spans="1:14" s="133" customFormat="1" ht="17.25" customHeight="1" x14ac:dyDescent="0.25">
      <c r="A168" s="185"/>
      <c r="B168" s="177"/>
      <c r="C168" s="178"/>
      <c r="D168" s="179"/>
      <c r="E168" s="180"/>
      <c r="F168" s="181"/>
      <c r="G168" s="182"/>
      <c r="H168" s="183"/>
      <c r="I168" s="183"/>
      <c r="J168" s="183"/>
      <c r="K168" s="184"/>
      <c r="L168" s="184"/>
      <c r="M168" s="184"/>
      <c r="N168" s="184"/>
    </row>
    <row r="169" spans="1:14" s="133" customFormat="1" ht="26.25" customHeight="1" x14ac:dyDescent="0.3">
      <c r="A169" s="181"/>
      <c r="B169" s="177"/>
      <c r="C169" s="178"/>
      <c r="D169" s="179"/>
      <c r="E169" s="180"/>
      <c r="F169" s="181"/>
      <c r="G169" s="248" t="s">
        <v>368</v>
      </c>
      <c r="H169" s="247"/>
      <c r="I169" s="247"/>
      <c r="J169" s="247"/>
      <c r="K169" s="247"/>
      <c r="L169" s="247"/>
      <c r="M169" s="247"/>
      <c r="N169" s="247"/>
    </row>
    <row r="170" spans="1:14" s="133" customFormat="1" ht="52.5" customHeight="1" x14ac:dyDescent="0.3">
      <c r="A170" s="148" t="s">
        <v>278</v>
      </c>
      <c r="B170" s="252" t="s">
        <v>190</v>
      </c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</row>
    <row r="171" spans="1:14" s="133" customFormat="1" ht="49.5" customHeight="1" x14ac:dyDescent="0.25">
      <c r="A171" s="146"/>
      <c r="B171" s="175"/>
      <c r="C171" s="175"/>
      <c r="D171" s="175"/>
      <c r="E171" s="175"/>
      <c r="F171" s="175"/>
      <c r="G171" s="175"/>
      <c r="H171" s="175" t="s">
        <v>31</v>
      </c>
      <c r="I171" s="175" t="s">
        <v>32</v>
      </c>
      <c r="J171" s="175" t="s">
        <v>33</v>
      </c>
      <c r="K171" s="134">
        <v>2017</v>
      </c>
      <c r="L171" s="134">
        <v>2018</v>
      </c>
      <c r="M171" s="134">
        <v>2019</v>
      </c>
      <c r="N171" s="134" t="s">
        <v>59</v>
      </c>
    </row>
    <row r="172" spans="1:14" s="133" customFormat="1" ht="44.25" customHeight="1" x14ac:dyDescent="0.25">
      <c r="A172" s="146"/>
      <c r="B172" s="150" t="s">
        <v>203</v>
      </c>
      <c r="C172" s="147"/>
      <c r="D172" s="161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</row>
    <row r="173" spans="1:14" s="133" customFormat="1" ht="154.5" customHeight="1" x14ac:dyDescent="0.25">
      <c r="A173" s="146"/>
      <c r="B173" s="150" t="s">
        <v>204</v>
      </c>
      <c r="C173" s="147" t="s">
        <v>62</v>
      </c>
      <c r="D173" s="147"/>
      <c r="E173" s="147" t="s">
        <v>208</v>
      </c>
      <c r="F173" s="139" t="s">
        <v>98</v>
      </c>
      <c r="G173" s="147" t="s">
        <v>99</v>
      </c>
      <c r="H173" s="139"/>
      <c r="I173" s="139"/>
      <c r="J173" s="139"/>
      <c r="K173" s="137">
        <v>1</v>
      </c>
      <c r="L173" s="137">
        <v>1</v>
      </c>
      <c r="M173" s="137">
        <v>1</v>
      </c>
      <c r="N173" s="137">
        <v>1</v>
      </c>
    </row>
    <row r="174" spans="1:14" s="133" customFormat="1" ht="126.75" customHeight="1" x14ac:dyDescent="0.25">
      <c r="A174" s="164"/>
      <c r="B174" s="150" t="s">
        <v>205</v>
      </c>
      <c r="C174" s="147" t="s">
        <v>62</v>
      </c>
      <c r="D174" s="147"/>
      <c r="E174" s="147" t="s">
        <v>209</v>
      </c>
      <c r="F174" s="139" t="s">
        <v>98</v>
      </c>
      <c r="G174" s="147" t="s">
        <v>99</v>
      </c>
      <c r="H174" s="139"/>
      <c r="I174" s="139"/>
      <c r="J174" s="139"/>
      <c r="K174" s="138">
        <v>0.76700000000000002</v>
      </c>
      <c r="L174" s="137">
        <v>0.91</v>
      </c>
      <c r="M174" s="137">
        <v>0.95</v>
      </c>
      <c r="N174" s="138">
        <v>0.875</v>
      </c>
    </row>
    <row r="175" spans="1:14" s="133" customFormat="1" ht="80.25" customHeight="1" x14ac:dyDescent="0.25">
      <c r="A175" s="176"/>
      <c r="B175" s="150" t="s">
        <v>206</v>
      </c>
      <c r="C175" s="147" t="s">
        <v>62</v>
      </c>
      <c r="D175" s="147"/>
      <c r="E175" s="147" t="s">
        <v>210</v>
      </c>
      <c r="F175" s="139" t="s">
        <v>98</v>
      </c>
      <c r="G175" s="147" t="s">
        <v>99</v>
      </c>
      <c r="H175" s="139"/>
      <c r="I175" s="139"/>
      <c r="J175" s="139"/>
      <c r="K175" s="137">
        <v>0.46</v>
      </c>
      <c r="L175" s="137">
        <v>0.5</v>
      </c>
      <c r="M175" s="137">
        <v>0.6</v>
      </c>
      <c r="N175" s="137">
        <v>0.52</v>
      </c>
    </row>
    <row r="176" spans="1:14" s="133" customFormat="1" ht="126" customHeight="1" x14ac:dyDescent="0.25">
      <c r="A176" s="176"/>
      <c r="B176" s="150" t="s">
        <v>211</v>
      </c>
      <c r="C176" s="147" t="s">
        <v>62</v>
      </c>
      <c r="D176" s="147"/>
      <c r="E176" s="147" t="s">
        <v>212</v>
      </c>
      <c r="F176" s="139" t="s">
        <v>98</v>
      </c>
      <c r="G176" s="147" t="s">
        <v>99</v>
      </c>
      <c r="H176" s="139"/>
      <c r="I176" s="139"/>
      <c r="J176" s="139"/>
      <c r="K176" s="137">
        <v>0.05</v>
      </c>
      <c r="L176" s="137">
        <v>0.03</v>
      </c>
      <c r="M176" s="137">
        <v>0.02</v>
      </c>
      <c r="N176" s="138">
        <v>3.3000000000000002E-2</v>
      </c>
    </row>
    <row r="177" spans="1:14" s="155" customFormat="1" ht="93" customHeight="1" x14ac:dyDescent="0.25">
      <c r="A177" s="249"/>
      <c r="B177" s="149" t="s">
        <v>207</v>
      </c>
      <c r="C177" s="147" t="s">
        <v>62</v>
      </c>
      <c r="D177" s="147"/>
      <c r="E177" s="147" t="s">
        <v>213</v>
      </c>
      <c r="F177" s="139" t="s">
        <v>98</v>
      </c>
      <c r="G177" s="147" t="s">
        <v>99</v>
      </c>
      <c r="H177" s="139"/>
      <c r="I177" s="139"/>
      <c r="J177" s="139"/>
      <c r="K177" s="137">
        <v>0.72</v>
      </c>
      <c r="L177" s="137">
        <v>0.75</v>
      </c>
      <c r="M177" s="137">
        <v>0.8</v>
      </c>
      <c r="N177" s="138">
        <v>0.75600000000000001</v>
      </c>
    </row>
    <row r="178" spans="1:14" s="155" customFormat="1" ht="67.5" customHeight="1" x14ac:dyDescent="0.25">
      <c r="A178" s="250"/>
      <c r="B178" s="150" t="s">
        <v>219</v>
      </c>
      <c r="C178" s="147" t="s">
        <v>62</v>
      </c>
      <c r="D178" s="147"/>
      <c r="E178" s="147" t="s">
        <v>236</v>
      </c>
      <c r="F178" s="139" t="s">
        <v>98</v>
      </c>
      <c r="G178" s="147" t="s">
        <v>99</v>
      </c>
      <c r="H178" s="139"/>
      <c r="I178" s="139"/>
      <c r="J178" s="139"/>
      <c r="K178" s="137">
        <v>1</v>
      </c>
      <c r="L178" s="137">
        <v>1</v>
      </c>
      <c r="M178" s="137">
        <v>1</v>
      </c>
      <c r="N178" s="137">
        <v>1</v>
      </c>
    </row>
    <row r="179" spans="1:14" s="155" customFormat="1" ht="95.25" customHeight="1" x14ac:dyDescent="0.25">
      <c r="A179" s="250"/>
      <c r="B179" s="149" t="s">
        <v>220</v>
      </c>
      <c r="C179" s="147" t="s">
        <v>62</v>
      </c>
      <c r="D179" s="147"/>
      <c r="E179" s="147" t="s">
        <v>237</v>
      </c>
      <c r="F179" s="139" t="s">
        <v>98</v>
      </c>
      <c r="G179" s="147" t="s">
        <v>99</v>
      </c>
      <c r="H179" s="139"/>
      <c r="I179" s="139"/>
      <c r="J179" s="139"/>
      <c r="K179" s="137">
        <v>1</v>
      </c>
      <c r="L179" s="137">
        <v>1</v>
      </c>
      <c r="M179" s="137">
        <v>1</v>
      </c>
      <c r="N179" s="137">
        <v>1</v>
      </c>
    </row>
    <row r="180" spans="1:14" s="155" customFormat="1" ht="96" hidden="1" customHeight="1" x14ac:dyDescent="0.25">
      <c r="A180" s="250"/>
      <c r="B180" s="149"/>
      <c r="C180" s="174"/>
      <c r="D180" s="161"/>
      <c r="E180" s="146"/>
      <c r="F180" s="139"/>
      <c r="G180" s="147"/>
      <c r="H180" s="146"/>
      <c r="I180" s="146"/>
      <c r="J180" s="146"/>
      <c r="K180" s="147"/>
      <c r="L180" s="147"/>
      <c r="M180" s="147"/>
      <c r="N180" s="147"/>
    </row>
    <row r="181" spans="1:14" s="155" customFormat="1" ht="87" hidden="1" customHeight="1" x14ac:dyDescent="0.25">
      <c r="A181" s="250"/>
      <c r="B181" s="150"/>
      <c r="C181" s="174"/>
      <c r="D181" s="161"/>
      <c r="E181" s="146"/>
      <c r="F181" s="139"/>
      <c r="G181" s="147"/>
      <c r="H181" s="146"/>
      <c r="I181" s="146"/>
      <c r="J181" s="146"/>
      <c r="K181" s="147"/>
      <c r="L181" s="147"/>
      <c r="M181" s="147"/>
      <c r="N181" s="147"/>
    </row>
    <row r="182" spans="1:14" s="133" customFormat="1" ht="66.75" customHeight="1" x14ac:dyDescent="0.25">
      <c r="A182" s="251"/>
      <c r="B182" s="157" t="s">
        <v>173</v>
      </c>
      <c r="C182" s="147" t="s">
        <v>108</v>
      </c>
      <c r="D182" s="147"/>
      <c r="E182" s="139"/>
      <c r="F182" s="139" t="s">
        <v>98</v>
      </c>
      <c r="G182" s="147" t="s">
        <v>99</v>
      </c>
      <c r="H182" s="139"/>
      <c r="I182" s="139"/>
      <c r="J182" s="139"/>
      <c r="K182" s="142">
        <f>K11+K38+K71+K122+K141+K150</f>
        <v>79133.7</v>
      </c>
      <c r="L182" s="142">
        <f>L11+L38+L71+L122+L141+L150</f>
        <v>170492.24999999997</v>
      </c>
      <c r="M182" s="142">
        <f>M11+M38+M71+M122+M141+M150</f>
        <v>172658.65999999997</v>
      </c>
      <c r="N182" s="142">
        <f>N11+N38+N71+N122+N141+N150</f>
        <v>422284.61</v>
      </c>
    </row>
    <row r="183" spans="1:14" s="133" customFormat="1" ht="63" customHeight="1" x14ac:dyDescent="0.25">
      <c r="A183" s="146"/>
      <c r="B183" s="157" t="s">
        <v>214</v>
      </c>
      <c r="C183" s="147" t="s">
        <v>108</v>
      </c>
      <c r="D183" s="147"/>
      <c r="E183" s="139"/>
      <c r="F183" s="139" t="s">
        <v>98</v>
      </c>
      <c r="G183" s="147" t="s">
        <v>99</v>
      </c>
      <c r="H183" s="139"/>
      <c r="I183" s="139"/>
      <c r="J183" s="139"/>
      <c r="K183" s="142">
        <f>K131+K116+K83+K63+K30+K121</f>
        <v>242235.9</v>
      </c>
      <c r="L183" s="142">
        <f>L131+L116+L83+L63+L30+L121</f>
        <v>335679.2</v>
      </c>
      <c r="M183" s="142">
        <f>M131+M116+M83+M63+M30+M121</f>
        <v>340000.4</v>
      </c>
      <c r="N183" s="142">
        <f>N131+N116+N83+N63+N30+N121</f>
        <v>914577.29999999993</v>
      </c>
    </row>
    <row r="184" spans="1:14" s="133" customFormat="1" ht="69" hidden="1" customHeight="1" x14ac:dyDescent="0.25">
      <c r="A184" s="146"/>
      <c r="B184" s="157"/>
      <c r="C184" s="147"/>
      <c r="D184" s="147"/>
      <c r="E184" s="139"/>
      <c r="F184" s="139"/>
      <c r="G184" s="147"/>
      <c r="H184" s="139"/>
      <c r="I184" s="139"/>
      <c r="J184" s="139"/>
      <c r="K184" s="142"/>
      <c r="L184" s="142"/>
      <c r="M184" s="142"/>
      <c r="N184" s="142"/>
    </row>
    <row r="185" spans="1:14" s="155" customFormat="1" ht="66" customHeight="1" x14ac:dyDescent="0.25">
      <c r="A185" s="146"/>
      <c r="B185" s="163" t="s">
        <v>215</v>
      </c>
      <c r="C185" s="147" t="s">
        <v>108</v>
      </c>
      <c r="D185" s="147"/>
      <c r="E185" s="139"/>
      <c r="F185" s="139" t="s">
        <v>98</v>
      </c>
      <c r="G185" s="147" t="s">
        <v>99</v>
      </c>
      <c r="H185" s="139"/>
      <c r="I185" s="139"/>
      <c r="J185" s="139"/>
      <c r="K185" s="142">
        <f>K183+K182</f>
        <v>321369.59999999998</v>
      </c>
      <c r="L185" s="142">
        <f t="shared" ref="L185:N185" si="27">L183+L182</f>
        <v>506171.44999999995</v>
      </c>
      <c r="M185" s="142">
        <f t="shared" si="27"/>
        <v>512659.06</v>
      </c>
      <c r="N185" s="142">
        <f t="shared" si="27"/>
        <v>1336861.9099999999</v>
      </c>
    </row>
  </sheetData>
  <mergeCells count="23">
    <mergeCell ref="H1:N1"/>
    <mergeCell ref="G169:N169"/>
    <mergeCell ref="A177:A182"/>
    <mergeCell ref="B170:M170"/>
    <mergeCell ref="A5:A6"/>
    <mergeCell ref="G5:G6"/>
    <mergeCell ref="E5:E6"/>
    <mergeCell ref="A20:A21"/>
    <mergeCell ref="F20:F21"/>
    <mergeCell ref="C20:C21"/>
    <mergeCell ref="D20:D21"/>
    <mergeCell ref="E20:E21"/>
    <mergeCell ref="H20:H21"/>
    <mergeCell ref="I20:I21"/>
    <mergeCell ref="J20:J21"/>
    <mergeCell ref="B3:M3"/>
    <mergeCell ref="D5:D6"/>
    <mergeCell ref="E4:J4"/>
    <mergeCell ref="K5:N5"/>
    <mergeCell ref="B5:B6"/>
    <mergeCell ref="C5:C6"/>
    <mergeCell ref="F5:F6"/>
    <mergeCell ref="H5:J5"/>
  </mergeCells>
  <phoneticPr fontId="2" type="noConversion"/>
  <pageMargins left="0" right="0" top="0" bottom="0" header="0.11811023622047245" footer="0.31496062992125984"/>
  <pageSetup paperSize="9" scale="57" firstPageNumber="14" fitToHeight="0" orientation="landscape" useFirstPageNumber="1" r:id="rId1"/>
  <headerFooter differentOddEven="1" differentFirst="1">
    <oddFooter>&amp;C1</oddFoot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1"/>
  <sheetViews>
    <sheetView topLeftCell="A142" zoomScale="68" zoomScaleNormal="68" workbookViewId="0">
      <selection activeCell="A64" sqref="A64:XFD64"/>
    </sheetView>
  </sheetViews>
  <sheetFormatPr defaultRowHeight="15" x14ac:dyDescent="0.25"/>
  <cols>
    <col min="1" max="1" width="7.85546875" customWidth="1"/>
    <col min="2" max="2" width="42" customWidth="1"/>
    <col min="3" max="3" width="11" customWidth="1"/>
    <col min="4" max="4" width="9.140625" customWidth="1"/>
    <col min="5" max="5" width="33.5703125" customWidth="1"/>
    <col min="6" max="6" width="13.42578125" customWidth="1"/>
    <col min="7" max="7" width="25.7109375" customWidth="1"/>
    <col min="8" max="8" width="13" customWidth="1"/>
    <col min="9" max="9" width="17" customWidth="1"/>
    <col min="10" max="10" width="9.5703125" style="189" customWidth="1"/>
    <col min="11" max="11" width="13.140625" style="189" customWidth="1"/>
    <col min="12" max="12" width="12.7109375" style="189" customWidth="1"/>
    <col min="13" max="13" width="13.7109375" style="189" customWidth="1"/>
    <col min="14" max="14" width="12.5703125" style="189" customWidth="1"/>
    <col min="15" max="15" width="12.42578125" style="189" customWidth="1"/>
    <col min="16" max="16" width="15.7109375" style="189" customWidth="1"/>
    <col min="18" max="18" width="10" bestFit="1" customWidth="1"/>
  </cols>
  <sheetData>
    <row r="1" spans="1:16" x14ac:dyDescent="0.25">
      <c r="A1" s="10"/>
      <c r="B1" s="23"/>
      <c r="C1" s="24"/>
      <c r="D1" s="23"/>
      <c r="E1" s="10"/>
      <c r="F1" s="10"/>
      <c r="G1" s="10"/>
      <c r="H1" s="246"/>
      <c r="I1" s="247"/>
      <c r="J1" s="247"/>
      <c r="K1" s="247"/>
      <c r="L1" s="247"/>
      <c r="M1" s="247"/>
      <c r="N1" s="247"/>
      <c r="O1" s="247"/>
      <c r="P1" s="247"/>
    </row>
    <row r="2" spans="1:16" x14ac:dyDescent="0.25">
      <c r="A2" s="10"/>
      <c r="B2" s="23"/>
      <c r="C2" s="24"/>
      <c r="D2" s="23"/>
      <c r="E2" s="10"/>
      <c r="F2" s="10"/>
      <c r="G2" s="10"/>
      <c r="H2" s="10"/>
      <c r="I2" s="10"/>
      <c r="J2" s="133"/>
      <c r="K2" s="133"/>
      <c r="L2" s="133"/>
      <c r="M2" s="133"/>
      <c r="N2" s="133"/>
      <c r="O2" s="133"/>
      <c r="P2" s="133"/>
    </row>
    <row r="3" spans="1:16" ht="39" customHeight="1" x14ac:dyDescent="0.3">
      <c r="A3" s="10"/>
      <c r="B3" s="261" t="s">
        <v>388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15"/>
      <c r="O3" s="215"/>
      <c r="P3" s="133"/>
    </row>
    <row r="4" spans="1:16" ht="18.75" x14ac:dyDescent="0.25">
      <c r="A4" s="10"/>
      <c r="B4" s="23"/>
      <c r="C4" s="24"/>
      <c r="D4" s="23"/>
      <c r="E4" s="242"/>
      <c r="F4" s="243"/>
      <c r="G4" s="243"/>
      <c r="H4" s="243"/>
      <c r="I4" s="243"/>
      <c r="J4" s="243"/>
      <c r="K4" s="133"/>
      <c r="L4" s="133"/>
      <c r="M4" s="133"/>
      <c r="N4" s="133"/>
      <c r="O4" s="133"/>
      <c r="P4" s="133"/>
    </row>
    <row r="5" spans="1:16" ht="15.75" x14ac:dyDescent="0.25">
      <c r="A5" s="253" t="s">
        <v>45</v>
      </c>
      <c r="B5" s="240" t="s">
        <v>60</v>
      </c>
      <c r="C5" s="240" t="s">
        <v>41</v>
      </c>
      <c r="D5" s="240" t="s">
        <v>61</v>
      </c>
      <c r="E5" s="240" t="s">
        <v>44</v>
      </c>
      <c r="F5" s="240" t="s">
        <v>42</v>
      </c>
      <c r="G5" s="240" t="s">
        <v>43</v>
      </c>
      <c r="H5" s="245" t="s">
        <v>36</v>
      </c>
      <c r="I5" s="245"/>
      <c r="J5" s="245"/>
      <c r="K5" s="264" t="s">
        <v>97</v>
      </c>
      <c r="L5" s="264"/>
      <c r="M5" s="264"/>
      <c r="N5" s="264"/>
      <c r="O5" s="264"/>
      <c r="P5" s="264"/>
    </row>
    <row r="6" spans="1:16" ht="47.25" x14ac:dyDescent="0.25">
      <c r="A6" s="254"/>
      <c r="B6" s="241"/>
      <c r="C6" s="241"/>
      <c r="D6" s="241"/>
      <c r="E6" s="241"/>
      <c r="F6" s="241"/>
      <c r="G6" s="241"/>
      <c r="H6" s="186" t="s">
        <v>31</v>
      </c>
      <c r="I6" s="186" t="s">
        <v>32</v>
      </c>
      <c r="J6" s="216" t="s">
        <v>33</v>
      </c>
      <c r="K6" s="218">
        <v>2019</v>
      </c>
      <c r="L6" s="217">
        <v>2020</v>
      </c>
      <c r="M6" s="217">
        <v>2021</v>
      </c>
      <c r="N6" s="217">
        <v>2022</v>
      </c>
      <c r="O6" s="217">
        <v>2023</v>
      </c>
      <c r="P6" s="217" t="s">
        <v>59</v>
      </c>
    </row>
    <row r="7" spans="1:16" ht="15.75" x14ac:dyDescent="0.25">
      <c r="A7" s="55" t="s">
        <v>46</v>
      </c>
      <c r="B7" s="56" t="s">
        <v>47</v>
      </c>
      <c r="C7" s="56" t="s">
        <v>48</v>
      </c>
      <c r="D7" s="56" t="s">
        <v>49</v>
      </c>
      <c r="E7" s="56" t="s">
        <v>50</v>
      </c>
      <c r="F7" s="56" t="s">
        <v>51</v>
      </c>
      <c r="G7" s="56" t="s">
        <v>52</v>
      </c>
      <c r="H7" s="56" t="s">
        <v>53</v>
      </c>
      <c r="I7" s="56" t="s">
        <v>54</v>
      </c>
      <c r="J7" s="105" t="s">
        <v>55</v>
      </c>
      <c r="K7" s="135" t="s">
        <v>370</v>
      </c>
      <c r="L7" s="135" t="s">
        <v>371</v>
      </c>
      <c r="M7" s="135" t="s">
        <v>372</v>
      </c>
      <c r="N7" s="135" t="s">
        <v>373</v>
      </c>
      <c r="O7" s="135" t="s">
        <v>374</v>
      </c>
      <c r="P7" s="214" t="s">
        <v>0</v>
      </c>
    </row>
    <row r="8" spans="1:16" ht="66" customHeight="1" x14ac:dyDescent="0.25">
      <c r="A8" s="58" t="s">
        <v>320</v>
      </c>
      <c r="B8" s="59" t="s">
        <v>143</v>
      </c>
      <c r="C8" s="60"/>
      <c r="D8" s="60"/>
      <c r="E8" s="60"/>
      <c r="F8" s="60" t="s">
        <v>387</v>
      </c>
      <c r="G8" s="58" t="s">
        <v>99</v>
      </c>
      <c r="H8" s="61"/>
      <c r="I8" s="61"/>
      <c r="J8" s="102"/>
      <c r="K8" s="195">
        <f>K11+K30</f>
        <v>89420.6</v>
      </c>
      <c r="L8" s="195">
        <f t="shared" ref="L8:P8" si="0">L11+L30</f>
        <v>144708.5</v>
      </c>
      <c r="M8" s="195">
        <f t="shared" si="0"/>
        <v>144708.5</v>
      </c>
      <c r="N8" s="195">
        <f t="shared" si="0"/>
        <v>144708.5</v>
      </c>
      <c r="O8" s="195">
        <f t="shared" si="0"/>
        <v>144708.5</v>
      </c>
      <c r="P8" s="195">
        <f t="shared" si="0"/>
        <v>668254.6</v>
      </c>
    </row>
    <row r="9" spans="1:16" ht="77.25" customHeight="1" x14ac:dyDescent="0.25">
      <c r="A9" s="63"/>
      <c r="B9" s="64" t="s">
        <v>252</v>
      </c>
      <c r="C9" s="65"/>
      <c r="D9" s="65"/>
      <c r="E9" s="65"/>
      <c r="F9" s="60" t="s">
        <v>387</v>
      </c>
      <c r="G9" s="63" t="s">
        <v>99</v>
      </c>
      <c r="H9" s="61"/>
      <c r="I9" s="61"/>
      <c r="J9" s="102"/>
      <c r="K9" s="195"/>
      <c r="L9" s="195"/>
      <c r="M9" s="195"/>
      <c r="N9" s="195"/>
      <c r="O9" s="195"/>
      <c r="P9" s="195"/>
    </row>
    <row r="10" spans="1:16" ht="63.75" customHeight="1" x14ac:dyDescent="0.25">
      <c r="A10" s="63"/>
      <c r="B10" s="64" t="s">
        <v>253</v>
      </c>
      <c r="C10" s="65"/>
      <c r="D10" s="65"/>
      <c r="E10" s="65"/>
      <c r="F10" s="60" t="s">
        <v>387</v>
      </c>
      <c r="G10" s="63" t="s">
        <v>99</v>
      </c>
      <c r="H10" s="61"/>
      <c r="I10" s="61"/>
      <c r="J10" s="102"/>
      <c r="K10" s="195"/>
      <c r="L10" s="195"/>
      <c r="M10" s="195"/>
      <c r="N10" s="195"/>
      <c r="O10" s="195"/>
      <c r="P10" s="195"/>
    </row>
    <row r="11" spans="1:16" s="189" customFormat="1" ht="63" customHeight="1" x14ac:dyDescent="0.25">
      <c r="A11" s="85"/>
      <c r="B11" s="198" t="s">
        <v>173</v>
      </c>
      <c r="C11" s="199" t="s">
        <v>37</v>
      </c>
      <c r="D11" s="66"/>
      <c r="E11" s="66"/>
      <c r="F11" s="101" t="s">
        <v>387</v>
      </c>
      <c r="G11" s="199" t="s">
        <v>99</v>
      </c>
      <c r="H11" s="102"/>
      <c r="I11" s="102"/>
      <c r="J11" s="102"/>
      <c r="K11" s="200">
        <f>K26+K27+K28+K29</f>
        <v>45576.6</v>
      </c>
      <c r="L11" s="200">
        <f t="shared" ref="L11:P11" si="1">L26+L27+L28+L29</f>
        <v>80146</v>
      </c>
      <c r="M11" s="200">
        <f t="shared" si="1"/>
        <v>80146</v>
      </c>
      <c r="N11" s="200">
        <f t="shared" si="1"/>
        <v>80146</v>
      </c>
      <c r="O11" s="200">
        <f>O26+O27+O28+O29</f>
        <v>80146</v>
      </c>
      <c r="P11" s="200">
        <f t="shared" si="1"/>
        <v>366160.6</v>
      </c>
    </row>
    <row r="12" spans="1:16" s="189" customFormat="1" ht="127.5" customHeight="1" x14ac:dyDescent="0.25">
      <c r="A12" s="87"/>
      <c r="B12" s="188" t="s">
        <v>306</v>
      </c>
      <c r="C12" s="78" t="s">
        <v>62</v>
      </c>
      <c r="D12" s="78">
        <v>1</v>
      </c>
      <c r="E12" s="87" t="s">
        <v>68</v>
      </c>
      <c r="F12" s="88"/>
      <c r="G12" s="85" t="s">
        <v>99</v>
      </c>
      <c r="H12" s="92"/>
      <c r="I12" s="92"/>
      <c r="J12" s="92"/>
      <c r="K12" s="75">
        <v>0.1</v>
      </c>
      <c r="L12" s="75">
        <v>0.2</v>
      </c>
      <c r="M12" s="75">
        <v>0.2</v>
      </c>
      <c r="N12" s="75">
        <v>0.2</v>
      </c>
      <c r="O12" s="75">
        <v>0.2</v>
      </c>
      <c r="P12" s="76">
        <f>(O12+N12+M12+L12+K12)/5</f>
        <v>0.18</v>
      </c>
    </row>
    <row r="13" spans="1:16" s="189" customFormat="1" ht="79.5" customHeight="1" x14ac:dyDescent="0.25">
      <c r="A13" s="85"/>
      <c r="B13" s="188" t="s">
        <v>114</v>
      </c>
      <c r="C13" s="88" t="s">
        <v>62</v>
      </c>
      <c r="D13" s="88">
        <v>2</v>
      </c>
      <c r="E13" s="85" t="s">
        <v>101</v>
      </c>
      <c r="F13" s="101" t="s">
        <v>387</v>
      </c>
      <c r="G13" s="85" t="s">
        <v>99</v>
      </c>
      <c r="H13" s="92"/>
      <c r="I13" s="92"/>
      <c r="J13" s="92"/>
      <c r="K13" s="75">
        <v>1</v>
      </c>
      <c r="L13" s="75">
        <v>1</v>
      </c>
      <c r="M13" s="75">
        <v>1</v>
      </c>
      <c r="N13" s="75">
        <v>1</v>
      </c>
      <c r="O13" s="75">
        <v>1</v>
      </c>
      <c r="P13" s="76">
        <f>(O13+N13+M13+L13+K13)/5</f>
        <v>1</v>
      </c>
    </row>
    <row r="14" spans="1:16" s="189" customFormat="1" ht="63" customHeight="1" x14ac:dyDescent="0.25">
      <c r="A14" s="85"/>
      <c r="B14" s="188" t="s">
        <v>225</v>
      </c>
      <c r="C14" s="88" t="s">
        <v>62</v>
      </c>
      <c r="D14" s="88"/>
      <c r="E14" s="85" t="s">
        <v>226</v>
      </c>
      <c r="F14" s="101" t="s">
        <v>387</v>
      </c>
      <c r="G14" s="85" t="s">
        <v>99</v>
      </c>
      <c r="H14" s="92"/>
      <c r="I14" s="92"/>
      <c r="J14" s="92"/>
      <c r="K14" s="75">
        <v>0.9</v>
      </c>
      <c r="L14" s="75">
        <v>1</v>
      </c>
      <c r="M14" s="75">
        <v>1</v>
      </c>
      <c r="N14" s="75">
        <v>1</v>
      </c>
      <c r="O14" s="75">
        <v>1</v>
      </c>
      <c r="P14" s="76">
        <f>(O14+N14+M14+L14+K14)/5</f>
        <v>0.98000000000000009</v>
      </c>
    </row>
    <row r="15" spans="1:16" s="189" customFormat="1" ht="69.75" customHeight="1" x14ac:dyDescent="0.25">
      <c r="A15" s="85"/>
      <c r="B15" s="188" t="s">
        <v>307</v>
      </c>
      <c r="C15" s="88" t="s">
        <v>62</v>
      </c>
      <c r="D15" s="88"/>
      <c r="E15" s="85" t="s">
        <v>227</v>
      </c>
      <c r="F15" s="101" t="s">
        <v>387</v>
      </c>
      <c r="G15" s="85" t="s">
        <v>99</v>
      </c>
      <c r="H15" s="92"/>
      <c r="I15" s="92"/>
      <c r="J15" s="92"/>
      <c r="K15" s="75">
        <v>0.9</v>
      </c>
      <c r="L15" s="75">
        <v>1</v>
      </c>
      <c r="M15" s="75">
        <v>1</v>
      </c>
      <c r="N15" s="75">
        <v>1</v>
      </c>
      <c r="O15" s="75">
        <v>1</v>
      </c>
      <c r="P15" s="76">
        <f>(O15+N15+M15+L15+K15)/5</f>
        <v>0.98000000000000009</v>
      </c>
    </row>
    <row r="16" spans="1:16" s="189" customFormat="1" ht="66" customHeight="1" x14ac:dyDescent="0.25">
      <c r="A16" s="85"/>
      <c r="B16" s="86" t="s">
        <v>115</v>
      </c>
      <c r="C16" s="85" t="s">
        <v>102</v>
      </c>
      <c r="D16" s="88"/>
      <c r="E16" s="85" t="s">
        <v>109</v>
      </c>
      <c r="F16" s="101" t="s">
        <v>387</v>
      </c>
      <c r="G16" s="85" t="s">
        <v>99</v>
      </c>
      <c r="H16" s="92"/>
      <c r="I16" s="92"/>
      <c r="J16" s="92"/>
      <c r="K16" s="75" t="s">
        <v>100</v>
      </c>
      <c r="L16" s="78">
        <v>13</v>
      </c>
      <c r="M16" s="78">
        <v>14</v>
      </c>
      <c r="N16" s="78">
        <v>14</v>
      </c>
      <c r="O16" s="78">
        <v>14</v>
      </c>
      <c r="P16" s="187">
        <f>(O16+N16+M16+L16+K16)/5</f>
        <v>13.580000000000002</v>
      </c>
    </row>
    <row r="17" spans="1:18" s="189" customFormat="1" ht="96" customHeight="1" x14ac:dyDescent="0.25">
      <c r="A17" s="85"/>
      <c r="B17" s="201" t="s">
        <v>254</v>
      </c>
      <c r="C17" s="202" t="s">
        <v>62</v>
      </c>
      <c r="D17" s="88"/>
      <c r="E17" s="85" t="s">
        <v>104</v>
      </c>
      <c r="F17" s="101" t="s">
        <v>387</v>
      </c>
      <c r="G17" s="85" t="s">
        <v>99</v>
      </c>
      <c r="H17" s="92"/>
      <c r="I17" s="92"/>
      <c r="J17" s="92"/>
      <c r="K17" s="81">
        <v>0.9</v>
      </c>
      <c r="L17" s="81">
        <v>0.95</v>
      </c>
      <c r="M17" s="81">
        <v>1</v>
      </c>
      <c r="N17" s="81">
        <v>1</v>
      </c>
      <c r="O17" s="81">
        <v>1</v>
      </c>
      <c r="P17" s="187">
        <f t="shared" ref="P17:P24" si="2">(O17+N17+M17+L17+K17)/5</f>
        <v>0.97000000000000008</v>
      </c>
    </row>
    <row r="18" spans="1:18" s="189" customFormat="1" ht="96" customHeight="1" x14ac:dyDescent="0.25">
      <c r="A18" s="87"/>
      <c r="B18" s="201" t="s">
        <v>255</v>
      </c>
      <c r="C18" s="78" t="s">
        <v>62</v>
      </c>
      <c r="D18" s="78"/>
      <c r="E18" s="87" t="s">
        <v>103</v>
      </c>
      <c r="F18" s="101" t="s">
        <v>387</v>
      </c>
      <c r="G18" s="85" t="s">
        <v>99</v>
      </c>
      <c r="H18" s="92"/>
      <c r="I18" s="92"/>
      <c r="J18" s="92"/>
      <c r="K18" s="75">
        <v>1</v>
      </c>
      <c r="L18" s="75">
        <v>1</v>
      </c>
      <c r="M18" s="75">
        <v>1</v>
      </c>
      <c r="N18" s="75">
        <v>1</v>
      </c>
      <c r="O18" s="75">
        <v>1</v>
      </c>
      <c r="P18" s="76">
        <f t="shared" si="2"/>
        <v>1</v>
      </c>
    </row>
    <row r="19" spans="1:18" s="189" customFormat="1" ht="81" customHeight="1" x14ac:dyDescent="0.25">
      <c r="A19" s="202"/>
      <c r="B19" s="188" t="s">
        <v>308</v>
      </c>
      <c r="C19" s="85" t="s">
        <v>62</v>
      </c>
      <c r="D19" s="88"/>
      <c r="E19" s="85" t="s">
        <v>105</v>
      </c>
      <c r="F19" s="101" t="s">
        <v>387</v>
      </c>
      <c r="G19" s="85" t="s">
        <v>99</v>
      </c>
      <c r="H19" s="92"/>
      <c r="I19" s="92"/>
      <c r="J19" s="92"/>
      <c r="K19" s="75">
        <v>0.5</v>
      </c>
      <c r="L19" s="75">
        <v>0.7</v>
      </c>
      <c r="M19" s="75">
        <v>1</v>
      </c>
      <c r="N19" s="75">
        <v>1</v>
      </c>
      <c r="O19" s="75">
        <v>1</v>
      </c>
      <c r="P19" s="76">
        <f t="shared" si="2"/>
        <v>0.84000000000000008</v>
      </c>
    </row>
    <row r="20" spans="1:18" s="189" customFormat="1" ht="15.75" hidden="1" x14ac:dyDescent="0.25">
      <c r="A20" s="265"/>
      <c r="B20" s="198"/>
      <c r="C20" s="267"/>
      <c r="D20" s="267"/>
      <c r="E20" s="267"/>
      <c r="F20" s="267"/>
      <c r="G20" s="88"/>
      <c r="H20" s="269"/>
      <c r="I20" s="269"/>
      <c r="J20" s="269"/>
      <c r="K20" s="78"/>
      <c r="L20" s="78"/>
      <c r="M20" s="78"/>
      <c r="N20" s="78"/>
      <c r="O20" s="78"/>
      <c r="P20" s="76">
        <f t="shared" si="2"/>
        <v>0</v>
      </c>
    </row>
    <row r="21" spans="1:18" s="189" customFormat="1" ht="15.75" hidden="1" x14ac:dyDescent="0.25">
      <c r="A21" s="266"/>
      <c r="B21" s="203"/>
      <c r="C21" s="268"/>
      <c r="D21" s="268"/>
      <c r="E21" s="268"/>
      <c r="F21" s="268"/>
      <c r="G21" s="87"/>
      <c r="H21" s="270"/>
      <c r="I21" s="270"/>
      <c r="J21" s="270"/>
      <c r="K21" s="78"/>
      <c r="L21" s="78"/>
      <c r="M21" s="78"/>
      <c r="N21" s="78"/>
      <c r="O21" s="78"/>
      <c r="P21" s="76">
        <f t="shared" si="2"/>
        <v>0</v>
      </c>
    </row>
    <row r="22" spans="1:18" s="189" customFormat="1" ht="98.25" customHeight="1" x14ac:dyDescent="0.25">
      <c r="A22" s="85"/>
      <c r="B22" s="86" t="s">
        <v>309</v>
      </c>
      <c r="C22" s="87" t="s">
        <v>62</v>
      </c>
      <c r="D22" s="88"/>
      <c r="E22" s="85" t="s">
        <v>106</v>
      </c>
      <c r="F22" s="101" t="s">
        <v>387</v>
      </c>
      <c r="G22" s="85" t="s">
        <v>99</v>
      </c>
      <c r="H22" s="89"/>
      <c r="I22" s="90"/>
      <c r="J22" s="89"/>
      <c r="K22" s="75">
        <v>0.9</v>
      </c>
      <c r="L22" s="75">
        <v>1</v>
      </c>
      <c r="M22" s="75">
        <v>1</v>
      </c>
      <c r="N22" s="75">
        <v>1</v>
      </c>
      <c r="O22" s="75">
        <v>1</v>
      </c>
      <c r="P22" s="76">
        <f t="shared" si="2"/>
        <v>0.98000000000000009</v>
      </c>
    </row>
    <row r="23" spans="1:18" s="189" customFormat="1" ht="47.25" customHeight="1" x14ac:dyDescent="0.25">
      <c r="A23" s="87"/>
      <c r="B23" s="86" t="s">
        <v>240</v>
      </c>
      <c r="C23" s="78" t="s">
        <v>228</v>
      </c>
      <c r="D23" s="78"/>
      <c r="E23" s="78"/>
      <c r="F23" s="101" t="s">
        <v>387</v>
      </c>
      <c r="G23" s="87" t="s">
        <v>99</v>
      </c>
      <c r="H23" s="91"/>
      <c r="I23" s="91"/>
      <c r="J23" s="91"/>
      <c r="K23" s="78">
        <v>4</v>
      </c>
      <c r="L23" s="78">
        <v>3</v>
      </c>
      <c r="M23" s="78">
        <v>0</v>
      </c>
      <c r="N23" s="78">
        <v>0</v>
      </c>
      <c r="O23" s="78">
        <v>0</v>
      </c>
      <c r="P23" s="187">
        <f t="shared" si="2"/>
        <v>1.4</v>
      </c>
    </row>
    <row r="24" spans="1:18" s="189" customFormat="1" ht="68.25" customHeight="1" x14ac:dyDescent="0.25">
      <c r="A24" s="87"/>
      <c r="B24" s="188" t="s">
        <v>323</v>
      </c>
      <c r="C24" s="87" t="s">
        <v>62</v>
      </c>
      <c r="D24" s="78"/>
      <c r="E24" s="85" t="s">
        <v>107</v>
      </c>
      <c r="F24" s="101" t="s">
        <v>387</v>
      </c>
      <c r="G24" s="87" t="s">
        <v>99</v>
      </c>
      <c r="H24" s="92"/>
      <c r="I24" s="92"/>
      <c r="J24" s="92"/>
      <c r="K24" s="93">
        <v>0.5</v>
      </c>
      <c r="L24" s="93">
        <v>0.5</v>
      </c>
      <c r="M24" s="93">
        <v>0.7</v>
      </c>
      <c r="N24" s="93">
        <v>0.7</v>
      </c>
      <c r="O24" s="93">
        <v>0.7</v>
      </c>
      <c r="P24" s="187">
        <f t="shared" si="2"/>
        <v>0.61999999999999988</v>
      </c>
    </row>
    <row r="25" spans="1:18" s="189" customFormat="1" ht="15.75" hidden="1" x14ac:dyDescent="0.25">
      <c r="A25" s="87"/>
      <c r="B25" s="204"/>
      <c r="C25" s="85"/>
      <c r="D25" s="78"/>
      <c r="E25" s="88"/>
      <c r="F25" s="78"/>
      <c r="G25" s="87"/>
      <c r="H25" s="92"/>
      <c r="I25" s="92"/>
      <c r="J25" s="92"/>
      <c r="K25" s="95"/>
      <c r="L25" s="95"/>
      <c r="M25" s="95"/>
      <c r="N25" s="95"/>
      <c r="O25" s="95"/>
      <c r="P25" s="96"/>
    </row>
    <row r="26" spans="1:18" s="189" customFormat="1" ht="64.5" customHeight="1" x14ac:dyDescent="0.25">
      <c r="A26" s="87" t="s">
        <v>282</v>
      </c>
      <c r="B26" s="188" t="s">
        <v>241</v>
      </c>
      <c r="C26" s="85" t="s">
        <v>113</v>
      </c>
      <c r="D26" s="78"/>
      <c r="E26" s="88"/>
      <c r="F26" s="101" t="s">
        <v>387</v>
      </c>
      <c r="G26" s="87" t="s">
        <v>99</v>
      </c>
      <c r="H26" s="128" t="s">
        <v>257</v>
      </c>
      <c r="I26" s="128" t="s">
        <v>348</v>
      </c>
      <c r="J26" s="128" t="s">
        <v>239</v>
      </c>
      <c r="K26" s="97">
        <v>150</v>
      </c>
      <c r="L26" s="97">
        <v>555.1</v>
      </c>
      <c r="M26" s="97">
        <v>555.1</v>
      </c>
      <c r="N26" s="97">
        <v>555.1</v>
      </c>
      <c r="O26" s="97">
        <v>555.1</v>
      </c>
      <c r="P26" s="96">
        <f>M26+L26+K26+N26+O26</f>
        <v>2370.4</v>
      </c>
    </row>
    <row r="27" spans="1:18" s="189" customFormat="1" ht="64.5" customHeight="1" x14ac:dyDescent="0.25">
      <c r="A27" s="87" t="s">
        <v>283</v>
      </c>
      <c r="B27" s="86" t="s">
        <v>302</v>
      </c>
      <c r="C27" s="78" t="s">
        <v>108</v>
      </c>
      <c r="D27" s="78"/>
      <c r="E27" s="78"/>
      <c r="F27" s="101" t="s">
        <v>387</v>
      </c>
      <c r="G27" s="87" t="s">
        <v>99</v>
      </c>
      <c r="H27" s="128" t="s">
        <v>257</v>
      </c>
      <c r="I27" s="128" t="s">
        <v>349</v>
      </c>
      <c r="J27" s="128" t="s">
        <v>246</v>
      </c>
      <c r="K27" s="130">
        <v>50</v>
      </c>
      <c r="L27" s="130">
        <v>480</v>
      </c>
      <c r="M27" s="130">
        <v>480</v>
      </c>
      <c r="N27" s="130">
        <v>480</v>
      </c>
      <c r="O27" s="130">
        <v>480</v>
      </c>
      <c r="P27" s="96">
        <f>M27+L27+K27+N27+O27</f>
        <v>1970</v>
      </c>
    </row>
    <row r="28" spans="1:18" s="189" customFormat="1" ht="64.5" customHeight="1" x14ac:dyDescent="0.25">
      <c r="A28" s="87" t="s">
        <v>284</v>
      </c>
      <c r="B28" s="86" t="s">
        <v>303</v>
      </c>
      <c r="C28" s="87" t="s">
        <v>108</v>
      </c>
      <c r="D28" s="78"/>
      <c r="E28" s="78"/>
      <c r="F28" s="101" t="s">
        <v>387</v>
      </c>
      <c r="G28" s="87" t="s">
        <v>99</v>
      </c>
      <c r="H28" s="128" t="s">
        <v>257</v>
      </c>
      <c r="I28" s="129" t="s">
        <v>350</v>
      </c>
      <c r="J28" s="128" t="s">
        <v>246</v>
      </c>
      <c r="K28" s="130">
        <v>45376.6</v>
      </c>
      <c r="L28" s="130">
        <v>69110.899999999994</v>
      </c>
      <c r="M28" s="130">
        <v>69110.899999999994</v>
      </c>
      <c r="N28" s="130">
        <v>69110.899999999994</v>
      </c>
      <c r="O28" s="130">
        <v>69110.899999999994</v>
      </c>
      <c r="P28" s="96">
        <f t="shared" ref="P28:P29" si="3">M28+L28+K28+N28+O28</f>
        <v>321820.19999999995</v>
      </c>
    </row>
    <row r="29" spans="1:18" s="189" customFormat="1" ht="65.25" customHeight="1" x14ac:dyDescent="0.25">
      <c r="A29" s="87" t="s">
        <v>69</v>
      </c>
      <c r="B29" s="86" t="s">
        <v>342</v>
      </c>
      <c r="C29" s="87" t="s">
        <v>108</v>
      </c>
      <c r="D29" s="78"/>
      <c r="E29" s="88"/>
      <c r="F29" s="101" t="s">
        <v>387</v>
      </c>
      <c r="G29" s="87" t="s">
        <v>99</v>
      </c>
      <c r="H29" s="128" t="s">
        <v>257</v>
      </c>
      <c r="I29" s="129" t="s">
        <v>351</v>
      </c>
      <c r="J29" s="128" t="s">
        <v>239</v>
      </c>
      <c r="K29" s="97">
        <v>0</v>
      </c>
      <c r="L29" s="97">
        <v>10000</v>
      </c>
      <c r="M29" s="97">
        <v>10000</v>
      </c>
      <c r="N29" s="97">
        <v>10000</v>
      </c>
      <c r="O29" s="97">
        <v>10000</v>
      </c>
      <c r="P29" s="96">
        <f t="shared" si="3"/>
        <v>40000</v>
      </c>
    </row>
    <row r="30" spans="1:18" s="189" customFormat="1" ht="63" customHeight="1" x14ac:dyDescent="0.25">
      <c r="A30" s="87"/>
      <c r="B30" s="204" t="s">
        <v>110</v>
      </c>
      <c r="C30" s="100" t="s">
        <v>108</v>
      </c>
      <c r="D30" s="101"/>
      <c r="E30" s="66"/>
      <c r="F30" s="101" t="s">
        <v>387</v>
      </c>
      <c r="G30" s="100" t="s">
        <v>99</v>
      </c>
      <c r="H30" s="102"/>
      <c r="I30" s="102"/>
      <c r="J30" s="102"/>
      <c r="K30" s="103">
        <f>K31+K32</f>
        <v>43844</v>
      </c>
      <c r="L30" s="103">
        <f>L31+L32</f>
        <v>64562.5</v>
      </c>
      <c r="M30" s="103">
        <f>M31+M32</f>
        <v>64562.5</v>
      </c>
      <c r="N30" s="103">
        <f>N31+N32</f>
        <v>64562.5</v>
      </c>
      <c r="O30" s="103">
        <f>O31+O32</f>
        <v>64562.5</v>
      </c>
      <c r="P30" s="103">
        <f t="shared" ref="P30" si="4">P31+P32</f>
        <v>302094</v>
      </c>
    </row>
    <row r="31" spans="1:18" s="189" customFormat="1" ht="62.25" customHeight="1" x14ac:dyDescent="0.25">
      <c r="A31" s="85" t="s">
        <v>285</v>
      </c>
      <c r="B31" s="104" t="s">
        <v>343</v>
      </c>
      <c r="C31" s="87" t="s">
        <v>108</v>
      </c>
      <c r="D31" s="78"/>
      <c r="E31" s="87"/>
      <c r="F31" s="101" t="s">
        <v>387</v>
      </c>
      <c r="G31" s="87" t="s">
        <v>99</v>
      </c>
      <c r="H31" s="128" t="s">
        <v>257</v>
      </c>
      <c r="I31" s="128" t="s">
        <v>352</v>
      </c>
      <c r="J31" s="128" t="s">
        <v>246</v>
      </c>
      <c r="K31" s="96">
        <v>43752.9</v>
      </c>
      <c r="L31" s="96">
        <v>63212.5</v>
      </c>
      <c r="M31" s="96">
        <v>63212.5</v>
      </c>
      <c r="N31" s="96">
        <v>63212.5</v>
      </c>
      <c r="O31" s="96">
        <v>63212.5</v>
      </c>
      <c r="P31" s="96">
        <f>K31+L31+M31+N31+O31</f>
        <v>296602.90000000002</v>
      </c>
      <c r="R31" s="190"/>
    </row>
    <row r="32" spans="1:18" s="189" customFormat="1" ht="46.5" customHeight="1" x14ac:dyDescent="0.25">
      <c r="A32" s="85" t="s">
        <v>286</v>
      </c>
      <c r="B32" s="104" t="s">
        <v>344</v>
      </c>
      <c r="C32" s="87"/>
      <c r="D32" s="88"/>
      <c r="E32" s="85"/>
      <c r="F32" s="78"/>
      <c r="G32" s="87"/>
      <c r="H32" s="131"/>
      <c r="I32" s="131"/>
      <c r="J32" s="131"/>
      <c r="K32" s="96">
        <f>K33+K34</f>
        <v>91.1</v>
      </c>
      <c r="L32" s="96">
        <f t="shared" ref="L32:P32" si="5">L33+L34</f>
        <v>1350</v>
      </c>
      <c r="M32" s="96">
        <f t="shared" si="5"/>
        <v>1350</v>
      </c>
      <c r="N32" s="96">
        <f t="shared" si="5"/>
        <v>1350</v>
      </c>
      <c r="O32" s="96">
        <f t="shared" si="5"/>
        <v>1350</v>
      </c>
      <c r="P32" s="96">
        <f t="shared" si="5"/>
        <v>5491.1</v>
      </c>
    </row>
    <row r="33" spans="1:16" s="189" customFormat="1" ht="63.75" customHeight="1" x14ac:dyDescent="0.25">
      <c r="A33" s="85"/>
      <c r="B33" s="104" t="s">
        <v>304</v>
      </c>
      <c r="C33" s="87" t="s">
        <v>108</v>
      </c>
      <c r="D33" s="88"/>
      <c r="E33" s="85"/>
      <c r="F33" s="101" t="s">
        <v>387</v>
      </c>
      <c r="G33" s="87" t="s">
        <v>99</v>
      </c>
      <c r="H33" s="131" t="s">
        <v>247</v>
      </c>
      <c r="I33" s="131" t="s">
        <v>378</v>
      </c>
      <c r="J33" s="131" t="s">
        <v>248</v>
      </c>
      <c r="K33" s="97">
        <v>89.1</v>
      </c>
      <c r="L33" s="97">
        <v>1250</v>
      </c>
      <c r="M33" s="97">
        <v>1250</v>
      </c>
      <c r="N33" s="97">
        <v>1250</v>
      </c>
      <c r="O33" s="97">
        <v>1250</v>
      </c>
      <c r="P33" s="96">
        <f t="shared" ref="P33:P34" si="6">K33+L33+M33+N33+O33</f>
        <v>5089.1000000000004</v>
      </c>
    </row>
    <row r="34" spans="1:16" s="189" customFormat="1" ht="79.5" customHeight="1" x14ac:dyDescent="0.25">
      <c r="A34" s="85"/>
      <c r="B34" s="104" t="s">
        <v>305</v>
      </c>
      <c r="C34" s="87" t="s">
        <v>113</v>
      </c>
      <c r="D34" s="88"/>
      <c r="E34" s="85"/>
      <c r="F34" s="101" t="s">
        <v>387</v>
      </c>
      <c r="G34" s="87" t="s">
        <v>99</v>
      </c>
      <c r="H34" s="131" t="s">
        <v>247</v>
      </c>
      <c r="I34" s="131" t="s">
        <v>379</v>
      </c>
      <c r="J34" s="131" t="s">
        <v>246</v>
      </c>
      <c r="K34" s="97">
        <v>2</v>
      </c>
      <c r="L34" s="97">
        <v>100</v>
      </c>
      <c r="M34" s="97">
        <v>100</v>
      </c>
      <c r="N34" s="97">
        <v>100</v>
      </c>
      <c r="O34" s="97">
        <v>100</v>
      </c>
      <c r="P34" s="96">
        <f t="shared" si="6"/>
        <v>402</v>
      </c>
    </row>
    <row r="35" spans="1:16" s="189" customFormat="1" ht="49.5" customHeight="1" x14ac:dyDescent="0.25">
      <c r="A35" s="105" t="s">
        <v>321</v>
      </c>
      <c r="B35" s="59" t="s">
        <v>144</v>
      </c>
      <c r="C35" s="100" t="s">
        <v>108</v>
      </c>
      <c r="D35" s="101"/>
      <c r="E35" s="101"/>
      <c r="F35" s="101" t="s">
        <v>387</v>
      </c>
      <c r="G35" s="100" t="s">
        <v>99</v>
      </c>
      <c r="H35" s="106"/>
      <c r="I35" s="106"/>
      <c r="J35" s="106"/>
      <c r="K35" s="113">
        <f>K38+K65</f>
        <v>278673.5</v>
      </c>
      <c r="L35" s="132">
        <f>L38+L65</f>
        <v>385131.9</v>
      </c>
      <c r="M35" s="132">
        <f>M38+M65</f>
        <v>385131.9</v>
      </c>
      <c r="N35" s="132">
        <f t="shared" ref="N35:P35" si="7">N38+N65</f>
        <v>385131.9</v>
      </c>
      <c r="O35" s="132">
        <f t="shared" si="7"/>
        <v>385131.9</v>
      </c>
      <c r="P35" s="132">
        <f t="shared" si="7"/>
        <v>1819201.1</v>
      </c>
    </row>
    <row r="36" spans="1:16" s="189" customFormat="1" ht="93.75" customHeight="1" x14ac:dyDescent="0.25">
      <c r="A36" s="87"/>
      <c r="B36" s="163" t="s">
        <v>261</v>
      </c>
      <c r="C36" s="87"/>
      <c r="D36" s="78"/>
      <c r="E36" s="78"/>
      <c r="F36" s="87"/>
      <c r="G36" s="87"/>
      <c r="H36" s="99"/>
      <c r="I36" s="99"/>
      <c r="J36" s="99"/>
      <c r="K36" s="108"/>
      <c r="L36" s="98"/>
      <c r="M36" s="98"/>
      <c r="N36" s="98"/>
      <c r="O36" s="98"/>
      <c r="P36" s="98"/>
    </row>
    <row r="37" spans="1:16" s="189" customFormat="1" ht="80.25" customHeight="1" x14ac:dyDescent="0.25">
      <c r="A37" s="191"/>
      <c r="B37" s="59" t="s">
        <v>111</v>
      </c>
      <c r="C37" s="100"/>
      <c r="D37" s="192"/>
      <c r="E37" s="100"/>
      <c r="F37" s="101"/>
      <c r="G37" s="100"/>
      <c r="H37" s="165"/>
      <c r="I37" s="165"/>
      <c r="J37" s="165"/>
      <c r="K37" s="136"/>
      <c r="L37" s="136"/>
      <c r="M37" s="136"/>
      <c r="N37" s="136"/>
      <c r="O37" s="136"/>
      <c r="P37" s="113"/>
    </row>
    <row r="38" spans="1:16" s="189" customFormat="1" ht="74.25" customHeight="1" x14ac:dyDescent="0.25">
      <c r="A38" s="205"/>
      <c r="B38" s="206" t="s">
        <v>112</v>
      </c>
      <c r="C38" s="143" t="s">
        <v>113</v>
      </c>
      <c r="D38" s="143"/>
      <c r="E38" s="143"/>
      <c r="F38" s="101" t="s">
        <v>387</v>
      </c>
      <c r="G38" s="152" t="s">
        <v>99</v>
      </c>
      <c r="H38" s="153"/>
      <c r="I38" s="153"/>
      <c r="J38" s="153"/>
      <c r="K38" s="136">
        <f>K57+K58+K59+K60+K61+K62</f>
        <v>108585.60000000001</v>
      </c>
      <c r="L38" s="136">
        <f t="shared" ref="L38:P38" si="8">L57+L58+L59+L60+L61+L62</f>
        <v>181286.1</v>
      </c>
      <c r="M38" s="136">
        <f t="shared" si="8"/>
        <v>181286.1</v>
      </c>
      <c r="N38" s="136">
        <f t="shared" si="8"/>
        <v>181286.1</v>
      </c>
      <c r="O38" s="136">
        <f t="shared" si="8"/>
        <v>181286.1</v>
      </c>
      <c r="P38" s="136">
        <f t="shared" si="8"/>
        <v>833730</v>
      </c>
    </row>
    <row r="39" spans="1:16" s="189" customFormat="1" ht="83.25" customHeight="1" x14ac:dyDescent="0.25">
      <c r="A39" s="193"/>
      <c r="B39" s="149" t="s">
        <v>324</v>
      </c>
      <c r="C39" s="147" t="s">
        <v>62</v>
      </c>
      <c r="D39" s="147"/>
      <c r="E39" s="194" t="s">
        <v>125</v>
      </c>
      <c r="F39" s="101" t="s">
        <v>369</v>
      </c>
      <c r="G39" s="147" t="s">
        <v>99</v>
      </c>
      <c r="H39" s="126"/>
      <c r="I39" s="126"/>
      <c r="J39" s="126"/>
      <c r="K39" s="137">
        <v>0.25</v>
      </c>
      <c r="L39" s="137">
        <v>0.28000000000000003</v>
      </c>
      <c r="M39" s="137">
        <v>0.4</v>
      </c>
      <c r="N39" s="137">
        <v>0.4</v>
      </c>
      <c r="O39" s="137">
        <v>0.4</v>
      </c>
      <c r="P39" s="137">
        <f>(O39+N39+M39+L39+K39)/5</f>
        <v>0.34600000000000003</v>
      </c>
    </row>
    <row r="40" spans="1:16" s="189" customFormat="1" ht="109.5" customHeight="1" x14ac:dyDescent="0.25">
      <c r="A40" s="193"/>
      <c r="B40" s="149" t="s">
        <v>229</v>
      </c>
      <c r="C40" s="147" t="s">
        <v>62</v>
      </c>
      <c r="D40" s="147"/>
      <c r="E40" s="194" t="s">
        <v>226</v>
      </c>
      <c r="F40" s="101" t="s">
        <v>387</v>
      </c>
      <c r="G40" s="147" t="s">
        <v>99</v>
      </c>
      <c r="H40" s="126"/>
      <c r="I40" s="126"/>
      <c r="J40" s="126"/>
      <c r="K40" s="137">
        <v>0.75</v>
      </c>
      <c r="L40" s="137">
        <v>0.82</v>
      </c>
      <c r="M40" s="137">
        <v>0.95</v>
      </c>
      <c r="N40" s="137">
        <v>0.95</v>
      </c>
      <c r="O40" s="137">
        <v>0.95</v>
      </c>
      <c r="P40" s="137">
        <f>(O40+N40+M40+L40+K40)/5</f>
        <v>0.88400000000000001</v>
      </c>
    </row>
    <row r="41" spans="1:16" s="189" customFormat="1" ht="84" customHeight="1" x14ac:dyDescent="0.25">
      <c r="A41" s="193"/>
      <c r="B41" s="149" t="s">
        <v>116</v>
      </c>
      <c r="C41" s="147" t="s">
        <v>62</v>
      </c>
      <c r="D41" s="147"/>
      <c r="E41" s="162" t="s">
        <v>126</v>
      </c>
      <c r="F41" s="101" t="s">
        <v>387</v>
      </c>
      <c r="G41" s="147" t="s">
        <v>99</v>
      </c>
      <c r="H41" s="126"/>
      <c r="I41" s="126"/>
      <c r="J41" s="126"/>
      <c r="K41" s="138">
        <v>0.76700000000000002</v>
      </c>
      <c r="L41" s="137">
        <v>0.91</v>
      </c>
      <c r="M41" s="137">
        <v>0.95</v>
      </c>
      <c r="N41" s="137">
        <v>0.95</v>
      </c>
      <c r="O41" s="137">
        <v>0.95</v>
      </c>
      <c r="P41" s="137">
        <f t="shared" ref="P41:P56" si="9">(O41+N41+M41+L41+K41)/5</f>
        <v>0.90539999999999998</v>
      </c>
    </row>
    <row r="42" spans="1:16" s="189" customFormat="1" ht="90.75" customHeight="1" x14ac:dyDescent="0.25">
      <c r="A42" s="193"/>
      <c r="B42" s="149" t="s">
        <v>117</v>
      </c>
      <c r="C42" s="147" t="s">
        <v>62</v>
      </c>
      <c r="D42" s="147"/>
      <c r="E42" s="147" t="s">
        <v>127</v>
      </c>
      <c r="F42" s="101" t="s">
        <v>387</v>
      </c>
      <c r="G42" s="147" t="s">
        <v>99</v>
      </c>
      <c r="H42" s="126"/>
      <c r="I42" s="126"/>
      <c r="J42" s="126"/>
      <c r="K42" s="137">
        <v>0.88</v>
      </c>
      <c r="L42" s="137">
        <v>0.88</v>
      </c>
      <c r="M42" s="137">
        <v>0.9</v>
      </c>
      <c r="N42" s="137">
        <v>0.9</v>
      </c>
      <c r="O42" s="137">
        <v>0.9</v>
      </c>
      <c r="P42" s="137">
        <f t="shared" si="9"/>
        <v>0.89200000000000002</v>
      </c>
    </row>
    <row r="43" spans="1:16" s="189" customFormat="1" ht="64.5" customHeight="1" x14ac:dyDescent="0.25">
      <c r="A43" s="193"/>
      <c r="B43" s="149" t="s">
        <v>118</v>
      </c>
      <c r="C43" s="147" t="s">
        <v>102</v>
      </c>
      <c r="D43" s="147"/>
      <c r="E43" s="139"/>
      <c r="F43" s="101" t="s">
        <v>387</v>
      </c>
      <c r="G43" s="147" t="s">
        <v>99</v>
      </c>
      <c r="H43" s="126"/>
      <c r="I43" s="126"/>
      <c r="J43" s="126"/>
      <c r="K43" s="139">
        <v>11.2</v>
      </c>
      <c r="L43" s="139">
        <v>13</v>
      </c>
      <c r="M43" s="139">
        <v>13.4</v>
      </c>
      <c r="N43" s="139">
        <v>13.4</v>
      </c>
      <c r="O43" s="139">
        <v>13.4</v>
      </c>
      <c r="P43" s="140">
        <f t="shared" si="9"/>
        <v>12.88</v>
      </c>
    </row>
    <row r="44" spans="1:16" s="189" customFormat="1" ht="108.75" customHeight="1" x14ac:dyDescent="0.25">
      <c r="A44" s="193"/>
      <c r="B44" s="149" t="s">
        <v>119</v>
      </c>
      <c r="C44" s="147" t="s">
        <v>62</v>
      </c>
      <c r="D44" s="147"/>
      <c r="E44" s="147" t="s">
        <v>128</v>
      </c>
      <c r="F44" s="101" t="s">
        <v>387</v>
      </c>
      <c r="G44" s="147" t="s">
        <v>99</v>
      </c>
      <c r="H44" s="126"/>
      <c r="I44" s="126"/>
      <c r="J44" s="126"/>
      <c r="K44" s="138">
        <v>0.441</v>
      </c>
      <c r="L44" s="137">
        <v>0.43</v>
      </c>
      <c r="M44" s="137">
        <v>0.4</v>
      </c>
      <c r="N44" s="137">
        <v>0.4</v>
      </c>
      <c r="O44" s="137">
        <v>0.4</v>
      </c>
      <c r="P44" s="137">
        <f t="shared" si="9"/>
        <v>0.41420000000000001</v>
      </c>
    </row>
    <row r="45" spans="1:16" s="189" customFormat="1" ht="100.5" customHeight="1" x14ac:dyDescent="0.25">
      <c r="A45" s="193"/>
      <c r="B45" s="149" t="s">
        <v>120</v>
      </c>
      <c r="C45" s="147" t="s">
        <v>62</v>
      </c>
      <c r="D45" s="147"/>
      <c r="E45" s="147" t="s">
        <v>129</v>
      </c>
      <c r="F45" s="101" t="s">
        <v>387</v>
      </c>
      <c r="G45" s="147" t="s">
        <v>99</v>
      </c>
      <c r="H45" s="126"/>
      <c r="I45" s="126"/>
      <c r="J45" s="126"/>
      <c r="K45" s="137">
        <v>0.87</v>
      </c>
      <c r="L45" s="137">
        <v>0.9</v>
      </c>
      <c r="M45" s="137">
        <v>1</v>
      </c>
      <c r="N45" s="137">
        <v>1</v>
      </c>
      <c r="O45" s="137">
        <v>1</v>
      </c>
      <c r="P45" s="137">
        <f t="shared" si="9"/>
        <v>0.95399999999999996</v>
      </c>
    </row>
    <row r="46" spans="1:16" s="189" customFormat="1" ht="125.25" customHeight="1" x14ac:dyDescent="0.25">
      <c r="A46" s="193"/>
      <c r="B46" s="149" t="s">
        <v>121</v>
      </c>
      <c r="C46" s="147" t="s">
        <v>62</v>
      </c>
      <c r="D46" s="147"/>
      <c r="E46" s="147" t="s">
        <v>130</v>
      </c>
      <c r="F46" s="101" t="s">
        <v>387</v>
      </c>
      <c r="G46" s="147" t="s">
        <v>99</v>
      </c>
      <c r="H46" s="126"/>
      <c r="I46" s="126"/>
      <c r="J46" s="126"/>
      <c r="K46" s="137">
        <v>0.49</v>
      </c>
      <c r="L46" s="137">
        <v>0.48</v>
      </c>
      <c r="M46" s="137">
        <v>0.49</v>
      </c>
      <c r="N46" s="137">
        <v>0.49</v>
      </c>
      <c r="O46" s="137">
        <v>0.49</v>
      </c>
      <c r="P46" s="137">
        <f t="shared" si="9"/>
        <v>0.48799999999999999</v>
      </c>
    </row>
    <row r="47" spans="1:16" s="189" customFormat="1" ht="95.25" customHeight="1" x14ac:dyDescent="0.25">
      <c r="A47" s="193"/>
      <c r="B47" s="149" t="s">
        <v>122</v>
      </c>
      <c r="C47" s="147" t="s">
        <v>62</v>
      </c>
      <c r="D47" s="147"/>
      <c r="E47" s="147" t="s">
        <v>131</v>
      </c>
      <c r="F47" s="101" t="s">
        <v>387</v>
      </c>
      <c r="G47" s="147" t="s">
        <v>99</v>
      </c>
      <c r="H47" s="126"/>
      <c r="I47" s="126"/>
      <c r="J47" s="126"/>
      <c r="K47" s="138">
        <v>0.68799999999999994</v>
      </c>
      <c r="L47" s="137">
        <v>0.75</v>
      </c>
      <c r="M47" s="137">
        <v>0.82</v>
      </c>
      <c r="N47" s="137">
        <v>0.82</v>
      </c>
      <c r="O47" s="137">
        <v>0.82</v>
      </c>
      <c r="P47" s="137">
        <f t="shared" si="9"/>
        <v>0.77959999999999996</v>
      </c>
    </row>
    <row r="48" spans="1:16" s="189" customFormat="1" ht="98.25" customHeight="1" x14ac:dyDescent="0.25">
      <c r="A48" s="193"/>
      <c r="B48" s="149" t="s">
        <v>123</v>
      </c>
      <c r="C48" s="147" t="s">
        <v>62</v>
      </c>
      <c r="D48" s="147"/>
      <c r="E48" s="147" t="s">
        <v>132</v>
      </c>
      <c r="F48" s="101" t="s">
        <v>387</v>
      </c>
      <c r="G48" s="147" t="s">
        <v>99</v>
      </c>
      <c r="H48" s="126"/>
      <c r="I48" s="126"/>
      <c r="J48" s="126"/>
      <c r="K48" s="137">
        <v>0.32</v>
      </c>
      <c r="L48" s="137">
        <v>0.44</v>
      </c>
      <c r="M48" s="137">
        <v>0.48</v>
      </c>
      <c r="N48" s="137">
        <v>0.48</v>
      </c>
      <c r="O48" s="137">
        <v>0.48</v>
      </c>
      <c r="P48" s="137">
        <f t="shared" si="9"/>
        <v>0.43999999999999995</v>
      </c>
    </row>
    <row r="49" spans="1:16" s="189" customFormat="1" ht="94.5" customHeight="1" x14ac:dyDescent="0.25">
      <c r="A49" s="193"/>
      <c r="B49" s="149" t="s">
        <v>124</v>
      </c>
      <c r="C49" s="147" t="s">
        <v>62</v>
      </c>
      <c r="D49" s="147"/>
      <c r="E49" s="147" t="s">
        <v>133</v>
      </c>
      <c r="F49" s="101" t="s">
        <v>387</v>
      </c>
      <c r="G49" s="147" t="s">
        <v>99</v>
      </c>
      <c r="H49" s="126"/>
      <c r="I49" s="126"/>
      <c r="J49" s="126"/>
      <c r="K49" s="137">
        <v>0.05</v>
      </c>
      <c r="L49" s="137">
        <v>0.08</v>
      </c>
      <c r="M49" s="137">
        <v>0.12</v>
      </c>
      <c r="N49" s="137">
        <v>0.12</v>
      </c>
      <c r="O49" s="137">
        <v>0.12</v>
      </c>
      <c r="P49" s="137">
        <f t="shared" si="9"/>
        <v>9.8000000000000004E-2</v>
      </c>
    </row>
    <row r="50" spans="1:16" s="189" customFormat="1" ht="79.5" customHeight="1" x14ac:dyDescent="0.25">
      <c r="A50" s="193"/>
      <c r="B50" s="149" t="s">
        <v>134</v>
      </c>
      <c r="C50" s="147" t="s">
        <v>62</v>
      </c>
      <c r="D50" s="147"/>
      <c r="E50" s="147" t="s">
        <v>135</v>
      </c>
      <c r="F50" s="101" t="s">
        <v>387</v>
      </c>
      <c r="G50" s="147" t="s">
        <v>99</v>
      </c>
      <c r="H50" s="126"/>
      <c r="I50" s="126"/>
      <c r="J50" s="126"/>
      <c r="K50" s="137">
        <v>1</v>
      </c>
      <c r="L50" s="137">
        <v>1</v>
      </c>
      <c r="M50" s="137">
        <v>1</v>
      </c>
      <c r="N50" s="137">
        <v>1</v>
      </c>
      <c r="O50" s="137">
        <v>1</v>
      </c>
      <c r="P50" s="137">
        <f t="shared" si="9"/>
        <v>1</v>
      </c>
    </row>
    <row r="51" spans="1:16" s="189" customFormat="1" ht="63" customHeight="1" x14ac:dyDescent="0.25">
      <c r="A51" s="193"/>
      <c r="B51" s="149" t="s">
        <v>139</v>
      </c>
      <c r="C51" s="147" t="s">
        <v>62</v>
      </c>
      <c r="D51" s="147"/>
      <c r="E51" s="147" t="s">
        <v>136</v>
      </c>
      <c r="F51" s="101" t="s">
        <v>387</v>
      </c>
      <c r="G51" s="147" t="s">
        <v>99</v>
      </c>
      <c r="H51" s="126"/>
      <c r="I51" s="126"/>
      <c r="J51" s="126"/>
      <c r="K51" s="137">
        <v>0.18</v>
      </c>
      <c r="L51" s="137">
        <v>0.2</v>
      </c>
      <c r="M51" s="137">
        <v>0.3</v>
      </c>
      <c r="N51" s="137">
        <v>0.3</v>
      </c>
      <c r="O51" s="137">
        <v>0.3</v>
      </c>
      <c r="P51" s="137">
        <f t="shared" si="9"/>
        <v>0.25599999999999995</v>
      </c>
    </row>
    <row r="52" spans="1:16" s="189" customFormat="1" ht="93.75" customHeight="1" x14ac:dyDescent="0.25">
      <c r="A52" s="139"/>
      <c r="B52" s="149" t="s">
        <v>140</v>
      </c>
      <c r="C52" s="147" t="s">
        <v>62</v>
      </c>
      <c r="D52" s="147"/>
      <c r="E52" s="147" t="s">
        <v>137</v>
      </c>
      <c r="F52" s="101" t="s">
        <v>387</v>
      </c>
      <c r="G52" s="147" t="s">
        <v>99</v>
      </c>
      <c r="H52" s="126"/>
      <c r="I52" s="126"/>
      <c r="J52" s="126"/>
      <c r="K52" s="137">
        <v>0.45</v>
      </c>
      <c r="L52" s="137">
        <v>0.5</v>
      </c>
      <c r="M52" s="137">
        <v>0.55000000000000004</v>
      </c>
      <c r="N52" s="137">
        <v>0.55000000000000004</v>
      </c>
      <c r="O52" s="137">
        <v>0.55000000000000004</v>
      </c>
      <c r="P52" s="137">
        <f t="shared" si="9"/>
        <v>0.52000000000000013</v>
      </c>
    </row>
    <row r="53" spans="1:16" s="189" customFormat="1" ht="78.75" customHeight="1" x14ac:dyDescent="0.25">
      <c r="A53" s="139"/>
      <c r="B53" s="149" t="s">
        <v>141</v>
      </c>
      <c r="C53" s="147" t="s">
        <v>62</v>
      </c>
      <c r="D53" s="147"/>
      <c r="E53" s="147" t="s">
        <v>138</v>
      </c>
      <c r="F53" s="101" t="s">
        <v>387</v>
      </c>
      <c r="G53" s="147" t="s">
        <v>99</v>
      </c>
      <c r="H53" s="126"/>
      <c r="I53" s="126"/>
      <c r="J53" s="126"/>
      <c r="K53" s="137">
        <v>0.45</v>
      </c>
      <c r="L53" s="137">
        <v>0.45</v>
      </c>
      <c r="M53" s="137">
        <v>0.5</v>
      </c>
      <c r="N53" s="137">
        <v>0.5</v>
      </c>
      <c r="O53" s="137">
        <v>0.5</v>
      </c>
      <c r="P53" s="137">
        <f t="shared" si="9"/>
        <v>0.48</v>
      </c>
    </row>
    <row r="54" spans="1:16" s="189" customFormat="1" ht="63" customHeight="1" x14ac:dyDescent="0.25">
      <c r="A54" s="139"/>
      <c r="B54" s="149" t="s">
        <v>230</v>
      </c>
      <c r="C54" s="147" t="s">
        <v>62</v>
      </c>
      <c r="D54" s="147"/>
      <c r="E54" s="147" t="s">
        <v>231</v>
      </c>
      <c r="F54" s="101" t="s">
        <v>387</v>
      </c>
      <c r="G54" s="147" t="s">
        <v>99</v>
      </c>
      <c r="H54" s="126"/>
      <c r="I54" s="126"/>
      <c r="J54" s="126"/>
      <c r="K54" s="137">
        <v>0.35</v>
      </c>
      <c r="L54" s="137">
        <v>0.5</v>
      </c>
      <c r="M54" s="137">
        <v>0.6</v>
      </c>
      <c r="N54" s="137">
        <v>0.6</v>
      </c>
      <c r="O54" s="137">
        <v>0.6</v>
      </c>
      <c r="P54" s="137">
        <f t="shared" si="9"/>
        <v>0.53</v>
      </c>
    </row>
    <row r="55" spans="1:16" s="189" customFormat="1" ht="65.25" customHeight="1" x14ac:dyDescent="0.25">
      <c r="A55" s="139"/>
      <c r="B55" s="149" t="s">
        <v>259</v>
      </c>
      <c r="C55" s="147" t="s">
        <v>142</v>
      </c>
      <c r="D55" s="147"/>
      <c r="E55" s="139"/>
      <c r="F55" s="101" t="s">
        <v>387</v>
      </c>
      <c r="G55" s="147" t="s">
        <v>99</v>
      </c>
      <c r="H55" s="126"/>
      <c r="I55" s="126"/>
      <c r="J55" s="126"/>
      <c r="K55" s="139">
        <v>60</v>
      </c>
      <c r="L55" s="139">
        <v>60</v>
      </c>
      <c r="M55" s="139">
        <v>60</v>
      </c>
      <c r="N55" s="139">
        <v>60</v>
      </c>
      <c r="O55" s="139">
        <v>60</v>
      </c>
      <c r="P55" s="140">
        <f t="shared" si="9"/>
        <v>60</v>
      </c>
    </row>
    <row r="56" spans="1:16" s="189" customFormat="1" ht="64.5" customHeight="1" x14ac:dyDescent="0.25">
      <c r="A56" s="139"/>
      <c r="B56" s="149" t="s">
        <v>260</v>
      </c>
      <c r="C56" s="147" t="s">
        <v>228</v>
      </c>
      <c r="D56" s="147"/>
      <c r="E56" s="147"/>
      <c r="F56" s="101" t="s">
        <v>387</v>
      </c>
      <c r="G56" s="147" t="s">
        <v>99</v>
      </c>
      <c r="H56" s="126"/>
      <c r="I56" s="126"/>
      <c r="J56" s="126"/>
      <c r="K56" s="140">
        <v>11</v>
      </c>
      <c r="L56" s="140">
        <v>11</v>
      </c>
      <c r="M56" s="140">
        <v>11</v>
      </c>
      <c r="N56" s="140">
        <v>11</v>
      </c>
      <c r="O56" s="140">
        <v>11</v>
      </c>
      <c r="P56" s="140">
        <f t="shared" si="9"/>
        <v>11</v>
      </c>
    </row>
    <row r="57" spans="1:16" s="189" customFormat="1" ht="64.5" customHeight="1" x14ac:dyDescent="0.25">
      <c r="A57" s="139" t="s">
        <v>289</v>
      </c>
      <c r="B57" s="149" t="s">
        <v>233</v>
      </c>
      <c r="C57" s="147" t="s">
        <v>108</v>
      </c>
      <c r="D57" s="147"/>
      <c r="E57" s="139"/>
      <c r="F57" s="101" t="s">
        <v>387</v>
      </c>
      <c r="G57" s="147" t="s">
        <v>99</v>
      </c>
      <c r="H57" s="126" t="s">
        <v>263</v>
      </c>
      <c r="I57" s="126" t="s">
        <v>330</v>
      </c>
      <c r="J57" s="126" t="s">
        <v>246</v>
      </c>
      <c r="K57" s="144">
        <v>288.5</v>
      </c>
      <c r="L57" s="144">
        <v>380</v>
      </c>
      <c r="M57" s="144">
        <v>380</v>
      </c>
      <c r="N57" s="144">
        <v>380</v>
      </c>
      <c r="O57" s="144">
        <v>380</v>
      </c>
      <c r="P57" s="144">
        <f>M57+L57+K57+N57+O57</f>
        <v>1808.5</v>
      </c>
    </row>
    <row r="58" spans="1:16" s="189" customFormat="1" ht="61.5" customHeight="1" x14ac:dyDescent="0.25">
      <c r="A58" s="139" t="s">
        <v>290</v>
      </c>
      <c r="B58" s="150" t="s">
        <v>329</v>
      </c>
      <c r="C58" s="147" t="s">
        <v>108</v>
      </c>
      <c r="D58" s="147"/>
      <c r="E58" s="139"/>
      <c r="F58" s="101" t="s">
        <v>387</v>
      </c>
      <c r="G58" s="147" t="s">
        <v>99</v>
      </c>
      <c r="H58" s="126" t="s">
        <v>263</v>
      </c>
      <c r="I58" s="126" t="s">
        <v>331</v>
      </c>
      <c r="J58" s="126" t="s">
        <v>246</v>
      </c>
      <c r="K58" s="144">
        <v>100</v>
      </c>
      <c r="L58" s="144">
        <v>967.3</v>
      </c>
      <c r="M58" s="144">
        <v>967.3</v>
      </c>
      <c r="N58" s="144">
        <v>967.3</v>
      </c>
      <c r="O58" s="144">
        <v>967.3</v>
      </c>
      <c r="P58" s="144">
        <f>M58+L58+K58+N58+O58</f>
        <v>3969.2</v>
      </c>
    </row>
    <row r="59" spans="1:16" s="189" customFormat="1" ht="99" customHeight="1" x14ac:dyDescent="0.25">
      <c r="A59" s="139" t="s">
        <v>291</v>
      </c>
      <c r="B59" s="149" t="s">
        <v>310</v>
      </c>
      <c r="C59" s="147" t="s">
        <v>108</v>
      </c>
      <c r="D59" s="147"/>
      <c r="E59" s="139"/>
      <c r="F59" s="101" t="s">
        <v>387</v>
      </c>
      <c r="G59" s="147" t="s">
        <v>99</v>
      </c>
      <c r="H59" s="126" t="s">
        <v>263</v>
      </c>
      <c r="I59" s="126" t="s">
        <v>332</v>
      </c>
      <c r="J59" s="126" t="s">
        <v>246</v>
      </c>
      <c r="K59" s="144">
        <v>150</v>
      </c>
      <c r="L59" s="144">
        <v>4938.8</v>
      </c>
      <c r="M59" s="144">
        <v>4938.8</v>
      </c>
      <c r="N59" s="144">
        <v>4938.8</v>
      </c>
      <c r="O59" s="144">
        <v>4938.8</v>
      </c>
      <c r="P59" s="144">
        <f>M59+L59+K59+N59+O59</f>
        <v>19905.2</v>
      </c>
    </row>
    <row r="60" spans="1:16" s="189" customFormat="1" ht="15.75" hidden="1" x14ac:dyDescent="0.25">
      <c r="A60" s="139"/>
      <c r="B60" s="149"/>
      <c r="C60" s="147"/>
      <c r="D60" s="147"/>
      <c r="E60" s="139"/>
      <c r="F60" s="139"/>
      <c r="G60" s="147"/>
      <c r="H60" s="126"/>
      <c r="I60" s="126"/>
      <c r="J60" s="126"/>
      <c r="K60" s="141"/>
      <c r="L60" s="141"/>
      <c r="M60" s="141"/>
      <c r="N60" s="141"/>
      <c r="O60" s="141"/>
      <c r="P60" s="141">
        <f t="shared" ref="P60:P62" si="10">M60+L60+K60+N60+O60</f>
        <v>0</v>
      </c>
    </row>
    <row r="61" spans="1:16" s="189" customFormat="1" ht="68.25" customHeight="1" x14ac:dyDescent="0.25">
      <c r="A61" s="139" t="s">
        <v>292</v>
      </c>
      <c r="B61" s="149" t="s">
        <v>312</v>
      </c>
      <c r="C61" s="147" t="s">
        <v>108</v>
      </c>
      <c r="D61" s="147"/>
      <c r="E61" s="139"/>
      <c r="F61" s="101" t="s">
        <v>387</v>
      </c>
      <c r="G61" s="147" t="s">
        <v>99</v>
      </c>
      <c r="H61" s="126" t="s">
        <v>263</v>
      </c>
      <c r="I61" s="126" t="s">
        <v>333</v>
      </c>
      <c r="J61" s="126" t="s">
        <v>246</v>
      </c>
      <c r="K61" s="144">
        <v>108047.1</v>
      </c>
      <c r="L61" s="144">
        <v>160000</v>
      </c>
      <c r="M61" s="144">
        <v>160000</v>
      </c>
      <c r="N61" s="144">
        <v>160000</v>
      </c>
      <c r="O61" s="144">
        <v>160000</v>
      </c>
      <c r="P61" s="144">
        <f>M61+L61+K61+N61+O61</f>
        <v>748047.1</v>
      </c>
    </row>
    <row r="62" spans="1:16" s="189" customFormat="1" ht="63.75" customHeight="1" x14ac:dyDescent="0.25">
      <c r="A62" s="139" t="s">
        <v>293</v>
      </c>
      <c r="B62" s="149" t="s">
        <v>311</v>
      </c>
      <c r="C62" s="147" t="s">
        <v>108</v>
      </c>
      <c r="D62" s="147"/>
      <c r="E62" s="139"/>
      <c r="F62" s="101" t="s">
        <v>387</v>
      </c>
      <c r="G62" s="147" t="s">
        <v>99</v>
      </c>
      <c r="H62" s="126" t="s">
        <v>263</v>
      </c>
      <c r="I62" s="126" t="s">
        <v>334</v>
      </c>
      <c r="J62" s="126" t="s">
        <v>239</v>
      </c>
      <c r="K62" s="144">
        <v>0</v>
      </c>
      <c r="L62" s="144">
        <v>15000</v>
      </c>
      <c r="M62" s="144">
        <v>15000</v>
      </c>
      <c r="N62" s="144">
        <v>15000</v>
      </c>
      <c r="O62" s="144">
        <v>15000</v>
      </c>
      <c r="P62" s="144">
        <f t="shared" si="10"/>
        <v>60000</v>
      </c>
    </row>
    <row r="63" spans="1:16" s="189" customFormat="1" ht="63.75" customHeight="1" x14ac:dyDescent="0.25">
      <c r="A63" s="139"/>
      <c r="B63" s="149"/>
      <c r="C63" s="147"/>
      <c r="D63" s="147"/>
      <c r="E63" s="139"/>
      <c r="F63" s="101"/>
      <c r="G63" s="147"/>
      <c r="H63" s="126"/>
      <c r="I63" s="126"/>
      <c r="J63" s="126"/>
      <c r="K63" s="144"/>
      <c r="L63" s="144"/>
      <c r="M63" s="144"/>
      <c r="N63" s="144"/>
      <c r="O63" s="144"/>
      <c r="P63" s="144"/>
    </row>
    <row r="64" spans="1:16" s="189" customFormat="1" ht="63.75" customHeight="1" x14ac:dyDescent="0.25">
      <c r="A64" s="139"/>
      <c r="B64" s="149"/>
      <c r="C64" s="147"/>
      <c r="D64" s="147"/>
      <c r="E64" s="139"/>
      <c r="F64" s="101"/>
      <c r="G64" s="147"/>
      <c r="H64" s="126"/>
      <c r="I64" s="126"/>
      <c r="J64" s="126"/>
      <c r="K64" s="144"/>
      <c r="L64" s="144"/>
      <c r="M64" s="144"/>
      <c r="N64" s="144"/>
      <c r="O64" s="144"/>
      <c r="P64" s="144"/>
    </row>
    <row r="65" spans="1:16" s="189" customFormat="1" ht="65.25" customHeight="1" x14ac:dyDescent="0.25">
      <c r="A65" s="139"/>
      <c r="B65" s="151" t="s">
        <v>214</v>
      </c>
      <c r="C65" s="152" t="s">
        <v>108</v>
      </c>
      <c r="D65" s="152"/>
      <c r="E65" s="143"/>
      <c r="F65" s="101" t="s">
        <v>387</v>
      </c>
      <c r="G65" s="152" t="s">
        <v>99</v>
      </c>
      <c r="H65" s="153"/>
      <c r="I65" s="153"/>
      <c r="J65" s="153"/>
      <c r="K65" s="136">
        <f>K66+K68+K69+K67</f>
        <v>170087.9</v>
      </c>
      <c r="L65" s="136">
        <f>L66+L68+L69+L67</f>
        <v>203845.8</v>
      </c>
      <c r="M65" s="136">
        <f>M66+M68+M69+M67</f>
        <v>203845.8</v>
      </c>
      <c r="N65" s="136">
        <f t="shared" ref="N65:O65" si="11">N66+N68+N69+N67</f>
        <v>203845.8</v>
      </c>
      <c r="O65" s="136">
        <f t="shared" si="11"/>
        <v>203845.8</v>
      </c>
      <c r="P65" s="136">
        <f>P66+P68+P69+P67</f>
        <v>985471.1</v>
      </c>
    </row>
    <row r="66" spans="1:16" s="189" customFormat="1" ht="93" customHeight="1" x14ac:dyDescent="0.25">
      <c r="A66" s="154" t="s">
        <v>294</v>
      </c>
      <c r="B66" s="149" t="s">
        <v>310</v>
      </c>
      <c r="C66" s="147" t="s">
        <v>108</v>
      </c>
      <c r="D66" s="147"/>
      <c r="E66" s="139"/>
      <c r="F66" s="101" t="s">
        <v>387</v>
      </c>
      <c r="G66" s="147" t="s">
        <v>99</v>
      </c>
      <c r="H66" s="126" t="s">
        <v>263</v>
      </c>
      <c r="I66" s="126" t="s">
        <v>335</v>
      </c>
      <c r="J66" s="126" t="s">
        <v>239</v>
      </c>
      <c r="K66" s="144">
        <v>3850.4</v>
      </c>
      <c r="L66" s="144">
        <v>3500</v>
      </c>
      <c r="M66" s="144">
        <v>3500</v>
      </c>
      <c r="N66" s="144">
        <v>3500</v>
      </c>
      <c r="O66" s="144">
        <v>3500</v>
      </c>
      <c r="P66" s="144">
        <f>M66+L66+K66+N66+O66</f>
        <v>17850.400000000001</v>
      </c>
    </row>
    <row r="67" spans="1:16" s="189" customFormat="1" ht="60.75" customHeight="1" x14ac:dyDescent="0.25">
      <c r="A67" s="154"/>
      <c r="B67" s="149"/>
      <c r="C67" s="147" t="s">
        <v>108</v>
      </c>
      <c r="D67" s="147"/>
      <c r="E67" s="139"/>
      <c r="F67" s="101" t="s">
        <v>387</v>
      </c>
      <c r="G67" s="147" t="s">
        <v>99</v>
      </c>
      <c r="H67" s="126" t="s">
        <v>245</v>
      </c>
      <c r="I67" s="126" t="s">
        <v>366</v>
      </c>
      <c r="J67" s="126" t="s">
        <v>269</v>
      </c>
      <c r="K67" s="141">
        <v>0</v>
      </c>
      <c r="L67" s="141">
        <v>95.8</v>
      </c>
      <c r="M67" s="141">
        <v>95.8</v>
      </c>
      <c r="N67" s="141">
        <v>95.8</v>
      </c>
      <c r="O67" s="141">
        <v>95.8</v>
      </c>
      <c r="P67" s="141">
        <f t="shared" ref="P67:P69" si="12">M67+L67+K67+N67+O67</f>
        <v>383.2</v>
      </c>
    </row>
    <row r="68" spans="1:16" s="189" customFormat="1" ht="60" customHeight="1" x14ac:dyDescent="0.25">
      <c r="A68" s="139" t="s">
        <v>295</v>
      </c>
      <c r="B68" s="149" t="s">
        <v>313</v>
      </c>
      <c r="C68" s="147" t="s">
        <v>108</v>
      </c>
      <c r="D68" s="147"/>
      <c r="E68" s="139"/>
      <c r="F68" s="101" t="s">
        <v>387</v>
      </c>
      <c r="G68" s="147" t="s">
        <v>99</v>
      </c>
      <c r="H68" s="126" t="s">
        <v>263</v>
      </c>
      <c r="I68" s="126" t="s">
        <v>336</v>
      </c>
      <c r="J68" s="126" t="s">
        <v>239</v>
      </c>
      <c r="K68" s="141">
        <v>0</v>
      </c>
      <c r="L68" s="141">
        <v>250</v>
      </c>
      <c r="M68" s="141">
        <v>250</v>
      </c>
      <c r="N68" s="141">
        <v>250</v>
      </c>
      <c r="O68" s="141">
        <v>250</v>
      </c>
      <c r="P68" s="141">
        <f t="shared" si="12"/>
        <v>1000</v>
      </c>
    </row>
    <row r="69" spans="1:16" s="189" customFormat="1" ht="72.75" customHeight="1" x14ac:dyDescent="0.25">
      <c r="A69" s="139" t="s">
        <v>296</v>
      </c>
      <c r="B69" s="149" t="s">
        <v>314</v>
      </c>
      <c r="C69" s="147" t="s">
        <v>108</v>
      </c>
      <c r="D69" s="147"/>
      <c r="E69" s="139"/>
      <c r="F69" s="101" t="s">
        <v>387</v>
      </c>
      <c r="G69" s="147" t="s">
        <v>99</v>
      </c>
      <c r="H69" s="126" t="s">
        <v>263</v>
      </c>
      <c r="I69" s="126" t="s">
        <v>337</v>
      </c>
      <c r="J69" s="126" t="s">
        <v>246</v>
      </c>
      <c r="K69" s="144">
        <v>166237.5</v>
      </c>
      <c r="L69" s="144">
        <v>200000</v>
      </c>
      <c r="M69" s="144">
        <v>200000</v>
      </c>
      <c r="N69" s="144">
        <v>200000</v>
      </c>
      <c r="O69" s="144">
        <v>200000</v>
      </c>
      <c r="P69" s="144">
        <f t="shared" si="12"/>
        <v>966237.5</v>
      </c>
    </row>
    <row r="70" spans="1:16" s="189" customFormat="1" ht="75" customHeight="1" x14ac:dyDescent="0.25">
      <c r="A70" s="139" t="s">
        <v>322</v>
      </c>
      <c r="B70" s="151" t="s">
        <v>145</v>
      </c>
      <c r="C70" s="152" t="s">
        <v>108</v>
      </c>
      <c r="D70" s="152"/>
      <c r="E70" s="143"/>
      <c r="F70" s="101" t="s">
        <v>387</v>
      </c>
      <c r="G70" s="152" t="s">
        <v>99</v>
      </c>
      <c r="H70" s="153"/>
      <c r="I70" s="153"/>
      <c r="J70" s="153"/>
      <c r="K70" s="136">
        <f>K73</f>
        <v>8529.5</v>
      </c>
      <c r="L70" s="136">
        <f t="shared" ref="L70:P70" si="13">L73</f>
        <v>15962.4</v>
      </c>
      <c r="M70" s="136">
        <f t="shared" si="13"/>
        <v>15962.4</v>
      </c>
      <c r="N70" s="136">
        <f t="shared" si="13"/>
        <v>15962.4</v>
      </c>
      <c r="O70" s="136">
        <f t="shared" si="13"/>
        <v>15962.4</v>
      </c>
      <c r="P70" s="136">
        <f t="shared" si="13"/>
        <v>72379.100000000006</v>
      </c>
    </row>
    <row r="71" spans="1:16" s="189" customFormat="1" ht="93" customHeight="1" x14ac:dyDescent="0.25">
      <c r="A71" s="139"/>
      <c r="B71" s="151" t="s">
        <v>345</v>
      </c>
      <c r="C71" s="147"/>
      <c r="D71" s="147"/>
      <c r="E71" s="139"/>
      <c r="F71" s="101" t="s">
        <v>387</v>
      </c>
      <c r="G71" s="147" t="s">
        <v>99</v>
      </c>
      <c r="H71" s="126"/>
      <c r="I71" s="126"/>
      <c r="J71" s="126"/>
      <c r="K71" s="144"/>
      <c r="L71" s="144"/>
      <c r="M71" s="144"/>
      <c r="N71" s="144"/>
      <c r="O71" s="144"/>
      <c r="P71" s="144"/>
    </row>
    <row r="72" spans="1:16" s="189" customFormat="1" ht="96.75" customHeight="1" x14ac:dyDescent="0.25">
      <c r="A72" s="139"/>
      <c r="B72" s="151" t="s">
        <v>146</v>
      </c>
      <c r="C72" s="147" t="s">
        <v>108</v>
      </c>
      <c r="D72" s="147"/>
      <c r="E72" s="139"/>
      <c r="F72" s="101" t="s">
        <v>387</v>
      </c>
      <c r="G72" s="147" t="s">
        <v>99</v>
      </c>
      <c r="H72" s="126"/>
      <c r="I72" s="126"/>
      <c r="J72" s="126"/>
      <c r="K72" s="144"/>
      <c r="L72" s="144"/>
      <c r="M72" s="144"/>
      <c r="N72" s="144"/>
      <c r="O72" s="144"/>
      <c r="P72" s="144"/>
    </row>
    <row r="73" spans="1:16" s="189" customFormat="1" ht="74.25" customHeight="1" x14ac:dyDescent="0.25">
      <c r="A73" s="139"/>
      <c r="B73" s="151" t="s">
        <v>173</v>
      </c>
      <c r="C73" s="152" t="s">
        <v>108</v>
      </c>
      <c r="D73" s="152"/>
      <c r="E73" s="143"/>
      <c r="F73" s="101" t="s">
        <v>387</v>
      </c>
      <c r="G73" s="152" t="s">
        <v>99</v>
      </c>
      <c r="H73" s="153"/>
      <c r="I73" s="153"/>
      <c r="J73" s="153"/>
      <c r="K73" s="136">
        <f>K83</f>
        <v>8529.5</v>
      </c>
      <c r="L73" s="136">
        <f t="shared" ref="L73:O73" si="14">L83</f>
        <v>15962.4</v>
      </c>
      <c r="M73" s="136">
        <f t="shared" si="14"/>
        <v>15962.4</v>
      </c>
      <c r="N73" s="136">
        <f t="shared" si="14"/>
        <v>15962.4</v>
      </c>
      <c r="O73" s="136">
        <f t="shared" si="14"/>
        <v>15962.4</v>
      </c>
      <c r="P73" s="136">
        <f>P83</f>
        <v>72379.100000000006</v>
      </c>
    </row>
    <row r="74" spans="1:16" s="189" customFormat="1" ht="84.75" customHeight="1" x14ac:dyDescent="0.25">
      <c r="A74" s="139"/>
      <c r="B74" s="149" t="s">
        <v>229</v>
      </c>
      <c r="C74" s="147" t="s">
        <v>62</v>
      </c>
      <c r="D74" s="147"/>
      <c r="E74" s="147" t="s">
        <v>234</v>
      </c>
      <c r="F74" s="101" t="s">
        <v>387</v>
      </c>
      <c r="G74" s="147" t="s">
        <v>99</v>
      </c>
      <c r="H74" s="126"/>
      <c r="I74" s="126"/>
      <c r="J74" s="126"/>
      <c r="K74" s="137">
        <v>0.7</v>
      </c>
      <c r="L74" s="137">
        <v>0.8</v>
      </c>
      <c r="M74" s="137">
        <v>0.9</v>
      </c>
      <c r="N74" s="137">
        <v>0.9</v>
      </c>
      <c r="O74" s="137">
        <v>0.9</v>
      </c>
      <c r="P74" s="137">
        <f>(O74+N74+M74+L74+K74)/5</f>
        <v>0.84000000000000008</v>
      </c>
    </row>
    <row r="75" spans="1:16" s="189" customFormat="1" ht="105.75" customHeight="1" x14ac:dyDescent="0.25">
      <c r="A75" s="139"/>
      <c r="B75" s="149" t="s">
        <v>147</v>
      </c>
      <c r="C75" s="147" t="s">
        <v>62</v>
      </c>
      <c r="D75" s="147"/>
      <c r="E75" s="147" t="s">
        <v>152</v>
      </c>
      <c r="F75" s="101" t="s">
        <v>387</v>
      </c>
      <c r="G75" s="147" t="s">
        <v>99</v>
      </c>
      <c r="H75" s="126"/>
      <c r="I75" s="126"/>
      <c r="J75" s="126"/>
      <c r="K75" s="137">
        <v>0.46</v>
      </c>
      <c r="L75" s="137">
        <v>0.5</v>
      </c>
      <c r="M75" s="137">
        <v>0.6</v>
      </c>
      <c r="N75" s="137">
        <v>0.6</v>
      </c>
      <c r="O75" s="137">
        <v>0.6</v>
      </c>
      <c r="P75" s="137">
        <f>(O75+N75+M75+L75+K75)/5</f>
        <v>0.55199999999999994</v>
      </c>
    </row>
    <row r="76" spans="1:16" s="189" customFormat="1" ht="81.75" customHeight="1" x14ac:dyDescent="0.25">
      <c r="A76" s="139"/>
      <c r="B76" s="149" t="s">
        <v>148</v>
      </c>
      <c r="C76" s="147" t="s">
        <v>102</v>
      </c>
      <c r="D76" s="147"/>
      <c r="E76" s="139"/>
      <c r="F76" s="101" t="s">
        <v>387</v>
      </c>
      <c r="G76" s="147" t="s">
        <v>99</v>
      </c>
      <c r="H76" s="126"/>
      <c r="I76" s="126"/>
      <c r="J76" s="126"/>
      <c r="K76" s="139"/>
      <c r="L76" s="139"/>
      <c r="M76" s="139"/>
      <c r="N76" s="139"/>
      <c r="O76" s="139"/>
      <c r="P76" s="137"/>
    </row>
    <row r="77" spans="1:16" s="189" customFormat="1" ht="111" customHeight="1" x14ac:dyDescent="0.25">
      <c r="A77" s="139"/>
      <c r="B77" s="149" t="s">
        <v>149</v>
      </c>
      <c r="C77" s="147" t="s">
        <v>62</v>
      </c>
      <c r="D77" s="147"/>
      <c r="E77" s="147" t="s">
        <v>153</v>
      </c>
      <c r="F77" s="101" t="s">
        <v>387</v>
      </c>
      <c r="G77" s="147" t="s">
        <v>99</v>
      </c>
      <c r="H77" s="126"/>
      <c r="I77" s="126"/>
      <c r="J77" s="126"/>
      <c r="K77" s="137">
        <v>0.67</v>
      </c>
      <c r="L77" s="137">
        <v>0.8</v>
      </c>
      <c r="M77" s="137">
        <v>1</v>
      </c>
      <c r="N77" s="137">
        <v>1</v>
      </c>
      <c r="O77" s="137">
        <v>1</v>
      </c>
      <c r="P77" s="137">
        <f t="shared" ref="P77:P82" si="15">(O77+N77+M77+L77+K77)/5</f>
        <v>0.89399999999999991</v>
      </c>
    </row>
    <row r="78" spans="1:16" s="189" customFormat="1" ht="86.25" customHeight="1" x14ac:dyDescent="0.25">
      <c r="A78" s="139"/>
      <c r="B78" s="149" t="s">
        <v>150</v>
      </c>
      <c r="C78" s="147" t="s">
        <v>62</v>
      </c>
      <c r="D78" s="147"/>
      <c r="E78" s="147" t="s">
        <v>154</v>
      </c>
      <c r="F78" s="101" t="s">
        <v>387</v>
      </c>
      <c r="G78" s="147" t="s">
        <v>99</v>
      </c>
      <c r="H78" s="126"/>
      <c r="I78" s="126"/>
      <c r="J78" s="126"/>
      <c r="K78" s="137">
        <v>0.12</v>
      </c>
      <c r="L78" s="137">
        <v>0.129</v>
      </c>
      <c r="M78" s="137">
        <v>0.18</v>
      </c>
      <c r="N78" s="137">
        <v>0.18</v>
      </c>
      <c r="O78" s="137">
        <v>0.18</v>
      </c>
      <c r="P78" s="137">
        <f t="shared" si="15"/>
        <v>0.1578</v>
      </c>
    </row>
    <row r="79" spans="1:16" s="189" customFormat="1" ht="126" customHeight="1" x14ac:dyDescent="0.25">
      <c r="A79" s="139"/>
      <c r="B79" s="149" t="s">
        <v>151</v>
      </c>
      <c r="C79" s="147" t="s">
        <v>62</v>
      </c>
      <c r="D79" s="147"/>
      <c r="E79" s="147" t="s">
        <v>155</v>
      </c>
      <c r="F79" s="101" t="s">
        <v>387</v>
      </c>
      <c r="G79" s="147" t="s">
        <v>99</v>
      </c>
      <c r="H79" s="126"/>
      <c r="I79" s="126"/>
      <c r="J79" s="126"/>
      <c r="K79" s="137">
        <v>1</v>
      </c>
      <c r="L79" s="137">
        <v>1</v>
      </c>
      <c r="M79" s="137">
        <v>1</v>
      </c>
      <c r="N79" s="137">
        <v>1</v>
      </c>
      <c r="O79" s="137">
        <v>1</v>
      </c>
      <c r="P79" s="137">
        <f t="shared" si="15"/>
        <v>1</v>
      </c>
    </row>
    <row r="80" spans="1:16" s="189" customFormat="1" ht="100.5" customHeight="1" x14ac:dyDescent="0.25">
      <c r="A80" s="139"/>
      <c r="B80" s="149" t="s">
        <v>156</v>
      </c>
      <c r="C80" s="147" t="s">
        <v>62</v>
      </c>
      <c r="D80" s="147"/>
      <c r="E80" s="147" t="s">
        <v>157</v>
      </c>
      <c r="F80" s="101" t="s">
        <v>387</v>
      </c>
      <c r="G80" s="147" t="s">
        <v>99</v>
      </c>
      <c r="H80" s="126"/>
      <c r="I80" s="126"/>
      <c r="J80" s="126"/>
      <c r="K80" s="137">
        <v>0</v>
      </c>
      <c r="L80" s="137">
        <v>0.5</v>
      </c>
      <c r="M80" s="137">
        <v>1</v>
      </c>
      <c r="N80" s="137">
        <v>1</v>
      </c>
      <c r="O80" s="137">
        <v>1</v>
      </c>
      <c r="P80" s="137">
        <f t="shared" si="15"/>
        <v>0.7</v>
      </c>
    </row>
    <row r="81" spans="1:16" s="189" customFormat="1" ht="97.5" customHeight="1" x14ac:dyDescent="0.25">
      <c r="A81" s="139"/>
      <c r="B81" s="149" t="s">
        <v>140</v>
      </c>
      <c r="C81" s="147" t="s">
        <v>62</v>
      </c>
      <c r="D81" s="147"/>
      <c r="E81" s="147" t="s">
        <v>158</v>
      </c>
      <c r="F81" s="101" t="s">
        <v>387</v>
      </c>
      <c r="G81" s="147" t="s">
        <v>99</v>
      </c>
      <c r="H81" s="126"/>
      <c r="I81" s="126"/>
      <c r="J81" s="126"/>
      <c r="K81" s="137">
        <v>1</v>
      </c>
      <c r="L81" s="137">
        <v>1</v>
      </c>
      <c r="M81" s="137">
        <v>1</v>
      </c>
      <c r="N81" s="137">
        <v>1</v>
      </c>
      <c r="O81" s="137">
        <v>1</v>
      </c>
      <c r="P81" s="137">
        <f t="shared" si="15"/>
        <v>1</v>
      </c>
    </row>
    <row r="82" spans="1:16" s="189" customFormat="1" ht="79.5" customHeight="1" x14ac:dyDescent="0.25">
      <c r="A82" s="139"/>
      <c r="B82" s="149" t="s">
        <v>141</v>
      </c>
      <c r="C82" s="147" t="s">
        <v>62</v>
      </c>
      <c r="D82" s="147"/>
      <c r="E82" s="147" t="s">
        <v>159</v>
      </c>
      <c r="F82" s="101" t="s">
        <v>387</v>
      </c>
      <c r="G82" s="147" t="s">
        <v>99</v>
      </c>
      <c r="H82" s="126"/>
      <c r="I82" s="126"/>
      <c r="J82" s="126"/>
      <c r="K82" s="137">
        <v>1</v>
      </c>
      <c r="L82" s="137">
        <v>1</v>
      </c>
      <c r="M82" s="137">
        <v>1</v>
      </c>
      <c r="N82" s="137">
        <v>1</v>
      </c>
      <c r="O82" s="137">
        <v>1</v>
      </c>
      <c r="P82" s="137">
        <f t="shared" si="15"/>
        <v>1</v>
      </c>
    </row>
    <row r="83" spans="1:16" s="189" customFormat="1" ht="64.5" customHeight="1" x14ac:dyDescent="0.25">
      <c r="A83" s="139" t="s">
        <v>281</v>
      </c>
      <c r="B83" s="149" t="s">
        <v>319</v>
      </c>
      <c r="C83" s="147" t="s">
        <v>108</v>
      </c>
      <c r="D83" s="147"/>
      <c r="E83" s="139"/>
      <c r="F83" s="101" t="s">
        <v>387</v>
      </c>
      <c r="G83" s="147" t="s">
        <v>99</v>
      </c>
      <c r="H83" s="126" t="s">
        <v>264</v>
      </c>
      <c r="I83" s="126" t="s">
        <v>355</v>
      </c>
      <c r="J83" s="126" t="s">
        <v>246</v>
      </c>
      <c r="K83" s="144">
        <v>8529.5</v>
      </c>
      <c r="L83" s="144">
        <f>14137.5+1824.9</f>
        <v>15962.4</v>
      </c>
      <c r="M83" s="144">
        <f>14137.5+1824.9</f>
        <v>15962.4</v>
      </c>
      <c r="N83" s="144">
        <f>14137.5+1824.9</f>
        <v>15962.4</v>
      </c>
      <c r="O83" s="144">
        <f>14137.5+1824.9</f>
        <v>15962.4</v>
      </c>
      <c r="P83" s="144">
        <f>M83+L83+K83+N83+O83</f>
        <v>72379.100000000006</v>
      </c>
    </row>
    <row r="84" spans="1:16" s="189" customFormat="1" ht="71.25" customHeight="1" x14ac:dyDescent="0.25">
      <c r="A84" s="139"/>
      <c r="B84" s="151" t="s">
        <v>160</v>
      </c>
      <c r="C84" s="152" t="s">
        <v>108</v>
      </c>
      <c r="D84" s="152"/>
      <c r="E84" s="143"/>
      <c r="F84" s="101" t="s">
        <v>387</v>
      </c>
      <c r="G84" s="152" t="s">
        <v>99</v>
      </c>
      <c r="H84" s="153"/>
      <c r="I84" s="153"/>
      <c r="J84" s="153"/>
      <c r="K84" s="136">
        <f>K85+K115</f>
        <v>19963.900000000001</v>
      </c>
      <c r="L84" s="136">
        <f t="shared" ref="L84:P84" si="16">L85+L115</f>
        <v>24164.2</v>
      </c>
      <c r="M84" s="136">
        <f t="shared" si="16"/>
        <v>24164.2</v>
      </c>
      <c r="N84" s="136">
        <f t="shared" si="16"/>
        <v>24164.2</v>
      </c>
      <c r="O84" s="136">
        <f t="shared" si="16"/>
        <v>24164.2</v>
      </c>
      <c r="P84" s="136">
        <f t="shared" si="16"/>
        <v>116620.7</v>
      </c>
    </row>
    <row r="85" spans="1:16" s="189" customFormat="1" ht="64.5" customHeight="1" x14ac:dyDescent="0.25">
      <c r="A85" s="139"/>
      <c r="B85" s="151" t="s">
        <v>214</v>
      </c>
      <c r="C85" s="152"/>
      <c r="D85" s="152"/>
      <c r="E85" s="143"/>
      <c r="F85" s="101" t="s">
        <v>387</v>
      </c>
      <c r="G85" s="152" t="s">
        <v>99</v>
      </c>
      <c r="H85" s="153"/>
      <c r="I85" s="153"/>
      <c r="J85" s="153"/>
      <c r="K85" s="136">
        <f>K94+K101</f>
        <v>19963.900000000001</v>
      </c>
      <c r="L85" s="136">
        <f t="shared" ref="L85:P85" si="17">L94+L101</f>
        <v>24164.2</v>
      </c>
      <c r="M85" s="136">
        <f>M94+M101</f>
        <v>24164.2</v>
      </c>
      <c r="N85" s="136">
        <f t="shared" si="17"/>
        <v>24164.2</v>
      </c>
      <c r="O85" s="136">
        <f t="shared" si="17"/>
        <v>24164.2</v>
      </c>
      <c r="P85" s="136">
        <f t="shared" si="17"/>
        <v>116620.7</v>
      </c>
    </row>
    <row r="86" spans="1:16" s="189" customFormat="1" ht="75.75" customHeight="1" x14ac:dyDescent="0.25">
      <c r="A86" s="139"/>
      <c r="B86" s="151" t="s">
        <v>161</v>
      </c>
      <c r="C86" s="147"/>
      <c r="D86" s="147"/>
      <c r="E86" s="139"/>
      <c r="F86" s="101" t="s">
        <v>387</v>
      </c>
      <c r="G86" s="147" t="s">
        <v>99</v>
      </c>
      <c r="H86" s="126"/>
      <c r="I86" s="126"/>
      <c r="J86" s="126"/>
      <c r="K86" s="139"/>
      <c r="L86" s="139"/>
      <c r="M86" s="139"/>
      <c r="N86" s="139"/>
      <c r="O86" s="139"/>
      <c r="P86" s="139"/>
    </row>
    <row r="87" spans="1:16" s="189" customFormat="1" ht="77.25" customHeight="1" x14ac:dyDescent="0.25">
      <c r="A87" s="139"/>
      <c r="B87" s="151" t="s">
        <v>347</v>
      </c>
      <c r="C87" s="147"/>
      <c r="D87" s="147"/>
      <c r="E87" s="139"/>
      <c r="F87" s="101" t="s">
        <v>387</v>
      </c>
      <c r="G87" s="147" t="s">
        <v>99</v>
      </c>
      <c r="H87" s="126"/>
      <c r="I87" s="126"/>
      <c r="J87" s="126"/>
      <c r="K87" s="139"/>
      <c r="L87" s="139"/>
      <c r="M87" s="139"/>
      <c r="N87" s="139"/>
      <c r="O87" s="139"/>
      <c r="P87" s="139"/>
    </row>
    <row r="88" spans="1:16" s="189" customFormat="1" ht="96.75" customHeight="1" x14ac:dyDescent="0.25">
      <c r="A88" s="139"/>
      <c r="B88" s="149" t="s">
        <v>174</v>
      </c>
      <c r="C88" s="147" t="s">
        <v>175</v>
      </c>
      <c r="D88" s="147"/>
      <c r="E88" s="147" t="s">
        <v>176</v>
      </c>
      <c r="F88" s="101" t="s">
        <v>387</v>
      </c>
      <c r="G88" s="147" t="s">
        <v>99</v>
      </c>
      <c r="H88" s="126"/>
      <c r="I88" s="126"/>
      <c r="J88" s="126"/>
      <c r="K88" s="137">
        <v>1</v>
      </c>
      <c r="L88" s="137">
        <v>1</v>
      </c>
      <c r="M88" s="137">
        <v>1</v>
      </c>
      <c r="N88" s="137">
        <v>1</v>
      </c>
      <c r="O88" s="137">
        <v>1</v>
      </c>
      <c r="P88" s="137">
        <v>1</v>
      </c>
    </row>
    <row r="89" spans="1:16" s="189" customFormat="1" ht="78" customHeight="1" x14ac:dyDescent="0.25">
      <c r="A89" s="139"/>
      <c r="B89" s="149" t="s">
        <v>177</v>
      </c>
      <c r="C89" s="147" t="s">
        <v>175</v>
      </c>
      <c r="D89" s="147"/>
      <c r="E89" s="147" t="s">
        <v>178</v>
      </c>
      <c r="F89" s="101" t="s">
        <v>387</v>
      </c>
      <c r="G89" s="147" t="s">
        <v>99</v>
      </c>
      <c r="H89" s="126"/>
      <c r="I89" s="126"/>
      <c r="J89" s="126"/>
      <c r="K89" s="137">
        <v>0.41</v>
      </c>
      <c r="L89" s="137">
        <v>0.5</v>
      </c>
      <c r="M89" s="137">
        <v>0.6</v>
      </c>
      <c r="N89" s="137">
        <v>0.6</v>
      </c>
      <c r="O89" s="137">
        <v>0.6</v>
      </c>
      <c r="P89" s="138">
        <f>(O89+N89+M89+L89+K89)/5</f>
        <v>0.54200000000000004</v>
      </c>
    </row>
    <row r="90" spans="1:16" s="189" customFormat="1" ht="61.5" customHeight="1" x14ac:dyDescent="0.25">
      <c r="A90" s="139"/>
      <c r="B90" s="149" t="s">
        <v>162</v>
      </c>
      <c r="C90" s="147" t="s">
        <v>102</v>
      </c>
      <c r="D90" s="147"/>
      <c r="E90" s="139"/>
      <c r="F90" s="101" t="s">
        <v>387</v>
      </c>
      <c r="G90" s="147" t="s">
        <v>99</v>
      </c>
      <c r="H90" s="126"/>
      <c r="I90" s="126"/>
      <c r="J90" s="126"/>
      <c r="K90" s="137">
        <v>0</v>
      </c>
      <c r="L90" s="137">
        <v>0</v>
      </c>
      <c r="M90" s="137">
        <v>0</v>
      </c>
      <c r="N90" s="137">
        <v>0</v>
      </c>
      <c r="O90" s="137">
        <v>0</v>
      </c>
      <c r="P90" s="138">
        <f>(O90+N90+M90+L90+K90)/5</f>
        <v>0</v>
      </c>
    </row>
    <row r="91" spans="1:16" s="189" customFormat="1" ht="90" customHeight="1" x14ac:dyDescent="0.25">
      <c r="A91" s="139"/>
      <c r="B91" s="150" t="s">
        <v>325</v>
      </c>
      <c r="C91" s="147" t="s">
        <v>175</v>
      </c>
      <c r="D91" s="147"/>
      <c r="E91" s="147" t="s">
        <v>179</v>
      </c>
      <c r="F91" s="101" t="s">
        <v>387</v>
      </c>
      <c r="G91" s="147" t="s">
        <v>99</v>
      </c>
      <c r="H91" s="126"/>
      <c r="I91" s="126"/>
      <c r="J91" s="126"/>
      <c r="K91" s="137">
        <v>1</v>
      </c>
      <c r="L91" s="137">
        <v>1</v>
      </c>
      <c r="M91" s="137">
        <v>1</v>
      </c>
      <c r="N91" s="137">
        <v>1</v>
      </c>
      <c r="O91" s="137">
        <v>1</v>
      </c>
      <c r="P91" s="138">
        <f t="shared" ref="P91:P93" si="18">(O91+N91+M91+L91+K91)/5</f>
        <v>1</v>
      </c>
    </row>
    <row r="92" spans="1:16" s="189" customFormat="1" ht="60" customHeight="1" x14ac:dyDescent="0.25">
      <c r="A92" s="139"/>
      <c r="B92" s="150" t="s">
        <v>222</v>
      </c>
      <c r="C92" s="147" t="s">
        <v>175</v>
      </c>
      <c r="D92" s="147"/>
      <c r="E92" s="147" t="s">
        <v>221</v>
      </c>
      <c r="F92" s="101" t="s">
        <v>387</v>
      </c>
      <c r="G92" s="147" t="s">
        <v>99</v>
      </c>
      <c r="H92" s="126"/>
      <c r="I92" s="126"/>
      <c r="J92" s="126"/>
      <c r="K92" s="137">
        <v>0.3</v>
      </c>
      <c r="L92" s="137">
        <v>0.4</v>
      </c>
      <c r="M92" s="137">
        <v>0.5</v>
      </c>
      <c r="N92" s="137">
        <v>0.5</v>
      </c>
      <c r="O92" s="137">
        <v>0.5</v>
      </c>
      <c r="P92" s="138">
        <f t="shared" si="18"/>
        <v>0.43999999999999995</v>
      </c>
    </row>
    <row r="93" spans="1:16" s="189" customFormat="1" ht="75.75" customHeight="1" x14ac:dyDescent="0.25">
      <c r="A93" s="139"/>
      <c r="B93" s="150" t="s">
        <v>180</v>
      </c>
      <c r="C93" s="147" t="s">
        <v>175</v>
      </c>
      <c r="D93" s="147"/>
      <c r="E93" s="139"/>
      <c r="F93" s="101" t="s">
        <v>387</v>
      </c>
      <c r="G93" s="147" t="s">
        <v>99</v>
      </c>
      <c r="H93" s="126"/>
      <c r="I93" s="126"/>
      <c r="J93" s="126"/>
      <c r="K93" s="139" t="s">
        <v>217</v>
      </c>
      <c r="L93" s="137">
        <v>0.16</v>
      </c>
      <c r="M93" s="137">
        <v>0.17</v>
      </c>
      <c r="N93" s="137">
        <v>0.17</v>
      </c>
      <c r="O93" s="137">
        <v>0.17</v>
      </c>
      <c r="P93" s="138">
        <f t="shared" si="18"/>
        <v>0.16460000000000002</v>
      </c>
    </row>
    <row r="94" spans="1:16" s="189" customFormat="1" ht="123.75" customHeight="1" x14ac:dyDescent="0.25">
      <c r="A94" s="139" t="s">
        <v>279</v>
      </c>
      <c r="B94" s="150" t="s">
        <v>346</v>
      </c>
      <c r="C94" s="147" t="s">
        <v>108</v>
      </c>
      <c r="D94" s="147"/>
      <c r="E94" s="139"/>
      <c r="F94" s="101" t="s">
        <v>387</v>
      </c>
      <c r="G94" s="147" t="s">
        <v>99</v>
      </c>
      <c r="H94" s="156" t="s">
        <v>245</v>
      </c>
      <c r="I94" s="156" t="s">
        <v>356</v>
      </c>
      <c r="J94" s="156"/>
      <c r="K94" s="136">
        <f>K95+K96+K97+K98+K99+K100</f>
        <v>2658.2</v>
      </c>
      <c r="L94" s="136">
        <f t="shared" ref="L94:P94" si="19">L95+L96+L97+L98+L99+L100</f>
        <v>2395.4</v>
      </c>
      <c r="M94" s="136">
        <f t="shared" si="19"/>
        <v>2395.4</v>
      </c>
      <c r="N94" s="136">
        <f t="shared" si="19"/>
        <v>2395.4</v>
      </c>
      <c r="O94" s="136">
        <f t="shared" si="19"/>
        <v>2395.4</v>
      </c>
      <c r="P94" s="136">
        <f t="shared" si="19"/>
        <v>12239.8</v>
      </c>
    </row>
    <row r="95" spans="1:16" s="189" customFormat="1" ht="69.75" customHeight="1" x14ac:dyDescent="0.25">
      <c r="A95" s="139"/>
      <c r="B95" s="150"/>
      <c r="C95" s="147" t="s">
        <v>108</v>
      </c>
      <c r="D95" s="147"/>
      <c r="E95" s="139"/>
      <c r="F95" s="101" t="s">
        <v>387</v>
      </c>
      <c r="G95" s="147" t="s">
        <v>99</v>
      </c>
      <c r="H95" s="156" t="s">
        <v>245</v>
      </c>
      <c r="I95" s="156" t="s">
        <v>357</v>
      </c>
      <c r="J95" s="156" t="s">
        <v>271</v>
      </c>
      <c r="K95" s="144">
        <v>1671.3</v>
      </c>
      <c r="L95" s="144">
        <v>1451.9</v>
      </c>
      <c r="M95" s="144">
        <v>1451.9</v>
      </c>
      <c r="N95" s="144">
        <v>1451.9</v>
      </c>
      <c r="O95" s="144">
        <v>1451.9</v>
      </c>
      <c r="P95" s="144">
        <f>M95+L95+K95+N95+O95</f>
        <v>7478.9</v>
      </c>
    </row>
    <row r="96" spans="1:16" s="189" customFormat="1" ht="69.75" customHeight="1" x14ac:dyDescent="0.25">
      <c r="A96" s="139"/>
      <c r="B96" s="150"/>
      <c r="C96" s="147" t="s">
        <v>108</v>
      </c>
      <c r="D96" s="147"/>
      <c r="E96" s="139"/>
      <c r="F96" s="101" t="s">
        <v>387</v>
      </c>
      <c r="G96" s="147" t="s">
        <v>99</v>
      </c>
      <c r="H96" s="156" t="s">
        <v>245</v>
      </c>
      <c r="I96" s="156" t="s">
        <v>357</v>
      </c>
      <c r="J96" s="156" t="s">
        <v>272</v>
      </c>
      <c r="K96" s="144">
        <v>504.7</v>
      </c>
      <c r="L96" s="144">
        <v>438.5</v>
      </c>
      <c r="M96" s="144">
        <v>438.5</v>
      </c>
      <c r="N96" s="144">
        <v>438.5</v>
      </c>
      <c r="O96" s="144">
        <v>438.5</v>
      </c>
      <c r="P96" s="144">
        <f t="shared" ref="P96:P100" si="20">M96+L96+K96+N96+O96</f>
        <v>2258.6999999999998</v>
      </c>
    </row>
    <row r="97" spans="1:16" s="189" customFormat="1" ht="63" customHeight="1" x14ac:dyDescent="0.25">
      <c r="A97" s="139"/>
      <c r="B97" s="150"/>
      <c r="C97" s="147" t="s">
        <v>108</v>
      </c>
      <c r="D97" s="147"/>
      <c r="E97" s="139"/>
      <c r="F97" s="101" t="s">
        <v>387</v>
      </c>
      <c r="G97" s="147" t="s">
        <v>99</v>
      </c>
      <c r="H97" s="156" t="s">
        <v>245</v>
      </c>
      <c r="I97" s="156" t="s">
        <v>357</v>
      </c>
      <c r="J97" s="156" t="s">
        <v>273</v>
      </c>
      <c r="K97" s="144">
        <v>80.7</v>
      </c>
      <c r="L97" s="144">
        <v>95</v>
      </c>
      <c r="M97" s="144">
        <v>95</v>
      </c>
      <c r="N97" s="144">
        <v>95</v>
      </c>
      <c r="O97" s="144">
        <v>95</v>
      </c>
      <c r="P97" s="144">
        <f t="shared" si="20"/>
        <v>460.7</v>
      </c>
    </row>
    <row r="98" spans="1:16" s="189" customFormat="1" ht="62.25" customHeight="1" x14ac:dyDescent="0.25">
      <c r="A98" s="139"/>
      <c r="B98" s="150"/>
      <c r="C98" s="147" t="s">
        <v>108</v>
      </c>
      <c r="D98" s="147"/>
      <c r="E98" s="139"/>
      <c r="F98" s="101" t="s">
        <v>387</v>
      </c>
      <c r="G98" s="147" t="s">
        <v>99</v>
      </c>
      <c r="H98" s="156" t="s">
        <v>245</v>
      </c>
      <c r="I98" s="156" t="s">
        <v>357</v>
      </c>
      <c r="J98" s="156" t="s">
        <v>269</v>
      </c>
      <c r="K98" s="144">
        <v>222.1</v>
      </c>
      <c r="L98" s="144">
        <v>150</v>
      </c>
      <c r="M98" s="144">
        <v>150</v>
      </c>
      <c r="N98" s="144">
        <v>150</v>
      </c>
      <c r="O98" s="144">
        <v>150</v>
      </c>
      <c r="P98" s="144">
        <f t="shared" si="20"/>
        <v>822.1</v>
      </c>
    </row>
    <row r="99" spans="1:16" s="189" customFormat="1" ht="59.25" customHeight="1" x14ac:dyDescent="0.25">
      <c r="A99" s="139"/>
      <c r="B99" s="150"/>
      <c r="C99" s="147" t="s">
        <v>108</v>
      </c>
      <c r="D99" s="147"/>
      <c r="E99" s="139"/>
      <c r="F99" s="101" t="s">
        <v>387</v>
      </c>
      <c r="G99" s="147" t="s">
        <v>99</v>
      </c>
      <c r="H99" s="156" t="s">
        <v>245</v>
      </c>
      <c r="I99" s="156" t="s">
        <v>357</v>
      </c>
      <c r="J99" s="156" t="s">
        <v>270</v>
      </c>
      <c r="K99" s="144">
        <v>179.4</v>
      </c>
      <c r="L99" s="144">
        <v>250</v>
      </c>
      <c r="M99" s="144">
        <v>250</v>
      </c>
      <c r="N99" s="144">
        <v>250</v>
      </c>
      <c r="O99" s="144">
        <v>250</v>
      </c>
      <c r="P99" s="144">
        <f t="shared" si="20"/>
        <v>1179.4000000000001</v>
      </c>
    </row>
    <row r="100" spans="1:16" s="189" customFormat="1" ht="59.25" customHeight="1" x14ac:dyDescent="0.25">
      <c r="A100" s="139"/>
      <c r="B100" s="150"/>
      <c r="C100" s="147" t="s">
        <v>108</v>
      </c>
      <c r="D100" s="147"/>
      <c r="E100" s="139"/>
      <c r="F100" s="217" t="s">
        <v>387</v>
      </c>
      <c r="G100" s="147" t="s">
        <v>99</v>
      </c>
      <c r="H100" s="156" t="s">
        <v>245</v>
      </c>
      <c r="I100" s="156" t="s">
        <v>357</v>
      </c>
      <c r="J100" s="156" t="s">
        <v>275</v>
      </c>
      <c r="K100" s="144">
        <v>0</v>
      </c>
      <c r="L100" s="144">
        <v>10</v>
      </c>
      <c r="M100" s="144">
        <v>10</v>
      </c>
      <c r="N100" s="144">
        <v>10</v>
      </c>
      <c r="O100" s="144">
        <v>10</v>
      </c>
      <c r="P100" s="144">
        <f t="shared" si="20"/>
        <v>40</v>
      </c>
    </row>
    <row r="101" spans="1:16" s="189" customFormat="1" ht="60.75" customHeight="1" x14ac:dyDescent="0.25">
      <c r="A101" s="139"/>
      <c r="B101" s="150"/>
      <c r="C101" s="147" t="s">
        <v>108</v>
      </c>
      <c r="D101" s="147"/>
      <c r="E101" s="139"/>
      <c r="F101" s="101" t="s">
        <v>387</v>
      </c>
      <c r="G101" s="147" t="s">
        <v>99</v>
      </c>
      <c r="H101" s="156" t="s">
        <v>247</v>
      </c>
      <c r="I101" s="156" t="s">
        <v>356</v>
      </c>
      <c r="J101" s="156"/>
      <c r="K101" s="136">
        <f>K104+K105+K106+K107+K108+K109+K110+K111+K102+K103</f>
        <v>17305.7</v>
      </c>
      <c r="L101" s="136">
        <f t="shared" ref="L101:P101" si="21">L104+L105+L106+L107+L108+L109+L110+L111+L102+L103</f>
        <v>21768.799999999999</v>
      </c>
      <c r="M101" s="136">
        <f t="shared" si="21"/>
        <v>21768.799999999999</v>
      </c>
      <c r="N101" s="136">
        <f t="shared" si="21"/>
        <v>21768.799999999999</v>
      </c>
      <c r="O101" s="136">
        <f t="shared" si="21"/>
        <v>21768.799999999999</v>
      </c>
      <c r="P101" s="136">
        <f t="shared" si="21"/>
        <v>104380.9</v>
      </c>
    </row>
    <row r="102" spans="1:16" s="189" customFormat="1" ht="60.75" customHeight="1" x14ac:dyDescent="0.25">
      <c r="A102" s="139"/>
      <c r="B102" s="150"/>
      <c r="C102" s="147" t="s">
        <v>108</v>
      </c>
      <c r="D102" s="147"/>
      <c r="E102" s="139"/>
      <c r="F102" s="101" t="s">
        <v>387</v>
      </c>
      <c r="G102" s="147" t="s">
        <v>99</v>
      </c>
      <c r="H102" s="156" t="s">
        <v>247</v>
      </c>
      <c r="I102" s="126" t="s">
        <v>353</v>
      </c>
      <c r="J102" s="156" t="s">
        <v>270</v>
      </c>
      <c r="K102" s="144">
        <v>1</v>
      </c>
      <c r="L102" s="144">
        <v>1</v>
      </c>
      <c r="M102" s="144">
        <v>1</v>
      </c>
      <c r="N102" s="144">
        <v>1</v>
      </c>
      <c r="O102" s="144">
        <v>1</v>
      </c>
      <c r="P102" s="144">
        <f>SUM(K102:O102)</f>
        <v>5</v>
      </c>
    </row>
    <row r="103" spans="1:16" s="189" customFormat="1" ht="16.5" customHeight="1" x14ac:dyDescent="0.25">
      <c r="A103" s="139"/>
      <c r="B103" s="150"/>
      <c r="C103" s="147" t="s">
        <v>108</v>
      </c>
      <c r="D103" s="147"/>
      <c r="E103" s="139"/>
      <c r="F103" s="101" t="s">
        <v>387</v>
      </c>
      <c r="G103" s="147"/>
      <c r="H103" s="156" t="s">
        <v>247</v>
      </c>
      <c r="I103" s="126" t="s">
        <v>353</v>
      </c>
      <c r="J103" s="156" t="s">
        <v>248</v>
      </c>
      <c r="K103" s="144">
        <v>101.2</v>
      </c>
      <c r="L103" s="144">
        <v>101.2</v>
      </c>
      <c r="M103" s="144">
        <v>101.2</v>
      </c>
      <c r="N103" s="144">
        <v>101.2</v>
      </c>
      <c r="O103" s="144">
        <v>101.2</v>
      </c>
      <c r="P103" s="144">
        <f>SUM(K103:O103)</f>
        <v>506</v>
      </c>
    </row>
    <row r="104" spans="1:16" s="189" customFormat="1" ht="63" customHeight="1" x14ac:dyDescent="0.25">
      <c r="A104" s="139"/>
      <c r="B104" s="150"/>
      <c r="C104" s="147" t="s">
        <v>108</v>
      </c>
      <c r="D104" s="147"/>
      <c r="E104" s="139"/>
      <c r="F104" s="101" t="s">
        <v>387</v>
      </c>
      <c r="G104" s="147" t="s">
        <v>99</v>
      </c>
      <c r="H104" s="156" t="s">
        <v>247</v>
      </c>
      <c r="I104" s="126" t="s">
        <v>358</v>
      </c>
      <c r="J104" s="126" t="s">
        <v>270</v>
      </c>
      <c r="K104" s="144">
        <v>10</v>
      </c>
      <c r="L104" s="144">
        <v>35</v>
      </c>
      <c r="M104" s="144">
        <v>35</v>
      </c>
      <c r="N104" s="144">
        <v>35</v>
      </c>
      <c r="O104" s="144">
        <v>35</v>
      </c>
      <c r="P104" s="144">
        <f>K104+L104+M104+N104+O104</f>
        <v>150</v>
      </c>
    </row>
    <row r="105" spans="1:16" s="189" customFormat="1" ht="15.75" x14ac:dyDescent="0.25">
      <c r="A105" s="139"/>
      <c r="B105" s="150"/>
      <c r="C105" s="147"/>
      <c r="D105" s="147"/>
      <c r="E105" s="139"/>
      <c r="F105" s="139"/>
      <c r="G105" s="147"/>
      <c r="H105" s="156" t="s">
        <v>247</v>
      </c>
      <c r="I105" s="126" t="s">
        <v>358</v>
      </c>
      <c r="J105" s="126" t="s">
        <v>280</v>
      </c>
      <c r="K105" s="144">
        <v>2520</v>
      </c>
      <c r="L105" s="144">
        <v>3399</v>
      </c>
      <c r="M105" s="144">
        <v>3399</v>
      </c>
      <c r="N105" s="144">
        <v>3399</v>
      </c>
      <c r="O105" s="144">
        <v>3399</v>
      </c>
      <c r="P105" s="144">
        <f t="shared" ref="P105:P111" si="22">K105+L105+M105+N105+O105</f>
        <v>16116</v>
      </c>
    </row>
    <row r="106" spans="1:16" s="189" customFormat="1" ht="69.75" customHeight="1" x14ac:dyDescent="0.25">
      <c r="A106" s="139"/>
      <c r="B106" s="150"/>
      <c r="C106" s="147" t="s">
        <v>108</v>
      </c>
      <c r="D106" s="147"/>
      <c r="E106" s="139"/>
      <c r="F106" s="101" t="s">
        <v>387</v>
      </c>
      <c r="G106" s="147" t="s">
        <v>99</v>
      </c>
      <c r="H106" s="156" t="s">
        <v>247</v>
      </c>
      <c r="I106" s="126" t="s">
        <v>359</v>
      </c>
      <c r="J106" s="126" t="s">
        <v>270</v>
      </c>
      <c r="K106" s="144">
        <v>20</v>
      </c>
      <c r="L106" s="144">
        <v>49.9</v>
      </c>
      <c r="M106" s="144">
        <v>49.9</v>
      </c>
      <c r="N106" s="144">
        <v>49.9</v>
      </c>
      <c r="O106" s="144">
        <v>49.9</v>
      </c>
      <c r="P106" s="144">
        <f t="shared" si="22"/>
        <v>219.60000000000002</v>
      </c>
    </row>
    <row r="107" spans="1:16" s="189" customFormat="1" ht="15.75" x14ac:dyDescent="0.25">
      <c r="A107" s="139"/>
      <c r="B107" s="150"/>
      <c r="C107" s="147"/>
      <c r="D107" s="147"/>
      <c r="E107" s="139"/>
      <c r="F107" s="139"/>
      <c r="G107" s="147"/>
      <c r="H107" s="156" t="s">
        <v>247</v>
      </c>
      <c r="I107" s="126" t="s">
        <v>359</v>
      </c>
      <c r="J107" s="126" t="s">
        <v>235</v>
      </c>
      <c r="K107" s="144">
        <v>3900</v>
      </c>
      <c r="L107" s="144">
        <v>4940</v>
      </c>
      <c r="M107" s="144">
        <v>4940</v>
      </c>
      <c r="N107" s="144">
        <v>4940</v>
      </c>
      <c r="O107" s="144">
        <v>4940</v>
      </c>
      <c r="P107" s="144">
        <f t="shared" si="22"/>
        <v>23660</v>
      </c>
    </row>
    <row r="108" spans="1:16" s="189" customFormat="1" ht="60" customHeight="1" x14ac:dyDescent="0.25">
      <c r="A108" s="139"/>
      <c r="B108" s="150"/>
      <c r="C108" s="147" t="s">
        <v>108</v>
      </c>
      <c r="D108" s="147"/>
      <c r="E108" s="139"/>
      <c r="F108" s="101" t="s">
        <v>387</v>
      </c>
      <c r="G108" s="147" t="s">
        <v>99</v>
      </c>
      <c r="H108" s="156" t="s">
        <v>247</v>
      </c>
      <c r="I108" s="126" t="s">
        <v>360</v>
      </c>
      <c r="J108" s="126" t="s">
        <v>270</v>
      </c>
      <c r="K108" s="144">
        <v>53</v>
      </c>
      <c r="L108" s="144">
        <v>131.6</v>
      </c>
      <c r="M108" s="144">
        <v>131.6</v>
      </c>
      <c r="N108" s="144">
        <v>131.6</v>
      </c>
      <c r="O108" s="144">
        <v>131.6</v>
      </c>
      <c r="P108" s="144">
        <f t="shared" si="22"/>
        <v>579.4</v>
      </c>
    </row>
    <row r="109" spans="1:16" s="189" customFormat="1" ht="15.75" x14ac:dyDescent="0.25">
      <c r="A109" s="139"/>
      <c r="B109" s="150"/>
      <c r="C109" s="147"/>
      <c r="D109" s="147"/>
      <c r="E109" s="139"/>
      <c r="F109" s="139"/>
      <c r="G109" s="147"/>
      <c r="H109" s="156" t="s">
        <v>247</v>
      </c>
      <c r="I109" s="126" t="s">
        <v>360</v>
      </c>
      <c r="J109" s="126" t="s">
        <v>235</v>
      </c>
      <c r="K109" s="144">
        <v>10600</v>
      </c>
      <c r="L109" s="144">
        <v>13020</v>
      </c>
      <c r="M109" s="144">
        <v>13020</v>
      </c>
      <c r="N109" s="144">
        <v>13020</v>
      </c>
      <c r="O109" s="144">
        <v>13020</v>
      </c>
      <c r="P109" s="144">
        <f t="shared" si="22"/>
        <v>62680</v>
      </c>
    </row>
    <row r="110" spans="1:16" s="189" customFormat="1" ht="69" customHeight="1" x14ac:dyDescent="0.25">
      <c r="A110" s="139"/>
      <c r="B110" s="150"/>
      <c r="C110" s="147" t="s">
        <v>108</v>
      </c>
      <c r="D110" s="147"/>
      <c r="E110" s="139"/>
      <c r="F110" s="101" t="s">
        <v>387</v>
      </c>
      <c r="G110" s="147" t="s">
        <v>99</v>
      </c>
      <c r="H110" s="156" t="s">
        <v>247</v>
      </c>
      <c r="I110" s="126" t="s">
        <v>361</v>
      </c>
      <c r="J110" s="126" t="s">
        <v>270</v>
      </c>
      <c r="K110" s="144">
        <v>0.5</v>
      </c>
      <c r="L110" s="144">
        <v>1.1000000000000001</v>
      </c>
      <c r="M110" s="144">
        <v>1.1000000000000001</v>
      </c>
      <c r="N110" s="144">
        <v>1.1000000000000001</v>
      </c>
      <c r="O110" s="144">
        <v>1.1000000000000001</v>
      </c>
      <c r="P110" s="144">
        <f t="shared" si="22"/>
        <v>4.9000000000000004</v>
      </c>
    </row>
    <row r="111" spans="1:16" s="189" customFormat="1" ht="15.75" x14ac:dyDescent="0.25">
      <c r="A111" s="139"/>
      <c r="B111" s="150"/>
      <c r="C111" s="147"/>
      <c r="D111" s="147"/>
      <c r="E111" s="139"/>
      <c r="F111" s="139"/>
      <c r="G111" s="147"/>
      <c r="H111" s="156" t="s">
        <v>247</v>
      </c>
      <c r="I111" s="126" t="s">
        <v>361</v>
      </c>
      <c r="J111" s="126" t="s">
        <v>235</v>
      </c>
      <c r="K111" s="144">
        <v>100</v>
      </c>
      <c r="L111" s="144">
        <v>90</v>
      </c>
      <c r="M111" s="144">
        <v>90</v>
      </c>
      <c r="N111" s="144">
        <v>90</v>
      </c>
      <c r="O111" s="144">
        <v>90</v>
      </c>
      <c r="P111" s="144">
        <f t="shared" si="22"/>
        <v>460</v>
      </c>
    </row>
    <row r="112" spans="1:16" s="189" customFormat="1" ht="15.75" hidden="1" x14ac:dyDescent="0.25">
      <c r="A112" s="139"/>
      <c r="B112" s="150"/>
      <c r="C112" s="147"/>
      <c r="D112" s="147"/>
      <c r="E112" s="139"/>
      <c r="F112" s="139"/>
      <c r="G112" s="147"/>
      <c r="H112" s="156"/>
      <c r="I112" s="126"/>
      <c r="J112" s="126"/>
      <c r="K112" s="144"/>
      <c r="L112" s="144"/>
      <c r="M112" s="144"/>
      <c r="N112" s="144"/>
      <c r="O112" s="144"/>
      <c r="P112" s="144"/>
    </row>
    <row r="113" spans="1:16" s="189" customFormat="1" ht="15.75" hidden="1" x14ac:dyDescent="0.25">
      <c r="A113" s="139"/>
      <c r="B113" s="150"/>
      <c r="C113" s="147"/>
      <c r="D113" s="147"/>
      <c r="E113" s="139"/>
      <c r="F113" s="139"/>
      <c r="G113" s="147"/>
      <c r="H113" s="156"/>
      <c r="I113" s="126"/>
      <c r="J113" s="126"/>
      <c r="K113" s="144"/>
      <c r="L113" s="144"/>
      <c r="M113" s="144"/>
      <c r="N113" s="144"/>
      <c r="O113" s="144"/>
      <c r="P113" s="144"/>
    </row>
    <row r="114" spans="1:16" s="189" customFormat="1" ht="15.75" hidden="1" x14ac:dyDescent="0.25">
      <c r="A114" s="139"/>
      <c r="B114" s="150"/>
      <c r="C114" s="147"/>
      <c r="D114" s="147"/>
      <c r="E114" s="139"/>
      <c r="F114" s="139"/>
      <c r="G114" s="147"/>
      <c r="H114" s="156"/>
      <c r="I114" s="126"/>
      <c r="J114" s="126"/>
      <c r="K114" s="144"/>
      <c r="L114" s="144"/>
      <c r="M114" s="144"/>
      <c r="N114" s="144"/>
      <c r="O114" s="144"/>
      <c r="P114" s="144"/>
    </row>
    <row r="115" spans="1:16" s="189" customFormat="1" ht="15.75" hidden="1" x14ac:dyDescent="0.25">
      <c r="A115" s="139"/>
      <c r="B115" s="157"/>
      <c r="C115" s="152"/>
      <c r="D115" s="152"/>
      <c r="E115" s="143"/>
      <c r="F115" s="143"/>
      <c r="G115" s="152"/>
      <c r="H115" s="153"/>
      <c r="I115" s="153"/>
      <c r="J115" s="153"/>
      <c r="K115" s="142"/>
      <c r="L115" s="142"/>
      <c r="M115" s="142"/>
      <c r="N115" s="142"/>
      <c r="O115" s="142"/>
      <c r="P115" s="142"/>
    </row>
    <row r="116" spans="1:16" s="189" customFormat="1" ht="15.75" hidden="1" x14ac:dyDescent="0.25">
      <c r="A116" s="139"/>
      <c r="B116" s="150"/>
      <c r="C116" s="147"/>
      <c r="D116" s="147"/>
      <c r="E116" s="139"/>
      <c r="F116" s="139"/>
      <c r="G116" s="147"/>
      <c r="H116" s="126"/>
      <c r="I116" s="126"/>
      <c r="J116" s="126"/>
      <c r="K116" s="139"/>
      <c r="L116" s="139"/>
      <c r="M116" s="139"/>
      <c r="N116" s="139"/>
      <c r="O116" s="139"/>
      <c r="P116" s="139"/>
    </row>
    <row r="117" spans="1:16" s="189" customFormat="1" ht="15.75" hidden="1" x14ac:dyDescent="0.25">
      <c r="A117" s="139"/>
      <c r="B117" s="150"/>
      <c r="C117" s="147"/>
      <c r="D117" s="147"/>
      <c r="E117" s="139"/>
      <c r="F117" s="139"/>
      <c r="G117" s="147"/>
      <c r="H117" s="126"/>
      <c r="I117" s="126"/>
      <c r="J117" s="126"/>
      <c r="K117" s="139"/>
      <c r="L117" s="139"/>
      <c r="M117" s="139"/>
      <c r="N117" s="139"/>
      <c r="O117" s="139"/>
      <c r="P117" s="139"/>
    </row>
    <row r="118" spans="1:16" s="189" customFormat="1" ht="33.75" customHeight="1" x14ac:dyDescent="0.25">
      <c r="A118" s="139"/>
      <c r="B118" s="157" t="s">
        <v>163</v>
      </c>
      <c r="C118" s="147"/>
      <c r="D118" s="147"/>
      <c r="E118" s="139"/>
      <c r="F118" s="139"/>
      <c r="G118" s="139"/>
      <c r="H118" s="153"/>
      <c r="I118" s="158"/>
      <c r="J118" s="153"/>
      <c r="K118" s="136">
        <f>K122</f>
        <v>2140.5</v>
      </c>
      <c r="L118" s="136">
        <f t="shared" ref="L118:P118" si="23">L122</f>
        <v>2950</v>
      </c>
      <c r="M118" s="136">
        <f t="shared" si="23"/>
        <v>2950</v>
      </c>
      <c r="N118" s="136">
        <f t="shared" si="23"/>
        <v>2650</v>
      </c>
      <c r="O118" s="136">
        <f t="shared" si="23"/>
        <v>2650</v>
      </c>
      <c r="P118" s="136">
        <f t="shared" si="23"/>
        <v>13940.5</v>
      </c>
    </row>
    <row r="119" spans="1:16" s="189" customFormat="1" ht="76.5" customHeight="1" x14ac:dyDescent="0.25">
      <c r="A119" s="139"/>
      <c r="B119" s="157" t="s">
        <v>164</v>
      </c>
      <c r="C119" s="147"/>
      <c r="D119" s="147"/>
      <c r="E119" s="139"/>
      <c r="F119" s="101" t="s">
        <v>387</v>
      </c>
      <c r="G119" s="147" t="s">
        <v>99</v>
      </c>
      <c r="H119" s="126"/>
      <c r="I119" s="126"/>
      <c r="J119" s="126"/>
      <c r="K119" s="139"/>
      <c r="L119" s="139"/>
      <c r="M119" s="139"/>
      <c r="N119" s="139"/>
      <c r="O119" s="139"/>
      <c r="P119" s="139"/>
    </row>
    <row r="120" spans="1:16" s="189" customFormat="1" ht="31.5" customHeight="1" x14ac:dyDescent="0.25">
      <c r="A120" s="139"/>
      <c r="B120" s="157" t="s">
        <v>191</v>
      </c>
      <c r="C120" s="147"/>
      <c r="D120" s="147"/>
      <c r="E120" s="139"/>
      <c r="F120" s="139"/>
      <c r="G120" s="147"/>
      <c r="H120" s="126"/>
      <c r="I120" s="126"/>
      <c r="J120" s="126"/>
      <c r="K120" s="139"/>
      <c r="L120" s="139"/>
      <c r="M120" s="139"/>
      <c r="N120" s="139"/>
      <c r="O120" s="139"/>
      <c r="P120" s="139"/>
    </row>
    <row r="121" spans="1:16" s="189" customFormat="1" ht="15.75" x14ac:dyDescent="0.25">
      <c r="A121" s="139"/>
      <c r="B121" s="157"/>
      <c r="C121" s="152"/>
      <c r="D121" s="152"/>
      <c r="E121" s="143"/>
      <c r="F121" s="143"/>
      <c r="G121" s="152"/>
      <c r="H121" s="153"/>
      <c r="I121" s="153"/>
      <c r="J121" s="153"/>
      <c r="K121" s="143"/>
      <c r="L121" s="143"/>
      <c r="M121" s="143"/>
      <c r="N121" s="143"/>
      <c r="O121" s="143"/>
      <c r="P121" s="159"/>
    </row>
    <row r="122" spans="1:16" s="189" customFormat="1" ht="46.5" customHeight="1" x14ac:dyDescent="0.25">
      <c r="A122" s="143" t="s">
        <v>301</v>
      </c>
      <c r="B122" s="157" t="s">
        <v>315</v>
      </c>
      <c r="C122" s="152" t="s">
        <v>108</v>
      </c>
      <c r="D122" s="152"/>
      <c r="E122" s="143"/>
      <c r="F122" s="101" t="s">
        <v>387</v>
      </c>
      <c r="G122" s="147" t="s">
        <v>99</v>
      </c>
      <c r="H122" s="126"/>
      <c r="I122" s="126"/>
      <c r="J122" s="126"/>
      <c r="K122" s="136">
        <f>K126+K127</f>
        <v>2140.5</v>
      </c>
      <c r="L122" s="136">
        <f t="shared" ref="L122" si="24">L126+L127</f>
        <v>2950</v>
      </c>
      <c r="M122" s="136">
        <f>M126+M127</f>
        <v>2950</v>
      </c>
      <c r="N122" s="136">
        <v>2650</v>
      </c>
      <c r="O122" s="136">
        <v>2650</v>
      </c>
      <c r="P122" s="136">
        <f>P126+P127</f>
        <v>13940.5</v>
      </c>
    </row>
    <row r="123" spans="1:16" s="189" customFormat="1" ht="59.25" customHeight="1" x14ac:dyDescent="0.25">
      <c r="A123" s="139"/>
      <c r="B123" s="150" t="s">
        <v>183</v>
      </c>
      <c r="C123" s="147" t="s">
        <v>182</v>
      </c>
      <c r="D123" s="147"/>
      <c r="E123" s="147" t="s">
        <v>184</v>
      </c>
      <c r="F123" s="101" t="s">
        <v>387</v>
      </c>
      <c r="G123" s="147" t="s">
        <v>99</v>
      </c>
      <c r="H123" s="126"/>
      <c r="I123" s="126"/>
      <c r="J123" s="126"/>
      <c r="K123" s="137">
        <v>0.71</v>
      </c>
      <c r="L123" s="137">
        <v>0.8</v>
      </c>
      <c r="M123" s="137">
        <v>0.8</v>
      </c>
      <c r="N123" s="137">
        <v>0.8</v>
      </c>
      <c r="O123" s="137">
        <v>0.8</v>
      </c>
      <c r="P123" s="137">
        <f>(O123+N123+M123+L123+K123)/5</f>
        <v>0.78200000000000003</v>
      </c>
    </row>
    <row r="124" spans="1:16" s="189" customFormat="1" ht="77.25" customHeight="1" x14ac:dyDescent="0.25">
      <c r="A124" s="139"/>
      <c r="B124" s="150" t="s">
        <v>185</v>
      </c>
      <c r="C124" s="147" t="s">
        <v>186</v>
      </c>
      <c r="D124" s="147"/>
      <c r="E124" s="147" t="s">
        <v>187</v>
      </c>
      <c r="F124" s="101" t="s">
        <v>387</v>
      </c>
      <c r="G124" s="147" t="s">
        <v>99</v>
      </c>
      <c r="H124" s="126"/>
      <c r="I124" s="126"/>
      <c r="J124" s="126"/>
      <c r="K124" s="137">
        <v>0.5</v>
      </c>
      <c r="L124" s="137">
        <v>0.52</v>
      </c>
      <c r="M124" s="137">
        <v>0.55000000000000004</v>
      </c>
      <c r="N124" s="137">
        <v>0.55000000000000004</v>
      </c>
      <c r="O124" s="137">
        <v>0.55000000000000004</v>
      </c>
      <c r="P124" s="137">
        <f>(O124+N124+M124+L124+K124)/5</f>
        <v>0.53400000000000003</v>
      </c>
    </row>
    <row r="125" spans="1:16" s="189" customFormat="1" ht="97.5" customHeight="1" x14ac:dyDescent="0.25">
      <c r="A125" s="139"/>
      <c r="B125" s="150" t="s">
        <v>188</v>
      </c>
      <c r="C125" s="147" t="s">
        <v>186</v>
      </c>
      <c r="D125" s="147"/>
      <c r="E125" s="147" t="s">
        <v>189</v>
      </c>
      <c r="F125" s="101" t="s">
        <v>387</v>
      </c>
      <c r="G125" s="147" t="s">
        <v>99</v>
      </c>
      <c r="H125" s="126"/>
      <c r="I125" s="126"/>
      <c r="J125" s="126"/>
      <c r="K125" s="137">
        <v>0.36</v>
      </c>
      <c r="L125" s="137">
        <v>0.37</v>
      </c>
      <c r="M125" s="137">
        <v>0.38</v>
      </c>
      <c r="N125" s="137">
        <v>0.38</v>
      </c>
      <c r="O125" s="137">
        <v>0.38</v>
      </c>
      <c r="P125" s="137">
        <f>(O125+N125+M125+L125+K125)/5</f>
        <v>0.374</v>
      </c>
    </row>
    <row r="126" spans="1:16" s="189" customFormat="1" ht="60.75" customHeight="1" x14ac:dyDescent="0.25">
      <c r="A126" s="139"/>
      <c r="B126" s="157" t="s">
        <v>214</v>
      </c>
      <c r="C126" s="152" t="s">
        <v>108</v>
      </c>
      <c r="D126" s="152"/>
      <c r="E126" s="143"/>
      <c r="F126" s="101" t="s">
        <v>387</v>
      </c>
      <c r="G126" s="147" t="s">
        <v>99</v>
      </c>
      <c r="H126" s="126" t="s">
        <v>238</v>
      </c>
      <c r="I126" s="126" t="s">
        <v>362</v>
      </c>
      <c r="J126" s="126" t="s">
        <v>239</v>
      </c>
      <c r="K126" s="144">
        <v>1740.5</v>
      </c>
      <c r="L126" s="144">
        <v>2100</v>
      </c>
      <c r="M126" s="144">
        <v>2100</v>
      </c>
      <c r="N126" s="144">
        <v>2100</v>
      </c>
      <c r="O126" s="144">
        <v>2100</v>
      </c>
      <c r="P126" s="144">
        <f>K126+L126+M126+N126+O126</f>
        <v>10140.5</v>
      </c>
    </row>
    <row r="127" spans="1:16" s="189" customFormat="1" ht="60" customHeight="1" x14ac:dyDescent="0.25">
      <c r="A127" s="139"/>
      <c r="B127" s="157" t="s">
        <v>173</v>
      </c>
      <c r="C127" s="152" t="s">
        <v>108</v>
      </c>
      <c r="D127" s="152"/>
      <c r="E127" s="143"/>
      <c r="F127" s="101" t="s">
        <v>387</v>
      </c>
      <c r="G127" s="147" t="s">
        <v>99</v>
      </c>
      <c r="H127" s="126" t="s">
        <v>238</v>
      </c>
      <c r="I127" s="126" t="s">
        <v>363</v>
      </c>
      <c r="J127" s="126" t="s">
        <v>239</v>
      </c>
      <c r="K127" s="144">
        <v>400</v>
      </c>
      <c r="L127" s="144">
        <v>850</v>
      </c>
      <c r="M127" s="144">
        <v>850</v>
      </c>
      <c r="N127" s="144">
        <v>850</v>
      </c>
      <c r="O127" s="144">
        <v>850</v>
      </c>
      <c r="P127" s="144">
        <f>M127+L127+K127+N127+O127</f>
        <v>3800</v>
      </c>
    </row>
    <row r="128" spans="1:16" s="189" customFormat="1" ht="15.75" hidden="1" x14ac:dyDescent="0.25">
      <c r="A128" s="139"/>
      <c r="B128" s="150"/>
      <c r="C128" s="147"/>
      <c r="D128" s="147"/>
      <c r="E128" s="139"/>
      <c r="F128" s="139"/>
      <c r="G128" s="147"/>
      <c r="H128" s="126"/>
      <c r="I128" s="126"/>
      <c r="J128" s="126"/>
      <c r="K128" s="139"/>
      <c r="L128" s="139"/>
      <c r="M128" s="139"/>
      <c r="N128" s="139"/>
      <c r="O128" s="139"/>
      <c r="P128" s="139"/>
    </row>
    <row r="129" spans="1:16" s="189" customFormat="1" ht="15.75" hidden="1" x14ac:dyDescent="0.25">
      <c r="A129" s="139"/>
      <c r="B129" s="150"/>
      <c r="C129" s="147"/>
      <c r="D129" s="147"/>
      <c r="E129" s="139"/>
      <c r="F129" s="139"/>
      <c r="G129" s="147"/>
      <c r="H129" s="126"/>
      <c r="I129" s="126"/>
      <c r="J129" s="126"/>
      <c r="K129" s="139"/>
      <c r="L129" s="139"/>
      <c r="M129" s="139"/>
      <c r="N129" s="139"/>
      <c r="O129" s="139"/>
      <c r="P129" s="139"/>
    </row>
    <row r="130" spans="1:16" s="189" customFormat="1" ht="15.75" hidden="1" x14ac:dyDescent="0.25">
      <c r="A130" s="139"/>
      <c r="B130" s="150"/>
      <c r="C130" s="147"/>
      <c r="D130" s="147"/>
      <c r="E130" s="139"/>
      <c r="F130" s="139"/>
      <c r="G130" s="147"/>
      <c r="H130" s="126"/>
      <c r="I130" s="126"/>
      <c r="J130" s="126"/>
      <c r="K130" s="139"/>
      <c r="L130" s="139"/>
      <c r="M130" s="139"/>
      <c r="N130" s="139"/>
      <c r="O130" s="139"/>
      <c r="P130" s="139"/>
    </row>
    <row r="131" spans="1:16" s="189" customFormat="1" ht="76.5" customHeight="1" x14ac:dyDescent="0.25">
      <c r="A131" s="139"/>
      <c r="B131" s="157" t="s">
        <v>168</v>
      </c>
      <c r="C131" s="152" t="s">
        <v>262</v>
      </c>
      <c r="D131" s="152"/>
      <c r="E131" s="143"/>
      <c r="F131" s="101" t="s">
        <v>387</v>
      </c>
      <c r="G131" s="152" t="s">
        <v>99</v>
      </c>
      <c r="H131" s="153"/>
      <c r="I131" s="153"/>
      <c r="J131" s="153"/>
      <c r="K131" s="136">
        <f>K146</f>
        <v>300</v>
      </c>
      <c r="L131" s="136">
        <f t="shared" ref="L131:P131" si="25">L146</f>
        <v>27730</v>
      </c>
      <c r="M131" s="136">
        <f t="shared" si="25"/>
        <v>26930</v>
      </c>
      <c r="N131" s="136">
        <f t="shared" si="25"/>
        <v>26930</v>
      </c>
      <c r="O131" s="136">
        <f t="shared" si="25"/>
        <v>26930</v>
      </c>
      <c r="P131" s="136">
        <f t="shared" si="25"/>
        <v>108820</v>
      </c>
    </row>
    <row r="132" spans="1:16" s="189" customFormat="1" ht="85.5" customHeight="1" x14ac:dyDescent="0.25">
      <c r="A132" s="139"/>
      <c r="B132" s="157" t="s">
        <v>165</v>
      </c>
      <c r="C132" s="147"/>
      <c r="D132" s="147"/>
      <c r="E132" s="139"/>
      <c r="F132" s="101" t="s">
        <v>387</v>
      </c>
      <c r="G132" s="147" t="s">
        <v>99</v>
      </c>
      <c r="H132" s="126"/>
      <c r="I132" s="126"/>
      <c r="J132" s="126"/>
      <c r="K132" s="141"/>
      <c r="L132" s="141"/>
      <c r="M132" s="141"/>
      <c r="N132" s="141"/>
      <c r="O132" s="141"/>
      <c r="P132" s="141"/>
    </row>
    <row r="133" spans="1:16" s="189" customFormat="1" ht="129" customHeight="1" x14ac:dyDescent="0.25">
      <c r="A133" s="139"/>
      <c r="B133" s="157" t="s">
        <v>224</v>
      </c>
      <c r="C133" s="147"/>
      <c r="D133" s="147"/>
      <c r="E133" s="139"/>
      <c r="F133" s="139"/>
      <c r="G133" s="147"/>
      <c r="H133" s="126"/>
      <c r="I133" s="126"/>
      <c r="J133" s="126"/>
      <c r="K133" s="141" t="s">
        <v>265</v>
      </c>
      <c r="L133" s="141"/>
      <c r="M133" s="141"/>
      <c r="N133" s="141"/>
      <c r="O133" s="141"/>
      <c r="P133" s="141"/>
    </row>
    <row r="134" spans="1:16" s="189" customFormat="1" ht="15.75" hidden="1" x14ac:dyDescent="0.25">
      <c r="A134" s="139"/>
      <c r="B134" s="157"/>
      <c r="C134" s="152"/>
      <c r="D134" s="152"/>
      <c r="E134" s="143"/>
      <c r="F134" s="143"/>
      <c r="G134" s="152"/>
      <c r="H134" s="153"/>
      <c r="I134" s="153"/>
      <c r="J134" s="153"/>
      <c r="K134" s="143"/>
      <c r="L134" s="143"/>
      <c r="M134" s="143"/>
      <c r="N134" s="143"/>
      <c r="O134" s="143"/>
      <c r="P134" s="143"/>
    </row>
    <row r="135" spans="1:16" s="189" customFormat="1" ht="15.75" hidden="1" x14ac:dyDescent="0.25">
      <c r="A135" s="139"/>
      <c r="B135" s="150"/>
      <c r="C135" s="147"/>
      <c r="D135" s="147"/>
      <c r="E135" s="139"/>
      <c r="F135" s="139"/>
      <c r="G135" s="147"/>
      <c r="H135" s="126"/>
      <c r="I135" s="126"/>
      <c r="J135" s="126"/>
      <c r="K135" s="139"/>
      <c r="L135" s="139"/>
      <c r="M135" s="139"/>
      <c r="N135" s="139"/>
      <c r="O135" s="139"/>
      <c r="P135" s="139"/>
    </row>
    <row r="136" spans="1:16" s="189" customFormat="1" ht="15.75" hidden="1" x14ac:dyDescent="0.25">
      <c r="A136" s="139"/>
      <c r="B136" s="157"/>
      <c r="C136" s="152"/>
      <c r="D136" s="152"/>
      <c r="E136" s="143"/>
      <c r="F136" s="152"/>
      <c r="G136" s="152"/>
      <c r="H136" s="153"/>
      <c r="I136" s="153"/>
      <c r="J136" s="153"/>
      <c r="K136" s="143"/>
      <c r="L136" s="143"/>
      <c r="M136" s="143"/>
      <c r="N136" s="143"/>
      <c r="O136" s="143"/>
      <c r="P136" s="143"/>
    </row>
    <row r="137" spans="1:16" s="189" customFormat="1" ht="15.75" hidden="1" x14ac:dyDescent="0.25">
      <c r="A137" s="139"/>
      <c r="B137" s="150"/>
      <c r="C137" s="147"/>
      <c r="D137" s="161"/>
      <c r="E137" s="146"/>
      <c r="F137" s="139"/>
      <c r="G137" s="147"/>
      <c r="H137" s="127"/>
      <c r="I137" s="127"/>
      <c r="J137" s="127"/>
      <c r="K137" s="139"/>
      <c r="L137" s="139"/>
      <c r="M137" s="139"/>
      <c r="N137" s="139"/>
      <c r="O137" s="139"/>
      <c r="P137" s="139"/>
    </row>
    <row r="138" spans="1:16" s="189" customFormat="1" ht="68.25" customHeight="1" x14ac:dyDescent="0.25">
      <c r="A138" s="139"/>
      <c r="B138" s="150" t="s">
        <v>192</v>
      </c>
      <c r="C138" s="147" t="s">
        <v>62</v>
      </c>
      <c r="D138" s="147"/>
      <c r="E138" s="147" t="s">
        <v>193</v>
      </c>
      <c r="F138" s="101" t="s">
        <v>387</v>
      </c>
      <c r="G138" s="147" t="s">
        <v>99</v>
      </c>
      <c r="H138" s="126"/>
      <c r="I138" s="126"/>
      <c r="J138" s="126"/>
      <c r="K138" s="137">
        <v>1</v>
      </c>
      <c r="L138" s="137">
        <v>1</v>
      </c>
      <c r="M138" s="137">
        <v>1</v>
      </c>
      <c r="N138" s="137">
        <v>1</v>
      </c>
      <c r="O138" s="137">
        <v>1</v>
      </c>
      <c r="P138" s="137">
        <v>1</v>
      </c>
    </row>
    <row r="139" spans="1:16" s="189" customFormat="1" ht="67.5" customHeight="1" x14ac:dyDescent="0.25">
      <c r="A139" s="139"/>
      <c r="B139" s="150" t="s">
        <v>194</v>
      </c>
      <c r="C139" s="147" t="s">
        <v>62</v>
      </c>
      <c r="D139" s="147"/>
      <c r="E139" s="147" t="s">
        <v>195</v>
      </c>
      <c r="F139" s="101" t="s">
        <v>387</v>
      </c>
      <c r="G139" s="147" t="s">
        <v>99</v>
      </c>
      <c r="H139" s="126"/>
      <c r="I139" s="126"/>
      <c r="J139" s="126"/>
      <c r="K139" s="137">
        <v>0.09</v>
      </c>
      <c r="L139" s="137">
        <v>0.12</v>
      </c>
      <c r="M139" s="137">
        <v>0.12</v>
      </c>
      <c r="N139" s="137">
        <v>0.12</v>
      </c>
      <c r="O139" s="137">
        <v>0.12</v>
      </c>
      <c r="P139" s="137">
        <f>(O139+N139+M139+L139+K139)/5</f>
        <v>0.11399999999999999</v>
      </c>
    </row>
    <row r="140" spans="1:16" s="189" customFormat="1" ht="66" customHeight="1" x14ac:dyDescent="0.25">
      <c r="A140" s="139"/>
      <c r="B140" s="150" t="s">
        <v>196</v>
      </c>
      <c r="C140" s="147" t="s">
        <v>62</v>
      </c>
      <c r="D140" s="147"/>
      <c r="E140" s="162" t="s">
        <v>169</v>
      </c>
      <c r="F140" s="101" t="s">
        <v>387</v>
      </c>
      <c r="G140" s="147" t="s">
        <v>99</v>
      </c>
      <c r="H140" s="126"/>
      <c r="I140" s="126"/>
      <c r="J140" s="126"/>
      <c r="K140" s="137">
        <v>1</v>
      </c>
      <c r="L140" s="137">
        <v>1</v>
      </c>
      <c r="M140" s="137">
        <v>1</v>
      </c>
      <c r="N140" s="137">
        <v>1</v>
      </c>
      <c r="O140" s="137">
        <v>1</v>
      </c>
      <c r="P140" s="137">
        <f t="shared" ref="P140:P145" si="26">(O140+N140+M140+L140+K140)/5</f>
        <v>1</v>
      </c>
    </row>
    <row r="141" spans="1:16" s="189" customFormat="1" ht="65.25" customHeight="1" x14ac:dyDescent="0.25">
      <c r="A141" s="146"/>
      <c r="B141" s="150" t="s">
        <v>197</v>
      </c>
      <c r="C141" s="147" t="s">
        <v>62</v>
      </c>
      <c r="D141" s="161"/>
      <c r="E141" s="162" t="s">
        <v>170</v>
      </c>
      <c r="F141" s="101" t="s">
        <v>387</v>
      </c>
      <c r="G141" s="147" t="s">
        <v>99</v>
      </c>
      <c r="H141" s="127"/>
      <c r="I141" s="127"/>
      <c r="J141" s="127"/>
      <c r="K141" s="137">
        <v>0.09</v>
      </c>
      <c r="L141" s="137">
        <v>0.1</v>
      </c>
      <c r="M141" s="137">
        <v>0.1</v>
      </c>
      <c r="N141" s="137">
        <v>0.1</v>
      </c>
      <c r="O141" s="137">
        <v>0.1</v>
      </c>
      <c r="P141" s="137">
        <f t="shared" si="26"/>
        <v>9.8000000000000004E-2</v>
      </c>
    </row>
    <row r="142" spans="1:16" s="189" customFormat="1" ht="59.25" customHeight="1" x14ac:dyDescent="0.25">
      <c r="A142" s="146"/>
      <c r="B142" s="150" t="s">
        <v>198</v>
      </c>
      <c r="C142" s="147" t="s">
        <v>62</v>
      </c>
      <c r="D142" s="161"/>
      <c r="E142" s="174" t="s">
        <v>171</v>
      </c>
      <c r="F142" s="101" t="s">
        <v>387</v>
      </c>
      <c r="G142" s="147" t="s">
        <v>99</v>
      </c>
      <c r="H142" s="127"/>
      <c r="I142" s="127"/>
      <c r="J142" s="127"/>
      <c r="K142" s="137">
        <v>0</v>
      </c>
      <c r="L142" s="137">
        <v>0.04</v>
      </c>
      <c r="M142" s="137">
        <v>0.04</v>
      </c>
      <c r="N142" s="137">
        <v>0.04</v>
      </c>
      <c r="O142" s="137">
        <v>0.04</v>
      </c>
      <c r="P142" s="137">
        <f t="shared" si="26"/>
        <v>3.2000000000000001E-2</v>
      </c>
    </row>
    <row r="143" spans="1:16" s="189" customFormat="1" ht="68.25" customHeight="1" x14ac:dyDescent="0.25">
      <c r="A143" s="146"/>
      <c r="B143" s="150" t="s">
        <v>199</v>
      </c>
      <c r="C143" s="147" t="s">
        <v>62</v>
      </c>
      <c r="D143" s="161"/>
      <c r="E143" s="174" t="s">
        <v>172</v>
      </c>
      <c r="F143" s="101" t="s">
        <v>387</v>
      </c>
      <c r="G143" s="147" t="s">
        <v>99</v>
      </c>
      <c r="H143" s="127"/>
      <c r="I143" s="127"/>
      <c r="J143" s="127"/>
      <c r="K143" s="137">
        <v>0.27</v>
      </c>
      <c r="L143" s="137">
        <v>0.3</v>
      </c>
      <c r="M143" s="137">
        <v>0.3</v>
      </c>
      <c r="N143" s="137">
        <v>0.3</v>
      </c>
      <c r="O143" s="137">
        <v>0.3</v>
      </c>
      <c r="P143" s="137">
        <f t="shared" si="26"/>
        <v>0.29399999999999998</v>
      </c>
    </row>
    <row r="144" spans="1:16" s="189" customFormat="1" ht="15.75" hidden="1" x14ac:dyDescent="0.25">
      <c r="A144" s="146"/>
      <c r="B144" s="150"/>
      <c r="C144" s="147"/>
      <c r="D144" s="161"/>
      <c r="E144" s="161"/>
      <c r="F144" s="139"/>
      <c r="G144" s="147"/>
      <c r="H144" s="127"/>
      <c r="I144" s="127"/>
      <c r="J144" s="127"/>
      <c r="K144" s="137"/>
      <c r="L144" s="137"/>
      <c r="M144" s="137"/>
      <c r="N144" s="137"/>
      <c r="O144" s="137"/>
      <c r="P144" s="137">
        <f t="shared" si="26"/>
        <v>0</v>
      </c>
    </row>
    <row r="145" spans="1:16" s="189" customFormat="1" ht="63" customHeight="1" x14ac:dyDescent="0.25">
      <c r="A145" s="146"/>
      <c r="B145" s="150" t="s">
        <v>367</v>
      </c>
      <c r="C145" s="147" t="s">
        <v>108</v>
      </c>
      <c r="D145" s="161"/>
      <c r="E145" s="146"/>
      <c r="F145" s="101" t="s">
        <v>387</v>
      </c>
      <c r="G145" s="147" t="s">
        <v>99</v>
      </c>
      <c r="H145" s="127"/>
      <c r="I145" s="127"/>
      <c r="J145" s="127"/>
      <c r="K145" s="139" t="s">
        <v>200</v>
      </c>
      <c r="L145" s="160">
        <v>100</v>
      </c>
      <c r="M145" s="160">
        <v>100</v>
      </c>
      <c r="N145" s="160">
        <v>100</v>
      </c>
      <c r="O145" s="160">
        <v>100</v>
      </c>
      <c r="P145" s="160">
        <f t="shared" si="26"/>
        <v>100</v>
      </c>
    </row>
    <row r="146" spans="1:16" s="189" customFormat="1" ht="62.25" customHeight="1" x14ac:dyDescent="0.25">
      <c r="A146" s="146"/>
      <c r="B146" s="157" t="s">
        <v>173</v>
      </c>
      <c r="C146" s="152" t="s">
        <v>108</v>
      </c>
      <c r="D146" s="163"/>
      <c r="E146" s="164"/>
      <c r="F146" s="101" t="s">
        <v>387</v>
      </c>
      <c r="G146" s="152" t="s">
        <v>99</v>
      </c>
      <c r="H146" s="165"/>
      <c r="I146" s="165"/>
      <c r="J146" s="165"/>
      <c r="K146" s="136">
        <f>K147+K148+K149+K150+K151+K152</f>
        <v>300</v>
      </c>
      <c r="L146" s="136">
        <f t="shared" ref="L146" si="27">L147+L148+L149+L150+L151+L152</f>
        <v>27730</v>
      </c>
      <c r="M146" s="136">
        <f>M147+M148+M149+M150+M151+M152</f>
        <v>26930</v>
      </c>
      <c r="N146" s="136">
        <f t="shared" ref="N146:P146" si="28">N147+N148+N149+N150+N151+N152</f>
        <v>26930</v>
      </c>
      <c r="O146" s="136">
        <f t="shared" si="28"/>
        <v>26930</v>
      </c>
      <c r="P146" s="136">
        <f t="shared" si="28"/>
        <v>108820</v>
      </c>
    </row>
    <row r="147" spans="1:16" s="189" customFormat="1" ht="69" customHeight="1" x14ac:dyDescent="0.25">
      <c r="A147" s="166" t="s">
        <v>297</v>
      </c>
      <c r="B147" s="167" t="s">
        <v>326</v>
      </c>
      <c r="C147" s="168" t="s">
        <v>108</v>
      </c>
      <c r="D147" s="168"/>
      <c r="E147" s="166"/>
      <c r="F147" s="101" t="s">
        <v>387</v>
      </c>
      <c r="G147" s="168" t="s">
        <v>99</v>
      </c>
      <c r="H147" s="169" t="s">
        <v>245</v>
      </c>
      <c r="I147" s="169" t="s">
        <v>338</v>
      </c>
      <c r="J147" s="169" t="s">
        <v>239</v>
      </c>
      <c r="K147" s="196">
        <v>150</v>
      </c>
      <c r="L147" s="196">
        <v>630</v>
      </c>
      <c r="M147" s="196">
        <v>630</v>
      </c>
      <c r="N147" s="196">
        <v>630</v>
      </c>
      <c r="O147" s="196">
        <v>630</v>
      </c>
      <c r="P147" s="196">
        <f>M147+L147+K147+N147+O147</f>
        <v>2670</v>
      </c>
    </row>
    <row r="148" spans="1:16" s="189" customFormat="1" ht="71.25" customHeight="1" x14ac:dyDescent="0.25">
      <c r="A148" s="166" t="s">
        <v>298</v>
      </c>
      <c r="B148" s="150" t="s">
        <v>327</v>
      </c>
      <c r="C148" s="147" t="s">
        <v>108</v>
      </c>
      <c r="D148" s="161"/>
      <c r="E148" s="146"/>
      <c r="F148" s="101" t="s">
        <v>387</v>
      </c>
      <c r="G148" s="147" t="s">
        <v>99</v>
      </c>
      <c r="H148" s="126" t="s">
        <v>263</v>
      </c>
      <c r="I148" s="126" t="s">
        <v>339</v>
      </c>
      <c r="J148" s="126" t="s">
        <v>246</v>
      </c>
      <c r="K148" s="144">
        <v>150</v>
      </c>
      <c r="L148" s="144">
        <v>1900</v>
      </c>
      <c r="M148" s="144">
        <v>1900</v>
      </c>
      <c r="N148" s="144">
        <v>1900</v>
      </c>
      <c r="O148" s="144">
        <v>1900</v>
      </c>
      <c r="P148" s="196">
        <f t="shared" ref="P148:P149" si="29">M148+L148+K148+N148+O148</f>
        <v>7750</v>
      </c>
    </row>
    <row r="149" spans="1:16" s="189" customFormat="1" ht="15.75" hidden="1" x14ac:dyDescent="0.25">
      <c r="A149" s="166"/>
      <c r="B149" s="150"/>
      <c r="C149" s="147"/>
      <c r="D149" s="161"/>
      <c r="E149" s="146"/>
      <c r="F149" s="139"/>
      <c r="G149" s="147"/>
      <c r="H149" s="127"/>
      <c r="I149" s="127"/>
      <c r="J149" s="127"/>
      <c r="K149" s="144"/>
      <c r="L149" s="144"/>
      <c r="M149" s="144"/>
      <c r="N149" s="144"/>
      <c r="O149" s="144"/>
      <c r="P149" s="196">
        <f t="shared" si="29"/>
        <v>0</v>
      </c>
    </row>
    <row r="150" spans="1:16" s="189" customFormat="1" ht="66" customHeight="1" x14ac:dyDescent="0.25">
      <c r="A150" s="166" t="s">
        <v>299</v>
      </c>
      <c r="B150" s="150" t="s">
        <v>328</v>
      </c>
      <c r="C150" s="147" t="s">
        <v>108</v>
      </c>
      <c r="D150" s="161"/>
      <c r="E150" s="146"/>
      <c r="F150" s="101" t="s">
        <v>387</v>
      </c>
      <c r="G150" s="147" t="s">
        <v>99</v>
      </c>
      <c r="H150" s="126" t="s">
        <v>263</v>
      </c>
      <c r="I150" s="126" t="s">
        <v>340</v>
      </c>
      <c r="J150" s="126" t="s">
        <v>239</v>
      </c>
      <c r="K150" s="144">
        <v>0</v>
      </c>
      <c r="L150" s="144">
        <v>24000</v>
      </c>
      <c r="M150" s="144">
        <v>23000</v>
      </c>
      <c r="N150" s="144">
        <v>23000</v>
      </c>
      <c r="O150" s="144">
        <v>23000</v>
      </c>
      <c r="P150" s="196">
        <f>M150+L150+K150+N150+O150</f>
        <v>93000</v>
      </c>
    </row>
    <row r="151" spans="1:16" s="189" customFormat="1" ht="60.75" customHeight="1" x14ac:dyDescent="0.25">
      <c r="A151" s="139" t="s">
        <v>300</v>
      </c>
      <c r="B151" s="150" t="s">
        <v>316</v>
      </c>
      <c r="C151" s="147" t="s">
        <v>108</v>
      </c>
      <c r="D151" s="161"/>
      <c r="E151" s="146"/>
      <c r="F151" s="101" t="s">
        <v>387</v>
      </c>
      <c r="G151" s="147" t="s">
        <v>99</v>
      </c>
      <c r="H151" s="126" t="s">
        <v>263</v>
      </c>
      <c r="I151" s="126" t="s">
        <v>341</v>
      </c>
      <c r="J151" s="126" t="s">
        <v>246</v>
      </c>
      <c r="K151" s="144">
        <v>0</v>
      </c>
      <c r="L151" s="144">
        <v>1200</v>
      </c>
      <c r="M151" s="144">
        <v>1400</v>
      </c>
      <c r="N151" s="144">
        <v>1400</v>
      </c>
      <c r="O151" s="144">
        <v>1400</v>
      </c>
      <c r="P151" s="196">
        <f>M151+L151+K151+N151+O151</f>
        <v>5400</v>
      </c>
    </row>
    <row r="152" spans="1:16" s="189" customFormat="1" ht="15.75" hidden="1" x14ac:dyDescent="0.25">
      <c r="A152" s="139"/>
      <c r="B152" s="150"/>
      <c r="C152" s="147"/>
      <c r="D152" s="147"/>
      <c r="E152" s="139"/>
      <c r="F152" s="139"/>
      <c r="G152" s="147"/>
      <c r="H152" s="126"/>
      <c r="I152" s="126"/>
      <c r="J152" s="126"/>
      <c r="K152" s="144"/>
      <c r="L152" s="144"/>
      <c r="M152" s="144"/>
      <c r="N152" s="144"/>
      <c r="O152" s="144"/>
      <c r="P152" s="144"/>
    </row>
    <row r="153" spans="1:16" s="189" customFormat="1" ht="65.25" customHeight="1" x14ac:dyDescent="0.25">
      <c r="A153" s="146" t="s">
        <v>278</v>
      </c>
      <c r="B153" s="157" t="s">
        <v>166</v>
      </c>
      <c r="C153" s="152" t="s">
        <v>108</v>
      </c>
      <c r="D153" s="163"/>
      <c r="E153" s="164"/>
      <c r="F153" s="101" t="s">
        <v>387</v>
      </c>
      <c r="G153" s="152" t="s">
        <v>99</v>
      </c>
      <c r="H153" s="165"/>
      <c r="I153" s="165"/>
      <c r="J153" s="165"/>
      <c r="K153" s="136">
        <f>K155</f>
        <v>7917.5</v>
      </c>
      <c r="L153" s="136">
        <f t="shared" ref="L153:O153" si="30">L155</f>
        <v>14936.699999999999</v>
      </c>
      <c r="M153" s="136">
        <f t="shared" si="30"/>
        <v>14971.699999999999</v>
      </c>
      <c r="N153" s="136">
        <f t="shared" si="30"/>
        <v>14296.699999999999</v>
      </c>
      <c r="O153" s="136">
        <f t="shared" si="30"/>
        <v>14971.699999999999</v>
      </c>
      <c r="P153" s="136">
        <f>M153+L153+K153+N153+O153</f>
        <v>67094.299999999988</v>
      </c>
    </row>
    <row r="154" spans="1:16" s="189" customFormat="1" ht="64.5" customHeight="1" x14ac:dyDescent="0.25">
      <c r="A154" s="146"/>
      <c r="B154" s="157" t="s">
        <v>167</v>
      </c>
      <c r="C154" s="147"/>
      <c r="D154" s="161"/>
      <c r="E154" s="146"/>
      <c r="F154" s="101" t="s">
        <v>387</v>
      </c>
      <c r="G154" s="147" t="s">
        <v>99</v>
      </c>
      <c r="H154" s="127"/>
      <c r="I154" s="127"/>
      <c r="J154" s="127"/>
      <c r="K154" s="144"/>
      <c r="L154" s="144"/>
      <c r="M154" s="144"/>
      <c r="N154" s="144"/>
      <c r="O154" s="144"/>
      <c r="P154" s="144"/>
    </row>
    <row r="155" spans="1:16" s="189" customFormat="1" ht="63" customHeight="1" x14ac:dyDescent="0.25">
      <c r="A155" s="146"/>
      <c r="B155" s="157" t="s">
        <v>173</v>
      </c>
      <c r="C155" s="152" t="s">
        <v>108</v>
      </c>
      <c r="D155" s="163"/>
      <c r="E155" s="164"/>
      <c r="F155" s="101" t="s">
        <v>387</v>
      </c>
      <c r="G155" s="173" t="s">
        <v>99</v>
      </c>
      <c r="H155" s="165"/>
      <c r="I155" s="165"/>
      <c r="J155" s="153"/>
      <c r="K155" s="136">
        <f>K156+K164</f>
        <v>7917.5</v>
      </c>
      <c r="L155" s="136">
        <f t="shared" ref="L155:O155" si="31">L156+L164</f>
        <v>14936.699999999999</v>
      </c>
      <c r="M155" s="136">
        <f t="shared" si="31"/>
        <v>14971.699999999999</v>
      </c>
      <c r="N155" s="136">
        <f t="shared" si="31"/>
        <v>14296.699999999999</v>
      </c>
      <c r="O155" s="136">
        <f t="shared" si="31"/>
        <v>14971.699999999999</v>
      </c>
      <c r="P155" s="136">
        <f>P156+P164</f>
        <v>67094.299999999988</v>
      </c>
    </row>
    <row r="156" spans="1:16" s="189" customFormat="1" ht="69" customHeight="1" x14ac:dyDescent="0.25">
      <c r="A156" s="139" t="s">
        <v>287</v>
      </c>
      <c r="B156" s="150" t="s">
        <v>317</v>
      </c>
      <c r="C156" s="147" t="s">
        <v>108</v>
      </c>
      <c r="D156" s="161"/>
      <c r="E156" s="146"/>
      <c r="F156" s="101" t="s">
        <v>387</v>
      </c>
      <c r="G156" s="147" t="s">
        <v>99</v>
      </c>
      <c r="H156" s="156" t="s">
        <v>245</v>
      </c>
      <c r="I156" s="156" t="s">
        <v>364</v>
      </c>
      <c r="J156" s="156"/>
      <c r="K156" s="136">
        <f>K157+K158+K159+K160+K161+K162+K163</f>
        <v>2584.3999999999996</v>
      </c>
      <c r="L156" s="136">
        <f t="shared" ref="L156:O156" si="32">L157+L158+L159+L160+L161+L162+L163</f>
        <v>4447.2999999999993</v>
      </c>
      <c r="M156" s="136">
        <f t="shared" si="32"/>
        <v>4477.2999999999993</v>
      </c>
      <c r="N156" s="136">
        <f t="shared" si="32"/>
        <v>3802.2999999999997</v>
      </c>
      <c r="O156" s="136">
        <f t="shared" si="32"/>
        <v>4477.2999999999993</v>
      </c>
      <c r="P156" s="136">
        <f>P157+P158+P159+P160+P161+P162+P163</f>
        <v>19788.599999999999</v>
      </c>
    </row>
    <row r="157" spans="1:16" s="189" customFormat="1" ht="69.75" customHeight="1" x14ac:dyDescent="0.25">
      <c r="A157" s="146"/>
      <c r="B157" s="150"/>
      <c r="C157" s="147"/>
      <c r="D157" s="161"/>
      <c r="E157" s="146"/>
      <c r="F157" s="101" t="s">
        <v>387</v>
      </c>
      <c r="G157" s="147" t="s">
        <v>99</v>
      </c>
      <c r="H157" s="156" t="s">
        <v>245</v>
      </c>
      <c r="I157" s="156" t="s">
        <v>364</v>
      </c>
      <c r="J157" s="156" t="s">
        <v>271</v>
      </c>
      <c r="K157" s="144">
        <v>1883.6</v>
      </c>
      <c r="L157" s="144">
        <v>2659.2</v>
      </c>
      <c r="M157" s="144">
        <v>2659.2</v>
      </c>
      <c r="N157" s="144">
        <v>2659.2</v>
      </c>
      <c r="O157" s="144">
        <v>2659.2</v>
      </c>
      <c r="P157" s="144">
        <f>O157+N157+M157+L157+K157</f>
        <v>12520.4</v>
      </c>
    </row>
    <row r="158" spans="1:16" s="189" customFormat="1" ht="71.25" customHeight="1" x14ac:dyDescent="0.25">
      <c r="A158" s="146"/>
      <c r="B158" s="150"/>
      <c r="C158" s="147"/>
      <c r="D158" s="161"/>
      <c r="E158" s="146"/>
      <c r="F158" s="101" t="s">
        <v>387</v>
      </c>
      <c r="G158" s="147" t="s">
        <v>99</v>
      </c>
      <c r="H158" s="156" t="s">
        <v>245</v>
      </c>
      <c r="I158" s="156" t="s">
        <v>364</v>
      </c>
      <c r="J158" s="156" t="s">
        <v>272</v>
      </c>
      <c r="K158" s="141">
        <v>568.79999999999995</v>
      </c>
      <c r="L158" s="141">
        <v>803.1</v>
      </c>
      <c r="M158" s="141">
        <v>803.1</v>
      </c>
      <c r="N158" s="141">
        <v>803.1</v>
      </c>
      <c r="O158" s="141">
        <v>803.1</v>
      </c>
      <c r="P158" s="144">
        <f t="shared" ref="P158:P163" si="33">O158+N158+M158+L158+K158</f>
        <v>3781.2</v>
      </c>
    </row>
    <row r="159" spans="1:16" s="189" customFormat="1" ht="67.5" customHeight="1" x14ac:dyDescent="0.25">
      <c r="A159" s="146"/>
      <c r="B159" s="150"/>
      <c r="C159" s="147"/>
      <c r="D159" s="161"/>
      <c r="E159" s="146"/>
      <c r="F159" s="101" t="s">
        <v>387</v>
      </c>
      <c r="G159" s="147" t="s">
        <v>99</v>
      </c>
      <c r="H159" s="156" t="s">
        <v>245</v>
      </c>
      <c r="I159" s="156" t="s">
        <v>364</v>
      </c>
      <c r="J159" s="156" t="s">
        <v>273</v>
      </c>
      <c r="K159" s="141">
        <v>30</v>
      </c>
      <c r="L159" s="141">
        <v>110</v>
      </c>
      <c r="M159" s="141">
        <v>140</v>
      </c>
      <c r="N159" s="141">
        <v>140</v>
      </c>
      <c r="O159" s="141">
        <v>140</v>
      </c>
      <c r="P159" s="144">
        <f t="shared" si="33"/>
        <v>560</v>
      </c>
    </row>
    <row r="160" spans="1:16" s="189" customFormat="1" ht="65.25" customHeight="1" x14ac:dyDescent="0.25">
      <c r="A160" s="146"/>
      <c r="B160" s="150"/>
      <c r="C160" s="147"/>
      <c r="D160" s="161"/>
      <c r="E160" s="146"/>
      <c r="F160" s="101" t="s">
        <v>387</v>
      </c>
      <c r="G160" s="147" t="s">
        <v>99</v>
      </c>
      <c r="H160" s="156" t="s">
        <v>245</v>
      </c>
      <c r="I160" s="156" t="s">
        <v>364</v>
      </c>
      <c r="J160" s="156" t="s">
        <v>269</v>
      </c>
      <c r="K160" s="141">
        <v>35</v>
      </c>
      <c r="L160" s="141">
        <v>100</v>
      </c>
      <c r="M160" s="141">
        <v>100</v>
      </c>
      <c r="N160" s="141">
        <v>100</v>
      </c>
      <c r="O160" s="141">
        <v>100</v>
      </c>
      <c r="P160" s="144">
        <f t="shared" si="33"/>
        <v>435</v>
      </c>
    </row>
    <row r="161" spans="1:16" s="189" customFormat="1" ht="63" customHeight="1" x14ac:dyDescent="0.25">
      <c r="A161" s="146"/>
      <c r="B161" s="150"/>
      <c r="C161" s="147"/>
      <c r="D161" s="161"/>
      <c r="E161" s="146"/>
      <c r="F161" s="101" t="s">
        <v>387</v>
      </c>
      <c r="G161" s="147" t="s">
        <v>99</v>
      </c>
      <c r="H161" s="156" t="s">
        <v>245</v>
      </c>
      <c r="I161" s="156" t="s">
        <v>364</v>
      </c>
      <c r="J161" s="156" t="s">
        <v>270</v>
      </c>
      <c r="K161" s="141">
        <v>55</v>
      </c>
      <c r="L161" s="141">
        <v>750</v>
      </c>
      <c r="M161" s="141">
        <v>750</v>
      </c>
      <c r="N161" s="141">
        <v>75</v>
      </c>
      <c r="O161" s="141">
        <v>750</v>
      </c>
      <c r="P161" s="144">
        <f t="shared" si="33"/>
        <v>2380</v>
      </c>
    </row>
    <row r="162" spans="1:16" s="189" customFormat="1" ht="62.25" customHeight="1" x14ac:dyDescent="0.25">
      <c r="A162" s="146"/>
      <c r="B162" s="150"/>
      <c r="C162" s="147"/>
      <c r="D162" s="161"/>
      <c r="E162" s="146"/>
      <c r="F162" s="101" t="s">
        <v>387</v>
      </c>
      <c r="G162" s="147" t="s">
        <v>99</v>
      </c>
      <c r="H162" s="156" t="s">
        <v>245</v>
      </c>
      <c r="I162" s="156" t="s">
        <v>364</v>
      </c>
      <c r="J162" s="156" t="s">
        <v>274</v>
      </c>
      <c r="K162" s="141">
        <v>0</v>
      </c>
      <c r="L162" s="141">
        <v>10</v>
      </c>
      <c r="M162" s="141">
        <v>10</v>
      </c>
      <c r="N162" s="141">
        <v>10</v>
      </c>
      <c r="O162" s="141">
        <v>10</v>
      </c>
      <c r="P162" s="144">
        <f t="shared" si="33"/>
        <v>40</v>
      </c>
    </row>
    <row r="163" spans="1:16" s="189" customFormat="1" ht="63.75" customHeight="1" x14ac:dyDescent="0.25">
      <c r="A163" s="146"/>
      <c r="B163" s="150"/>
      <c r="C163" s="147"/>
      <c r="D163" s="161"/>
      <c r="E163" s="146"/>
      <c r="F163" s="101" t="s">
        <v>387</v>
      </c>
      <c r="G163" s="147" t="s">
        <v>99</v>
      </c>
      <c r="H163" s="156" t="s">
        <v>245</v>
      </c>
      <c r="I163" s="156" t="s">
        <v>364</v>
      </c>
      <c r="J163" s="156" t="s">
        <v>275</v>
      </c>
      <c r="K163" s="141">
        <v>12</v>
      </c>
      <c r="L163" s="141">
        <v>15</v>
      </c>
      <c r="M163" s="141">
        <v>15</v>
      </c>
      <c r="N163" s="141">
        <v>15</v>
      </c>
      <c r="O163" s="141">
        <v>15</v>
      </c>
      <c r="P163" s="144">
        <f t="shared" si="33"/>
        <v>72</v>
      </c>
    </row>
    <row r="164" spans="1:16" s="189" customFormat="1" ht="64.5" customHeight="1" x14ac:dyDescent="0.25">
      <c r="A164" s="139" t="s">
        <v>288</v>
      </c>
      <c r="B164" s="150" t="s">
        <v>318</v>
      </c>
      <c r="C164" s="147" t="s">
        <v>108</v>
      </c>
      <c r="D164" s="161"/>
      <c r="E164" s="146"/>
      <c r="F164" s="101" t="s">
        <v>387</v>
      </c>
      <c r="G164" s="147" t="s">
        <v>99</v>
      </c>
      <c r="H164" s="156" t="s">
        <v>245</v>
      </c>
      <c r="I164" s="156" t="s">
        <v>365</v>
      </c>
      <c r="J164" s="156"/>
      <c r="K164" s="136">
        <f>K165+K166+K167+K168+K170+K171+K172</f>
        <v>5333.1</v>
      </c>
      <c r="L164" s="136">
        <f t="shared" ref="L164:O164" si="34">L165+L166+L167+L168+L170+L171+L172</f>
        <v>10489.4</v>
      </c>
      <c r="M164" s="136">
        <f t="shared" si="34"/>
        <v>10494.4</v>
      </c>
      <c r="N164" s="136">
        <f t="shared" si="34"/>
        <v>10494.4</v>
      </c>
      <c r="O164" s="136">
        <f t="shared" si="34"/>
        <v>10494.4</v>
      </c>
      <c r="P164" s="136">
        <f>P165+P166+P167+P168+P170+P171+P172</f>
        <v>47305.7</v>
      </c>
    </row>
    <row r="165" spans="1:16" s="189" customFormat="1" ht="66" customHeight="1" x14ac:dyDescent="0.25">
      <c r="A165" s="146"/>
      <c r="B165" s="150"/>
      <c r="C165" s="147" t="s">
        <v>108</v>
      </c>
      <c r="D165" s="161"/>
      <c r="E165" s="146"/>
      <c r="F165" s="101" t="s">
        <v>387</v>
      </c>
      <c r="G165" s="147" t="s">
        <v>99</v>
      </c>
      <c r="H165" s="156" t="s">
        <v>245</v>
      </c>
      <c r="I165" s="156" t="s">
        <v>365</v>
      </c>
      <c r="J165" s="156" t="s">
        <v>266</v>
      </c>
      <c r="K165" s="144">
        <v>3726.6</v>
      </c>
      <c r="L165" s="144">
        <v>7200</v>
      </c>
      <c r="M165" s="144">
        <v>7200</v>
      </c>
      <c r="N165" s="144">
        <v>7200</v>
      </c>
      <c r="O165" s="144">
        <v>7200</v>
      </c>
      <c r="P165" s="144">
        <f>O165+N165+M165+L165+K165</f>
        <v>32526.6</v>
      </c>
    </row>
    <row r="166" spans="1:16" s="189" customFormat="1" ht="58.5" customHeight="1" x14ac:dyDescent="0.25">
      <c r="A166" s="146"/>
      <c r="B166" s="150"/>
      <c r="C166" s="147" t="s">
        <v>108</v>
      </c>
      <c r="D166" s="161"/>
      <c r="E166" s="146"/>
      <c r="F166" s="101" t="s">
        <v>387</v>
      </c>
      <c r="G166" s="147" t="s">
        <v>99</v>
      </c>
      <c r="H166" s="156" t="s">
        <v>245</v>
      </c>
      <c r="I166" s="156" t="s">
        <v>365</v>
      </c>
      <c r="J166" s="156" t="s">
        <v>267</v>
      </c>
      <c r="K166" s="144">
        <v>1125.5</v>
      </c>
      <c r="L166" s="144">
        <f>L165*30.2%</f>
        <v>2174.4</v>
      </c>
      <c r="M166" s="144">
        <f t="shared" ref="M166:O166" si="35">M165*30.2%</f>
        <v>2174.4</v>
      </c>
      <c r="N166" s="144">
        <f t="shared" si="35"/>
        <v>2174.4</v>
      </c>
      <c r="O166" s="144">
        <f t="shared" si="35"/>
        <v>2174.4</v>
      </c>
      <c r="P166" s="144">
        <f t="shared" ref="P166:P172" si="36">O166+N166+M166+L166+K166</f>
        <v>9823.1</v>
      </c>
    </row>
    <row r="167" spans="1:16" s="189" customFormat="1" ht="58.5" customHeight="1" x14ac:dyDescent="0.25">
      <c r="A167" s="146"/>
      <c r="B167" s="150"/>
      <c r="C167" s="147" t="s">
        <v>108</v>
      </c>
      <c r="D167" s="161"/>
      <c r="E167" s="146"/>
      <c r="F167" s="101" t="s">
        <v>387</v>
      </c>
      <c r="G167" s="147" t="s">
        <v>99</v>
      </c>
      <c r="H167" s="156" t="s">
        <v>245</v>
      </c>
      <c r="I167" s="156" t="s">
        <v>365</v>
      </c>
      <c r="J167" s="156" t="s">
        <v>268</v>
      </c>
      <c r="K167" s="144">
        <v>18</v>
      </c>
      <c r="L167" s="144">
        <v>150</v>
      </c>
      <c r="M167" s="144">
        <v>150</v>
      </c>
      <c r="N167" s="144">
        <v>150</v>
      </c>
      <c r="O167" s="144">
        <v>150</v>
      </c>
      <c r="P167" s="144">
        <f t="shared" si="36"/>
        <v>618</v>
      </c>
    </row>
    <row r="168" spans="1:16" s="189" customFormat="1" ht="69" customHeight="1" x14ac:dyDescent="0.25">
      <c r="A168" s="146"/>
      <c r="B168" s="150"/>
      <c r="C168" s="147" t="s">
        <v>108</v>
      </c>
      <c r="D168" s="161"/>
      <c r="E168" s="146"/>
      <c r="F168" s="101" t="s">
        <v>387</v>
      </c>
      <c r="G168" s="147" t="s">
        <v>99</v>
      </c>
      <c r="H168" s="156" t="s">
        <v>245</v>
      </c>
      <c r="I168" s="156" t="s">
        <v>365</v>
      </c>
      <c r="J168" s="156" t="s">
        <v>269</v>
      </c>
      <c r="K168" s="141">
        <v>183</v>
      </c>
      <c r="L168" s="141">
        <v>160</v>
      </c>
      <c r="M168" s="141">
        <v>160</v>
      </c>
      <c r="N168" s="141">
        <v>160</v>
      </c>
      <c r="O168" s="141">
        <v>160</v>
      </c>
      <c r="P168" s="141">
        <f t="shared" si="36"/>
        <v>823</v>
      </c>
    </row>
    <row r="169" spans="1:16" s="189" customFormat="1" ht="15.75" hidden="1" x14ac:dyDescent="0.25">
      <c r="A169" s="146"/>
      <c r="B169" s="150"/>
      <c r="C169" s="147"/>
      <c r="D169" s="161"/>
      <c r="E169" s="146"/>
      <c r="F169" s="139"/>
      <c r="G169" s="147"/>
      <c r="H169" s="156"/>
      <c r="I169" s="156"/>
      <c r="J169" s="156"/>
      <c r="K169" s="141"/>
      <c r="L169" s="141"/>
      <c r="M169" s="141"/>
      <c r="N169" s="141"/>
      <c r="O169" s="141"/>
      <c r="P169" s="141">
        <f t="shared" si="36"/>
        <v>0</v>
      </c>
    </row>
    <row r="170" spans="1:16" s="189" customFormat="1" ht="64.5" customHeight="1" x14ac:dyDescent="0.25">
      <c r="A170" s="146"/>
      <c r="B170" s="150"/>
      <c r="C170" s="147" t="s">
        <v>108</v>
      </c>
      <c r="D170" s="161"/>
      <c r="E170" s="146"/>
      <c r="F170" s="101" t="s">
        <v>387</v>
      </c>
      <c r="G170" s="147" t="s">
        <v>99</v>
      </c>
      <c r="H170" s="156" t="s">
        <v>245</v>
      </c>
      <c r="I170" s="156" t="s">
        <v>365</v>
      </c>
      <c r="J170" s="156" t="s">
        <v>276</v>
      </c>
      <c r="K170" s="141">
        <v>24</v>
      </c>
      <c r="L170" s="141">
        <v>55</v>
      </c>
      <c r="M170" s="141">
        <v>60</v>
      </c>
      <c r="N170" s="141">
        <v>60</v>
      </c>
      <c r="O170" s="141">
        <v>60</v>
      </c>
      <c r="P170" s="141">
        <f t="shared" si="36"/>
        <v>259</v>
      </c>
    </row>
    <row r="171" spans="1:16" s="189" customFormat="1" ht="60.75" hidden="1" customHeight="1" x14ac:dyDescent="0.25">
      <c r="A171" s="146"/>
      <c r="B171" s="150"/>
      <c r="C171" s="147" t="s">
        <v>108</v>
      </c>
      <c r="D171" s="161"/>
      <c r="E171" s="146"/>
      <c r="F171" s="101" t="s">
        <v>369</v>
      </c>
      <c r="G171" s="147" t="s">
        <v>99</v>
      </c>
      <c r="H171" s="156" t="s">
        <v>245</v>
      </c>
      <c r="I171" s="156" t="s">
        <v>365</v>
      </c>
      <c r="J171" s="156" t="s">
        <v>277</v>
      </c>
      <c r="K171" s="141"/>
      <c r="L171" s="141"/>
      <c r="M171" s="141"/>
      <c r="N171" s="141"/>
      <c r="O171" s="141"/>
      <c r="P171" s="141"/>
    </row>
    <row r="172" spans="1:16" s="189" customFormat="1" ht="67.5" customHeight="1" x14ac:dyDescent="0.25">
      <c r="A172" s="139"/>
      <c r="B172" s="150"/>
      <c r="C172" s="147" t="s">
        <v>108</v>
      </c>
      <c r="D172" s="161"/>
      <c r="E172" s="146"/>
      <c r="F172" s="101" t="s">
        <v>387</v>
      </c>
      <c r="G172" s="174" t="s">
        <v>99</v>
      </c>
      <c r="H172" s="156" t="s">
        <v>245</v>
      </c>
      <c r="I172" s="156" t="s">
        <v>365</v>
      </c>
      <c r="J172" s="156" t="s">
        <v>270</v>
      </c>
      <c r="K172" s="141">
        <v>256</v>
      </c>
      <c r="L172" s="141">
        <v>750</v>
      </c>
      <c r="M172" s="141">
        <v>750</v>
      </c>
      <c r="N172" s="141">
        <v>750</v>
      </c>
      <c r="O172" s="141">
        <v>750</v>
      </c>
      <c r="P172" s="141">
        <f t="shared" si="36"/>
        <v>3256</v>
      </c>
    </row>
    <row r="173" spans="1:16" s="189" customFormat="1" ht="67.5" customHeight="1" x14ac:dyDescent="0.25">
      <c r="A173" s="185"/>
      <c r="B173" s="177"/>
      <c r="C173" s="178"/>
      <c r="D173" s="179"/>
      <c r="E173" s="180"/>
      <c r="F173" s="197"/>
      <c r="G173" s="182"/>
      <c r="H173" s="183"/>
      <c r="I173" s="183"/>
      <c r="J173" s="183"/>
      <c r="K173" s="184"/>
      <c r="L173" s="184"/>
      <c r="M173" s="184"/>
      <c r="N173" s="184"/>
      <c r="O173" s="184"/>
      <c r="P173" s="184"/>
    </row>
    <row r="174" spans="1:16" s="189" customFormat="1" ht="15.75" x14ac:dyDescent="0.25">
      <c r="A174" s="185"/>
      <c r="B174" s="177"/>
      <c r="C174" s="178"/>
      <c r="D174" s="179"/>
      <c r="E174" s="180"/>
      <c r="F174" s="181"/>
      <c r="G174" s="182"/>
      <c r="H174" s="183"/>
      <c r="I174" s="183"/>
      <c r="J174" s="183"/>
      <c r="K174" s="184"/>
      <c r="L174" s="184"/>
      <c r="M174" s="184"/>
      <c r="N174" s="184"/>
      <c r="O174" s="184"/>
      <c r="P174" s="184"/>
    </row>
    <row r="175" spans="1:16" s="189" customFormat="1" ht="18.75" x14ac:dyDescent="0.25">
      <c r="A175" s="181"/>
      <c r="B175" s="177"/>
      <c r="C175" s="178"/>
      <c r="D175" s="179"/>
      <c r="E175" s="180"/>
      <c r="F175" s="181"/>
      <c r="G175" s="262" t="s">
        <v>389</v>
      </c>
      <c r="H175" s="263"/>
      <c r="I175" s="263"/>
      <c r="J175" s="263"/>
      <c r="K175" s="263"/>
      <c r="L175" s="263"/>
      <c r="M175" s="263"/>
      <c r="N175" s="263"/>
      <c r="O175" s="263"/>
      <c r="P175" s="263"/>
    </row>
    <row r="176" spans="1:16" s="189" customFormat="1" ht="18.75" x14ac:dyDescent="0.3">
      <c r="A176" s="148" t="s">
        <v>278</v>
      </c>
      <c r="B176" s="252" t="s">
        <v>190</v>
      </c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15"/>
      <c r="O176" s="215"/>
      <c r="P176" s="133"/>
    </row>
    <row r="177" spans="1:16" s="189" customFormat="1" ht="46.5" customHeight="1" x14ac:dyDescent="0.25">
      <c r="A177" s="146"/>
      <c r="B177" s="175"/>
      <c r="C177" s="175"/>
      <c r="D177" s="175"/>
      <c r="E177" s="175"/>
      <c r="F177" s="175"/>
      <c r="G177" s="175"/>
      <c r="H177" s="175" t="s">
        <v>31</v>
      </c>
      <c r="I177" s="175" t="s">
        <v>32</v>
      </c>
      <c r="J177" s="216" t="s">
        <v>33</v>
      </c>
      <c r="K177" s="218">
        <v>2019</v>
      </c>
      <c r="L177" s="217">
        <v>2020</v>
      </c>
      <c r="M177" s="217">
        <v>2021</v>
      </c>
      <c r="N177" s="217">
        <v>2022</v>
      </c>
      <c r="O177" s="217">
        <v>2023</v>
      </c>
      <c r="P177" s="217" t="s">
        <v>59</v>
      </c>
    </row>
    <row r="178" spans="1:16" s="189" customFormat="1" ht="52.5" customHeight="1" x14ac:dyDescent="0.25">
      <c r="A178" s="146"/>
      <c r="B178" s="150" t="s">
        <v>203</v>
      </c>
      <c r="C178" s="147"/>
      <c r="D178" s="161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</row>
    <row r="179" spans="1:16" s="189" customFormat="1" ht="66" customHeight="1" x14ac:dyDescent="0.25">
      <c r="A179" s="146"/>
      <c r="B179" s="150" t="s">
        <v>204</v>
      </c>
      <c r="C179" s="147" t="s">
        <v>62</v>
      </c>
      <c r="D179" s="147"/>
      <c r="E179" s="147" t="s">
        <v>208</v>
      </c>
      <c r="F179" s="101" t="s">
        <v>387</v>
      </c>
      <c r="G179" s="147" t="s">
        <v>99</v>
      </c>
      <c r="H179" s="139"/>
      <c r="I179" s="139"/>
      <c r="J179" s="139"/>
      <c r="K179" s="137">
        <v>1</v>
      </c>
      <c r="L179" s="137">
        <v>1</v>
      </c>
      <c r="M179" s="137">
        <v>1</v>
      </c>
      <c r="N179" s="137">
        <v>1</v>
      </c>
      <c r="O179" s="137">
        <v>1</v>
      </c>
      <c r="P179" s="137">
        <v>1</v>
      </c>
    </row>
    <row r="180" spans="1:16" s="189" customFormat="1" ht="84.75" customHeight="1" x14ac:dyDescent="0.25">
      <c r="A180" s="164"/>
      <c r="B180" s="150" t="s">
        <v>205</v>
      </c>
      <c r="C180" s="147" t="s">
        <v>62</v>
      </c>
      <c r="D180" s="147"/>
      <c r="E180" s="147" t="s">
        <v>209</v>
      </c>
      <c r="F180" s="101" t="s">
        <v>387</v>
      </c>
      <c r="G180" s="147" t="s">
        <v>99</v>
      </c>
      <c r="H180" s="139"/>
      <c r="I180" s="139"/>
      <c r="J180" s="139"/>
      <c r="K180" s="138">
        <v>0.76700000000000002</v>
      </c>
      <c r="L180" s="137">
        <v>0.91</v>
      </c>
      <c r="M180" s="137">
        <v>0.95</v>
      </c>
      <c r="N180" s="137">
        <v>0.95</v>
      </c>
      <c r="O180" s="137">
        <v>0.95</v>
      </c>
      <c r="P180" s="138">
        <f>(O180+N180+M180+L180+K180)/5</f>
        <v>0.90539999999999998</v>
      </c>
    </row>
    <row r="181" spans="1:16" s="189" customFormat="1" ht="79.5" customHeight="1" x14ac:dyDescent="0.25">
      <c r="A181" s="176"/>
      <c r="B181" s="150" t="s">
        <v>206</v>
      </c>
      <c r="C181" s="147" t="s">
        <v>62</v>
      </c>
      <c r="D181" s="147"/>
      <c r="E181" s="147" t="s">
        <v>210</v>
      </c>
      <c r="F181" s="101" t="s">
        <v>387</v>
      </c>
      <c r="G181" s="147" t="s">
        <v>99</v>
      </c>
      <c r="H181" s="139"/>
      <c r="I181" s="139"/>
      <c r="J181" s="139"/>
      <c r="K181" s="137">
        <v>0.46</v>
      </c>
      <c r="L181" s="137">
        <v>0.5</v>
      </c>
      <c r="M181" s="137">
        <v>0.6</v>
      </c>
      <c r="N181" s="137">
        <v>0.6</v>
      </c>
      <c r="O181" s="137">
        <v>0.6</v>
      </c>
      <c r="P181" s="138">
        <f t="shared" ref="P181:P185" si="37">(O181+N181+M181+L181+K181)/5</f>
        <v>0.55199999999999994</v>
      </c>
    </row>
    <row r="182" spans="1:16" s="189" customFormat="1" ht="92.25" customHeight="1" x14ac:dyDescent="0.25">
      <c r="A182" s="176"/>
      <c r="B182" s="150" t="s">
        <v>211</v>
      </c>
      <c r="C182" s="147" t="s">
        <v>62</v>
      </c>
      <c r="D182" s="147"/>
      <c r="E182" s="147" t="s">
        <v>212</v>
      </c>
      <c r="F182" s="101" t="s">
        <v>387</v>
      </c>
      <c r="G182" s="147" t="s">
        <v>99</v>
      </c>
      <c r="H182" s="139"/>
      <c r="I182" s="139"/>
      <c r="J182" s="139"/>
      <c r="K182" s="137">
        <v>0.05</v>
      </c>
      <c r="L182" s="137">
        <v>0.03</v>
      </c>
      <c r="M182" s="137">
        <v>0.02</v>
      </c>
      <c r="N182" s="137">
        <v>0.02</v>
      </c>
      <c r="O182" s="137">
        <v>0.02</v>
      </c>
      <c r="P182" s="138">
        <f t="shared" si="37"/>
        <v>2.8000000000000004E-2</v>
      </c>
    </row>
    <row r="183" spans="1:16" s="189" customFormat="1" ht="61.5" customHeight="1" x14ac:dyDescent="0.25">
      <c r="A183" s="249"/>
      <c r="B183" s="149" t="s">
        <v>207</v>
      </c>
      <c r="C183" s="147" t="s">
        <v>62</v>
      </c>
      <c r="D183" s="147"/>
      <c r="E183" s="147" t="s">
        <v>213</v>
      </c>
      <c r="F183" s="101" t="s">
        <v>387</v>
      </c>
      <c r="G183" s="147" t="s">
        <v>99</v>
      </c>
      <c r="H183" s="139"/>
      <c r="I183" s="139"/>
      <c r="J183" s="139"/>
      <c r="K183" s="137">
        <v>0.72</v>
      </c>
      <c r="L183" s="137">
        <v>0.75</v>
      </c>
      <c r="M183" s="137">
        <v>0.8</v>
      </c>
      <c r="N183" s="137">
        <v>0.8</v>
      </c>
      <c r="O183" s="137">
        <v>0.8</v>
      </c>
      <c r="P183" s="138">
        <f t="shared" si="37"/>
        <v>0.77400000000000002</v>
      </c>
    </row>
    <row r="184" spans="1:16" s="189" customFormat="1" ht="66" customHeight="1" x14ac:dyDescent="0.25">
      <c r="A184" s="250"/>
      <c r="B184" s="150" t="s">
        <v>219</v>
      </c>
      <c r="C184" s="147" t="s">
        <v>62</v>
      </c>
      <c r="D184" s="147"/>
      <c r="E184" s="147" t="s">
        <v>236</v>
      </c>
      <c r="F184" s="101" t="s">
        <v>387</v>
      </c>
      <c r="G184" s="147" t="s">
        <v>99</v>
      </c>
      <c r="H184" s="139"/>
      <c r="I184" s="139"/>
      <c r="J184" s="139"/>
      <c r="K184" s="137">
        <v>1</v>
      </c>
      <c r="L184" s="137">
        <v>1</v>
      </c>
      <c r="M184" s="137">
        <v>1</v>
      </c>
      <c r="N184" s="137">
        <v>1</v>
      </c>
      <c r="O184" s="137">
        <v>1</v>
      </c>
      <c r="P184" s="138">
        <f t="shared" si="37"/>
        <v>1</v>
      </c>
    </row>
    <row r="185" spans="1:16" s="189" customFormat="1" ht="73.5" customHeight="1" x14ac:dyDescent="0.25">
      <c r="A185" s="250"/>
      <c r="B185" s="149" t="s">
        <v>220</v>
      </c>
      <c r="C185" s="147" t="s">
        <v>62</v>
      </c>
      <c r="D185" s="147"/>
      <c r="E185" s="147" t="s">
        <v>237</v>
      </c>
      <c r="F185" s="101" t="s">
        <v>387</v>
      </c>
      <c r="G185" s="147" t="s">
        <v>99</v>
      </c>
      <c r="H185" s="139"/>
      <c r="I185" s="139"/>
      <c r="J185" s="139"/>
      <c r="K185" s="137">
        <v>1</v>
      </c>
      <c r="L185" s="137">
        <v>1</v>
      </c>
      <c r="M185" s="137">
        <v>1</v>
      </c>
      <c r="N185" s="137">
        <v>1</v>
      </c>
      <c r="O185" s="137">
        <v>1</v>
      </c>
      <c r="P185" s="138">
        <f t="shared" si="37"/>
        <v>1</v>
      </c>
    </row>
    <row r="186" spans="1:16" s="189" customFormat="1" ht="15.75" hidden="1" x14ac:dyDescent="0.25">
      <c r="A186" s="250"/>
      <c r="B186" s="149"/>
      <c r="C186" s="174"/>
      <c r="D186" s="161"/>
      <c r="E186" s="146"/>
      <c r="F186" s="139"/>
      <c r="G186" s="147"/>
      <c r="H186" s="146"/>
      <c r="I186" s="146"/>
      <c r="J186" s="146"/>
      <c r="K186" s="147"/>
      <c r="L186" s="147"/>
      <c r="M186" s="147"/>
      <c r="N186" s="147"/>
      <c r="O186" s="147"/>
      <c r="P186" s="147"/>
    </row>
    <row r="187" spans="1:16" s="189" customFormat="1" ht="15.75" hidden="1" x14ac:dyDescent="0.25">
      <c r="A187" s="250"/>
      <c r="B187" s="150"/>
      <c r="C187" s="174"/>
      <c r="D187" s="161"/>
      <c r="E187" s="146"/>
      <c r="F187" s="139"/>
      <c r="G187" s="147"/>
      <c r="H187" s="146"/>
      <c r="I187" s="146"/>
      <c r="J187" s="146"/>
      <c r="K187" s="147"/>
      <c r="L187" s="147"/>
      <c r="M187" s="147"/>
      <c r="N187" s="147"/>
      <c r="O187" s="147"/>
      <c r="P187" s="147"/>
    </row>
    <row r="188" spans="1:16" s="189" customFormat="1" ht="64.5" customHeight="1" x14ac:dyDescent="0.25">
      <c r="A188" s="251"/>
      <c r="B188" s="157" t="s">
        <v>173</v>
      </c>
      <c r="C188" s="147" t="s">
        <v>108</v>
      </c>
      <c r="D188" s="147"/>
      <c r="E188" s="139"/>
      <c r="F188" s="101" t="s">
        <v>387</v>
      </c>
      <c r="G188" s="147" t="s">
        <v>99</v>
      </c>
      <c r="H188" s="139"/>
      <c r="I188" s="139"/>
      <c r="J188" s="139"/>
      <c r="K188" s="136">
        <f>K11+K38+K73+K127+K146+K155</f>
        <v>171309.2</v>
      </c>
      <c r="L188" s="136">
        <f>L11+L38+L73+L127+L146+L155</f>
        <v>320911.2</v>
      </c>
      <c r="M188" s="136">
        <f>M11+M38+M73+M127+M146+M155</f>
        <v>320146.2</v>
      </c>
      <c r="N188" s="136">
        <f>N11+N38+N73+N127+N146+N155</f>
        <v>319471.2</v>
      </c>
      <c r="O188" s="136">
        <f t="shared" ref="O188" si="38">O11+O38+O73+O127+O146+O155</f>
        <v>320146.2</v>
      </c>
      <c r="P188" s="136">
        <f>SUM(K188:O188)</f>
        <v>1451984</v>
      </c>
    </row>
    <row r="189" spans="1:16" s="189" customFormat="1" ht="60.75" customHeight="1" x14ac:dyDescent="0.25">
      <c r="A189" s="146"/>
      <c r="B189" s="157" t="s">
        <v>214</v>
      </c>
      <c r="C189" s="147" t="s">
        <v>108</v>
      </c>
      <c r="D189" s="147"/>
      <c r="E189" s="139"/>
      <c r="F189" s="101" t="s">
        <v>387</v>
      </c>
      <c r="G189" s="147" t="s">
        <v>99</v>
      </c>
      <c r="H189" s="139"/>
      <c r="I189" s="139"/>
      <c r="J189" s="139"/>
      <c r="K189" s="136">
        <f>K136+K121+K85+K65+K30+K126</f>
        <v>235636.3</v>
      </c>
      <c r="L189" s="136">
        <f>L136+L121+L85+L65+L30+L126</f>
        <v>294672.5</v>
      </c>
      <c r="M189" s="136">
        <f>M136+M121+M85+M65+M30+M126</f>
        <v>294672.5</v>
      </c>
      <c r="N189" s="136">
        <f t="shared" ref="N189:O189" si="39">N136+N121+N85+N65+N30+N126</f>
        <v>294672.5</v>
      </c>
      <c r="O189" s="136">
        <f t="shared" si="39"/>
        <v>294672.5</v>
      </c>
      <c r="P189" s="136">
        <f>P136+P121+P85+P65+P30+P126</f>
        <v>1414326.3</v>
      </c>
    </row>
    <row r="190" spans="1:16" s="189" customFormat="1" ht="15.75" hidden="1" x14ac:dyDescent="0.25">
      <c r="A190" s="146"/>
      <c r="B190" s="157"/>
      <c r="C190" s="147"/>
      <c r="D190" s="147"/>
      <c r="E190" s="139"/>
      <c r="F190" s="139"/>
      <c r="G190" s="147"/>
      <c r="H190" s="139"/>
      <c r="I190" s="139"/>
      <c r="J190" s="139"/>
      <c r="K190" s="136"/>
      <c r="L190" s="136"/>
      <c r="M190" s="136"/>
      <c r="N190" s="136"/>
      <c r="O190" s="136"/>
      <c r="P190" s="136"/>
    </row>
    <row r="191" spans="1:16" s="189" customFormat="1" ht="78" customHeight="1" x14ac:dyDescent="0.25">
      <c r="A191" s="146"/>
      <c r="B191" s="163" t="s">
        <v>390</v>
      </c>
      <c r="C191" s="147" t="s">
        <v>108</v>
      </c>
      <c r="D191" s="147"/>
      <c r="E191" s="139"/>
      <c r="F191" s="101" t="s">
        <v>387</v>
      </c>
      <c r="G191" s="147" t="s">
        <v>99</v>
      </c>
      <c r="H191" s="139"/>
      <c r="I191" s="139"/>
      <c r="J191" s="139"/>
      <c r="K191" s="136">
        <f>K189+K188</f>
        <v>406945.5</v>
      </c>
      <c r="L191" s="136">
        <f t="shared" ref="L191:O191" si="40">L189+L188</f>
        <v>615583.69999999995</v>
      </c>
      <c r="M191" s="136">
        <f t="shared" si="40"/>
        <v>614818.69999999995</v>
      </c>
      <c r="N191" s="136">
        <f t="shared" si="40"/>
        <v>614143.69999999995</v>
      </c>
      <c r="O191" s="136">
        <f t="shared" si="40"/>
        <v>614818.69999999995</v>
      </c>
      <c r="P191" s="136">
        <f>P189+P188</f>
        <v>2866310.3</v>
      </c>
    </row>
  </sheetData>
  <mergeCells count="23">
    <mergeCell ref="G175:P175"/>
    <mergeCell ref="B176:M176"/>
    <mergeCell ref="A183:A188"/>
    <mergeCell ref="H5:J5"/>
    <mergeCell ref="K5:P5"/>
    <mergeCell ref="A20:A21"/>
    <mergeCell ref="C20:C21"/>
    <mergeCell ref="D20:D21"/>
    <mergeCell ref="E20:E21"/>
    <mergeCell ref="F20:F21"/>
    <mergeCell ref="H20:H21"/>
    <mergeCell ref="I20:I21"/>
    <mergeCell ref="J20:J21"/>
    <mergeCell ref="H1:P1"/>
    <mergeCell ref="B3:M3"/>
    <mergeCell ref="E4:J4"/>
    <mergeCell ref="A5:A6"/>
    <mergeCell ref="B5:B6"/>
    <mergeCell ref="C5:C6"/>
    <mergeCell ref="D5:D6"/>
    <mergeCell ref="E5:E6"/>
    <mergeCell ref="F5:F6"/>
    <mergeCell ref="G5:G6"/>
  </mergeCells>
  <pageMargins left="0" right="0" top="0" bottom="0" header="0.31496062992125984" footer="0.31496062992125984"/>
  <pageSetup paperSize="9" scale="55" orientation="landscape" verticalDpi="0" r:id="rId1"/>
  <headerFooter differentOddEven="1" scaleWithDoc="0" alignWithMargins="0">
    <oddFooter>&amp;C11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tabSelected="1" topLeftCell="C191" zoomScaleNormal="100" workbookViewId="0">
      <selection activeCell="C200" sqref="C200:P207"/>
    </sheetView>
  </sheetViews>
  <sheetFormatPr defaultRowHeight="15" x14ac:dyDescent="0.25"/>
  <cols>
    <col min="1" max="1" width="9.140625" customWidth="1"/>
    <col min="2" max="2" width="64.7109375" customWidth="1"/>
    <col min="3" max="3" width="14" customWidth="1"/>
    <col min="4" max="4" width="12.85546875" customWidth="1"/>
    <col min="5" max="5" width="23.42578125" customWidth="1"/>
    <col min="6" max="6" width="12.7109375" customWidth="1"/>
    <col min="7" max="7" width="27.28515625" customWidth="1"/>
    <col min="8" max="8" width="11.7109375" customWidth="1"/>
    <col min="9" max="9" width="19.28515625" customWidth="1"/>
    <col min="10" max="10" width="11.140625" customWidth="1"/>
    <col min="11" max="11" width="13.7109375" style="189" customWidth="1"/>
    <col min="12" max="12" width="14.7109375" style="189" customWidth="1"/>
    <col min="13" max="13" width="14.5703125" style="189" customWidth="1"/>
    <col min="14" max="14" width="15" style="189" customWidth="1"/>
    <col min="15" max="15" width="14.85546875" style="189" customWidth="1"/>
    <col min="16" max="16" width="15.28515625" style="189" customWidth="1"/>
  </cols>
  <sheetData>
    <row r="1" spans="1:16" x14ac:dyDescent="0.25">
      <c r="A1" s="133"/>
      <c r="B1" s="212"/>
      <c r="C1" s="213"/>
      <c r="D1" s="212"/>
      <c r="E1" s="133"/>
      <c r="F1" s="133"/>
      <c r="G1" s="133"/>
      <c r="H1" s="246"/>
      <c r="I1" s="271"/>
      <c r="J1" s="271"/>
      <c r="K1" s="271"/>
      <c r="L1" s="271"/>
      <c r="M1" s="271"/>
      <c r="N1" s="271"/>
      <c r="O1" s="271"/>
      <c r="P1" s="271"/>
    </row>
    <row r="2" spans="1:16" x14ac:dyDescent="0.25">
      <c r="A2" s="133"/>
      <c r="B2" s="212"/>
      <c r="C2" s="213"/>
      <c r="D2" s="212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38.25" customHeight="1" x14ac:dyDescent="0.3">
      <c r="A3" s="133"/>
      <c r="B3" s="252" t="s">
        <v>375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19"/>
      <c r="O3" s="219"/>
      <c r="P3" s="133"/>
    </row>
    <row r="4" spans="1:16" ht="18.75" x14ac:dyDescent="0.25">
      <c r="A4" s="133"/>
      <c r="B4" s="212"/>
      <c r="C4" s="213"/>
      <c r="D4" s="212"/>
      <c r="E4" s="272"/>
      <c r="F4" s="273"/>
      <c r="G4" s="273"/>
      <c r="H4" s="273"/>
      <c r="I4" s="273"/>
      <c r="J4" s="273"/>
      <c r="K4" s="133"/>
      <c r="L4" s="133"/>
      <c r="M4" s="133"/>
      <c r="N4" s="133"/>
      <c r="O4" s="133"/>
      <c r="P4" s="133"/>
    </row>
    <row r="5" spans="1:16" ht="15.75" x14ac:dyDescent="0.25">
      <c r="A5" s="249" t="s">
        <v>45</v>
      </c>
      <c r="B5" s="274" t="s">
        <v>60</v>
      </c>
      <c r="C5" s="274" t="s">
        <v>41</v>
      </c>
      <c r="D5" s="274" t="s">
        <v>61</v>
      </c>
      <c r="E5" s="274" t="s">
        <v>44</v>
      </c>
      <c r="F5" s="274" t="s">
        <v>42</v>
      </c>
      <c r="G5" s="274" t="s">
        <v>43</v>
      </c>
      <c r="H5" s="276" t="s">
        <v>36</v>
      </c>
      <c r="I5" s="276"/>
      <c r="J5" s="276"/>
      <c r="K5" s="264" t="s">
        <v>97</v>
      </c>
      <c r="L5" s="264"/>
      <c r="M5" s="264"/>
      <c r="N5" s="264"/>
      <c r="O5" s="264"/>
      <c r="P5" s="264"/>
    </row>
    <row r="6" spans="1:16" ht="47.25" x14ac:dyDescent="0.25">
      <c r="A6" s="251"/>
      <c r="B6" s="275"/>
      <c r="C6" s="275"/>
      <c r="D6" s="275"/>
      <c r="E6" s="275"/>
      <c r="F6" s="275"/>
      <c r="G6" s="275"/>
      <c r="H6" s="175" t="s">
        <v>31</v>
      </c>
      <c r="I6" s="175" t="s">
        <v>32</v>
      </c>
      <c r="J6" s="175" t="s">
        <v>33</v>
      </c>
      <c r="K6" s="220">
        <v>2018</v>
      </c>
      <c r="L6" s="220">
        <v>2019</v>
      </c>
      <c r="M6" s="220">
        <v>2020</v>
      </c>
      <c r="N6" s="220">
        <v>2021</v>
      </c>
      <c r="O6" s="220">
        <v>2022</v>
      </c>
      <c r="P6" s="220" t="s">
        <v>59</v>
      </c>
    </row>
    <row r="7" spans="1:16" ht="15.75" x14ac:dyDescent="0.25">
      <c r="A7" s="135" t="s">
        <v>46</v>
      </c>
      <c r="B7" s="105" t="s">
        <v>47</v>
      </c>
      <c r="C7" s="105" t="s">
        <v>48</v>
      </c>
      <c r="D7" s="105" t="s">
        <v>49</v>
      </c>
      <c r="E7" s="105" t="s">
        <v>50</v>
      </c>
      <c r="F7" s="105" t="s">
        <v>51</v>
      </c>
      <c r="G7" s="105" t="s">
        <v>52</v>
      </c>
      <c r="H7" s="105" t="s">
        <v>53</v>
      </c>
      <c r="I7" s="105" t="s">
        <v>54</v>
      </c>
      <c r="J7" s="105" t="s">
        <v>55</v>
      </c>
      <c r="K7" s="135" t="s">
        <v>370</v>
      </c>
      <c r="L7" s="135" t="s">
        <v>371</v>
      </c>
      <c r="M7" s="135" t="s">
        <v>372</v>
      </c>
      <c r="N7" s="135" t="s">
        <v>373</v>
      </c>
      <c r="O7" s="135" t="s">
        <v>374</v>
      </c>
      <c r="P7" s="214" t="s">
        <v>0</v>
      </c>
    </row>
    <row r="8" spans="1:16" ht="63" x14ac:dyDescent="0.25">
      <c r="A8" s="100" t="s">
        <v>320</v>
      </c>
      <c r="B8" s="59" t="s">
        <v>143</v>
      </c>
      <c r="C8" s="101"/>
      <c r="D8" s="101"/>
      <c r="E8" s="101"/>
      <c r="F8" s="101" t="s">
        <v>369</v>
      </c>
      <c r="G8" s="100" t="s">
        <v>99</v>
      </c>
      <c r="H8" s="102"/>
      <c r="I8" s="102"/>
      <c r="J8" s="102"/>
      <c r="K8" s="195">
        <f>K11+K30</f>
        <v>76958.600000000006</v>
      </c>
      <c r="L8" s="195">
        <f t="shared" ref="L8:P8" si="0">L11+L30</f>
        <v>89420.6</v>
      </c>
      <c r="M8" s="195">
        <f t="shared" si="0"/>
        <v>105982.9</v>
      </c>
      <c r="N8" s="195">
        <f t="shared" si="0"/>
        <v>105982.9</v>
      </c>
      <c r="O8" s="195">
        <f t="shared" si="0"/>
        <v>105982.9</v>
      </c>
      <c r="P8" s="195">
        <f t="shared" si="0"/>
        <v>484327.9</v>
      </c>
    </row>
    <row r="9" spans="1:16" ht="63" x14ac:dyDescent="0.25">
      <c r="A9" s="199"/>
      <c r="B9" s="64" t="s">
        <v>252</v>
      </c>
      <c r="C9" s="66"/>
      <c r="D9" s="66"/>
      <c r="E9" s="66"/>
      <c r="F9" s="101" t="s">
        <v>369</v>
      </c>
      <c r="G9" s="199" t="s">
        <v>99</v>
      </c>
      <c r="H9" s="102"/>
      <c r="I9" s="102"/>
      <c r="J9" s="102"/>
      <c r="K9" s="195"/>
      <c r="L9" s="195"/>
      <c r="M9" s="195"/>
      <c r="N9" s="195"/>
      <c r="O9" s="195"/>
      <c r="P9" s="195"/>
    </row>
    <row r="10" spans="1:16" ht="63" x14ac:dyDescent="0.25">
      <c r="A10" s="199"/>
      <c r="B10" s="64" t="s">
        <v>253</v>
      </c>
      <c r="C10" s="66"/>
      <c r="D10" s="66"/>
      <c r="E10" s="66"/>
      <c r="F10" s="101" t="s">
        <v>369</v>
      </c>
      <c r="G10" s="199" t="s">
        <v>99</v>
      </c>
      <c r="H10" s="102"/>
      <c r="I10" s="102"/>
      <c r="J10" s="102"/>
      <c r="K10" s="195"/>
      <c r="L10" s="195"/>
      <c r="M10" s="195"/>
      <c r="N10" s="195"/>
      <c r="O10" s="195"/>
      <c r="P10" s="195"/>
    </row>
    <row r="11" spans="1:16" ht="63" x14ac:dyDescent="0.25">
      <c r="A11" s="209"/>
      <c r="B11" s="198" t="s">
        <v>173</v>
      </c>
      <c r="C11" s="199" t="s">
        <v>37</v>
      </c>
      <c r="D11" s="66"/>
      <c r="E11" s="66"/>
      <c r="F11" s="101" t="s">
        <v>369</v>
      </c>
      <c r="G11" s="199" t="s">
        <v>99</v>
      </c>
      <c r="H11" s="102"/>
      <c r="I11" s="102"/>
      <c r="J11" s="102"/>
      <c r="K11" s="200">
        <f>K26+K27+K28+K29</f>
        <v>28311.5</v>
      </c>
      <c r="L11" s="200">
        <f t="shared" ref="L11:P11" si="1">L26+L27+L28+L29</f>
        <v>45576.6</v>
      </c>
      <c r="M11" s="200">
        <f t="shared" si="1"/>
        <v>56773</v>
      </c>
      <c r="N11" s="200">
        <f t="shared" si="1"/>
        <v>56773</v>
      </c>
      <c r="O11" s="200">
        <f>O26+O27+O28+O29</f>
        <v>56773</v>
      </c>
      <c r="P11" s="200">
        <f t="shared" si="1"/>
        <v>244207.1</v>
      </c>
    </row>
    <row r="12" spans="1:16" ht="111.75" customHeight="1" x14ac:dyDescent="0.25">
      <c r="A12" s="87"/>
      <c r="B12" s="188" t="s">
        <v>306</v>
      </c>
      <c r="C12" s="78" t="s">
        <v>62</v>
      </c>
      <c r="D12" s="78">
        <v>1</v>
      </c>
      <c r="E12" s="87" t="s">
        <v>68</v>
      </c>
      <c r="F12" s="88"/>
      <c r="G12" s="209" t="s">
        <v>99</v>
      </c>
      <c r="H12" s="92"/>
      <c r="I12" s="92"/>
      <c r="J12" s="92"/>
      <c r="K12" s="75">
        <v>0.1</v>
      </c>
      <c r="L12" s="75">
        <v>0.2</v>
      </c>
      <c r="M12" s="75">
        <v>0.2</v>
      </c>
      <c r="N12" s="75">
        <v>0.2</v>
      </c>
      <c r="O12" s="75">
        <v>0.2</v>
      </c>
      <c r="P12" s="76">
        <f>(O12+N12+M12+L12+K12)/5</f>
        <v>0.18</v>
      </c>
    </row>
    <row r="13" spans="1:16" ht="141.75" x14ac:dyDescent="0.25">
      <c r="A13" s="209"/>
      <c r="B13" s="188" t="s">
        <v>114</v>
      </c>
      <c r="C13" s="88" t="s">
        <v>62</v>
      </c>
      <c r="D13" s="88">
        <v>2</v>
      </c>
      <c r="E13" s="209" t="s">
        <v>101</v>
      </c>
      <c r="F13" s="101" t="s">
        <v>369</v>
      </c>
      <c r="G13" s="209" t="s">
        <v>99</v>
      </c>
      <c r="H13" s="92"/>
      <c r="I13" s="92"/>
      <c r="J13" s="92"/>
      <c r="K13" s="75">
        <v>1</v>
      </c>
      <c r="L13" s="75">
        <v>1</v>
      </c>
      <c r="M13" s="75">
        <v>1</v>
      </c>
      <c r="N13" s="75">
        <v>1</v>
      </c>
      <c r="O13" s="75">
        <v>1</v>
      </c>
      <c r="P13" s="76">
        <f>(O13+N13+M13+L13+K13)/5</f>
        <v>1</v>
      </c>
    </row>
    <row r="14" spans="1:16" ht="110.25" x14ac:dyDescent="0.25">
      <c r="A14" s="209"/>
      <c r="B14" s="188" t="s">
        <v>225</v>
      </c>
      <c r="C14" s="88" t="s">
        <v>62</v>
      </c>
      <c r="D14" s="88"/>
      <c r="E14" s="209" t="s">
        <v>226</v>
      </c>
      <c r="F14" s="101" t="s">
        <v>369</v>
      </c>
      <c r="G14" s="209" t="s">
        <v>99</v>
      </c>
      <c r="H14" s="92"/>
      <c r="I14" s="92"/>
      <c r="J14" s="92"/>
      <c r="K14" s="75">
        <v>0.9</v>
      </c>
      <c r="L14" s="75">
        <v>1</v>
      </c>
      <c r="M14" s="75">
        <v>1</v>
      </c>
      <c r="N14" s="75">
        <v>1</v>
      </c>
      <c r="O14" s="75">
        <v>1</v>
      </c>
      <c r="P14" s="76">
        <f>(O14+N14+M14+L14+K14)/5</f>
        <v>0.98000000000000009</v>
      </c>
    </row>
    <row r="15" spans="1:16" ht="110.25" x14ac:dyDescent="0.25">
      <c r="A15" s="209"/>
      <c r="B15" s="188" t="s">
        <v>307</v>
      </c>
      <c r="C15" s="88" t="s">
        <v>62</v>
      </c>
      <c r="D15" s="88"/>
      <c r="E15" s="209" t="s">
        <v>227</v>
      </c>
      <c r="F15" s="101" t="s">
        <v>369</v>
      </c>
      <c r="G15" s="209" t="s">
        <v>99</v>
      </c>
      <c r="H15" s="92"/>
      <c r="I15" s="92"/>
      <c r="J15" s="92"/>
      <c r="K15" s="75">
        <v>0.2</v>
      </c>
      <c r="L15" s="75">
        <v>0.1</v>
      </c>
      <c r="M15" s="75">
        <v>0.1</v>
      </c>
      <c r="N15" s="75">
        <v>0.05</v>
      </c>
      <c r="O15" s="75">
        <v>0</v>
      </c>
      <c r="P15" s="76">
        <f>(O15+N15+M15+L15+K15)/5</f>
        <v>0.09</v>
      </c>
    </row>
    <row r="16" spans="1:16" ht="78.75" x14ac:dyDescent="0.25">
      <c r="A16" s="209"/>
      <c r="B16" s="86" t="s">
        <v>115</v>
      </c>
      <c r="C16" s="209" t="s">
        <v>102</v>
      </c>
      <c r="D16" s="88"/>
      <c r="E16" s="209" t="s">
        <v>109</v>
      </c>
      <c r="F16" s="101" t="s">
        <v>369</v>
      </c>
      <c r="G16" s="209" t="s">
        <v>99</v>
      </c>
      <c r="H16" s="92"/>
      <c r="I16" s="92"/>
      <c r="J16" s="92"/>
      <c r="K16" s="75" t="s">
        <v>100</v>
      </c>
      <c r="L16" s="78">
        <v>13</v>
      </c>
      <c r="M16" s="78">
        <v>14</v>
      </c>
      <c r="N16" s="78">
        <v>14</v>
      </c>
      <c r="O16" s="78">
        <v>14</v>
      </c>
      <c r="P16" s="187">
        <f>(O16+N16+M16+L16+K16)/5</f>
        <v>13.580000000000002</v>
      </c>
    </row>
    <row r="17" spans="1:16" ht="94.5" x14ac:dyDescent="0.25">
      <c r="A17" s="209"/>
      <c r="B17" s="201" t="s">
        <v>254</v>
      </c>
      <c r="C17" s="202" t="s">
        <v>62</v>
      </c>
      <c r="D17" s="88"/>
      <c r="E17" s="209" t="s">
        <v>104</v>
      </c>
      <c r="F17" s="101" t="s">
        <v>369</v>
      </c>
      <c r="G17" s="209" t="s">
        <v>99</v>
      </c>
      <c r="H17" s="92"/>
      <c r="I17" s="92"/>
      <c r="J17" s="92"/>
      <c r="K17" s="81">
        <v>0.9</v>
      </c>
      <c r="L17" s="81">
        <v>0.95</v>
      </c>
      <c r="M17" s="81">
        <v>1</v>
      </c>
      <c r="N17" s="81">
        <v>1</v>
      </c>
      <c r="O17" s="81">
        <v>1</v>
      </c>
      <c r="P17" s="187">
        <f t="shared" ref="P17:P23" si="2">(O17+N17+M17+L17+K17)/5</f>
        <v>0.97000000000000008</v>
      </c>
    </row>
    <row r="18" spans="1:16" ht="141.75" x14ac:dyDescent="0.25">
      <c r="A18" s="87"/>
      <c r="B18" s="201" t="s">
        <v>255</v>
      </c>
      <c r="C18" s="78" t="s">
        <v>62</v>
      </c>
      <c r="D18" s="78"/>
      <c r="E18" s="87" t="s">
        <v>103</v>
      </c>
      <c r="F18" s="101" t="s">
        <v>369</v>
      </c>
      <c r="G18" s="209" t="s">
        <v>99</v>
      </c>
      <c r="H18" s="92"/>
      <c r="I18" s="92"/>
      <c r="J18" s="92"/>
      <c r="K18" s="75">
        <v>1</v>
      </c>
      <c r="L18" s="75">
        <v>1</v>
      </c>
      <c r="M18" s="75">
        <v>1</v>
      </c>
      <c r="N18" s="75">
        <v>1</v>
      </c>
      <c r="O18" s="75">
        <v>1</v>
      </c>
      <c r="P18" s="76">
        <f t="shared" si="2"/>
        <v>1</v>
      </c>
    </row>
    <row r="19" spans="1:16" ht="78.75" x14ac:dyDescent="0.25">
      <c r="A19" s="202"/>
      <c r="B19" s="188" t="s">
        <v>308</v>
      </c>
      <c r="C19" s="209" t="s">
        <v>62</v>
      </c>
      <c r="D19" s="88"/>
      <c r="E19" s="209" t="s">
        <v>105</v>
      </c>
      <c r="F19" s="101" t="s">
        <v>369</v>
      </c>
      <c r="G19" s="209" t="s">
        <v>99</v>
      </c>
      <c r="H19" s="92"/>
      <c r="I19" s="92"/>
      <c r="J19" s="92"/>
      <c r="K19" s="75">
        <v>0.5</v>
      </c>
      <c r="L19" s="75">
        <v>0.7</v>
      </c>
      <c r="M19" s="75">
        <v>1</v>
      </c>
      <c r="N19" s="75">
        <v>1</v>
      </c>
      <c r="O19" s="75">
        <v>1</v>
      </c>
      <c r="P19" s="76">
        <f t="shared" si="2"/>
        <v>0.84000000000000008</v>
      </c>
    </row>
    <row r="20" spans="1:16" ht="15.75" hidden="1" x14ac:dyDescent="0.25">
      <c r="A20" s="265"/>
      <c r="B20" s="198"/>
      <c r="C20" s="267"/>
      <c r="D20" s="267"/>
      <c r="E20" s="267"/>
      <c r="F20" s="267"/>
      <c r="G20" s="88"/>
      <c r="H20" s="269"/>
      <c r="I20" s="269"/>
      <c r="J20" s="269"/>
      <c r="K20" s="78"/>
      <c r="L20" s="78"/>
      <c r="M20" s="78"/>
      <c r="N20" s="78"/>
      <c r="O20" s="78"/>
      <c r="P20" s="76">
        <f t="shared" si="2"/>
        <v>0</v>
      </c>
    </row>
    <row r="21" spans="1:16" ht="15.75" hidden="1" x14ac:dyDescent="0.25">
      <c r="A21" s="266"/>
      <c r="B21" s="207"/>
      <c r="C21" s="268"/>
      <c r="D21" s="268"/>
      <c r="E21" s="268"/>
      <c r="F21" s="268"/>
      <c r="G21" s="87"/>
      <c r="H21" s="270"/>
      <c r="I21" s="270"/>
      <c r="J21" s="270"/>
      <c r="K21" s="78"/>
      <c r="L21" s="78"/>
      <c r="M21" s="78"/>
      <c r="N21" s="78"/>
      <c r="O21" s="78"/>
      <c r="P21" s="76">
        <f t="shared" si="2"/>
        <v>0</v>
      </c>
    </row>
    <row r="22" spans="1:16" ht="94.5" x14ac:dyDescent="0.25">
      <c r="A22" s="209"/>
      <c r="B22" s="86" t="s">
        <v>309</v>
      </c>
      <c r="C22" s="87" t="s">
        <v>62</v>
      </c>
      <c r="D22" s="88"/>
      <c r="E22" s="209" t="s">
        <v>106</v>
      </c>
      <c r="F22" s="101" t="s">
        <v>369</v>
      </c>
      <c r="G22" s="209" t="s">
        <v>99</v>
      </c>
      <c r="H22" s="89"/>
      <c r="I22" s="210"/>
      <c r="J22" s="89"/>
      <c r="K22" s="75">
        <v>0.9</v>
      </c>
      <c r="L22" s="75">
        <v>1</v>
      </c>
      <c r="M22" s="75">
        <v>1</v>
      </c>
      <c r="N22" s="75">
        <v>1</v>
      </c>
      <c r="O22" s="75">
        <v>1</v>
      </c>
      <c r="P22" s="76">
        <f t="shared" si="2"/>
        <v>0.98000000000000009</v>
      </c>
    </row>
    <row r="23" spans="1:16" ht="63" x14ac:dyDescent="0.25">
      <c r="A23" s="87"/>
      <c r="B23" s="86" t="s">
        <v>240</v>
      </c>
      <c r="C23" s="78" t="s">
        <v>228</v>
      </c>
      <c r="D23" s="78"/>
      <c r="E23" s="78"/>
      <c r="F23" s="101" t="s">
        <v>369</v>
      </c>
      <c r="G23" s="87" t="s">
        <v>99</v>
      </c>
      <c r="H23" s="91"/>
      <c r="I23" s="91"/>
      <c r="J23" s="91"/>
      <c r="K23" s="78">
        <v>4</v>
      </c>
      <c r="L23" s="78">
        <v>3</v>
      </c>
      <c r="M23" s="78">
        <v>0</v>
      </c>
      <c r="N23" s="78">
        <v>0</v>
      </c>
      <c r="O23" s="78">
        <v>0</v>
      </c>
      <c r="P23" s="187">
        <f t="shared" si="2"/>
        <v>1.4</v>
      </c>
    </row>
    <row r="24" spans="1:16" ht="15.75" hidden="1" x14ac:dyDescent="0.25">
      <c r="A24" s="87"/>
      <c r="B24" s="188"/>
      <c r="C24" s="87"/>
      <c r="D24" s="78"/>
      <c r="E24" s="209"/>
      <c r="F24" s="101"/>
      <c r="G24" s="87"/>
      <c r="H24" s="92"/>
      <c r="I24" s="92"/>
      <c r="J24" s="92"/>
      <c r="K24" s="93"/>
      <c r="L24" s="93"/>
      <c r="M24" s="93"/>
      <c r="N24" s="93"/>
      <c r="O24" s="93"/>
      <c r="P24" s="187"/>
    </row>
    <row r="25" spans="1:16" ht="15.75" hidden="1" x14ac:dyDescent="0.25">
      <c r="A25" s="87"/>
      <c r="B25" s="204"/>
      <c r="C25" s="209"/>
      <c r="D25" s="78"/>
      <c r="E25" s="88"/>
      <c r="F25" s="78"/>
      <c r="G25" s="87"/>
      <c r="H25" s="92"/>
      <c r="I25" s="92"/>
      <c r="J25" s="92"/>
      <c r="K25" s="95"/>
      <c r="L25" s="95"/>
      <c r="M25" s="95"/>
      <c r="N25" s="95"/>
      <c r="O25" s="95"/>
      <c r="P25" s="96"/>
    </row>
    <row r="26" spans="1:16" ht="63" x14ac:dyDescent="0.25">
      <c r="A26" s="87" t="s">
        <v>282</v>
      </c>
      <c r="B26" s="188" t="s">
        <v>241</v>
      </c>
      <c r="C26" s="209" t="s">
        <v>113</v>
      </c>
      <c r="D26" s="78"/>
      <c r="E26" s="88"/>
      <c r="F26" s="101" t="s">
        <v>369</v>
      </c>
      <c r="G26" s="87" t="s">
        <v>99</v>
      </c>
      <c r="H26" s="128" t="s">
        <v>257</v>
      </c>
      <c r="I26" s="128" t="s">
        <v>348</v>
      </c>
      <c r="J26" s="128" t="s">
        <v>239</v>
      </c>
      <c r="K26" s="97">
        <v>150</v>
      </c>
      <c r="L26" s="97">
        <v>150</v>
      </c>
      <c r="M26" s="97">
        <v>300</v>
      </c>
      <c r="N26" s="97">
        <v>300</v>
      </c>
      <c r="O26" s="97">
        <v>300</v>
      </c>
      <c r="P26" s="96">
        <f>M26+L26+K26+N26+O26</f>
        <v>1200</v>
      </c>
    </row>
    <row r="27" spans="1:16" ht="63" x14ac:dyDescent="0.25">
      <c r="A27" s="87" t="s">
        <v>283</v>
      </c>
      <c r="B27" s="86" t="s">
        <v>302</v>
      </c>
      <c r="C27" s="78" t="s">
        <v>108</v>
      </c>
      <c r="D27" s="78"/>
      <c r="E27" s="78"/>
      <c r="F27" s="101" t="s">
        <v>369</v>
      </c>
      <c r="G27" s="87" t="s">
        <v>99</v>
      </c>
      <c r="H27" s="128" t="s">
        <v>257</v>
      </c>
      <c r="I27" s="128" t="s">
        <v>349</v>
      </c>
      <c r="J27" s="128" t="s">
        <v>246</v>
      </c>
      <c r="K27" s="130">
        <v>50</v>
      </c>
      <c r="L27" s="130">
        <v>50</v>
      </c>
      <c r="M27" s="130">
        <v>400</v>
      </c>
      <c r="N27" s="130">
        <v>400</v>
      </c>
      <c r="O27" s="130">
        <v>400</v>
      </c>
      <c r="P27" s="96">
        <f>M27+L27+K27+N27+O27</f>
        <v>1300</v>
      </c>
    </row>
    <row r="28" spans="1:16" ht="63" x14ac:dyDescent="0.25">
      <c r="A28" s="87" t="s">
        <v>284</v>
      </c>
      <c r="B28" s="86" t="s">
        <v>303</v>
      </c>
      <c r="C28" s="87" t="s">
        <v>108</v>
      </c>
      <c r="D28" s="78"/>
      <c r="E28" s="78"/>
      <c r="F28" s="101" t="s">
        <v>369</v>
      </c>
      <c r="G28" s="87" t="s">
        <v>99</v>
      </c>
      <c r="H28" s="128" t="s">
        <v>257</v>
      </c>
      <c r="I28" s="129" t="s">
        <v>350</v>
      </c>
      <c r="J28" s="128" t="s">
        <v>246</v>
      </c>
      <c r="K28" s="130">
        <v>28111.5</v>
      </c>
      <c r="L28" s="130">
        <v>45376.6</v>
      </c>
      <c r="M28" s="130">
        <v>48573</v>
      </c>
      <c r="N28" s="130">
        <v>48573</v>
      </c>
      <c r="O28" s="130">
        <v>48573</v>
      </c>
      <c r="P28" s="96">
        <f t="shared" ref="P28:P29" si="3">M28+L28+K28+N28+O28</f>
        <v>219207.1</v>
      </c>
    </row>
    <row r="29" spans="1:16" ht="63" x14ac:dyDescent="0.25">
      <c r="A29" s="87" t="s">
        <v>69</v>
      </c>
      <c r="B29" s="86" t="s">
        <v>342</v>
      </c>
      <c r="C29" s="87" t="s">
        <v>108</v>
      </c>
      <c r="D29" s="78"/>
      <c r="E29" s="88"/>
      <c r="F29" s="101" t="s">
        <v>369</v>
      </c>
      <c r="G29" s="87" t="s">
        <v>99</v>
      </c>
      <c r="H29" s="128" t="s">
        <v>257</v>
      </c>
      <c r="I29" s="129" t="s">
        <v>351</v>
      </c>
      <c r="J29" s="128" t="s">
        <v>239</v>
      </c>
      <c r="K29" s="97">
        <v>0</v>
      </c>
      <c r="L29" s="97">
        <v>0</v>
      </c>
      <c r="M29" s="97">
        <v>7500</v>
      </c>
      <c r="N29" s="97">
        <v>7500</v>
      </c>
      <c r="O29" s="97">
        <v>7500</v>
      </c>
      <c r="P29" s="96">
        <f t="shared" si="3"/>
        <v>22500</v>
      </c>
    </row>
    <row r="30" spans="1:16" ht="63" x14ac:dyDescent="0.25">
      <c r="A30" s="87"/>
      <c r="B30" s="204" t="s">
        <v>110</v>
      </c>
      <c r="C30" s="100" t="s">
        <v>108</v>
      </c>
      <c r="D30" s="101"/>
      <c r="E30" s="66"/>
      <c r="F30" s="101" t="s">
        <v>369</v>
      </c>
      <c r="G30" s="100" t="s">
        <v>99</v>
      </c>
      <c r="H30" s="102"/>
      <c r="I30" s="102"/>
      <c r="J30" s="102"/>
      <c r="K30" s="103">
        <f>K31+K32+K35</f>
        <v>48647.1</v>
      </c>
      <c r="L30" s="103">
        <f t="shared" ref="L30:O30" si="4">L31+L32+L35</f>
        <v>43844</v>
      </c>
      <c r="M30" s="103">
        <f t="shared" si="4"/>
        <v>49209.9</v>
      </c>
      <c r="N30" s="103">
        <f t="shared" si="4"/>
        <v>49209.9</v>
      </c>
      <c r="O30" s="103">
        <f t="shared" si="4"/>
        <v>49209.9</v>
      </c>
      <c r="P30" s="103">
        <f t="shared" ref="P30" si="5">P31+P32+P35</f>
        <v>240120.8</v>
      </c>
    </row>
    <row r="31" spans="1:16" ht="63" x14ac:dyDescent="0.25">
      <c r="A31" s="209" t="s">
        <v>285</v>
      </c>
      <c r="B31" s="208" t="s">
        <v>343</v>
      </c>
      <c r="C31" s="87" t="s">
        <v>108</v>
      </c>
      <c r="D31" s="78"/>
      <c r="E31" s="87"/>
      <c r="F31" s="101" t="s">
        <v>369</v>
      </c>
      <c r="G31" s="87" t="s">
        <v>99</v>
      </c>
      <c r="H31" s="128" t="s">
        <v>257</v>
      </c>
      <c r="I31" s="128" t="s">
        <v>352</v>
      </c>
      <c r="J31" s="128" t="s">
        <v>246</v>
      </c>
      <c r="K31" s="96">
        <v>47893.5</v>
      </c>
      <c r="L31" s="96">
        <v>43752.9</v>
      </c>
      <c r="M31" s="96">
        <v>47059.9</v>
      </c>
      <c r="N31" s="96">
        <v>47059.9</v>
      </c>
      <c r="O31" s="96">
        <v>47059.9</v>
      </c>
      <c r="P31" s="96">
        <f>K31+L31+M31+N31+O31</f>
        <v>232826.09999999998</v>
      </c>
    </row>
    <row r="32" spans="1:16" ht="31.5" x14ac:dyDescent="0.25">
      <c r="A32" s="209" t="s">
        <v>286</v>
      </c>
      <c r="B32" s="208" t="s">
        <v>344</v>
      </c>
      <c r="C32" s="87"/>
      <c r="D32" s="88"/>
      <c r="E32" s="209"/>
      <c r="F32" s="78"/>
      <c r="G32" s="87"/>
      <c r="H32" s="131"/>
      <c r="I32" s="131"/>
      <c r="J32" s="131"/>
      <c r="K32" s="96">
        <f>K33+K34</f>
        <v>730.1</v>
      </c>
      <c r="L32" s="96">
        <v>91.1</v>
      </c>
      <c r="M32" s="96">
        <f t="shared" ref="M32:O32" si="6">M33+M34</f>
        <v>2100</v>
      </c>
      <c r="N32" s="96">
        <f t="shared" si="6"/>
        <v>2100</v>
      </c>
      <c r="O32" s="96">
        <f t="shared" si="6"/>
        <v>2100</v>
      </c>
      <c r="P32" s="96">
        <f t="shared" ref="P32:P35" si="7">K32+L32+M32+N32+O32</f>
        <v>7121.2</v>
      </c>
    </row>
    <row r="33" spans="1:16" s="189" customFormat="1" ht="63" x14ac:dyDescent="0.25">
      <c r="A33" s="209"/>
      <c r="B33" s="208" t="s">
        <v>304</v>
      </c>
      <c r="C33" s="87" t="s">
        <v>108</v>
      </c>
      <c r="D33" s="88"/>
      <c r="E33" s="209"/>
      <c r="F33" s="101" t="s">
        <v>369</v>
      </c>
      <c r="G33" s="87" t="s">
        <v>99</v>
      </c>
      <c r="H33" s="131" t="s">
        <v>247</v>
      </c>
      <c r="I33" s="131" t="s">
        <v>353</v>
      </c>
      <c r="J33" s="131" t="s">
        <v>248</v>
      </c>
      <c r="K33" s="97">
        <v>726.5</v>
      </c>
      <c r="L33" s="97">
        <v>89.1</v>
      </c>
      <c r="M33" s="97">
        <v>2000</v>
      </c>
      <c r="N33" s="97">
        <v>2000</v>
      </c>
      <c r="O33" s="97">
        <v>2000</v>
      </c>
      <c r="P33" s="96">
        <f t="shared" si="7"/>
        <v>6815.6</v>
      </c>
    </row>
    <row r="34" spans="1:16" s="189" customFormat="1" ht="63" x14ac:dyDescent="0.25">
      <c r="A34" s="209"/>
      <c r="B34" s="208" t="s">
        <v>305</v>
      </c>
      <c r="C34" s="87" t="s">
        <v>113</v>
      </c>
      <c r="D34" s="88"/>
      <c r="E34" s="209"/>
      <c r="F34" s="101" t="s">
        <v>369</v>
      </c>
      <c r="G34" s="87" t="s">
        <v>99</v>
      </c>
      <c r="H34" s="131" t="s">
        <v>245</v>
      </c>
      <c r="I34" s="131" t="s">
        <v>376</v>
      </c>
      <c r="J34" s="131" t="s">
        <v>246</v>
      </c>
      <c r="K34" s="97">
        <v>3.6</v>
      </c>
      <c r="L34" s="97">
        <v>2</v>
      </c>
      <c r="M34" s="97">
        <v>100</v>
      </c>
      <c r="N34" s="97">
        <v>100</v>
      </c>
      <c r="O34" s="97">
        <v>100</v>
      </c>
      <c r="P34" s="96">
        <f t="shared" si="7"/>
        <v>305.60000000000002</v>
      </c>
    </row>
    <row r="35" spans="1:16" s="189" customFormat="1" ht="63" x14ac:dyDescent="0.25">
      <c r="A35" s="209"/>
      <c r="B35" s="208" t="s">
        <v>380</v>
      </c>
      <c r="C35" s="87" t="s">
        <v>113</v>
      </c>
      <c r="D35" s="88"/>
      <c r="E35" s="209"/>
      <c r="F35" s="101" t="s">
        <v>369</v>
      </c>
      <c r="G35" s="87" t="s">
        <v>99</v>
      </c>
      <c r="H35" s="131" t="s">
        <v>245</v>
      </c>
      <c r="I35" s="131" t="s">
        <v>379</v>
      </c>
      <c r="J35" s="131" t="s">
        <v>246</v>
      </c>
      <c r="K35" s="97">
        <v>23.5</v>
      </c>
      <c r="L35" s="97">
        <v>0</v>
      </c>
      <c r="M35" s="97">
        <v>50</v>
      </c>
      <c r="N35" s="97">
        <v>50</v>
      </c>
      <c r="O35" s="97">
        <v>50</v>
      </c>
      <c r="P35" s="96">
        <f t="shared" si="7"/>
        <v>173.5</v>
      </c>
    </row>
    <row r="36" spans="1:16" ht="63" x14ac:dyDescent="0.25">
      <c r="A36" s="105" t="s">
        <v>321</v>
      </c>
      <c r="B36" s="59" t="s">
        <v>144</v>
      </c>
      <c r="C36" s="100" t="s">
        <v>108</v>
      </c>
      <c r="D36" s="101"/>
      <c r="E36" s="101"/>
      <c r="F36" s="101" t="s">
        <v>369</v>
      </c>
      <c r="G36" s="100" t="s">
        <v>99</v>
      </c>
      <c r="H36" s="106"/>
      <c r="I36" s="106"/>
      <c r="J36" s="106"/>
      <c r="K36" s="113">
        <f>K39+K65</f>
        <v>229440.8</v>
      </c>
      <c r="L36" s="132">
        <f>L39+L65</f>
        <v>473089.49</v>
      </c>
      <c r="M36" s="132">
        <f>M39+M65</f>
        <v>495246.68999999994</v>
      </c>
      <c r="N36" s="132">
        <f t="shared" ref="N36:P36" si="8">N39+N65</f>
        <v>495246.68999999994</v>
      </c>
      <c r="O36" s="132">
        <f t="shared" si="8"/>
        <v>495346.68999999994</v>
      </c>
      <c r="P36" s="132">
        <f t="shared" si="8"/>
        <v>2188370.3600000003</v>
      </c>
    </row>
    <row r="37" spans="1:16" ht="63" x14ac:dyDescent="0.25">
      <c r="A37" s="87"/>
      <c r="B37" s="163" t="s">
        <v>261</v>
      </c>
      <c r="C37" s="87"/>
      <c r="D37" s="78"/>
      <c r="E37" s="78"/>
      <c r="F37" s="87"/>
      <c r="G37" s="87"/>
      <c r="H37" s="99"/>
      <c r="I37" s="99"/>
      <c r="J37" s="99"/>
      <c r="K37" s="108"/>
      <c r="L37" s="98"/>
      <c r="M37" s="98"/>
      <c r="N37" s="98"/>
      <c r="O37" s="98"/>
      <c r="P37" s="98"/>
    </row>
    <row r="38" spans="1:16" ht="47.25" x14ac:dyDescent="0.25">
      <c r="A38" s="191"/>
      <c r="B38" s="59" t="s">
        <v>111</v>
      </c>
      <c r="C38" s="100"/>
      <c r="D38" s="192"/>
      <c r="E38" s="100"/>
      <c r="F38" s="101"/>
      <c r="G38" s="100"/>
      <c r="H38" s="165"/>
      <c r="I38" s="165"/>
      <c r="J38" s="165"/>
      <c r="K38" s="136"/>
      <c r="L38" s="136"/>
      <c r="M38" s="136"/>
      <c r="N38" s="136"/>
      <c r="O38" s="136"/>
      <c r="P38" s="113"/>
    </row>
    <row r="39" spans="1:16" ht="63" x14ac:dyDescent="0.25">
      <c r="A39" s="205"/>
      <c r="B39" s="206" t="s">
        <v>112</v>
      </c>
      <c r="C39" s="143" t="s">
        <v>113</v>
      </c>
      <c r="D39" s="143"/>
      <c r="E39" s="143"/>
      <c r="F39" s="101" t="s">
        <v>369</v>
      </c>
      <c r="G39" s="152" t="s">
        <v>99</v>
      </c>
      <c r="H39" s="153"/>
      <c r="I39" s="153"/>
      <c r="J39" s="153"/>
      <c r="K39" s="136">
        <f>K58+K59+K60+K61+K62+K63+K64</f>
        <v>73562.3</v>
      </c>
      <c r="L39" s="136">
        <f t="shared" ref="L39:P39" si="9">L58+L59+L60+L61+L62+L63+L64</f>
        <v>206774.92</v>
      </c>
      <c r="M39" s="136">
        <f t="shared" si="9"/>
        <v>216184.22</v>
      </c>
      <c r="N39" s="136">
        <f t="shared" si="9"/>
        <v>216184.22</v>
      </c>
      <c r="O39" s="136">
        <f t="shared" si="9"/>
        <v>216184.22</v>
      </c>
      <c r="P39" s="136">
        <f t="shared" si="9"/>
        <v>928889.88000000012</v>
      </c>
    </row>
    <row r="40" spans="1:16" ht="78.75" x14ac:dyDescent="0.25">
      <c r="A40" s="193"/>
      <c r="B40" s="149" t="s">
        <v>324</v>
      </c>
      <c r="C40" s="147" t="s">
        <v>62</v>
      </c>
      <c r="D40" s="147"/>
      <c r="E40" s="194" t="s">
        <v>125</v>
      </c>
      <c r="F40" s="101" t="s">
        <v>369</v>
      </c>
      <c r="G40" s="147" t="s">
        <v>99</v>
      </c>
      <c r="H40" s="126"/>
      <c r="I40" s="126"/>
      <c r="J40" s="126"/>
      <c r="K40" s="137">
        <v>0.25</v>
      </c>
      <c r="L40" s="137">
        <v>0.28000000000000003</v>
      </c>
      <c r="M40" s="137">
        <v>0.4</v>
      </c>
      <c r="N40" s="137">
        <v>0.4</v>
      </c>
      <c r="O40" s="137">
        <v>0.4</v>
      </c>
      <c r="P40" s="137">
        <f>(O40+N40+M40+L40+K40)/5</f>
        <v>0.34600000000000003</v>
      </c>
    </row>
    <row r="41" spans="1:16" ht="110.25" x14ac:dyDescent="0.25">
      <c r="A41" s="193"/>
      <c r="B41" s="149" t="s">
        <v>229</v>
      </c>
      <c r="C41" s="147" t="s">
        <v>62</v>
      </c>
      <c r="D41" s="147"/>
      <c r="E41" s="194" t="s">
        <v>226</v>
      </c>
      <c r="F41" s="101" t="s">
        <v>369</v>
      </c>
      <c r="G41" s="147" t="s">
        <v>99</v>
      </c>
      <c r="H41" s="126"/>
      <c r="I41" s="126"/>
      <c r="J41" s="126"/>
      <c r="K41" s="137">
        <v>0.75</v>
      </c>
      <c r="L41" s="137">
        <v>0.82</v>
      </c>
      <c r="M41" s="137">
        <v>0.95</v>
      </c>
      <c r="N41" s="137">
        <v>0.95</v>
      </c>
      <c r="O41" s="137">
        <v>0.95</v>
      </c>
      <c r="P41" s="137">
        <f>(O41+N41+M41+L41+K41)/5</f>
        <v>0.88400000000000001</v>
      </c>
    </row>
    <row r="42" spans="1:16" ht="15.75" hidden="1" x14ac:dyDescent="0.25">
      <c r="A42" s="193"/>
      <c r="B42" s="149"/>
      <c r="C42" s="147"/>
      <c r="D42" s="147"/>
      <c r="E42" s="162"/>
      <c r="F42" s="101"/>
      <c r="G42" s="147"/>
      <c r="H42" s="126"/>
      <c r="I42" s="126"/>
      <c r="J42" s="126"/>
      <c r="K42" s="138"/>
      <c r="L42" s="137"/>
      <c r="M42" s="137"/>
      <c r="N42" s="137"/>
      <c r="O42" s="137"/>
      <c r="P42" s="137"/>
    </row>
    <row r="43" spans="1:16" ht="110.25" x14ac:dyDescent="0.25">
      <c r="A43" s="193"/>
      <c r="B43" s="149" t="s">
        <v>117</v>
      </c>
      <c r="C43" s="147" t="s">
        <v>62</v>
      </c>
      <c r="D43" s="147"/>
      <c r="E43" s="147" t="s">
        <v>127</v>
      </c>
      <c r="F43" s="101" t="s">
        <v>369</v>
      </c>
      <c r="G43" s="147" t="s">
        <v>99</v>
      </c>
      <c r="H43" s="126"/>
      <c r="I43" s="126"/>
      <c r="J43" s="126"/>
      <c r="K43" s="137">
        <v>0.88</v>
      </c>
      <c r="L43" s="137">
        <v>0.88</v>
      </c>
      <c r="M43" s="137">
        <v>0.9</v>
      </c>
      <c r="N43" s="137">
        <v>0.9</v>
      </c>
      <c r="O43" s="137">
        <v>0.9</v>
      </c>
      <c r="P43" s="137">
        <f t="shared" ref="P43:P57" si="10">(O43+N43+M43+L43+K43)/5</f>
        <v>0.89200000000000002</v>
      </c>
    </row>
    <row r="44" spans="1:16" ht="63" x14ac:dyDescent="0.25">
      <c r="A44" s="193"/>
      <c r="B44" s="149" t="s">
        <v>118</v>
      </c>
      <c r="C44" s="147" t="s">
        <v>102</v>
      </c>
      <c r="D44" s="147"/>
      <c r="E44" s="139"/>
      <c r="F44" s="101" t="s">
        <v>369</v>
      </c>
      <c r="G44" s="147" t="s">
        <v>99</v>
      </c>
      <c r="H44" s="126"/>
      <c r="I44" s="126"/>
      <c r="J44" s="126"/>
      <c r="K44" s="139">
        <v>11.2</v>
      </c>
      <c r="L44" s="139">
        <v>13</v>
      </c>
      <c r="M44" s="139">
        <v>13.4</v>
      </c>
      <c r="N44" s="139">
        <v>13.4</v>
      </c>
      <c r="O44" s="139">
        <v>13.4</v>
      </c>
      <c r="P44" s="140">
        <f t="shared" si="10"/>
        <v>12.88</v>
      </c>
    </row>
    <row r="45" spans="1:16" ht="15.75" hidden="1" x14ac:dyDescent="0.25">
      <c r="A45" s="193"/>
      <c r="B45" s="149"/>
      <c r="C45" s="147"/>
      <c r="D45" s="147"/>
      <c r="E45" s="147"/>
      <c r="F45" s="101"/>
      <c r="G45" s="147"/>
      <c r="H45" s="126"/>
      <c r="I45" s="126"/>
      <c r="J45" s="126"/>
      <c r="K45" s="138"/>
      <c r="L45" s="137"/>
      <c r="M45" s="137"/>
      <c r="N45" s="137"/>
      <c r="O45" s="137"/>
      <c r="P45" s="137"/>
    </row>
    <row r="46" spans="1:16" ht="94.5" x14ac:dyDescent="0.25">
      <c r="A46" s="193"/>
      <c r="B46" s="149" t="s">
        <v>120</v>
      </c>
      <c r="C46" s="147" t="s">
        <v>62</v>
      </c>
      <c r="D46" s="147"/>
      <c r="E46" s="147" t="s">
        <v>129</v>
      </c>
      <c r="F46" s="101" t="s">
        <v>369</v>
      </c>
      <c r="G46" s="147" t="s">
        <v>99</v>
      </c>
      <c r="H46" s="126"/>
      <c r="I46" s="126"/>
      <c r="J46" s="126"/>
      <c r="K46" s="137">
        <v>0.87</v>
      </c>
      <c r="L46" s="137">
        <v>0.9</v>
      </c>
      <c r="M46" s="137">
        <v>1</v>
      </c>
      <c r="N46" s="137">
        <v>1</v>
      </c>
      <c r="O46" s="137">
        <v>1</v>
      </c>
      <c r="P46" s="137">
        <f t="shared" si="10"/>
        <v>0.95399999999999996</v>
      </c>
    </row>
    <row r="47" spans="1:16" ht="94.5" x14ac:dyDescent="0.25">
      <c r="A47" s="193"/>
      <c r="B47" s="149" t="s">
        <v>121</v>
      </c>
      <c r="C47" s="147" t="s">
        <v>62</v>
      </c>
      <c r="D47" s="147"/>
      <c r="E47" s="147" t="s">
        <v>130</v>
      </c>
      <c r="F47" s="101" t="s">
        <v>369</v>
      </c>
      <c r="G47" s="147" t="s">
        <v>99</v>
      </c>
      <c r="H47" s="126"/>
      <c r="I47" s="126"/>
      <c r="J47" s="126"/>
      <c r="K47" s="137">
        <v>0.49</v>
      </c>
      <c r="L47" s="137">
        <v>0.48</v>
      </c>
      <c r="M47" s="137">
        <v>0.49</v>
      </c>
      <c r="N47" s="137">
        <v>0.49</v>
      </c>
      <c r="O47" s="137">
        <v>0.49</v>
      </c>
      <c r="P47" s="137">
        <f t="shared" si="10"/>
        <v>0.48799999999999999</v>
      </c>
    </row>
    <row r="48" spans="1:16" ht="78.75" x14ac:dyDescent="0.25">
      <c r="A48" s="193"/>
      <c r="B48" s="149" t="s">
        <v>122</v>
      </c>
      <c r="C48" s="147" t="s">
        <v>62</v>
      </c>
      <c r="D48" s="147"/>
      <c r="E48" s="147" t="s">
        <v>131</v>
      </c>
      <c r="F48" s="101" t="s">
        <v>369</v>
      </c>
      <c r="G48" s="147" t="s">
        <v>99</v>
      </c>
      <c r="H48" s="126"/>
      <c r="I48" s="126"/>
      <c r="J48" s="126"/>
      <c r="K48" s="138">
        <v>0.68799999999999994</v>
      </c>
      <c r="L48" s="137">
        <v>0.75</v>
      </c>
      <c r="M48" s="137">
        <v>0.82</v>
      </c>
      <c r="N48" s="137">
        <v>0.82</v>
      </c>
      <c r="O48" s="137">
        <v>0.82</v>
      </c>
      <c r="P48" s="137">
        <f t="shared" si="10"/>
        <v>0.77959999999999996</v>
      </c>
    </row>
    <row r="49" spans="1:16" ht="94.5" x14ac:dyDescent="0.25">
      <c r="A49" s="193"/>
      <c r="B49" s="149" t="s">
        <v>123</v>
      </c>
      <c r="C49" s="147" t="s">
        <v>62</v>
      </c>
      <c r="D49" s="147"/>
      <c r="E49" s="147" t="s">
        <v>132</v>
      </c>
      <c r="F49" s="101" t="s">
        <v>369</v>
      </c>
      <c r="G49" s="147" t="s">
        <v>99</v>
      </c>
      <c r="H49" s="126"/>
      <c r="I49" s="126"/>
      <c r="J49" s="126"/>
      <c r="K49" s="137">
        <v>0.32</v>
      </c>
      <c r="L49" s="137">
        <v>0.44</v>
      </c>
      <c r="M49" s="137">
        <v>0.48</v>
      </c>
      <c r="N49" s="137">
        <v>0.48</v>
      </c>
      <c r="O49" s="137">
        <v>0.48</v>
      </c>
      <c r="P49" s="137">
        <f t="shared" si="10"/>
        <v>0.43999999999999995</v>
      </c>
    </row>
    <row r="50" spans="1:16" ht="184.5" customHeight="1" x14ac:dyDescent="0.25">
      <c r="A50" s="193"/>
      <c r="B50" s="149" t="s">
        <v>124</v>
      </c>
      <c r="C50" s="147" t="s">
        <v>62</v>
      </c>
      <c r="D50" s="147"/>
      <c r="E50" s="147" t="s">
        <v>133</v>
      </c>
      <c r="F50" s="101" t="s">
        <v>369</v>
      </c>
      <c r="G50" s="147" t="s">
        <v>99</v>
      </c>
      <c r="H50" s="126"/>
      <c r="I50" s="126"/>
      <c r="J50" s="126"/>
      <c r="K50" s="137">
        <v>0.5</v>
      </c>
      <c r="L50" s="137">
        <v>0.6</v>
      </c>
      <c r="M50" s="137">
        <v>0.7</v>
      </c>
      <c r="N50" s="137">
        <v>0.8</v>
      </c>
      <c r="O50" s="137">
        <v>0.8</v>
      </c>
      <c r="P50" s="137">
        <f t="shared" si="10"/>
        <v>0.67999999999999994</v>
      </c>
    </row>
    <row r="51" spans="1:16" ht="126" x14ac:dyDescent="0.25">
      <c r="A51" s="193"/>
      <c r="B51" s="149" t="s">
        <v>134</v>
      </c>
      <c r="C51" s="147" t="s">
        <v>62</v>
      </c>
      <c r="D51" s="147"/>
      <c r="E51" s="147" t="s">
        <v>135</v>
      </c>
      <c r="F51" s="101" t="s">
        <v>369</v>
      </c>
      <c r="G51" s="147" t="s">
        <v>99</v>
      </c>
      <c r="H51" s="126"/>
      <c r="I51" s="126"/>
      <c r="J51" s="126"/>
      <c r="K51" s="137">
        <v>1</v>
      </c>
      <c r="L51" s="137">
        <v>1</v>
      </c>
      <c r="M51" s="137">
        <v>1</v>
      </c>
      <c r="N51" s="137">
        <v>1</v>
      </c>
      <c r="O51" s="137">
        <v>1</v>
      </c>
      <c r="P51" s="137">
        <f t="shared" si="10"/>
        <v>1</v>
      </c>
    </row>
    <row r="52" spans="1:16" ht="78.75" x14ac:dyDescent="0.25">
      <c r="A52" s="193"/>
      <c r="B52" s="149" t="s">
        <v>139</v>
      </c>
      <c r="C52" s="147" t="s">
        <v>62</v>
      </c>
      <c r="D52" s="147"/>
      <c r="E52" s="147" t="s">
        <v>136</v>
      </c>
      <c r="F52" s="101" t="s">
        <v>369</v>
      </c>
      <c r="G52" s="147" t="s">
        <v>99</v>
      </c>
      <c r="H52" s="126"/>
      <c r="I52" s="126"/>
      <c r="J52" s="126"/>
      <c r="K52" s="137">
        <v>0.18</v>
      </c>
      <c r="L52" s="137">
        <v>0.2</v>
      </c>
      <c r="M52" s="137">
        <v>0.3</v>
      </c>
      <c r="N52" s="137">
        <v>0.3</v>
      </c>
      <c r="O52" s="137">
        <v>0.3</v>
      </c>
      <c r="P52" s="137">
        <f t="shared" si="10"/>
        <v>0.25599999999999995</v>
      </c>
    </row>
    <row r="53" spans="1:16" ht="110.25" x14ac:dyDescent="0.25">
      <c r="A53" s="139"/>
      <c r="B53" s="149" t="s">
        <v>140</v>
      </c>
      <c r="C53" s="147" t="s">
        <v>62</v>
      </c>
      <c r="D53" s="147"/>
      <c r="E53" s="147" t="s">
        <v>137</v>
      </c>
      <c r="F53" s="101" t="s">
        <v>369</v>
      </c>
      <c r="G53" s="147" t="s">
        <v>99</v>
      </c>
      <c r="H53" s="126"/>
      <c r="I53" s="126"/>
      <c r="J53" s="126"/>
      <c r="K53" s="137">
        <v>0.45</v>
      </c>
      <c r="L53" s="137">
        <v>0.5</v>
      </c>
      <c r="M53" s="137">
        <v>0.55000000000000004</v>
      </c>
      <c r="N53" s="137">
        <v>0.55000000000000004</v>
      </c>
      <c r="O53" s="137">
        <v>0.55000000000000004</v>
      </c>
      <c r="P53" s="137">
        <f t="shared" si="10"/>
        <v>0.52000000000000013</v>
      </c>
    </row>
    <row r="54" spans="1:16" ht="94.5" x14ac:dyDescent="0.25">
      <c r="A54" s="139"/>
      <c r="B54" s="149" t="s">
        <v>141</v>
      </c>
      <c r="C54" s="147" t="s">
        <v>62</v>
      </c>
      <c r="D54" s="147"/>
      <c r="E54" s="147" t="s">
        <v>138</v>
      </c>
      <c r="F54" s="101" t="s">
        <v>369</v>
      </c>
      <c r="G54" s="147" t="s">
        <v>99</v>
      </c>
      <c r="H54" s="126"/>
      <c r="I54" s="126"/>
      <c r="J54" s="126"/>
      <c r="K54" s="137">
        <v>0.45</v>
      </c>
      <c r="L54" s="137">
        <v>0.45</v>
      </c>
      <c r="M54" s="137">
        <v>0.5</v>
      </c>
      <c r="N54" s="137">
        <v>0.5</v>
      </c>
      <c r="O54" s="137">
        <v>0.5</v>
      </c>
      <c r="P54" s="137">
        <f t="shared" si="10"/>
        <v>0.48</v>
      </c>
    </row>
    <row r="55" spans="1:16" ht="94.5" x14ac:dyDescent="0.25">
      <c r="A55" s="139"/>
      <c r="B55" s="149" t="s">
        <v>230</v>
      </c>
      <c r="C55" s="147" t="s">
        <v>62</v>
      </c>
      <c r="D55" s="147"/>
      <c r="E55" s="147" t="s">
        <v>231</v>
      </c>
      <c r="F55" s="101" t="s">
        <v>369</v>
      </c>
      <c r="G55" s="147" t="s">
        <v>99</v>
      </c>
      <c r="H55" s="126"/>
      <c r="I55" s="126"/>
      <c r="J55" s="126"/>
      <c r="K55" s="137">
        <v>0.35</v>
      </c>
      <c r="L55" s="137">
        <v>0.5</v>
      </c>
      <c r="M55" s="137">
        <v>0.6</v>
      </c>
      <c r="N55" s="137">
        <v>0.6</v>
      </c>
      <c r="O55" s="137">
        <v>0.6</v>
      </c>
      <c r="P55" s="137">
        <f t="shared" si="10"/>
        <v>0.53</v>
      </c>
    </row>
    <row r="56" spans="1:16" ht="63" x14ac:dyDescent="0.25">
      <c r="A56" s="139"/>
      <c r="B56" s="149" t="s">
        <v>259</v>
      </c>
      <c r="C56" s="147" t="s">
        <v>142</v>
      </c>
      <c r="D56" s="147"/>
      <c r="E56" s="139"/>
      <c r="F56" s="101" t="s">
        <v>369</v>
      </c>
      <c r="G56" s="147" t="s">
        <v>99</v>
      </c>
      <c r="H56" s="126"/>
      <c r="I56" s="126"/>
      <c r="J56" s="126"/>
      <c r="K56" s="139">
        <v>60</v>
      </c>
      <c r="L56" s="139">
        <v>60</v>
      </c>
      <c r="M56" s="139">
        <v>60</v>
      </c>
      <c r="N56" s="139">
        <v>60</v>
      </c>
      <c r="O56" s="139">
        <v>60</v>
      </c>
      <c r="P56" s="140">
        <f t="shared" si="10"/>
        <v>60</v>
      </c>
    </row>
    <row r="57" spans="1:16" ht="63" x14ac:dyDescent="0.25">
      <c r="A57" s="139"/>
      <c r="B57" s="149" t="s">
        <v>260</v>
      </c>
      <c r="C57" s="147" t="s">
        <v>228</v>
      </c>
      <c r="D57" s="147"/>
      <c r="E57" s="147"/>
      <c r="F57" s="101" t="s">
        <v>369</v>
      </c>
      <c r="G57" s="147" t="s">
        <v>99</v>
      </c>
      <c r="H57" s="126"/>
      <c r="I57" s="126"/>
      <c r="J57" s="126"/>
      <c r="K57" s="140">
        <v>11</v>
      </c>
      <c r="L57" s="140">
        <v>11</v>
      </c>
      <c r="M57" s="140">
        <v>11</v>
      </c>
      <c r="N57" s="140">
        <v>11</v>
      </c>
      <c r="O57" s="140">
        <v>11</v>
      </c>
      <c r="P57" s="140">
        <f t="shared" si="10"/>
        <v>11</v>
      </c>
    </row>
    <row r="58" spans="1:16" ht="63" x14ac:dyDescent="0.25">
      <c r="A58" s="139" t="s">
        <v>289</v>
      </c>
      <c r="B58" s="149" t="s">
        <v>233</v>
      </c>
      <c r="C58" s="147" t="s">
        <v>108</v>
      </c>
      <c r="D58" s="147"/>
      <c r="E58" s="139"/>
      <c r="F58" s="101" t="s">
        <v>369</v>
      </c>
      <c r="G58" s="147" t="s">
        <v>99</v>
      </c>
      <c r="H58" s="126" t="s">
        <v>263</v>
      </c>
      <c r="I58" s="126" t="s">
        <v>330</v>
      </c>
      <c r="J58" s="126" t="s">
        <v>246</v>
      </c>
      <c r="K58" s="144">
        <v>413.7</v>
      </c>
      <c r="L58" s="144">
        <v>288.5</v>
      </c>
      <c r="M58" s="144">
        <v>450</v>
      </c>
      <c r="N58" s="144">
        <v>450</v>
      </c>
      <c r="O58" s="144">
        <v>450</v>
      </c>
      <c r="P58" s="144">
        <f>M58+L58+K58+N58+O58</f>
        <v>2052.1999999999998</v>
      </c>
    </row>
    <row r="59" spans="1:16" ht="63" x14ac:dyDescent="0.25">
      <c r="A59" s="139" t="s">
        <v>290</v>
      </c>
      <c r="B59" s="150" t="s">
        <v>329</v>
      </c>
      <c r="C59" s="147" t="s">
        <v>108</v>
      </c>
      <c r="D59" s="147"/>
      <c r="E59" s="139"/>
      <c r="F59" s="101" t="s">
        <v>369</v>
      </c>
      <c r="G59" s="147" t="s">
        <v>99</v>
      </c>
      <c r="H59" s="126" t="s">
        <v>263</v>
      </c>
      <c r="I59" s="126" t="s">
        <v>331</v>
      </c>
      <c r="J59" s="126" t="s">
        <v>246</v>
      </c>
      <c r="K59" s="144">
        <v>200</v>
      </c>
      <c r="L59" s="144">
        <v>100</v>
      </c>
      <c r="M59" s="144">
        <f t="shared" ref="M59" si="11">1257.2+187.7</f>
        <v>1444.9</v>
      </c>
      <c r="N59" s="144">
        <v>1444.9</v>
      </c>
      <c r="O59" s="144">
        <v>1444.9</v>
      </c>
      <c r="P59" s="144">
        <f>M59+L59+K59+N59+O59</f>
        <v>4634.7000000000007</v>
      </c>
    </row>
    <row r="60" spans="1:16" ht="63" x14ac:dyDescent="0.25">
      <c r="A60" s="139" t="s">
        <v>291</v>
      </c>
      <c r="B60" s="149" t="s">
        <v>310</v>
      </c>
      <c r="C60" s="147" t="s">
        <v>108</v>
      </c>
      <c r="D60" s="147"/>
      <c r="E60" s="139"/>
      <c r="F60" s="101" t="s">
        <v>369</v>
      </c>
      <c r="G60" s="147" t="s">
        <v>99</v>
      </c>
      <c r="H60" s="126" t="s">
        <v>263</v>
      </c>
      <c r="I60" s="126" t="s">
        <v>332</v>
      </c>
      <c r="J60" s="126" t="s">
        <v>239</v>
      </c>
      <c r="K60" s="144">
        <v>150</v>
      </c>
      <c r="L60" s="144">
        <v>150</v>
      </c>
      <c r="M60" s="144">
        <v>300</v>
      </c>
      <c r="N60" s="144">
        <v>300</v>
      </c>
      <c r="O60" s="144">
        <v>300</v>
      </c>
      <c r="P60" s="144">
        <f>M60+L60+K60+N60+O60</f>
        <v>1200</v>
      </c>
    </row>
    <row r="61" spans="1:16" ht="15.75" hidden="1" x14ac:dyDescent="0.25">
      <c r="A61" s="139"/>
      <c r="B61" s="149"/>
      <c r="C61" s="147"/>
      <c r="D61" s="147"/>
      <c r="E61" s="139"/>
      <c r="F61" s="139"/>
      <c r="G61" s="147"/>
      <c r="H61" s="126"/>
      <c r="I61" s="126"/>
      <c r="J61" s="126"/>
      <c r="K61" s="141"/>
      <c r="L61" s="141"/>
      <c r="M61" s="141"/>
      <c r="N61" s="141"/>
      <c r="O61" s="141"/>
      <c r="P61" s="141">
        <f t="shared" ref="P61:P64" si="12">M61+L61+K61+N61+O61</f>
        <v>0</v>
      </c>
    </row>
    <row r="62" spans="1:16" ht="63" x14ac:dyDescent="0.25">
      <c r="A62" s="139" t="s">
        <v>292</v>
      </c>
      <c r="B62" s="149" t="s">
        <v>312</v>
      </c>
      <c r="C62" s="147" t="s">
        <v>108</v>
      </c>
      <c r="D62" s="147"/>
      <c r="E62" s="139"/>
      <c r="F62" s="101" t="s">
        <v>369</v>
      </c>
      <c r="G62" s="147" t="s">
        <v>99</v>
      </c>
      <c r="H62" s="126" t="s">
        <v>263</v>
      </c>
      <c r="I62" s="126" t="s">
        <v>333</v>
      </c>
      <c r="J62" s="126" t="s">
        <v>246</v>
      </c>
      <c r="K62" s="144">
        <v>72798.600000000006</v>
      </c>
      <c r="L62" s="144">
        <v>108047.1</v>
      </c>
      <c r="M62" s="144">
        <v>110000</v>
      </c>
      <c r="N62" s="144">
        <v>110000</v>
      </c>
      <c r="O62" s="144">
        <v>110000</v>
      </c>
      <c r="P62" s="144">
        <f>M62+L62+K62+N62+O62</f>
        <v>510845.7</v>
      </c>
    </row>
    <row r="63" spans="1:16" ht="63" x14ac:dyDescent="0.25">
      <c r="A63" s="139" t="s">
        <v>293</v>
      </c>
      <c r="B63" s="149" t="s">
        <v>311</v>
      </c>
      <c r="C63" s="147" t="s">
        <v>108</v>
      </c>
      <c r="D63" s="147"/>
      <c r="E63" s="139"/>
      <c r="F63" s="101" t="s">
        <v>369</v>
      </c>
      <c r="G63" s="147" t="s">
        <v>99</v>
      </c>
      <c r="H63" s="126" t="s">
        <v>263</v>
      </c>
      <c r="I63" s="126" t="s">
        <v>334</v>
      </c>
      <c r="J63" s="126" t="s">
        <v>239</v>
      </c>
      <c r="K63" s="144">
        <v>0</v>
      </c>
      <c r="L63" s="144">
        <v>0</v>
      </c>
      <c r="M63" s="144">
        <v>5800</v>
      </c>
      <c r="N63" s="144">
        <v>5800</v>
      </c>
      <c r="O63" s="144">
        <v>5800</v>
      </c>
      <c r="P63" s="144">
        <f t="shared" si="12"/>
        <v>17400</v>
      </c>
    </row>
    <row r="64" spans="1:16" s="227" customFormat="1" ht="126" customHeight="1" x14ac:dyDescent="0.25">
      <c r="A64" s="221" t="s">
        <v>294</v>
      </c>
      <c r="B64" s="222" t="s">
        <v>398</v>
      </c>
      <c r="C64" s="223" t="s">
        <v>391</v>
      </c>
      <c r="D64" s="223"/>
      <c r="E64" s="221"/>
      <c r="F64" s="224" t="s">
        <v>369</v>
      </c>
      <c r="G64" s="223" t="s">
        <v>99</v>
      </c>
      <c r="H64" s="225" t="s">
        <v>263</v>
      </c>
      <c r="I64" s="225" t="s">
        <v>392</v>
      </c>
      <c r="J64" s="225" t="s">
        <v>239</v>
      </c>
      <c r="K64" s="226">
        <v>0</v>
      </c>
      <c r="L64" s="226">
        <v>98189.32</v>
      </c>
      <c r="M64" s="226">
        <v>98189.32</v>
      </c>
      <c r="N64" s="226">
        <v>98189.32</v>
      </c>
      <c r="O64" s="226">
        <v>98189.32</v>
      </c>
      <c r="P64" s="226">
        <f t="shared" si="12"/>
        <v>392757.28</v>
      </c>
    </row>
    <row r="65" spans="1:16" ht="63" x14ac:dyDescent="0.25">
      <c r="A65" s="139"/>
      <c r="B65" s="151" t="s">
        <v>214</v>
      </c>
      <c r="C65" s="152" t="s">
        <v>108</v>
      </c>
      <c r="D65" s="152"/>
      <c r="E65" s="143"/>
      <c r="F65" s="101" t="s">
        <v>369</v>
      </c>
      <c r="G65" s="152" t="s">
        <v>99</v>
      </c>
      <c r="H65" s="153"/>
      <c r="I65" s="153"/>
      <c r="J65" s="153"/>
      <c r="K65" s="136">
        <f>K66+K68+K69+K67+K70</f>
        <v>155878.5</v>
      </c>
      <c r="L65" s="136">
        <f t="shared" ref="L65:P65" si="13">L66+L68+L69+L67+L70</f>
        <v>266314.57</v>
      </c>
      <c r="M65" s="136">
        <f t="shared" si="13"/>
        <v>279062.46999999997</v>
      </c>
      <c r="N65" s="136">
        <f t="shared" si="13"/>
        <v>279062.46999999997</v>
      </c>
      <c r="O65" s="136">
        <f t="shared" si="13"/>
        <v>279162.46999999997</v>
      </c>
      <c r="P65" s="136">
        <f t="shared" si="13"/>
        <v>1259480.48</v>
      </c>
    </row>
    <row r="66" spans="1:16" ht="63" x14ac:dyDescent="0.25">
      <c r="A66" s="154" t="s">
        <v>295</v>
      </c>
      <c r="B66" s="149" t="s">
        <v>310</v>
      </c>
      <c r="C66" s="147" t="s">
        <v>108</v>
      </c>
      <c r="D66" s="147"/>
      <c r="E66" s="139"/>
      <c r="F66" s="101" t="s">
        <v>369</v>
      </c>
      <c r="G66" s="147" t="s">
        <v>99</v>
      </c>
      <c r="H66" s="126" t="s">
        <v>263</v>
      </c>
      <c r="I66" s="126" t="s">
        <v>335</v>
      </c>
      <c r="J66" s="126" t="s">
        <v>239</v>
      </c>
      <c r="K66" s="144">
        <v>4252</v>
      </c>
      <c r="L66" s="144">
        <v>3850.4</v>
      </c>
      <c r="M66" s="144">
        <v>2735.8</v>
      </c>
      <c r="N66" s="144">
        <v>2735.8</v>
      </c>
      <c r="O66" s="144">
        <v>2735.8</v>
      </c>
      <c r="P66" s="144">
        <f>M66+L66+K66+N66+O66</f>
        <v>16309.8</v>
      </c>
    </row>
    <row r="67" spans="1:16" ht="15.75" hidden="1" x14ac:dyDescent="0.25">
      <c r="A67" s="154"/>
      <c r="B67" s="149"/>
      <c r="C67" s="147"/>
      <c r="D67" s="147"/>
      <c r="E67" s="139"/>
      <c r="F67" s="101"/>
      <c r="G67" s="147"/>
      <c r="H67" s="126"/>
      <c r="I67" s="126"/>
      <c r="J67" s="126"/>
      <c r="K67" s="141"/>
      <c r="L67" s="141"/>
      <c r="M67" s="141"/>
      <c r="N67" s="141"/>
      <c r="O67" s="141"/>
      <c r="P67" s="141"/>
    </row>
    <row r="68" spans="1:16" ht="99.75" customHeight="1" x14ac:dyDescent="0.25">
      <c r="A68" s="139" t="s">
        <v>296</v>
      </c>
      <c r="B68" s="149" t="s">
        <v>381</v>
      </c>
      <c r="C68" s="147" t="s">
        <v>108</v>
      </c>
      <c r="D68" s="147"/>
      <c r="E68" s="139"/>
      <c r="F68" s="134" t="s">
        <v>369</v>
      </c>
      <c r="G68" s="147" t="s">
        <v>99</v>
      </c>
      <c r="H68" s="126" t="s">
        <v>263</v>
      </c>
      <c r="I68" s="126" t="s">
        <v>378</v>
      </c>
      <c r="J68" s="126" t="s">
        <v>269</v>
      </c>
      <c r="K68" s="141">
        <v>72</v>
      </c>
      <c r="L68" s="141">
        <v>0</v>
      </c>
      <c r="M68" s="141">
        <v>100</v>
      </c>
      <c r="N68" s="141">
        <v>100</v>
      </c>
      <c r="O68" s="141">
        <v>200</v>
      </c>
      <c r="P68" s="141">
        <f t="shared" ref="P68:P69" si="14">M68+L68+K68+N68+O68</f>
        <v>472</v>
      </c>
    </row>
    <row r="69" spans="1:16" ht="63" x14ac:dyDescent="0.25">
      <c r="A69" s="139" t="s">
        <v>393</v>
      </c>
      <c r="B69" s="149" t="s">
        <v>314</v>
      </c>
      <c r="C69" s="147" t="s">
        <v>108</v>
      </c>
      <c r="D69" s="147"/>
      <c r="E69" s="139"/>
      <c r="F69" s="101" t="s">
        <v>369</v>
      </c>
      <c r="G69" s="147" t="s">
        <v>99</v>
      </c>
      <c r="H69" s="126" t="s">
        <v>263</v>
      </c>
      <c r="I69" s="126" t="s">
        <v>337</v>
      </c>
      <c r="J69" s="126" t="s">
        <v>246</v>
      </c>
      <c r="K69" s="144">
        <v>151554.5</v>
      </c>
      <c r="L69" s="144">
        <v>166237.5</v>
      </c>
      <c r="M69" s="144">
        <v>180000</v>
      </c>
      <c r="N69" s="144">
        <v>180000</v>
      </c>
      <c r="O69" s="144">
        <v>180000</v>
      </c>
      <c r="P69" s="144">
        <f t="shared" si="14"/>
        <v>857792</v>
      </c>
    </row>
    <row r="70" spans="1:16" s="227" customFormat="1" ht="154.5" customHeight="1" x14ac:dyDescent="0.25">
      <c r="A70" s="221" t="s">
        <v>395</v>
      </c>
      <c r="B70" s="222" t="s">
        <v>398</v>
      </c>
      <c r="C70" s="223" t="s">
        <v>391</v>
      </c>
      <c r="D70" s="223"/>
      <c r="E70" s="221"/>
      <c r="F70" s="229" t="s">
        <v>369</v>
      </c>
      <c r="G70" s="223" t="s">
        <v>99</v>
      </c>
      <c r="H70" s="225" t="s">
        <v>263</v>
      </c>
      <c r="I70" s="225" t="s">
        <v>392</v>
      </c>
      <c r="J70" s="225" t="s">
        <v>239</v>
      </c>
      <c r="K70" s="226">
        <v>0</v>
      </c>
      <c r="L70" s="226">
        <v>96226.67</v>
      </c>
      <c r="M70" s="226">
        <v>96226.67</v>
      </c>
      <c r="N70" s="226">
        <v>96226.67</v>
      </c>
      <c r="O70" s="226">
        <v>96226.67</v>
      </c>
      <c r="P70" s="226">
        <f>SUM(K70:O70)</f>
        <v>384906.68</v>
      </c>
    </row>
    <row r="71" spans="1:16" ht="63" x14ac:dyDescent="0.25">
      <c r="A71" s="143"/>
      <c r="B71" s="151" t="s">
        <v>394</v>
      </c>
      <c r="C71" s="152" t="s">
        <v>108</v>
      </c>
      <c r="D71" s="152"/>
      <c r="E71" s="143"/>
      <c r="F71" s="101" t="s">
        <v>369</v>
      </c>
      <c r="G71" s="152" t="s">
        <v>99</v>
      </c>
      <c r="H71" s="153"/>
      <c r="I71" s="153"/>
      <c r="J71" s="153"/>
      <c r="K71" s="136">
        <f>K72</f>
        <v>0</v>
      </c>
      <c r="L71" s="136">
        <f t="shared" ref="L71:P71" si="15">L72</f>
        <v>4715053.33</v>
      </c>
      <c r="M71" s="136">
        <f t="shared" si="15"/>
        <v>4715053.33</v>
      </c>
      <c r="N71" s="136">
        <f t="shared" si="15"/>
        <v>4715053.33</v>
      </c>
      <c r="O71" s="136">
        <f t="shared" si="15"/>
        <v>4715053.33</v>
      </c>
      <c r="P71" s="136">
        <f t="shared" si="15"/>
        <v>18860213.32</v>
      </c>
    </row>
    <row r="72" spans="1:16" s="227" customFormat="1" ht="126" x14ac:dyDescent="0.25">
      <c r="A72" s="228" t="s">
        <v>396</v>
      </c>
      <c r="B72" s="222" t="s">
        <v>399</v>
      </c>
      <c r="C72" s="223" t="s">
        <v>391</v>
      </c>
      <c r="D72" s="223"/>
      <c r="E72" s="221"/>
      <c r="F72" s="224" t="s">
        <v>369</v>
      </c>
      <c r="G72" s="223" t="s">
        <v>99</v>
      </c>
      <c r="H72" s="225" t="s">
        <v>263</v>
      </c>
      <c r="I72" s="225" t="s">
        <v>392</v>
      </c>
      <c r="J72" s="225" t="s">
        <v>239</v>
      </c>
      <c r="K72" s="226">
        <v>0</v>
      </c>
      <c r="L72" s="226">
        <v>4715053.33</v>
      </c>
      <c r="M72" s="226">
        <v>4715053.33</v>
      </c>
      <c r="N72" s="226">
        <v>4715053.33</v>
      </c>
      <c r="O72" s="226">
        <v>4715053.33</v>
      </c>
      <c r="P72" s="226">
        <f>SUM(K72:O72)</f>
        <v>18860213.32</v>
      </c>
    </row>
    <row r="73" spans="1:16" ht="63" x14ac:dyDescent="0.25">
      <c r="A73" s="139" t="s">
        <v>322</v>
      </c>
      <c r="B73" s="151" t="s">
        <v>145</v>
      </c>
      <c r="C73" s="152" t="s">
        <v>108</v>
      </c>
      <c r="D73" s="152"/>
      <c r="E73" s="143"/>
      <c r="F73" s="101" t="s">
        <v>369</v>
      </c>
      <c r="G73" s="152" t="s">
        <v>99</v>
      </c>
      <c r="H73" s="153"/>
      <c r="I73" s="153"/>
      <c r="J73" s="153"/>
      <c r="K73" s="136">
        <f>K76</f>
        <v>7891.9</v>
      </c>
      <c r="L73" s="136">
        <f t="shared" ref="L73:P73" si="16">L76</f>
        <v>8529.5</v>
      </c>
      <c r="M73" s="136">
        <f t="shared" si="16"/>
        <v>8529.5</v>
      </c>
      <c r="N73" s="136">
        <f t="shared" si="16"/>
        <v>10955.2</v>
      </c>
      <c r="O73" s="136">
        <f t="shared" si="16"/>
        <v>10955.2</v>
      </c>
      <c r="P73" s="136">
        <f t="shared" si="16"/>
        <v>46861.3</v>
      </c>
    </row>
    <row r="74" spans="1:16" ht="63" x14ac:dyDescent="0.25">
      <c r="A74" s="139"/>
      <c r="B74" s="151" t="s">
        <v>345</v>
      </c>
      <c r="C74" s="147"/>
      <c r="D74" s="147"/>
      <c r="E74" s="139"/>
      <c r="F74" s="101" t="s">
        <v>369</v>
      </c>
      <c r="G74" s="147" t="s">
        <v>99</v>
      </c>
      <c r="H74" s="126"/>
      <c r="I74" s="126"/>
      <c r="J74" s="126"/>
      <c r="K74" s="144"/>
      <c r="L74" s="144"/>
      <c r="M74" s="144"/>
      <c r="N74" s="144"/>
      <c r="O74" s="144"/>
      <c r="P74" s="144"/>
    </row>
    <row r="75" spans="1:16" ht="80.25" customHeight="1" x14ac:dyDescent="0.25">
      <c r="A75" s="139"/>
      <c r="B75" s="151" t="s">
        <v>146</v>
      </c>
      <c r="C75" s="147" t="s">
        <v>108</v>
      </c>
      <c r="D75" s="147"/>
      <c r="E75" s="139"/>
      <c r="F75" s="101" t="s">
        <v>369</v>
      </c>
      <c r="G75" s="147" t="s">
        <v>99</v>
      </c>
      <c r="H75" s="126"/>
      <c r="I75" s="126"/>
      <c r="J75" s="126"/>
      <c r="K75" s="144"/>
      <c r="L75" s="144"/>
      <c r="M75" s="144"/>
      <c r="N75" s="144"/>
      <c r="O75" s="144"/>
      <c r="P75" s="144"/>
    </row>
    <row r="76" spans="1:16" ht="63" x14ac:dyDescent="0.25">
      <c r="A76" s="139"/>
      <c r="B76" s="151" t="s">
        <v>173</v>
      </c>
      <c r="C76" s="152" t="s">
        <v>108</v>
      </c>
      <c r="D76" s="152"/>
      <c r="E76" s="143"/>
      <c r="F76" s="101" t="s">
        <v>369</v>
      </c>
      <c r="G76" s="152" t="s">
        <v>99</v>
      </c>
      <c r="H76" s="153"/>
      <c r="I76" s="153"/>
      <c r="J76" s="153"/>
      <c r="K76" s="136">
        <f>K86</f>
        <v>7891.9</v>
      </c>
      <c r="L76" s="136">
        <f t="shared" ref="L76:O76" si="17">L86</f>
        <v>8529.5</v>
      </c>
      <c r="M76" s="136">
        <f t="shared" si="17"/>
        <v>8529.5</v>
      </c>
      <c r="N76" s="136">
        <f t="shared" si="17"/>
        <v>10955.2</v>
      </c>
      <c r="O76" s="136">
        <f t="shared" si="17"/>
        <v>10955.2</v>
      </c>
      <c r="P76" s="136">
        <f>P86</f>
        <v>46861.3</v>
      </c>
    </row>
    <row r="77" spans="1:16" ht="110.25" x14ac:dyDescent="0.25">
      <c r="A77" s="139"/>
      <c r="B77" s="149" t="s">
        <v>229</v>
      </c>
      <c r="C77" s="147" t="s">
        <v>62</v>
      </c>
      <c r="D77" s="147"/>
      <c r="E77" s="147" t="s">
        <v>234</v>
      </c>
      <c r="F77" s="101" t="s">
        <v>369</v>
      </c>
      <c r="G77" s="147" t="s">
        <v>99</v>
      </c>
      <c r="H77" s="126"/>
      <c r="I77" s="126"/>
      <c r="J77" s="126"/>
      <c r="K77" s="137">
        <v>0.7</v>
      </c>
      <c r="L77" s="137">
        <v>0.8</v>
      </c>
      <c r="M77" s="137">
        <v>0.9</v>
      </c>
      <c r="N77" s="137">
        <v>0.9</v>
      </c>
      <c r="O77" s="137">
        <v>0.9</v>
      </c>
      <c r="P77" s="137">
        <f>(O77+N77+M77+L77+K77)/5</f>
        <v>0.84000000000000008</v>
      </c>
    </row>
    <row r="78" spans="1:16" ht="94.5" x14ac:dyDescent="0.25">
      <c r="A78" s="139"/>
      <c r="B78" s="149" t="s">
        <v>147</v>
      </c>
      <c r="C78" s="147" t="s">
        <v>62</v>
      </c>
      <c r="D78" s="147"/>
      <c r="E78" s="147" t="s">
        <v>152</v>
      </c>
      <c r="F78" s="101" t="s">
        <v>369</v>
      </c>
      <c r="G78" s="147" t="s">
        <v>99</v>
      </c>
      <c r="H78" s="126"/>
      <c r="I78" s="126"/>
      <c r="J78" s="126"/>
      <c r="K78" s="137">
        <v>0.46</v>
      </c>
      <c r="L78" s="137">
        <v>0.5</v>
      </c>
      <c r="M78" s="137">
        <v>0.6</v>
      </c>
      <c r="N78" s="137">
        <v>0.6</v>
      </c>
      <c r="O78" s="137">
        <v>0.6</v>
      </c>
      <c r="P78" s="137">
        <f>(O78+N78+M78+L78+K78)/5</f>
        <v>0.55199999999999994</v>
      </c>
    </row>
    <row r="79" spans="1:16" ht="63" x14ac:dyDescent="0.25">
      <c r="A79" s="139"/>
      <c r="B79" s="149" t="s">
        <v>148</v>
      </c>
      <c r="C79" s="147" t="s">
        <v>102</v>
      </c>
      <c r="D79" s="147"/>
      <c r="E79" s="139"/>
      <c r="F79" s="101" t="s">
        <v>369</v>
      </c>
      <c r="G79" s="147" t="s">
        <v>99</v>
      </c>
      <c r="H79" s="126"/>
      <c r="I79" s="126"/>
      <c r="J79" s="126"/>
      <c r="K79" s="139">
        <v>263</v>
      </c>
      <c r="L79" s="139">
        <v>265</v>
      </c>
      <c r="M79" s="139">
        <v>268</v>
      </c>
      <c r="N79" s="139">
        <v>300</v>
      </c>
      <c r="O79" s="139">
        <v>300</v>
      </c>
      <c r="P79" s="140">
        <f>(K79+L79+M79+N79+O79)/5</f>
        <v>279.2</v>
      </c>
    </row>
    <row r="80" spans="1:16" ht="118.5" customHeight="1" x14ac:dyDescent="0.25">
      <c r="A80" s="139"/>
      <c r="B80" s="149" t="s">
        <v>149</v>
      </c>
      <c r="C80" s="147" t="s">
        <v>62</v>
      </c>
      <c r="D80" s="147"/>
      <c r="E80" s="147" t="s">
        <v>153</v>
      </c>
      <c r="F80" s="101" t="s">
        <v>369</v>
      </c>
      <c r="G80" s="147" t="s">
        <v>99</v>
      </c>
      <c r="H80" s="126"/>
      <c r="I80" s="126"/>
      <c r="J80" s="126"/>
      <c r="K80" s="137">
        <v>0.87</v>
      </c>
      <c r="L80" s="137">
        <v>0.9</v>
      </c>
      <c r="M80" s="137">
        <v>0.96</v>
      </c>
      <c r="N80" s="137">
        <v>1</v>
      </c>
      <c r="O80" s="137">
        <v>1</v>
      </c>
      <c r="P80" s="137">
        <f t="shared" ref="P80:P85" si="18">(O80+N80+M80+L80+K80)/5</f>
        <v>0.94599999999999995</v>
      </c>
    </row>
    <row r="81" spans="1:16" ht="173.25" x14ac:dyDescent="0.25">
      <c r="A81" s="139"/>
      <c r="B81" s="149" t="s">
        <v>150</v>
      </c>
      <c r="C81" s="147" t="s">
        <v>62</v>
      </c>
      <c r="D81" s="147"/>
      <c r="E81" s="147" t="s">
        <v>154</v>
      </c>
      <c r="F81" s="101" t="s">
        <v>369</v>
      </c>
      <c r="G81" s="147" t="s">
        <v>99</v>
      </c>
      <c r="H81" s="126"/>
      <c r="I81" s="126"/>
      <c r="J81" s="126"/>
      <c r="K81" s="137">
        <v>0.12</v>
      </c>
      <c r="L81" s="137">
        <v>0.129</v>
      </c>
      <c r="M81" s="137">
        <v>0.18</v>
      </c>
      <c r="N81" s="137">
        <v>0.18</v>
      </c>
      <c r="O81" s="137">
        <v>0.18</v>
      </c>
      <c r="P81" s="137">
        <f t="shared" si="18"/>
        <v>0.1578</v>
      </c>
    </row>
    <row r="82" spans="1:16" ht="189" x14ac:dyDescent="0.25">
      <c r="A82" s="139"/>
      <c r="B82" s="149" t="s">
        <v>151</v>
      </c>
      <c r="C82" s="147" t="s">
        <v>62</v>
      </c>
      <c r="D82" s="147"/>
      <c r="E82" s="147" t="s">
        <v>155</v>
      </c>
      <c r="F82" s="101" t="s">
        <v>369</v>
      </c>
      <c r="G82" s="147" t="s">
        <v>99</v>
      </c>
      <c r="H82" s="126"/>
      <c r="I82" s="126"/>
      <c r="J82" s="126"/>
      <c r="K82" s="137">
        <v>1</v>
      </c>
      <c r="L82" s="137">
        <v>1</v>
      </c>
      <c r="M82" s="137">
        <v>1</v>
      </c>
      <c r="N82" s="137">
        <v>1</v>
      </c>
      <c r="O82" s="137">
        <v>1</v>
      </c>
      <c r="P82" s="137">
        <f t="shared" si="18"/>
        <v>1</v>
      </c>
    </row>
    <row r="83" spans="1:16" ht="141.75" x14ac:dyDescent="0.25">
      <c r="A83" s="139"/>
      <c r="B83" s="149" t="s">
        <v>156</v>
      </c>
      <c r="C83" s="147" t="s">
        <v>62</v>
      </c>
      <c r="D83" s="147"/>
      <c r="E83" s="147" t="s">
        <v>157</v>
      </c>
      <c r="F83" s="101" t="s">
        <v>369</v>
      </c>
      <c r="G83" s="147" t="s">
        <v>99</v>
      </c>
      <c r="H83" s="126"/>
      <c r="I83" s="126"/>
      <c r="J83" s="126"/>
      <c r="K83" s="137">
        <v>0</v>
      </c>
      <c r="L83" s="137">
        <v>0.5</v>
      </c>
      <c r="M83" s="137">
        <v>1</v>
      </c>
      <c r="N83" s="137">
        <v>1</v>
      </c>
      <c r="O83" s="137">
        <v>1</v>
      </c>
      <c r="P83" s="137">
        <f t="shared" si="18"/>
        <v>0.7</v>
      </c>
    </row>
    <row r="84" spans="1:16" ht="141.75" x14ac:dyDescent="0.25">
      <c r="A84" s="139"/>
      <c r="B84" s="149" t="s">
        <v>140</v>
      </c>
      <c r="C84" s="147" t="s">
        <v>62</v>
      </c>
      <c r="D84" s="147"/>
      <c r="E84" s="147" t="s">
        <v>158</v>
      </c>
      <c r="F84" s="101" t="s">
        <v>369</v>
      </c>
      <c r="G84" s="147" t="s">
        <v>99</v>
      </c>
      <c r="H84" s="126"/>
      <c r="I84" s="126"/>
      <c r="J84" s="126"/>
      <c r="K84" s="137">
        <v>1</v>
      </c>
      <c r="L84" s="137">
        <v>1</v>
      </c>
      <c r="M84" s="137">
        <v>1</v>
      </c>
      <c r="N84" s="137">
        <v>1</v>
      </c>
      <c r="O84" s="137">
        <v>1</v>
      </c>
      <c r="P84" s="137">
        <f t="shared" si="18"/>
        <v>1</v>
      </c>
    </row>
    <row r="85" spans="1:16" ht="110.25" x14ac:dyDescent="0.25">
      <c r="A85" s="139"/>
      <c r="B85" s="149" t="s">
        <v>141</v>
      </c>
      <c r="C85" s="147" t="s">
        <v>62</v>
      </c>
      <c r="D85" s="147"/>
      <c r="E85" s="147" t="s">
        <v>159</v>
      </c>
      <c r="F85" s="101" t="s">
        <v>369</v>
      </c>
      <c r="G85" s="147" t="s">
        <v>99</v>
      </c>
      <c r="H85" s="126"/>
      <c r="I85" s="126"/>
      <c r="J85" s="126"/>
      <c r="K85" s="137">
        <v>1</v>
      </c>
      <c r="L85" s="137">
        <v>1</v>
      </c>
      <c r="M85" s="137">
        <v>1</v>
      </c>
      <c r="N85" s="137">
        <v>1</v>
      </c>
      <c r="O85" s="137">
        <v>1</v>
      </c>
      <c r="P85" s="137">
        <f t="shared" si="18"/>
        <v>1</v>
      </c>
    </row>
    <row r="86" spans="1:16" ht="63" x14ac:dyDescent="0.25">
      <c r="A86" s="139" t="s">
        <v>281</v>
      </c>
      <c r="B86" s="149" t="s">
        <v>319</v>
      </c>
      <c r="C86" s="147" t="s">
        <v>108</v>
      </c>
      <c r="D86" s="147"/>
      <c r="E86" s="139"/>
      <c r="F86" s="101" t="s">
        <v>369</v>
      </c>
      <c r="G86" s="147" t="s">
        <v>99</v>
      </c>
      <c r="H86" s="126" t="s">
        <v>264</v>
      </c>
      <c r="I86" s="126" t="s">
        <v>355</v>
      </c>
      <c r="J86" s="126" t="s">
        <v>246</v>
      </c>
      <c r="K86" s="144">
        <v>7891.9</v>
      </c>
      <c r="L86" s="144">
        <v>8529.5</v>
      </c>
      <c r="M86" s="144">
        <f>L86</f>
        <v>8529.5</v>
      </c>
      <c r="N86" s="144">
        <v>10955.2</v>
      </c>
      <c r="O86" s="144">
        <v>10955.2</v>
      </c>
      <c r="P86" s="144">
        <f>M86+L86+K86+N86+O86</f>
        <v>46861.3</v>
      </c>
    </row>
    <row r="87" spans="1:16" ht="63" x14ac:dyDescent="0.25">
      <c r="A87" s="139"/>
      <c r="B87" s="151" t="s">
        <v>160</v>
      </c>
      <c r="C87" s="152" t="s">
        <v>108</v>
      </c>
      <c r="D87" s="152"/>
      <c r="E87" s="143"/>
      <c r="F87" s="101" t="s">
        <v>369</v>
      </c>
      <c r="G87" s="152" t="s">
        <v>99</v>
      </c>
      <c r="H87" s="153"/>
      <c r="I87" s="153"/>
      <c r="J87" s="153"/>
      <c r="K87" s="136">
        <f>K88+K115</f>
        <v>19728.400000000001</v>
      </c>
      <c r="L87" s="136">
        <f t="shared" ref="L87:P87" si="19">L88+L115</f>
        <v>19963.900000000001</v>
      </c>
      <c r="M87" s="136">
        <f t="shared" si="19"/>
        <v>26131.399999999998</v>
      </c>
      <c r="N87" s="136">
        <f t="shared" si="19"/>
        <v>26131.399999999998</v>
      </c>
      <c r="O87" s="136">
        <f t="shared" si="19"/>
        <v>26131.399999999998</v>
      </c>
      <c r="P87" s="136">
        <f t="shared" si="19"/>
        <v>118086.5</v>
      </c>
    </row>
    <row r="88" spans="1:16" ht="63" x14ac:dyDescent="0.25">
      <c r="A88" s="139"/>
      <c r="B88" s="151" t="s">
        <v>214</v>
      </c>
      <c r="C88" s="152"/>
      <c r="D88" s="152"/>
      <c r="E88" s="143"/>
      <c r="F88" s="101" t="s">
        <v>369</v>
      </c>
      <c r="G88" s="152" t="s">
        <v>99</v>
      </c>
      <c r="H88" s="153"/>
      <c r="I88" s="153"/>
      <c r="J88" s="153"/>
      <c r="K88" s="136">
        <f>K97+K103</f>
        <v>19728.400000000001</v>
      </c>
      <c r="L88" s="136">
        <f t="shared" ref="L88:P88" si="20">L97+L103</f>
        <v>19963.900000000001</v>
      </c>
      <c r="M88" s="136">
        <f>M97+M103</f>
        <v>26131.399999999998</v>
      </c>
      <c r="N88" s="136">
        <f t="shared" si="20"/>
        <v>26131.399999999998</v>
      </c>
      <c r="O88" s="136">
        <f t="shared" si="20"/>
        <v>26131.399999999998</v>
      </c>
      <c r="P88" s="136">
        <f t="shared" si="20"/>
        <v>118086.5</v>
      </c>
    </row>
    <row r="89" spans="1:16" ht="63" x14ac:dyDescent="0.25">
      <c r="A89" s="139"/>
      <c r="B89" s="151" t="s">
        <v>161</v>
      </c>
      <c r="C89" s="147"/>
      <c r="D89" s="147"/>
      <c r="E89" s="139"/>
      <c r="F89" s="101" t="s">
        <v>369</v>
      </c>
      <c r="G89" s="147" t="s">
        <v>99</v>
      </c>
      <c r="H89" s="126"/>
      <c r="I89" s="126"/>
      <c r="J89" s="126"/>
      <c r="K89" s="139"/>
      <c r="L89" s="139"/>
      <c r="M89" s="139"/>
      <c r="N89" s="139"/>
      <c r="O89" s="139"/>
      <c r="P89" s="139"/>
    </row>
    <row r="90" spans="1:16" ht="72.75" customHeight="1" x14ac:dyDescent="0.25">
      <c r="A90" s="139"/>
      <c r="B90" s="151" t="s">
        <v>347</v>
      </c>
      <c r="C90" s="147"/>
      <c r="D90" s="147"/>
      <c r="E90" s="139"/>
      <c r="F90" s="101" t="s">
        <v>369</v>
      </c>
      <c r="G90" s="147" t="s">
        <v>99</v>
      </c>
      <c r="H90" s="126"/>
      <c r="I90" s="126"/>
      <c r="J90" s="126"/>
      <c r="K90" s="139"/>
      <c r="L90" s="139"/>
      <c r="M90" s="139"/>
      <c r="N90" s="139"/>
      <c r="O90" s="139"/>
      <c r="P90" s="139"/>
    </row>
    <row r="91" spans="1:16" ht="110.25" x14ac:dyDescent="0.25">
      <c r="A91" s="139"/>
      <c r="B91" s="149" t="s">
        <v>174</v>
      </c>
      <c r="C91" s="147" t="s">
        <v>175</v>
      </c>
      <c r="D91" s="147"/>
      <c r="E91" s="147" t="s">
        <v>176</v>
      </c>
      <c r="F91" s="101" t="s">
        <v>369</v>
      </c>
      <c r="G91" s="147" t="s">
        <v>99</v>
      </c>
      <c r="H91" s="126"/>
      <c r="I91" s="126"/>
      <c r="J91" s="126"/>
      <c r="K91" s="137">
        <v>1</v>
      </c>
      <c r="L91" s="137">
        <v>1</v>
      </c>
      <c r="M91" s="137">
        <v>1</v>
      </c>
      <c r="N91" s="137">
        <v>1</v>
      </c>
      <c r="O91" s="137">
        <v>1</v>
      </c>
      <c r="P91" s="137">
        <v>1</v>
      </c>
    </row>
    <row r="92" spans="1:16" ht="110.25" x14ac:dyDescent="0.25">
      <c r="A92" s="139"/>
      <c r="B92" s="149" t="s">
        <v>177</v>
      </c>
      <c r="C92" s="147" t="s">
        <v>175</v>
      </c>
      <c r="D92" s="147"/>
      <c r="E92" s="147" t="s">
        <v>178</v>
      </c>
      <c r="F92" s="101" t="s">
        <v>369</v>
      </c>
      <c r="G92" s="147" t="s">
        <v>99</v>
      </c>
      <c r="H92" s="126"/>
      <c r="I92" s="126"/>
      <c r="J92" s="126"/>
      <c r="K92" s="137">
        <v>0.41</v>
      </c>
      <c r="L92" s="137">
        <v>0.5</v>
      </c>
      <c r="M92" s="137">
        <v>0.6</v>
      </c>
      <c r="N92" s="137">
        <v>0.6</v>
      </c>
      <c r="O92" s="137">
        <v>0.6</v>
      </c>
      <c r="P92" s="138">
        <f>(O92+N92+M92+L92+K92)/5</f>
        <v>0.54200000000000004</v>
      </c>
    </row>
    <row r="93" spans="1:16" ht="15.75" hidden="1" x14ac:dyDescent="0.25">
      <c r="A93" s="139"/>
      <c r="B93" s="149"/>
      <c r="C93" s="147"/>
      <c r="D93" s="147"/>
      <c r="E93" s="139"/>
      <c r="F93" s="101"/>
      <c r="G93" s="147"/>
      <c r="H93" s="126"/>
      <c r="I93" s="126"/>
      <c r="J93" s="126"/>
      <c r="K93" s="137"/>
      <c r="L93" s="137"/>
      <c r="M93" s="137"/>
      <c r="N93" s="137"/>
      <c r="O93" s="137"/>
      <c r="P93" s="138"/>
    </row>
    <row r="94" spans="1:16" ht="162" customHeight="1" x14ac:dyDescent="0.25">
      <c r="A94" s="139"/>
      <c r="B94" s="150" t="s">
        <v>325</v>
      </c>
      <c r="C94" s="147" t="s">
        <v>175</v>
      </c>
      <c r="D94" s="147"/>
      <c r="E94" s="147" t="s">
        <v>179</v>
      </c>
      <c r="F94" s="101" t="s">
        <v>369</v>
      </c>
      <c r="G94" s="147" t="s">
        <v>99</v>
      </c>
      <c r="H94" s="126"/>
      <c r="I94" s="126"/>
      <c r="J94" s="126"/>
      <c r="K94" s="137">
        <v>1</v>
      </c>
      <c r="L94" s="137">
        <v>1</v>
      </c>
      <c r="M94" s="137">
        <v>1</v>
      </c>
      <c r="N94" s="137">
        <v>1</v>
      </c>
      <c r="O94" s="137">
        <v>1</v>
      </c>
      <c r="P94" s="138">
        <f t="shared" ref="P94:P96" si="21">(O94+N94+M94+L94+K94)/5</f>
        <v>1</v>
      </c>
    </row>
    <row r="95" spans="1:16" ht="78.75" x14ac:dyDescent="0.25">
      <c r="A95" s="139"/>
      <c r="B95" s="150" t="s">
        <v>222</v>
      </c>
      <c r="C95" s="147" t="s">
        <v>175</v>
      </c>
      <c r="D95" s="147"/>
      <c r="E95" s="147" t="s">
        <v>221</v>
      </c>
      <c r="F95" s="101" t="s">
        <v>369</v>
      </c>
      <c r="G95" s="147" t="s">
        <v>99</v>
      </c>
      <c r="H95" s="126"/>
      <c r="I95" s="126"/>
      <c r="J95" s="126"/>
      <c r="K95" s="137">
        <v>0.3</v>
      </c>
      <c r="L95" s="137">
        <v>0.4</v>
      </c>
      <c r="M95" s="137">
        <v>0.5</v>
      </c>
      <c r="N95" s="137">
        <v>0.5</v>
      </c>
      <c r="O95" s="137">
        <v>0.5</v>
      </c>
      <c r="P95" s="138">
        <f t="shared" si="21"/>
        <v>0.43999999999999995</v>
      </c>
    </row>
    <row r="96" spans="1:16" ht="64.5" customHeight="1" x14ac:dyDescent="0.25">
      <c r="A96" s="139"/>
      <c r="B96" s="150" t="s">
        <v>180</v>
      </c>
      <c r="C96" s="147" t="s">
        <v>175</v>
      </c>
      <c r="D96" s="147"/>
      <c r="E96" s="139"/>
      <c r="F96" s="101" t="s">
        <v>369</v>
      </c>
      <c r="G96" s="147" t="s">
        <v>99</v>
      </c>
      <c r="H96" s="126"/>
      <c r="I96" s="126"/>
      <c r="J96" s="126"/>
      <c r="K96" s="139" t="s">
        <v>217</v>
      </c>
      <c r="L96" s="137">
        <v>0.16</v>
      </c>
      <c r="M96" s="137">
        <v>0.17</v>
      </c>
      <c r="N96" s="137">
        <v>0.17</v>
      </c>
      <c r="O96" s="137">
        <v>0.17</v>
      </c>
      <c r="P96" s="138">
        <f t="shared" si="21"/>
        <v>0.16460000000000002</v>
      </c>
    </row>
    <row r="97" spans="1:16" ht="78.75" x14ac:dyDescent="0.25">
      <c r="A97" s="139" t="s">
        <v>279</v>
      </c>
      <c r="B97" s="150" t="s">
        <v>346</v>
      </c>
      <c r="C97" s="147" t="s">
        <v>108</v>
      </c>
      <c r="D97" s="147"/>
      <c r="E97" s="139"/>
      <c r="F97" s="101" t="s">
        <v>369</v>
      </c>
      <c r="G97" s="147" t="s">
        <v>99</v>
      </c>
      <c r="H97" s="156" t="s">
        <v>245</v>
      </c>
      <c r="I97" s="156" t="s">
        <v>356</v>
      </c>
      <c r="J97" s="156"/>
      <c r="K97" s="136">
        <f>K98+K99+K100+K101+K102</f>
        <v>2726.1</v>
      </c>
      <c r="L97" s="136">
        <f t="shared" ref="L97:P97" si="22">L98+L99+L100+L101+L102</f>
        <v>2658.2</v>
      </c>
      <c r="M97" s="136">
        <f t="shared" si="22"/>
        <v>2156.1</v>
      </c>
      <c r="N97" s="136">
        <f t="shared" si="22"/>
        <v>2156.1</v>
      </c>
      <c r="O97" s="136">
        <f t="shared" si="22"/>
        <v>2156.1</v>
      </c>
      <c r="P97" s="136">
        <f t="shared" si="22"/>
        <v>11852.6</v>
      </c>
    </row>
    <row r="98" spans="1:16" ht="63" x14ac:dyDescent="0.25">
      <c r="A98" s="139"/>
      <c r="B98" s="150"/>
      <c r="C98" s="147" t="s">
        <v>108</v>
      </c>
      <c r="D98" s="147"/>
      <c r="E98" s="139"/>
      <c r="F98" s="101" t="s">
        <v>369</v>
      </c>
      <c r="G98" s="147" t="s">
        <v>99</v>
      </c>
      <c r="H98" s="156" t="s">
        <v>245</v>
      </c>
      <c r="I98" s="156" t="s">
        <v>357</v>
      </c>
      <c r="J98" s="156" t="s">
        <v>271</v>
      </c>
      <c r="K98" s="144">
        <v>1325.3</v>
      </c>
      <c r="L98" s="144">
        <v>1671.3</v>
      </c>
      <c r="M98" s="144">
        <v>1274.3</v>
      </c>
      <c r="N98" s="144">
        <v>1274.3</v>
      </c>
      <c r="O98" s="144">
        <v>1274.3</v>
      </c>
      <c r="P98" s="144">
        <f>M98+L98+K98+N98+O98</f>
        <v>6819.5</v>
      </c>
    </row>
    <row r="99" spans="1:16" ht="63" x14ac:dyDescent="0.25">
      <c r="A99" s="139"/>
      <c r="B99" s="150"/>
      <c r="C99" s="147" t="s">
        <v>108</v>
      </c>
      <c r="D99" s="147"/>
      <c r="E99" s="139"/>
      <c r="F99" s="101" t="s">
        <v>369</v>
      </c>
      <c r="G99" s="147" t="s">
        <v>99</v>
      </c>
      <c r="H99" s="156" t="s">
        <v>245</v>
      </c>
      <c r="I99" s="156" t="s">
        <v>357</v>
      </c>
      <c r="J99" s="156" t="s">
        <v>272</v>
      </c>
      <c r="K99" s="144">
        <v>400.2</v>
      </c>
      <c r="L99" s="144">
        <v>504.7</v>
      </c>
      <c r="M99" s="144">
        <v>384.8</v>
      </c>
      <c r="N99" s="144">
        <v>384.8</v>
      </c>
      <c r="O99" s="144">
        <v>384.8</v>
      </c>
      <c r="P99" s="144">
        <f t="shared" ref="P99:P102" si="23">M99+L99+K99+N99+O99</f>
        <v>2059.3000000000002</v>
      </c>
    </row>
    <row r="100" spans="1:16" ht="63" x14ac:dyDescent="0.25">
      <c r="A100" s="139"/>
      <c r="B100" s="150"/>
      <c r="C100" s="147" t="s">
        <v>108</v>
      </c>
      <c r="D100" s="147"/>
      <c r="E100" s="139"/>
      <c r="F100" s="101" t="s">
        <v>369</v>
      </c>
      <c r="G100" s="147" t="s">
        <v>99</v>
      </c>
      <c r="H100" s="156" t="s">
        <v>245</v>
      </c>
      <c r="I100" s="156" t="s">
        <v>357</v>
      </c>
      <c r="J100" s="156" t="s">
        <v>273</v>
      </c>
      <c r="K100" s="144">
        <v>125</v>
      </c>
      <c r="L100" s="144">
        <v>80.7</v>
      </c>
      <c r="M100" s="144">
        <v>100</v>
      </c>
      <c r="N100" s="144">
        <v>100</v>
      </c>
      <c r="O100" s="144">
        <v>100</v>
      </c>
      <c r="P100" s="144">
        <f t="shared" si="23"/>
        <v>505.7</v>
      </c>
    </row>
    <row r="101" spans="1:16" ht="63" x14ac:dyDescent="0.25">
      <c r="A101" s="139"/>
      <c r="B101" s="150"/>
      <c r="C101" s="147" t="s">
        <v>108</v>
      </c>
      <c r="D101" s="147"/>
      <c r="E101" s="139"/>
      <c r="F101" s="101" t="s">
        <v>369</v>
      </c>
      <c r="G101" s="147" t="s">
        <v>99</v>
      </c>
      <c r="H101" s="156" t="s">
        <v>245</v>
      </c>
      <c r="I101" s="156" t="s">
        <v>357</v>
      </c>
      <c r="J101" s="156" t="s">
        <v>269</v>
      </c>
      <c r="K101" s="144">
        <v>215</v>
      </c>
      <c r="L101" s="144">
        <v>222.1</v>
      </c>
      <c r="M101" s="144">
        <v>230</v>
      </c>
      <c r="N101" s="144">
        <v>230</v>
      </c>
      <c r="O101" s="144">
        <v>230</v>
      </c>
      <c r="P101" s="144">
        <f t="shared" si="23"/>
        <v>1127.0999999999999</v>
      </c>
    </row>
    <row r="102" spans="1:16" ht="63" x14ac:dyDescent="0.25">
      <c r="A102" s="139"/>
      <c r="B102" s="150"/>
      <c r="C102" s="147" t="s">
        <v>108</v>
      </c>
      <c r="D102" s="147"/>
      <c r="E102" s="139"/>
      <c r="F102" s="101" t="s">
        <v>369</v>
      </c>
      <c r="G102" s="147" t="s">
        <v>99</v>
      </c>
      <c r="H102" s="156" t="s">
        <v>245</v>
      </c>
      <c r="I102" s="156" t="s">
        <v>357</v>
      </c>
      <c r="J102" s="156" t="s">
        <v>270</v>
      </c>
      <c r="K102" s="144">
        <v>660.6</v>
      </c>
      <c r="L102" s="144">
        <v>179.4</v>
      </c>
      <c r="M102" s="144">
        <v>167</v>
      </c>
      <c r="N102" s="144">
        <v>167</v>
      </c>
      <c r="O102" s="144">
        <v>167</v>
      </c>
      <c r="P102" s="144">
        <f t="shared" si="23"/>
        <v>1341</v>
      </c>
    </row>
    <row r="103" spans="1:16" ht="63" x14ac:dyDescent="0.25">
      <c r="A103" s="139"/>
      <c r="B103" s="150"/>
      <c r="C103" s="147" t="s">
        <v>108</v>
      </c>
      <c r="D103" s="147"/>
      <c r="E103" s="139"/>
      <c r="F103" s="101" t="s">
        <v>369</v>
      </c>
      <c r="G103" s="147" t="s">
        <v>99</v>
      </c>
      <c r="H103" s="156" t="s">
        <v>247</v>
      </c>
      <c r="I103" s="156" t="s">
        <v>356</v>
      </c>
      <c r="J103" s="156"/>
      <c r="K103" s="136">
        <f t="shared" ref="K103:P103" si="24">K104+K105+K106+K107+K108+K109+K110+K111+K118+K119</f>
        <v>17002.300000000003</v>
      </c>
      <c r="L103" s="136">
        <f t="shared" si="24"/>
        <v>17305.7</v>
      </c>
      <c r="M103" s="136">
        <f t="shared" si="24"/>
        <v>23975.3</v>
      </c>
      <c r="N103" s="136">
        <f t="shared" si="24"/>
        <v>23975.3</v>
      </c>
      <c r="O103" s="136">
        <f t="shared" si="24"/>
        <v>23975.3</v>
      </c>
      <c r="P103" s="136">
        <f t="shared" si="24"/>
        <v>106233.9</v>
      </c>
    </row>
    <row r="104" spans="1:16" ht="63" x14ac:dyDescent="0.25">
      <c r="A104" s="139"/>
      <c r="B104" s="150"/>
      <c r="C104" s="147" t="s">
        <v>108</v>
      </c>
      <c r="D104" s="147"/>
      <c r="E104" s="139"/>
      <c r="F104" s="101" t="s">
        <v>369</v>
      </c>
      <c r="G104" s="147" t="s">
        <v>99</v>
      </c>
      <c r="H104" s="156" t="s">
        <v>247</v>
      </c>
      <c r="I104" s="126" t="s">
        <v>353</v>
      </c>
      <c r="J104" s="126" t="s">
        <v>270</v>
      </c>
      <c r="K104" s="144"/>
      <c r="L104" s="144">
        <v>1</v>
      </c>
      <c r="M104" s="144">
        <v>35</v>
      </c>
      <c r="N104" s="144">
        <v>35</v>
      </c>
      <c r="O104" s="144">
        <v>35</v>
      </c>
      <c r="P104" s="144">
        <f>K104+L104+M104+N104+O104</f>
        <v>106</v>
      </c>
    </row>
    <row r="105" spans="1:16" ht="15.75" x14ac:dyDescent="0.25">
      <c r="A105" s="139"/>
      <c r="B105" s="150"/>
      <c r="C105" s="147"/>
      <c r="D105" s="147"/>
      <c r="E105" s="139"/>
      <c r="F105" s="139"/>
      <c r="G105" s="147"/>
      <c r="H105" s="156" t="s">
        <v>247</v>
      </c>
      <c r="I105" s="126" t="s">
        <v>353</v>
      </c>
      <c r="J105" s="126" t="s">
        <v>248</v>
      </c>
      <c r="K105" s="144"/>
      <c r="L105" s="144">
        <v>101.2</v>
      </c>
      <c r="M105" s="144">
        <v>3399</v>
      </c>
      <c r="N105" s="144">
        <v>3399</v>
      </c>
      <c r="O105" s="144">
        <v>3399</v>
      </c>
      <c r="P105" s="144">
        <f t="shared" ref="P105:P111" si="25">K105+L105+M105+N105+O105</f>
        <v>10298.200000000001</v>
      </c>
    </row>
    <row r="106" spans="1:16" ht="63" x14ac:dyDescent="0.25">
      <c r="A106" s="139"/>
      <c r="B106" s="150"/>
      <c r="C106" s="147" t="s">
        <v>108</v>
      </c>
      <c r="D106" s="147"/>
      <c r="E106" s="139"/>
      <c r="F106" s="101" t="s">
        <v>369</v>
      </c>
      <c r="G106" s="147" t="s">
        <v>99</v>
      </c>
      <c r="H106" s="156" t="s">
        <v>247</v>
      </c>
      <c r="I106" s="126" t="s">
        <v>359</v>
      </c>
      <c r="J106" s="126" t="s">
        <v>270</v>
      </c>
      <c r="K106" s="144">
        <v>20</v>
      </c>
      <c r="L106" s="144">
        <v>10</v>
      </c>
      <c r="M106" s="144">
        <v>49.9</v>
      </c>
      <c r="N106" s="144">
        <v>49.9</v>
      </c>
      <c r="O106" s="144">
        <v>49.9</v>
      </c>
      <c r="P106" s="144">
        <f t="shared" si="25"/>
        <v>179.70000000000002</v>
      </c>
    </row>
    <row r="107" spans="1:16" ht="15.75" x14ac:dyDescent="0.25">
      <c r="A107" s="139"/>
      <c r="B107" s="150"/>
      <c r="C107" s="147"/>
      <c r="D107" s="147"/>
      <c r="E107" s="139"/>
      <c r="F107" s="139"/>
      <c r="G107" s="147"/>
      <c r="H107" s="156" t="s">
        <v>247</v>
      </c>
      <c r="I107" s="126" t="s">
        <v>359</v>
      </c>
      <c r="J107" s="126" t="s">
        <v>235</v>
      </c>
      <c r="K107" s="144">
        <v>3900</v>
      </c>
      <c r="L107" s="144">
        <v>2520</v>
      </c>
      <c r="M107" s="144">
        <v>4940</v>
      </c>
      <c r="N107" s="144">
        <v>4940</v>
      </c>
      <c r="O107" s="144">
        <v>4940</v>
      </c>
      <c r="P107" s="144">
        <f t="shared" si="25"/>
        <v>21240</v>
      </c>
    </row>
    <row r="108" spans="1:16" ht="63" x14ac:dyDescent="0.25">
      <c r="A108" s="139"/>
      <c r="B108" s="150"/>
      <c r="C108" s="147" t="s">
        <v>108</v>
      </c>
      <c r="D108" s="147"/>
      <c r="E108" s="139"/>
      <c r="F108" s="101" t="s">
        <v>369</v>
      </c>
      <c r="G108" s="147" t="s">
        <v>99</v>
      </c>
      <c r="H108" s="156" t="s">
        <v>247</v>
      </c>
      <c r="I108" s="126" t="s">
        <v>360</v>
      </c>
      <c r="J108" s="126" t="s">
        <v>270</v>
      </c>
      <c r="K108" s="144">
        <v>53</v>
      </c>
      <c r="L108" s="144">
        <v>20</v>
      </c>
      <c r="M108" s="144">
        <v>131.6</v>
      </c>
      <c r="N108" s="144">
        <v>131.6</v>
      </c>
      <c r="O108" s="144">
        <v>131.6</v>
      </c>
      <c r="P108" s="144">
        <f t="shared" si="25"/>
        <v>467.79999999999995</v>
      </c>
    </row>
    <row r="109" spans="1:16" ht="15.75" x14ac:dyDescent="0.25">
      <c r="A109" s="139"/>
      <c r="B109" s="150"/>
      <c r="C109" s="147"/>
      <c r="D109" s="147"/>
      <c r="E109" s="139"/>
      <c r="F109" s="139"/>
      <c r="G109" s="147"/>
      <c r="H109" s="156" t="s">
        <v>247</v>
      </c>
      <c r="I109" s="126" t="s">
        <v>360</v>
      </c>
      <c r="J109" s="126" t="s">
        <v>235</v>
      </c>
      <c r="K109" s="144">
        <v>10600</v>
      </c>
      <c r="L109" s="144">
        <v>3900</v>
      </c>
      <c r="M109" s="144">
        <v>13020</v>
      </c>
      <c r="N109" s="144">
        <v>13020</v>
      </c>
      <c r="O109" s="144">
        <v>13020</v>
      </c>
      <c r="P109" s="144">
        <f t="shared" si="25"/>
        <v>53560</v>
      </c>
    </row>
    <row r="110" spans="1:16" ht="63" x14ac:dyDescent="0.25">
      <c r="A110" s="139"/>
      <c r="B110" s="150"/>
      <c r="C110" s="147" t="s">
        <v>108</v>
      </c>
      <c r="D110" s="147"/>
      <c r="E110" s="139"/>
      <c r="F110" s="101" t="s">
        <v>369</v>
      </c>
      <c r="G110" s="147" t="s">
        <v>99</v>
      </c>
      <c r="H110" s="156" t="s">
        <v>247</v>
      </c>
      <c r="I110" s="126" t="s">
        <v>361</v>
      </c>
      <c r="J110" s="126" t="s">
        <v>270</v>
      </c>
      <c r="K110" s="144">
        <v>0.6</v>
      </c>
      <c r="L110" s="144">
        <v>53</v>
      </c>
      <c r="M110" s="144">
        <v>1.1000000000000001</v>
      </c>
      <c r="N110" s="144">
        <v>1.1000000000000001</v>
      </c>
      <c r="O110" s="144">
        <v>1.1000000000000001</v>
      </c>
      <c r="P110" s="144">
        <f t="shared" si="25"/>
        <v>56.900000000000006</v>
      </c>
    </row>
    <row r="111" spans="1:16" ht="15.75" x14ac:dyDescent="0.25">
      <c r="A111" s="139"/>
      <c r="B111" s="150"/>
      <c r="C111" s="147"/>
      <c r="D111" s="147"/>
      <c r="E111" s="139"/>
      <c r="F111" s="139"/>
      <c r="G111" s="147"/>
      <c r="H111" s="156" t="s">
        <v>247</v>
      </c>
      <c r="I111" s="126" t="s">
        <v>361</v>
      </c>
      <c r="J111" s="126" t="s">
        <v>235</v>
      </c>
      <c r="K111" s="144">
        <v>120</v>
      </c>
      <c r="L111" s="144">
        <v>10600</v>
      </c>
      <c r="M111" s="144">
        <v>90</v>
      </c>
      <c r="N111" s="144">
        <v>90</v>
      </c>
      <c r="O111" s="144">
        <v>90</v>
      </c>
      <c r="P111" s="144">
        <f t="shared" si="25"/>
        <v>10990</v>
      </c>
    </row>
    <row r="112" spans="1:16" ht="15.75" hidden="1" x14ac:dyDescent="0.25">
      <c r="A112" s="139"/>
      <c r="B112" s="150"/>
      <c r="C112" s="147"/>
      <c r="D112" s="147"/>
      <c r="E112" s="139"/>
      <c r="F112" s="139"/>
      <c r="G112" s="147"/>
      <c r="H112" s="156"/>
      <c r="I112" s="126"/>
      <c r="J112" s="126"/>
      <c r="K112" s="144"/>
      <c r="L112" s="144"/>
      <c r="M112" s="144"/>
      <c r="N112" s="144"/>
      <c r="O112" s="144"/>
      <c r="P112" s="144"/>
    </row>
    <row r="113" spans="1:16" ht="15.75" hidden="1" x14ac:dyDescent="0.25">
      <c r="A113" s="139"/>
      <c r="B113" s="150"/>
      <c r="C113" s="147"/>
      <c r="D113" s="147"/>
      <c r="E113" s="139"/>
      <c r="F113" s="139"/>
      <c r="G113" s="147"/>
      <c r="H113" s="156"/>
      <c r="I113" s="126"/>
      <c r="J113" s="126"/>
      <c r="K113" s="144"/>
      <c r="L113" s="144"/>
      <c r="M113" s="144"/>
      <c r="N113" s="144"/>
      <c r="O113" s="144"/>
      <c r="P113" s="144"/>
    </row>
    <row r="114" spans="1:16" ht="15.75" hidden="1" x14ac:dyDescent="0.25">
      <c r="A114" s="139"/>
      <c r="B114" s="150"/>
      <c r="C114" s="147"/>
      <c r="D114" s="147"/>
      <c r="E114" s="139"/>
      <c r="F114" s="139"/>
      <c r="G114" s="147"/>
      <c r="H114" s="156"/>
      <c r="I114" s="126"/>
      <c r="J114" s="126"/>
      <c r="K114" s="144"/>
      <c r="L114" s="144"/>
      <c r="M114" s="144"/>
      <c r="N114" s="144"/>
      <c r="O114" s="144"/>
      <c r="P114" s="144"/>
    </row>
    <row r="115" spans="1:16" ht="15.75" hidden="1" x14ac:dyDescent="0.25">
      <c r="A115" s="139"/>
      <c r="B115" s="157"/>
      <c r="C115" s="152"/>
      <c r="D115" s="152"/>
      <c r="E115" s="143"/>
      <c r="F115" s="143"/>
      <c r="G115" s="152"/>
      <c r="H115" s="153"/>
      <c r="I115" s="153"/>
      <c r="J115" s="153"/>
      <c r="K115" s="142"/>
      <c r="L115" s="142"/>
      <c r="M115" s="142"/>
      <c r="N115" s="142"/>
      <c r="O115" s="142"/>
      <c r="P115" s="142"/>
    </row>
    <row r="116" spans="1:16" ht="15.75" hidden="1" x14ac:dyDescent="0.25">
      <c r="A116" s="139"/>
      <c r="B116" s="150"/>
      <c r="C116" s="147"/>
      <c r="D116" s="147"/>
      <c r="E116" s="139"/>
      <c r="F116" s="139"/>
      <c r="G116" s="147"/>
      <c r="H116" s="126"/>
      <c r="I116" s="126"/>
      <c r="J116" s="126"/>
      <c r="K116" s="139"/>
      <c r="L116" s="139"/>
      <c r="M116" s="139"/>
      <c r="N116" s="139"/>
      <c r="O116" s="139"/>
      <c r="P116" s="139"/>
    </row>
    <row r="117" spans="1:16" ht="15.75" hidden="1" x14ac:dyDescent="0.25">
      <c r="A117" s="139"/>
      <c r="B117" s="150"/>
      <c r="C117" s="147"/>
      <c r="D117" s="147"/>
      <c r="E117" s="139"/>
      <c r="F117" s="139"/>
      <c r="G117" s="147"/>
      <c r="H117" s="126"/>
      <c r="I117" s="126"/>
      <c r="J117" s="126"/>
      <c r="K117" s="139"/>
      <c r="L117" s="139"/>
      <c r="M117" s="139"/>
      <c r="N117" s="139"/>
      <c r="O117" s="139"/>
      <c r="P117" s="139"/>
    </row>
    <row r="118" spans="1:16" ht="63" x14ac:dyDescent="0.25">
      <c r="A118" s="139"/>
      <c r="B118" s="150"/>
      <c r="C118" s="147"/>
      <c r="D118" s="147"/>
      <c r="E118" s="139"/>
      <c r="F118" s="101" t="s">
        <v>369</v>
      </c>
      <c r="G118" s="147" t="s">
        <v>99</v>
      </c>
      <c r="H118" s="156" t="s">
        <v>247</v>
      </c>
      <c r="I118" s="126" t="s">
        <v>358</v>
      </c>
      <c r="J118" s="126" t="s">
        <v>270</v>
      </c>
      <c r="K118" s="141">
        <v>8.6999999999999993</v>
      </c>
      <c r="L118" s="141">
        <v>0.5</v>
      </c>
      <c r="M118" s="141">
        <v>8.6999999999999993</v>
      </c>
      <c r="N118" s="141">
        <v>8.6999999999999993</v>
      </c>
      <c r="O118" s="141">
        <v>8.6999999999999993</v>
      </c>
      <c r="P118" s="144">
        <f t="shared" ref="P118:P119" si="26">K118+L118+M118+N118+O118</f>
        <v>35.299999999999997</v>
      </c>
    </row>
    <row r="119" spans="1:16" ht="15.75" x14ac:dyDescent="0.25">
      <c r="A119" s="139"/>
      <c r="B119" s="150"/>
      <c r="C119" s="147"/>
      <c r="D119" s="147"/>
      <c r="E119" s="139"/>
      <c r="F119" s="139"/>
      <c r="G119" s="147"/>
      <c r="H119" s="156" t="s">
        <v>247</v>
      </c>
      <c r="I119" s="126" t="s">
        <v>358</v>
      </c>
      <c r="J119" s="126" t="s">
        <v>280</v>
      </c>
      <c r="K119" s="141">
        <v>2300</v>
      </c>
      <c r="L119" s="141">
        <v>100</v>
      </c>
      <c r="M119" s="141">
        <v>2300</v>
      </c>
      <c r="N119" s="141">
        <v>2300</v>
      </c>
      <c r="O119" s="141">
        <v>2300</v>
      </c>
      <c r="P119" s="144">
        <f t="shared" si="26"/>
        <v>9300</v>
      </c>
    </row>
    <row r="120" spans="1:16" ht="15.75" x14ac:dyDescent="0.25">
      <c r="A120" s="139"/>
      <c r="B120" s="157" t="s">
        <v>163</v>
      </c>
      <c r="C120" s="147"/>
      <c r="D120" s="147"/>
      <c r="E120" s="139"/>
      <c r="F120" s="139"/>
      <c r="G120" s="139"/>
      <c r="H120" s="153"/>
      <c r="I120" s="158"/>
      <c r="J120" s="153"/>
      <c r="K120" s="136">
        <f>K124</f>
        <v>350</v>
      </c>
      <c r="L120" s="136">
        <f t="shared" ref="L120:P120" si="27">L124</f>
        <v>2140.5</v>
      </c>
      <c r="M120" s="136">
        <f t="shared" si="27"/>
        <v>2650</v>
      </c>
      <c r="N120" s="136">
        <f t="shared" si="27"/>
        <v>2650</v>
      </c>
      <c r="O120" s="136">
        <f t="shared" si="27"/>
        <v>2650</v>
      </c>
      <c r="P120" s="136">
        <f t="shared" si="27"/>
        <v>10440.5</v>
      </c>
    </row>
    <row r="121" spans="1:16" ht="63" x14ac:dyDescent="0.25">
      <c r="A121" s="139"/>
      <c r="B121" s="157" t="s">
        <v>164</v>
      </c>
      <c r="C121" s="147"/>
      <c r="D121" s="147"/>
      <c r="E121" s="139"/>
      <c r="F121" s="101" t="s">
        <v>369</v>
      </c>
      <c r="G121" s="147" t="s">
        <v>99</v>
      </c>
      <c r="H121" s="126"/>
      <c r="I121" s="126"/>
      <c r="J121" s="126"/>
      <c r="K121" s="139"/>
      <c r="L121" s="139"/>
      <c r="M121" s="139"/>
      <c r="N121" s="139"/>
      <c r="O121" s="139"/>
      <c r="P121" s="139"/>
    </row>
    <row r="122" spans="1:16" ht="15.75" x14ac:dyDescent="0.25">
      <c r="A122" s="139"/>
      <c r="B122" s="157" t="s">
        <v>191</v>
      </c>
      <c r="C122" s="147"/>
      <c r="D122" s="147"/>
      <c r="E122" s="139"/>
      <c r="F122" s="139"/>
      <c r="G122" s="147"/>
      <c r="H122" s="126"/>
      <c r="I122" s="126"/>
      <c r="J122" s="126"/>
      <c r="K122" s="139"/>
      <c r="L122" s="139"/>
      <c r="M122" s="139"/>
      <c r="N122" s="139"/>
      <c r="O122" s="139"/>
      <c r="P122" s="139"/>
    </row>
    <row r="123" spans="1:16" ht="15.75" hidden="1" x14ac:dyDescent="0.25">
      <c r="A123" s="139"/>
      <c r="B123" s="157"/>
      <c r="C123" s="152"/>
      <c r="D123" s="152"/>
      <c r="E123" s="143"/>
      <c r="F123" s="143"/>
      <c r="G123" s="152"/>
      <c r="H123" s="153"/>
      <c r="I123" s="153"/>
      <c r="J123" s="153"/>
      <c r="K123" s="143"/>
      <c r="L123" s="143"/>
      <c r="M123" s="143"/>
      <c r="N123" s="143"/>
      <c r="O123" s="143"/>
      <c r="P123" s="159"/>
    </row>
    <row r="124" spans="1:16" ht="63" x14ac:dyDescent="0.25">
      <c r="A124" s="143" t="s">
        <v>301</v>
      </c>
      <c r="B124" s="157" t="s">
        <v>315</v>
      </c>
      <c r="C124" s="152" t="s">
        <v>108</v>
      </c>
      <c r="D124" s="152"/>
      <c r="E124" s="143"/>
      <c r="F124" s="101" t="s">
        <v>369</v>
      </c>
      <c r="G124" s="147" t="s">
        <v>99</v>
      </c>
      <c r="H124" s="126"/>
      <c r="I124" s="126"/>
      <c r="J124" s="126"/>
      <c r="K124" s="136">
        <f>K128+K129</f>
        <v>350</v>
      </c>
      <c r="L124" s="136">
        <f t="shared" ref="L124" si="28">L128+L129</f>
        <v>2140.5</v>
      </c>
      <c r="M124" s="136">
        <f>M128+M129</f>
        <v>2650</v>
      </c>
      <c r="N124" s="136">
        <v>2650</v>
      </c>
      <c r="O124" s="136">
        <v>2650</v>
      </c>
      <c r="P124" s="136">
        <f>P128+P129</f>
        <v>10440.5</v>
      </c>
    </row>
    <row r="125" spans="1:16" ht="63" x14ac:dyDescent="0.25">
      <c r="A125" s="139"/>
      <c r="B125" s="150" t="s">
        <v>183</v>
      </c>
      <c r="C125" s="147" t="s">
        <v>182</v>
      </c>
      <c r="D125" s="147"/>
      <c r="E125" s="147" t="s">
        <v>184</v>
      </c>
      <c r="F125" s="101" t="s">
        <v>369</v>
      </c>
      <c r="G125" s="147" t="s">
        <v>99</v>
      </c>
      <c r="H125" s="126"/>
      <c r="I125" s="126"/>
      <c r="J125" s="126"/>
      <c r="K125" s="137">
        <v>0.71</v>
      </c>
      <c r="L125" s="137">
        <v>0.8</v>
      </c>
      <c r="M125" s="137">
        <v>0.8</v>
      </c>
      <c r="N125" s="137">
        <v>0.8</v>
      </c>
      <c r="O125" s="137">
        <v>0.8</v>
      </c>
      <c r="P125" s="137">
        <f>(O125+N125+M125+L125+K125)/5</f>
        <v>0.78200000000000003</v>
      </c>
    </row>
    <row r="126" spans="1:16" ht="63" x14ac:dyDescent="0.25">
      <c r="A126" s="139"/>
      <c r="B126" s="150" t="s">
        <v>185</v>
      </c>
      <c r="C126" s="147" t="s">
        <v>186</v>
      </c>
      <c r="D126" s="147"/>
      <c r="E126" s="147" t="s">
        <v>187</v>
      </c>
      <c r="F126" s="101" t="s">
        <v>369</v>
      </c>
      <c r="G126" s="147" t="s">
        <v>99</v>
      </c>
      <c r="H126" s="126"/>
      <c r="I126" s="126"/>
      <c r="J126" s="126"/>
      <c r="K126" s="137">
        <v>0.5</v>
      </c>
      <c r="L126" s="137">
        <v>0.52</v>
      </c>
      <c r="M126" s="137">
        <v>0.55000000000000004</v>
      </c>
      <c r="N126" s="137">
        <v>0.55000000000000004</v>
      </c>
      <c r="O126" s="137">
        <v>0.55000000000000004</v>
      </c>
      <c r="P126" s="137">
        <f>(O126+N126+M126+L126+K126)/5</f>
        <v>0.53400000000000003</v>
      </c>
    </row>
    <row r="127" spans="1:16" ht="126" x14ac:dyDescent="0.25">
      <c r="A127" s="139"/>
      <c r="B127" s="150" t="s">
        <v>188</v>
      </c>
      <c r="C127" s="147" t="s">
        <v>186</v>
      </c>
      <c r="D127" s="147"/>
      <c r="E127" s="147" t="s">
        <v>189</v>
      </c>
      <c r="F127" s="101" t="s">
        <v>369</v>
      </c>
      <c r="G127" s="147" t="s">
        <v>99</v>
      </c>
      <c r="H127" s="126"/>
      <c r="I127" s="126"/>
      <c r="J127" s="126"/>
      <c r="K127" s="137">
        <v>0.36</v>
      </c>
      <c r="L127" s="137">
        <v>0.37</v>
      </c>
      <c r="M127" s="137">
        <v>0.38</v>
      </c>
      <c r="N127" s="137">
        <v>0.38</v>
      </c>
      <c r="O127" s="137">
        <v>0.38</v>
      </c>
      <c r="P127" s="137">
        <f>(O127+N127+M127+L127+K127)/5</f>
        <v>0.374</v>
      </c>
    </row>
    <row r="128" spans="1:16" ht="63" x14ac:dyDescent="0.25">
      <c r="A128" s="139"/>
      <c r="B128" s="157" t="s">
        <v>214</v>
      </c>
      <c r="C128" s="152" t="s">
        <v>108</v>
      </c>
      <c r="D128" s="152"/>
      <c r="E128" s="143"/>
      <c r="F128" s="101" t="s">
        <v>369</v>
      </c>
      <c r="G128" s="147" t="s">
        <v>99</v>
      </c>
      <c r="H128" s="126" t="s">
        <v>238</v>
      </c>
      <c r="I128" s="126" t="s">
        <v>362</v>
      </c>
      <c r="J128" s="126" t="s">
        <v>239</v>
      </c>
      <c r="K128" s="144">
        <v>0</v>
      </c>
      <c r="L128" s="144">
        <v>1740.5</v>
      </c>
      <c r="M128" s="144">
        <v>1900</v>
      </c>
      <c r="N128" s="144">
        <v>1900</v>
      </c>
      <c r="O128" s="144">
        <v>1900</v>
      </c>
      <c r="P128" s="144">
        <f>K128+L128+M128+N128+O128</f>
        <v>7440.5</v>
      </c>
    </row>
    <row r="129" spans="1:16" ht="63" x14ac:dyDescent="0.25">
      <c r="A129" s="139"/>
      <c r="B129" s="157" t="s">
        <v>173</v>
      </c>
      <c r="C129" s="152" t="s">
        <v>108</v>
      </c>
      <c r="D129" s="152"/>
      <c r="E129" s="143"/>
      <c r="F129" s="101" t="s">
        <v>369</v>
      </c>
      <c r="G129" s="147" t="s">
        <v>99</v>
      </c>
      <c r="H129" s="126" t="s">
        <v>238</v>
      </c>
      <c r="I129" s="126" t="s">
        <v>363</v>
      </c>
      <c r="J129" s="126" t="s">
        <v>239</v>
      </c>
      <c r="K129" s="144">
        <v>350</v>
      </c>
      <c r="L129" s="144">
        <v>400</v>
      </c>
      <c r="M129" s="144">
        <v>750</v>
      </c>
      <c r="N129" s="144">
        <v>750</v>
      </c>
      <c r="O129" s="144">
        <v>750</v>
      </c>
      <c r="P129" s="144">
        <f>M129+L129+K129+N129+O129</f>
        <v>3000</v>
      </c>
    </row>
    <row r="130" spans="1:16" ht="15.75" hidden="1" x14ac:dyDescent="0.25">
      <c r="A130" s="139"/>
      <c r="B130" s="150"/>
      <c r="C130" s="147"/>
      <c r="D130" s="147"/>
      <c r="E130" s="139"/>
      <c r="F130" s="139"/>
      <c r="G130" s="147"/>
      <c r="H130" s="126"/>
      <c r="I130" s="126"/>
      <c r="J130" s="126"/>
      <c r="K130" s="139"/>
      <c r="L130" s="139"/>
      <c r="M130" s="139"/>
      <c r="N130" s="139"/>
      <c r="O130" s="139"/>
      <c r="P130" s="139"/>
    </row>
    <row r="131" spans="1:16" ht="15.75" hidden="1" x14ac:dyDescent="0.25">
      <c r="A131" s="139"/>
      <c r="B131" s="150"/>
      <c r="C131" s="147"/>
      <c r="D131" s="147"/>
      <c r="E131" s="139"/>
      <c r="F131" s="139"/>
      <c r="G131" s="147"/>
      <c r="H131" s="126"/>
      <c r="I131" s="126"/>
      <c r="J131" s="126"/>
      <c r="K131" s="139"/>
      <c r="L131" s="139"/>
      <c r="M131" s="139"/>
      <c r="N131" s="139"/>
      <c r="O131" s="139"/>
      <c r="P131" s="139"/>
    </row>
    <row r="132" spans="1:16" ht="15.75" hidden="1" x14ac:dyDescent="0.25">
      <c r="A132" s="139"/>
      <c r="B132" s="150"/>
      <c r="C132" s="147"/>
      <c r="D132" s="147"/>
      <c r="E132" s="139"/>
      <c r="F132" s="139"/>
      <c r="G132" s="147"/>
      <c r="H132" s="126"/>
      <c r="I132" s="126"/>
      <c r="J132" s="126"/>
      <c r="K132" s="139"/>
      <c r="L132" s="139"/>
      <c r="M132" s="139"/>
      <c r="N132" s="139"/>
      <c r="O132" s="139"/>
      <c r="P132" s="139"/>
    </row>
    <row r="133" spans="1:16" ht="63" x14ac:dyDescent="0.25">
      <c r="A133" s="139"/>
      <c r="B133" s="157" t="s">
        <v>168</v>
      </c>
      <c r="C133" s="152" t="s">
        <v>262</v>
      </c>
      <c r="D133" s="152"/>
      <c r="E133" s="143"/>
      <c r="F133" s="101" t="s">
        <v>369</v>
      </c>
      <c r="G133" s="152" t="s">
        <v>99</v>
      </c>
      <c r="H133" s="153"/>
      <c r="I133" s="153"/>
      <c r="J133" s="153"/>
      <c r="K133" s="136">
        <f>K148</f>
        <v>595</v>
      </c>
      <c r="L133" s="136">
        <f t="shared" ref="L133:P133" si="29">L148</f>
        <v>520</v>
      </c>
      <c r="M133" s="136">
        <f t="shared" si="29"/>
        <v>26242.3</v>
      </c>
      <c r="N133" s="136">
        <f t="shared" si="29"/>
        <v>26242.3</v>
      </c>
      <c r="O133" s="136">
        <f t="shared" si="29"/>
        <v>26242.3</v>
      </c>
      <c r="P133" s="136">
        <f t="shared" si="29"/>
        <v>79841.899999999994</v>
      </c>
    </row>
    <row r="134" spans="1:16" ht="63" x14ac:dyDescent="0.25">
      <c r="A134" s="139"/>
      <c r="B134" s="157" t="s">
        <v>165</v>
      </c>
      <c r="C134" s="147"/>
      <c r="D134" s="147"/>
      <c r="E134" s="139"/>
      <c r="F134" s="101" t="s">
        <v>369</v>
      </c>
      <c r="G134" s="147" t="s">
        <v>99</v>
      </c>
      <c r="H134" s="126"/>
      <c r="I134" s="126"/>
      <c r="J134" s="126"/>
      <c r="K134" s="141"/>
      <c r="L134" s="141"/>
      <c r="M134" s="141"/>
      <c r="N134" s="141"/>
      <c r="O134" s="141"/>
      <c r="P134" s="141"/>
    </row>
    <row r="135" spans="1:16" ht="127.5" customHeight="1" x14ac:dyDescent="0.25">
      <c r="A135" s="139"/>
      <c r="B135" s="157" t="s">
        <v>224</v>
      </c>
      <c r="C135" s="147"/>
      <c r="D135" s="147"/>
      <c r="E135" s="139"/>
      <c r="F135" s="139"/>
      <c r="G135" s="147"/>
      <c r="H135" s="126"/>
      <c r="I135" s="126"/>
      <c r="J135" s="126"/>
      <c r="K135" s="141" t="s">
        <v>265</v>
      </c>
      <c r="L135" s="141"/>
      <c r="M135" s="141"/>
      <c r="N135" s="141"/>
      <c r="O135" s="141"/>
      <c r="P135" s="141"/>
    </row>
    <row r="136" spans="1:16" ht="15.75" hidden="1" x14ac:dyDescent="0.25">
      <c r="A136" s="139"/>
      <c r="B136" s="157"/>
      <c r="C136" s="152"/>
      <c r="D136" s="152"/>
      <c r="E136" s="143"/>
      <c r="F136" s="143"/>
      <c r="G136" s="152"/>
      <c r="H136" s="153"/>
      <c r="I136" s="153"/>
      <c r="J136" s="153"/>
      <c r="K136" s="143"/>
      <c r="L136" s="143"/>
      <c r="M136" s="143"/>
      <c r="N136" s="143"/>
      <c r="O136" s="143"/>
      <c r="P136" s="143"/>
    </row>
    <row r="137" spans="1:16" ht="15.75" hidden="1" x14ac:dyDescent="0.25">
      <c r="A137" s="139"/>
      <c r="B137" s="150"/>
      <c r="C137" s="147"/>
      <c r="D137" s="147"/>
      <c r="E137" s="139"/>
      <c r="F137" s="139"/>
      <c r="G137" s="147"/>
      <c r="H137" s="126"/>
      <c r="I137" s="126"/>
      <c r="J137" s="126"/>
      <c r="K137" s="139"/>
      <c r="L137" s="139"/>
      <c r="M137" s="139"/>
      <c r="N137" s="139"/>
      <c r="O137" s="139"/>
      <c r="P137" s="139"/>
    </row>
    <row r="138" spans="1:16" ht="15.75" hidden="1" x14ac:dyDescent="0.25">
      <c r="A138" s="139"/>
      <c r="B138" s="157"/>
      <c r="C138" s="152"/>
      <c r="D138" s="152"/>
      <c r="E138" s="143"/>
      <c r="F138" s="152"/>
      <c r="G138" s="152"/>
      <c r="H138" s="153"/>
      <c r="I138" s="153"/>
      <c r="J138" s="153"/>
      <c r="K138" s="143"/>
      <c r="L138" s="143"/>
      <c r="M138" s="143"/>
      <c r="N138" s="143"/>
      <c r="O138" s="143"/>
      <c r="P138" s="143"/>
    </row>
    <row r="139" spans="1:16" ht="15.75" hidden="1" x14ac:dyDescent="0.25">
      <c r="A139" s="139"/>
      <c r="B139" s="150"/>
      <c r="C139" s="147"/>
      <c r="D139" s="161"/>
      <c r="E139" s="146"/>
      <c r="F139" s="139"/>
      <c r="G139" s="147"/>
      <c r="H139" s="127"/>
      <c r="I139" s="127"/>
      <c r="J139" s="127"/>
      <c r="K139" s="139"/>
      <c r="L139" s="139"/>
      <c r="M139" s="139"/>
      <c r="N139" s="139"/>
      <c r="O139" s="139"/>
      <c r="P139" s="139"/>
    </row>
    <row r="140" spans="1:16" ht="92.25" customHeight="1" x14ac:dyDescent="0.25">
      <c r="A140" s="139"/>
      <c r="B140" s="150" t="s">
        <v>192</v>
      </c>
      <c r="C140" s="147" t="s">
        <v>62</v>
      </c>
      <c r="D140" s="147"/>
      <c r="E140" s="147" t="s">
        <v>193</v>
      </c>
      <c r="F140" s="101" t="s">
        <v>369</v>
      </c>
      <c r="G140" s="147" t="s">
        <v>99</v>
      </c>
      <c r="H140" s="126"/>
      <c r="I140" s="126"/>
      <c r="J140" s="126"/>
      <c r="K140" s="137">
        <v>1</v>
      </c>
      <c r="L140" s="137">
        <v>1</v>
      </c>
      <c r="M140" s="137">
        <v>1</v>
      </c>
      <c r="N140" s="137">
        <v>1</v>
      </c>
      <c r="O140" s="137">
        <v>1</v>
      </c>
      <c r="P140" s="137">
        <v>1</v>
      </c>
    </row>
    <row r="141" spans="1:16" ht="94.5" x14ac:dyDescent="0.25">
      <c r="A141" s="139"/>
      <c r="B141" s="150" t="s">
        <v>194</v>
      </c>
      <c r="C141" s="147" t="s">
        <v>62</v>
      </c>
      <c r="D141" s="147"/>
      <c r="E141" s="147" t="s">
        <v>195</v>
      </c>
      <c r="F141" s="101" t="s">
        <v>369</v>
      </c>
      <c r="G141" s="147" t="s">
        <v>99</v>
      </c>
      <c r="H141" s="126"/>
      <c r="I141" s="126"/>
      <c r="J141" s="126"/>
      <c r="K141" s="137">
        <v>0.09</v>
      </c>
      <c r="L141" s="137">
        <v>0.12</v>
      </c>
      <c r="M141" s="137">
        <v>0.12</v>
      </c>
      <c r="N141" s="137">
        <v>0.12</v>
      </c>
      <c r="O141" s="137">
        <v>0.12</v>
      </c>
      <c r="P141" s="137">
        <f>(O141+N141+M141+L141+K141)/5</f>
        <v>0.11399999999999999</v>
      </c>
    </row>
    <row r="142" spans="1:16" ht="62.25" customHeight="1" x14ac:dyDescent="0.25">
      <c r="A142" s="139"/>
      <c r="B142" s="150" t="s">
        <v>196</v>
      </c>
      <c r="C142" s="147" t="s">
        <v>62</v>
      </c>
      <c r="D142" s="147"/>
      <c r="E142" s="162" t="s">
        <v>169</v>
      </c>
      <c r="F142" s="101" t="s">
        <v>369</v>
      </c>
      <c r="G142" s="147" t="s">
        <v>99</v>
      </c>
      <c r="H142" s="126"/>
      <c r="I142" s="126"/>
      <c r="J142" s="126"/>
      <c r="K142" s="137">
        <v>1</v>
      </c>
      <c r="L142" s="137">
        <v>1</v>
      </c>
      <c r="M142" s="137">
        <v>1</v>
      </c>
      <c r="N142" s="137">
        <v>1</v>
      </c>
      <c r="O142" s="137">
        <v>1</v>
      </c>
      <c r="P142" s="137">
        <f t="shared" ref="P142:P147" si="30">(O142+N142+M142+L142+K142)/5</f>
        <v>1</v>
      </c>
    </row>
    <row r="143" spans="1:16" ht="78.75" x14ac:dyDescent="0.25">
      <c r="A143" s="146"/>
      <c r="B143" s="150" t="s">
        <v>197</v>
      </c>
      <c r="C143" s="147" t="s">
        <v>62</v>
      </c>
      <c r="D143" s="161"/>
      <c r="E143" s="162" t="s">
        <v>170</v>
      </c>
      <c r="F143" s="101" t="s">
        <v>369</v>
      </c>
      <c r="G143" s="147" t="s">
        <v>99</v>
      </c>
      <c r="H143" s="127"/>
      <c r="I143" s="127"/>
      <c r="J143" s="127"/>
      <c r="K143" s="137">
        <v>0.09</v>
      </c>
      <c r="L143" s="137">
        <v>0.1</v>
      </c>
      <c r="M143" s="137">
        <v>0.1</v>
      </c>
      <c r="N143" s="137">
        <v>0.1</v>
      </c>
      <c r="O143" s="137">
        <v>0.1</v>
      </c>
      <c r="P143" s="137">
        <f t="shared" si="30"/>
        <v>9.8000000000000004E-2</v>
      </c>
    </row>
    <row r="144" spans="1:16" ht="63" x14ac:dyDescent="0.25">
      <c r="A144" s="146"/>
      <c r="B144" s="150" t="s">
        <v>198</v>
      </c>
      <c r="C144" s="147" t="s">
        <v>62</v>
      </c>
      <c r="D144" s="161"/>
      <c r="E144" s="174" t="s">
        <v>171</v>
      </c>
      <c r="F144" s="101" t="s">
        <v>369</v>
      </c>
      <c r="G144" s="147" t="s">
        <v>99</v>
      </c>
      <c r="H144" s="127"/>
      <c r="I144" s="127"/>
      <c r="J144" s="127"/>
      <c r="K144" s="137">
        <v>0</v>
      </c>
      <c r="L144" s="137">
        <v>0.04</v>
      </c>
      <c r="M144" s="137">
        <v>0.04</v>
      </c>
      <c r="N144" s="137">
        <v>0.04</v>
      </c>
      <c r="O144" s="137">
        <v>0.04</v>
      </c>
      <c r="P144" s="137">
        <f t="shared" si="30"/>
        <v>3.2000000000000001E-2</v>
      </c>
    </row>
    <row r="145" spans="1:16" ht="94.5" x14ac:dyDescent="0.25">
      <c r="A145" s="146"/>
      <c r="B145" s="150" t="s">
        <v>199</v>
      </c>
      <c r="C145" s="147" t="s">
        <v>62</v>
      </c>
      <c r="D145" s="161"/>
      <c r="E145" s="174" t="s">
        <v>172</v>
      </c>
      <c r="F145" s="101" t="s">
        <v>369</v>
      </c>
      <c r="G145" s="147" t="s">
        <v>99</v>
      </c>
      <c r="H145" s="127"/>
      <c r="I145" s="127"/>
      <c r="J145" s="127"/>
      <c r="K145" s="137">
        <v>0.27</v>
      </c>
      <c r="L145" s="137">
        <v>0.3</v>
      </c>
      <c r="M145" s="137">
        <v>0.3</v>
      </c>
      <c r="N145" s="137">
        <v>0.3</v>
      </c>
      <c r="O145" s="137">
        <v>0.3</v>
      </c>
      <c r="P145" s="137">
        <f t="shared" si="30"/>
        <v>0.29399999999999998</v>
      </c>
    </row>
    <row r="146" spans="1:16" ht="15.75" hidden="1" x14ac:dyDescent="0.25">
      <c r="A146" s="146"/>
      <c r="B146" s="150"/>
      <c r="C146" s="147"/>
      <c r="D146" s="161"/>
      <c r="E146" s="161"/>
      <c r="F146" s="139"/>
      <c r="G146" s="147"/>
      <c r="H146" s="127"/>
      <c r="I146" s="127"/>
      <c r="J146" s="127"/>
      <c r="K146" s="137"/>
      <c r="L146" s="137"/>
      <c r="M146" s="137"/>
      <c r="N146" s="137"/>
      <c r="O146" s="137"/>
      <c r="P146" s="137">
        <f t="shared" si="30"/>
        <v>0</v>
      </c>
    </row>
    <row r="147" spans="1:16" ht="63" x14ac:dyDescent="0.25">
      <c r="A147" s="146"/>
      <c r="B147" s="150" t="s">
        <v>367</v>
      </c>
      <c r="C147" s="147" t="s">
        <v>108</v>
      </c>
      <c r="D147" s="161"/>
      <c r="E147" s="146"/>
      <c r="F147" s="101" t="s">
        <v>369</v>
      </c>
      <c r="G147" s="147" t="s">
        <v>99</v>
      </c>
      <c r="H147" s="127"/>
      <c r="I147" s="127"/>
      <c r="J147" s="127"/>
      <c r="K147" s="139" t="s">
        <v>200</v>
      </c>
      <c r="L147" s="160">
        <v>100</v>
      </c>
      <c r="M147" s="160">
        <v>100</v>
      </c>
      <c r="N147" s="160">
        <v>100</v>
      </c>
      <c r="O147" s="160">
        <v>100</v>
      </c>
      <c r="P147" s="160">
        <f t="shared" si="30"/>
        <v>100</v>
      </c>
    </row>
    <row r="148" spans="1:16" ht="63" x14ac:dyDescent="0.25">
      <c r="A148" s="146"/>
      <c r="B148" s="157" t="s">
        <v>173</v>
      </c>
      <c r="C148" s="152" t="s">
        <v>108</v>
      </c>
      <c r="D148" s="163"/>
      <c r="E148" s="164"/>
      <c r="F148" s="101" t="s">
        <v>369</v>
      </c>
      <c r="G148" s="152" t="s">
        <v>99</v>
      </c>
      <c r="H148" s="165"/>
      <c r="I148" s="165"/>
      <c r="J148" s="165"/>
      <c r="K148" s="136">
        <f>K149+K150+K151+K152+K153+K154+K155</f>
        <v>595</v>
      </c>
      <c r="L148" s="136">
        <f t="shared" ref="L148:O148" si="31">L149+L150+L151+L152+L153+L154+L155</f>
        <v>520</v>
      </c>
      <c r="M148" s="136">
        <f t="shared" si="31"/>
        <v>26242.3</v>
      </c>
      <c r="N148" s="136">
        <f t="shared" si="31"/>
        <v>26242.3</v>
      </c>
      <c r="O148" s="136">
        <f t="shared" si="31"/>
        <v>26242.3</v>
      </c>
      <c r="P148" s="136">
        <f t="shared" ref="P148" si="32">P149+P150+P151+P152+P153+P154+P155</f>
        <v>79841.899999999994</v>
      </c>
    </row>
    <row r="149" spans="1:16" ht="63" x14ac:dyDescent="0.25">
      <c r="A149" s="166" t="s">
        <v>297</v>
      </c>
      <c r="B149" s="167" t="s">
        <v>326</v>
      </c>
      <c r="C149" s="168" t="s">
        <v>108</v>
      </c>
      <c r="D149" s="168"/>
      <c r="E149" s="166"/>
      <c r="F149" s="101" t="s">
        <v>369</v>
      </c>
      <c r="G149" s="168" t="s">
        <v>99</v>
      </c>
      <c r="H149" s="126" t="s">
        <v>263</v>
      </c>
      <c r="I149" s="169" t="s">
        <v>377</v>
      </c>
      <c r="J149" s="169" t="s">
        <v>239</v>
      </c>
      <c r="K149" s="196">
        <v>200</v>
      </c>
      <c r="L149" s="196">
        <v>150</v>
      </c>
      <c r="M149" s="196">
        <v>630</v>
      </c>
      <c r="N149" s="196">
        <v>630</v>
      </c>
      <c r="O149" s="196">
        <v>630</v>
      </c>
      <c r="P149" s="196">
        <f>M149+L149+K149+N149+O149</f>
        <v>2240</v>
      </c>
    </row>
    <row r="150" spans="1:16" ht="63" x14ac:dyDescent="0.25">
      <c r="A150" s="166" t="s">
        <v>298</v>
      </c>
      <c r="B150" s="150" t="s">
        <v>327</v>
      </c>
      <c r="C150" s="147" t="s">
        <v>108</v>
      </c>
      <c r="D150" s="161"/>
      <c r="E150" s="146"/>
      <c r="F150" s="101" t="s">
        <v>369</v>
      </c>
      <c r="G150" s="147" t="s">
        <v>99</v>
      </c>
      <c r="H150" s="126" t="s">
        <v>263</v>
      </c>
      <c r="I150" s="126" t="s">
        <v>339</v>
      </c>
      <c r="J150" s="126" t="s">
        <v>246</v>
      </c>
      <c r="K150" s="144">
        <v>200</v>
      </c>
      <c r="L150" s="144">
        <v>150</v>
      </c>
      <c r="M150" s="144">
        <f>1250-187.7</f>
        <v>1062.3</v>
      </c>
      <c r="N150" s="144">
        <f t="shared" ref="N150:O150" si="33">1250-187.7</f>
        <v>1062.3</v>
      </c>
      <c r="O150" s="144">
        <f t="shared" si="33"/>
        <v>1062.3</v>
      </c>
      <c r="P150" s="196">
        <f t="shared" ref="P150:P151" si="34">M150+L150+K150+N150+O150</f>
        <v>3536.8999999999996</v>
      </c>
    </row>
    <row r="151" spans="1:16" ht="15.75" hidden="1" x14ac:dyDescent="0.25">
      <c r="A151" s="166"/>
      <c r="B151" s="150"/>
      <c r="C151" s="147"/>
      <c r="D151" s="161"/>
      <c r="E151" s="146"/>
      <c r="F151" s="139"/>
      <c r="G151" s="147"/>
      <c r="H151" s="127"/>
      <c r="I151" s="127"/>
      <c r="J151" s="127"/>
      <c r="K151" s="144"/>
      <c r="L151" s="144"/>
      <c r="M151" s="144"/>
      <c r="N151" s="144"/>
      <c r="O151" s="144"/>
      <c r="P151" s="196">
        <f t="shared" si="34"/>
        <v>0</v>
      </c>
    </row>
    <row r="152" spans="1:16" ht="63" x14ac:dyDescent="0.25">
      <c r="A152" s="166" t="s">
        <v>299</v>
      </c>
      <c r="B152" s="150" t="s">
        <v>328</v>
      </c>
      <c r="C152" s="147" t="s">
        <v>108</v>
      </c>
      <c r="D152" s="161"/>
      <c r="E152" s="146"/>
      <c r="F152" s="101" t="s">
        <v>369</v>
      </c>
      <c r="G152" s="147" t="s">
        <v>99</v>
      </c>
      <c r="H152" s="126" t="s">
        <v>263</v>
      </c>
      <c r="I152" s="126" t="s">
        <v>340</v>
      </c>
      <c r="J152" s="126" t="s">
        <v>239</v>
      </c>
      <c r="K152" s="144">
        <v>65</v>
      </c>
      <c r="L152" s="144">
        <v>0</v>
      </c>
      <c r="M152" s="144">
        <v>23000</v>
      </c>
      <c r="N152" s="144">
        <v>23000</v>
      </c>
      <c r="O152" s="144">
        <v>23000</v>
      </c>
      <c r="P152" s="196">
        <f>M152+L152+K152+N152+O152</f>
        <v>69065</v>
      </c>
    </row>
    <row r="153" spans="1:16" ht="63" x14ac:dyDescent="0.25">
      <c r="A153" s="139" t="s">
        <v>300</v>
      </c>
      <c r="B153" s="150" t="s">
        <v>316</v>
      </c>
      <c r="C153" s="147" t="s">
        <v>108</v>
      </c>
      <c r="D153" s="161"/>
      <c r="E153" s="146"/>
      <c r="F153" s="101" t="s">
        <v>369</v>
      </c>
      <c r="G153" s="147" t="s">
        <v>99</v>
      </c>
      <c r="H153" s="126" t="s">
        <v>263</v>
      </c>
      <c r="I153" s="126" t="s">
        <v>341</v>
      </c>
      <c r="J153" s="126" t="s">
        <v>246</v>
      </c>
      <c r="K153" s="144">
        <v>0</v>
      </c>
      <c r="L153" s="144">
        <v>0</v>
      </c>
      <c r="M153" s="144">
        <v>1400</v>
      </c>
      <c r="N153" s="144">
        <v>1400</v>
      </c>
      <c r="O153" s="144">
        <v>1400</v>
      </c>
      <c r="P153" s="196">
        <f>M153+L153+K153+N153+O153</f>
        <v>4200</v>
      </c>
    </row>
    <row r="154" spans="1:16" ht="15.75" hidden="1" x14ac:dyDescent="0.25">
      <c r="A154" s="139"/>
      <c r="B154" s="150"/>
      <c r="C154" s="147"/>
      <c r="D154" s="147"/>
      <c r="E154" s="139"/>
      <c r="F154" s="139"/>
      <c r="G154" s="147"/>
      <c r="H154" s="126"/>
      <c r="I154" s="126"/>
      <c r="J154" s="126"/>
      <c r="K154" s="144"/>
      <c r="L154" s="144"/>
      <c r="M154" s="144"/>
      <c r="N154" s="144"/>
      <c r="O154" s="144"/>
      <c r="P154" s="196">
        <f t="shared" ref="P154:P155" si="35">M154+L154+K154+N154+O154</f>
        <v>0</v>
      </c>
    </row>
    <row r="155" spans="1:16" ht="63" x14ac:dyDescent="0.25">
      <c r="A155" s="139" t="s">
        <v>382</v>
      </c>
      <c r="B155" s="211" t="s">
        <v>383</v>
      </c>
      <c r="C155" s="147" t="s">
        <v>108</v>
      </c>
      <c r="D155" s="161"/>
      <c r="E155" s="146"/>
      <c r="F155" s="101" t="s">
        <v>369</v>
      </c>
      <c r="G155" s="147" t="s">
        <v>99</v>
      </c>
      <c r="H155" s="126" t="s">
        <v>384</v>
      </c>
      <c r="I155" s="140" t="s">
        <v>385</v>
      </c>
      <c r="J155" s="140">
        <v>612</v>
      </c>
      <c r="K155" s="141">
        <v>130</v>
      </c>
      <c r="L155" s="141">
        <v>220</v>
      </c>
      <c r="M155" s="141">
        <v>150</v>
      </c>
      <c r="N155" s="141">
        <v>150</v>
      </c>
      <c r="O155" s="141">
        <v>150</v>
      </c>
      <c r="P155" s="196">
        <f t="shared" si="35"/>
        <v>800</v>
      </c>
    </row>
    <row r="156" spans="1:16" ht="63" x14ac:dyDescent="0.25">
      <c r="A156" s="146" t="s">
        <v>278</v>
      </c>
      <c r="B156" s="157" t="s">
        <v>166</v>
      </c>
      <c r="C156" s="152" t="s">
        <v>108</v>
      </c>
      <c r="D156" s="163"/>
      <c r="E156" s="164"/>
      <c r="F156" s="101" t="s">
        <v>369</v>
      </c>
      <c r="G156" s="152" t="s">
        <v>99</v>
      </c>
      <c r="H156" s="165"/>
      <c r="I156" s="165"/>
      <c r="J156" s="165"/>
      <c r="K156" s="136">
        <f>K158</f>
        <v>9442.9</v>
      </c>
      <c r="L156" s="136">
        <f t="shared" ref="L156:O156" si="36">L158</f>
        <v>7917.5</v>
      </c>
      <c r="M156" s="136">
        <f t="shared" si="36"/>
        <v>12200.5</v>
      </c>
      <c r="N156" s="136">
        <f t="shared" si="36"/>
        <v>12200.5</v>
      </c>
      <c r="O156" s="136">
        <f t="shared" si="36"/>
        <v>12200.5</v>
      </c>
      <c r="P156" s="136">
        <f>M156+L156+K156+N156+O156</f>
        <v>53961.9</v>
      </c>
    </row>
    <row r="157" spans="1:16" ht="63" x14ac:dyDescent="0.25">
      <c r="A157" s="146"/>
      <c r="B157" s="157" t="s">
        <v>167</v>
      </c>
      <c r="C157" s="147"/>
      <c r="D157" s="161"/>
      <c r="E157" s="146"/>
      <c r="F157" s="101" t="s">
        <v>369</v>
      </c>
      <c r="G157" s="147" t="s">
        <v>99</v>
      </c>
      <c r="H157" s="127"/>
      <c r="I157" s="127"/>
      <c r="J157" s="127"/>
      <c r="K157" s="144"/>
      <c r="L157" s="144"/>
      <c r="M157" s="144"/>
      <c r="N157" s="144"/>
      <c r="O157" s="144"/>
      <c r="P157" s="144"/>
    </row>
    <row r="158" spans="1:16" ht="63" x14ac:dyDescent="0.25">
      <c r="A158" s="146"/>
      <c r="B158" s="157" t="s">
        <v>173</v>
      </c>
      <c r="C158" s="152" t="s">
        <v>108</v>
      </c>
      <c r="D158" s="163"/>
      <c r="E158" s="164"/>
      <c r="F158" s="101" t="s">
        <v>369</v>
      </c>
      <c r="G158" s="173" t="s">
        <v>99</v>
      </c>
      <c r="H158" s="165"/>
      <c r="I158" s="165"/>
      <c r="J158" s="153"/>
      <c r="K158" s="136">
        <f>K159+K167</f>
        <v>9442.9</v>
      </c>
      <c r="L158" s="136">
        <f t="shared" ref="L158:O158" si="37">L159+L167</f>
        <v>7917.5</v>
      </c>
      <c r="M158" s="136">
        <f t="shared" si="37"/>
        <v>12200.5</v>
      </c>
      <c r="N158" s="136">
        <f t="shared" si="37"/>
        <v>12200.5</v>
      </c>
      <c r="O158" s="136">
        <f t="shared" si="37"/>
        <v>12200.5</v>
      </c>
      <c r="P158" s="136">
        <f>P159+P167</f>
        <v>53961.9</v>
      </c>
    </row>
    <row r="159" spans="1:16" ht="63" x14ac:dyDescent="0.25">
      <c r="A159" s="139" t="s">
        <v>287</v>
      </c>
      <c r="B159" s="150" t="s">
        <v>317</v>
      </c>
      <c r="C159" s="147" t="s">
        <v>108</v>
      </c>
      <c r="D159" s="161"/>
      <c r="E159" s="146"/>
      <c r="F159" s="101" t="s">
        <v>369</v>
      </c>
      <c r="G159" s="147" t="s">
        <v>99</v>
      </c>
      <c r="H159" s="156" t="s">
        <v>245</v>
      </c>
      <c r="I159" s="156" t="s">
        <v>364</v>
      </c>
      <c r="J159" s="156"/>
      <c r="K159" s="136">
        <f>K160+K161+K162+K163+K164+K165+K166</f>
        <v>2788.3</v>
      </c>
      <c r="L159" s="136">
        <f t="shared" ref="L159:O159" si="38">L160+L161+L162+L163+L164+L165+L166</f>
        <v>2584.3999999999996</v>
      </c>
      <c r="M159" s="136">
        <f t="shared" si="38"/>
        <v>3534.1</v>
      </c>
      <c r="N159" s="136">
        <f t="shared" si="38"/>
        <v>3534.1</v>
      </c>
      <c r="O159" s="136">
        <f t="shared" si="38"/>
        <v>3534.1</v>
      </c>
      <c r="P159" s="136">
        <f>P160+P161+P162+P163+P164+P165+P166</f>
        <v>15975</v>
      </c>
    </row>
    <row r="160" spans="1:16" ht="63" x14ac:dyDescent="0.25">
      <c r="A160" s="146"/>
      <c r="B160" s="150"/>
      <c r="C160" s="147"/>
      <c r="D160" s="161"/>
      <c r="E160" s="146"/>
      <c r="F160" s="101" t="s">
        <v>369</v>
      </c>
      <c r="G160" s="147" t="s">
        <v>99</v>
      </c>
      <c r="H160" s="156" t="s">
        <v>245</v>
      </c>
      <c r="I160" s="156" t="s">
        <v>364</v>
      </c>
      <c r="J160" s="156" t="s">
        <v>271</v>
      </c>
      <c r="K160" s="144">
        <v>1935.7</v>
      </c>
      <c r="L160" s="144">
        <v>1883.6</v>
      </c>
      <c r="M160" s="144">
        <v>2233.6</v>
      </c>
      <c r="N160" s="144">
        <v>2233.6</v>
      </c>
      <c r="O160" s="144">
        <v>2233.6</v>
      </c>
      <c r="P160" s="144">
        <f>O160+N160+M160+L160+K160</f>
        <v>10520.1</v>
      </c>
    </row>
    <row r="161" spans="1:16" ht="63" x14ac:dyDescent="0.25">
      <c r="A161" s="146"/>
      <c r="B161" s="150"/>
      <c r="C161" s="147"/>
      <c r="D161" s="161"/>
      <c r="E161" s="146"/>
      <c r="F161" s="101" t="s">
        <v>369</v>
      </c>
      <c r="G161" s="147" t="s">
        <v>99</v>
      </c>
      <c r="H161" s="156" t="s">
        <v>245</v>
      </c>
      <c r="I161" s="156" t="s">
        <v>364</v>
      </c>
      <c r="J161" s="156" t="s">
        <v>272</v>
      </c>
      <c r="K161" s="141">
        <v>584.6</v>
      </c>
      <c r="L161" s="141">
        <v>568.79999999999995</v>
      </c>
      <c r="M161" s="141">
        <v>674.5</v>
      </c>
      <c r="N161" s="141">
        <v>674.5</v>
      </c>
      <c r="O161" s="141">
        <v>674.5</v>
      </c>
      <c r="P161" s="144">
        <f t="shared" ref="P161:P166" si="39">O161+N161+M161+L161+K161</f>
        <v>3176.9</v>
      </c>
    </row>
    <row r="162" spans="1:16" ht="63" x14ac:dyDescent="0.25">
      <c r="A162" s="146"/>
      <c r="B162" s="150"/>
      <c r="C162" s="147"/>
      <c r="D162" s="161"/>
      <c r="E162" s="146"/>
      <c r="F162" s="101" t="s">
        <v>369</v>
      </c>
      <c r="G162" s="147" t="s">
        <v>99</v>
      </c>
      <c r="H162" s="156" t="s">
        <v>245</v>
      </c>
      <c r="I162" s="156" t="s">
        <v>364</v>
      </c>
      <c r="J162" s="156" t="s">
        <v>273</v>
      </c>
      <c r="K162" s="141">
        <v>35</v>
      </c>
      <c r="L162" s="141">
        <v>30</v>
      </c>
      <c r="M162" s="141">
        <v>140</v>
      </c>
      <c r="N162" s="141">
        <v>140</v>
      </c>
      <c r="O162" s="141">
        <v>140</v>
      </c>
      <c r="P162" s="144">
        <f t="shared" si="39"/>
        <v>485</v>
      </c>
    </row>
    <row r="163" spans="1:16" ht="63" x14ac:dyDescent="0.25">
      <c r="A163" s="146"/>
      <c r="B163" s="150"/>
      <c r="C163" s="147"/>
      <c r="D163" s="161"/>
      <c r="E163" s="146"/>
      <c r="F163" s="101" t="s">
        <v>369</v>
      </c>
      <c r="G163" s="147" t="s">
        <v>99</v>
      </c>
      <c r="H163" s="156" t="s">
        <v>245</v>
      </c>
      <c r="I163" s="156" t="s">
        <v>364</v>
      </c>
      <c r="J163" s="156" t="s">
        <v>269</v>
      </c>
      <c r="K163" s="141">
        <v>98</v>
      </c>
      <c r="L163" s="141">
        <v>35</v>
      </c>
      <c r="M163" s="141">
        <v>100</v>
      </c>
      <c r="N163" s="141">
        <v>100</v>
      </c>
      <c r="O163" s="141">
        <v>100</v>
      </c>
      <c r="P163" s="144">
        <f t="shared" si="39"/>
        <v>433</v>
      </c>
    </row>
    <row r="164" spans="1:16" ht="63" x14ac:dyDescent="0.25">
      <c r="A164" s="146"/>
      <c r="B164" s="150"/>
      <c r="C164" s="147"/>
      <c r="D164" s="161"/>
      <c r="E164" s="146"/>
      <c r="F164" s="101" t="s">
        <v>369</v>
      </c>
      <c r="G164" s="147" t="s">
        <v>99</v>
      </c>
      <c r="H164" s="156" t="s">
        <v>245</v>
      </c>
      <c r="I164" s="156" t="s">
        <v>364</v>
      </c>
      <c r="J164" s="156" t="s">
        <v>270</v>
      </c>
      <c r="K164" s="141">
        <v>55</v>
      </c>
      <c r="L164" s="141">
        <v>55</v>
      </c>
      <c r="M164" s="141">
        <v>250</v>
      </c>
      <c r="N164" s="141">
        <v>250</v>
      </c>
      <c r="O164" s="141">
        <v>250</v>
      </c>
      <c r="P164" s="144">
        <f t="shared" si="39"/>
        <v>860</v>
      </c>
    </row>
    <row r="165" spans="1:16" ht="63" x14ac:dyDescent="0.25">
      <c r="A165" s="146"/>
      <c r="B165" s="150"/>
      <c r="C165" s="147"/>
      <c r="D165" s="161"/>
      <c r="E165" s="146"/>
      <c r="F165" s="101" t="s">
        <v>369</v>
      </c>
      <c r="G165" s="147" t="s">
        <v>99</v>
      </c>
      <c r="H165" s="156" t="s">
        <v>245</v>
      </c>
      <c r="I165" s="156" t="s">
        <v>364</v>
      </c>
      <c r="J165" s="156" t="s">
        <v>274</v>
      </c>
      <c r="K165" s="141">
        <v>50</v>
      </c>
      <c r="L165" s="141">
        <v>0</v>
      </c>
      <c r="M165" s="141">
        <v>68</v>
      </c>
      <c r="N165" s="141">
        <v>68</v>
      </c>
      <c r="O165" s="141">
        <v>68</v>
      </c>
      <c r="P165" s="144">
        <f t="shared" si="39"/>
        <v>254</v>
      </c>
    </row>
    <row r="166" spans="1:16" ht="63" x14ac:dyDescent="0.25">
      <c r="A166" s="146"/>
      <c r="B166" s="150"/>
      <c r="C166" s="147"/>
      <c r="D166" s="161"/>
      <c r="E166" s="146"/>
      <c r="F166" s="101" t="s">
        <v>369</v>
      </c>
      <c r="G166" s="147" t="s">
        <v>99</v>
      </c>
      <c r="H166" s="156" t="s">
        <v>245</v>
      </c>
      <c r="I166" s="156" t="s">
        <v>364</v>
      </c>
      <c r="J166" s="156" t="s">
        <v>275</v>
      </c>
      <c r="K166" s="141">
        <v>30</v>
      </c>
      <c r="L166" s="141">
        <v>12</v>
      </c>
      <c r="M166" s="141">
        <v>68</v>
      </c>
      <c r="N166" s="141">
        <v>68</v>
      </c>
      <c r="O166" s="141">
        <v>68</v>
      </c>
      <c r="P166" s="144">
        <f t="shared" si="39"/>
        <v>246</v>
      </c>
    </row>
    <row r="167" spans="1:16" ht="63" x14ac:dyDescent="0.25">
      <c r="A167" s="139" t="s">
        <v>288</v>
      </c>
      <c r="B167" s="150" t="s">
        <v>318</v>
      </c>
      <c r="C167" s="147" t="s">
        <v>108</v>
      </c>
      <c r="D167" s="161"/>
      <c r="E167" s="146"/>
      <c r="F167" s="101" t="s">
        <v>369</v>
      </c>
      <c r="G167" s="147" t="s">
        <v>99</v>
      </c>
      <c r="H167" s="156" t="s">
        <v>245</v>
      </c>
      <c r="I167" s="156" t="s">
        <v>365</v>
      </c>
      <c r="J167" s="156"/>
      <c r="K167" s="136">
        <f>K168+K169+K170+K171+K173+K174+K175</f>
        <v>6654.5999999999995</v>
      </c>
      <c r="L167" s="136">
        <f t="shared" ref="L167:O167" si="40">L168+L169+L170+L171+L173+L174+L175</f>
        <v>5333.1</v>
      </c>
      <c r="M167" s="136">
        <f t="shared" si="40"/>
        <v>8666.4</v>
      </c>
      <c r="N167" s="136">
        <f t="shared" si="40"/>
        <v>8666.4</v>
      </c>
      <c r="O167" s="136">
        <f t="shared" si="40"/>
        <v>8666.4</v>
      </c>
      <c r="P167" s="136">
        <f>P168+P169+P170+P171+P173+P174+P175</f>
        <v>37986.9</v>
      </c>
    </row>
    <row r="168" spans="1:16" ht="63" x14ac:dyDescent="0.25">
      <c r="A168" s="146"/>
      <c r="B168" s="150"/>
      <c r="C168" s="147" t="s">
        <v>108</v>
      </c>
      <c r="D168" s="161"/>
      <c r="E168" s="146"/>
      <c r="F168" s="101" t="s">
        <v>369</v>
      </c>
      <c r="G168" s="147" t="s">
        <v>99</v>
      </c>
      <c r="H168" s="156" t="s">
        <v>245</v>
      </c>
      <c r="I168" s="156" t="s">
        <v>365</v>
      </c>
      <c r="J168" s="156" t="s">
        <v>266</v>
      </c>
      <c r="K168" s="144">
        <v>4636.3999999999996</v>
      </c>
      <c r="L168" s="144">
        <v>3726.6</v>
      </c>
      <c r="M168" s="144">
        <v>5700</v>
      </c>
      <c r="N168" s="144">
        <v>5700</v>
      </c>
      <c r="O168" s="144">
        <v>5700</v>
      </c>
      <c r="P168" s="144">
        <f>O168+N168+M168+L168+K168</f>
        <v>25463</v>
      </c>
    </row>
    <row r="169" spans="1:16" ht="63" x14ac:dyDescent="0.25">
      <c r="A169" s="146"/>
      <c r="B169" s="150"/>
      <c r="C169" s="147" t="s">
        <v>108</v>
      </c>
      <c r="D169" s="161"/>
      <c r="E169" s="146"/>
      <c r="F169" s="101" t="s">
        <v>369</v>
      </c>
      <c r="G169" s="147" t="s">
        <v>99</v>
      </c>
      <c r="H169" s="156" t="s">
        <v>245</v>
      </c>
      <c r="I169" s="156" t="s">
        <v>365</v>
      </c>
      <c r="J169" s="156" t="s">
        <v>267</v>
      </c>
      <c r="K169" s="144">
        <v>1400.2</v>
      </c>
      <c r="L169" s="144">
        <v>1125.5</v>
      </c>
      <c r="M169" s="144">
        <f t="shared" ref="M169:O169" si="41">M168*30.2%</f>
        <v>1721.3999999999999</v>
      </c>
      <c r="N169" s="144">
        <f t="shared" si="41"/>
        <v>1721.3999999999999</v>
      </c>
      <c r="O169" s="144">
        <f t="shared" si="41"/>
        <v>1721.3999999999999</v>
      </c>
      <c r="P169" s="144">
        <f t="shared" ref="P169:P175" si="42">O169+N169+M169+L169+K169</f>
        <v>7689.9</v>
      </c>
    </row>
    <row r="170" spans="1:16" ht="63" x14ac:dyDescent="0.25">
      <c r="A170" s="146"/>
      <c r="B170" s="150"/>
      <c r="C170" s="147" t="s">
        <v>108</v>
      </c>
      <c r="D170" s="161"/>
      <c r="E170" s="146"/>
      <c r="F170" s="101" t="s">
        <v>369</v>
      </c>
      <c r="G170" s="147" t="s">
        <v>99</v>
      </c>
      <c r="H170" s="156" t="s">
        <v>245</v>
      </c>
      <c r="I170" s="156" t="s">
        <v>365</v>
      </c>
      <c r="J170" s="156" t="s">
        <v>268</v>
      </c>
      <c r="K170" s="144">
        <v>59</v>
      </c>
      <c r="L170" s="144">
        <v>18</v>
      </c>
      <c r="M170" s="144">
        <v>275</v>
      </c>
      <c r="N170" s="144">
        <v>275</v>
      </c>
      <c r="O170" s="144">
        <v>275</v>
      </c>
      <c r="P170" s="144">
        <f t="shared" si="42"/>
        <v>902</v>
      </c>
    </row>
    <row r="171" spans="1:16" ht="63" x14ac:dyDescent="0.25">
      <c r="A171" s="146"/>
      <c r="B171" s="150"/>
      <c r="C171" s="147" t="s">
        <v>108</v>
      </c>
      <c r="D171" s="161"/>
      <c r="E171" s="146"/>
      <c r="F171" s="101" t="s">
        <v>369</v>
      </c>
      <c r="G171" s="147" t="s">
        <v>99</v>
      </c>
      <c r="H171" s="156" t="s">
        <v>245</v>
      </c>
      <c r="I171" s="156" t="s">
        <v>365</v>
      </c>
      <c r="J171" s="156" t="s">
        <v>269</v>
      </c>
      <c r="K171" s="141">
        <v>240</v>
      </c>
      <c r="L171" s="141">
        <v>183</v>
      </c>
      <c r="M171" s="141">
        <v>160</v>
      </c>
      <c r="N171" s="141">
        <v>160</v>
      </c>
      <c r="O171" s="141">
        <v>160</v>
      </c>
      <c r="P171" s="141">
        <f t="shared" si="42"/>
        <v>903</v>
      </c>
    </row>
    <row r="172" spans="1:16" ht="15.75" hidden="1" x14ac:dyDescent="0.25">
      <c r="A172" s="146"/>
      <c r="B172" s="150"/>
      <c r="C172" s="147"/>
      <c r="D172" s="161"/>
      <c r="E172" s="146"/>
      <c r="F172" s="139"/>
      <c r="G172" s="147"/>
      <c r="H172" s="156"/>
      <c r="I172" s="156"/>
      <c r="J172" s="156"/>
      <c r="K172" s="141"/>
      <c r="L172" s="141"/>
      <c r="M172" s="141"/>
      <c r="N172" s="141"/>
      <c r="O172" s="141"/>
      <c r="P172" s="141">
        <f t="shared" si="42"/>
        <v>0</v>
      </c>
    </row>
    <row r="173" spans="1:16" ht="63" x14ac:dyDescent="0.25">
      <c r="A173" s="146"/>
      <c r="B173" s="150"/>
      <c r="C173" s="147" t="s">
        <v>108</v>
      </c>
      <c r="D173" s="161"/>
      <c r="E173" s="146"/>
      <c r="F173" s="101" t="s">
        <v>369</v>
      </c>
      <c r="G173" s="147" t="s">
        <v>99</v>
      </c>
      <c r="H173" s="156" t="s">
        <v>245</v>
      </c>
      <c r="I173" s="156" t="s">
        <v>365</v>
      </c>
      <c r="J173" s="156" t="s">
        <v>276</v>
      </c>
      <c r="K173" s="141">
        <v>5</v>
      </c>
      <c r="L173" s="141">
        <v>24</v>
      </c>
      <c r="M173" s="141">
        <v>60</v>
      </c>
      <c r="N173" s="141">
        <v>60</v>
      </c>
      <c r="O173" s="141">
        <v>60</v>
      </c>
      <c r="P173" s="141">
        <f t="shared" si="42"/>
        <v>209</v>
      </c>
    </row>
    <row r="174" spans="1:16" ht="63" x14ac:dyDescent="0.25">
      <c r="A174" s="146"/>
      <c r="B174" s="150"/>
      <c r="C174" s="147" t="s">
        <v>108</v>
      </c>
      <c r="D174" s="161"/>
      <c r="E174" s="146"/>
      <c r="F174" s="101" t="s">
        <v>369</v>
      </c>
      <c r="G174" s="147" t="s">
        <v>99</v>
      </c>
      <c r="H174" s="156" t="s">
        <v>245</v>
      </c>
      <c r="I174" s="156" t="s">
        <v>365</v>
      </c>
      <c r="J174" s="156" t="s">
        <v>277</v>
      </c>
      <c r="K174" s="141">
        <v>5</v>
      </c>
      <c r="L174" s="141">
        <v>0</v>
      </c>
      <c r="M174" s="141">
        <v>0</v>
      </c>
      <c r="N174" s="141">
        <v>0</v>
      </c>
      <c r="O174" s="141">
        <v>0</v>
      </c>
      <c r="P174" s="141">
        <f t="shared" si="42"/>
        <v>5</v>
      </c>
    </row>
    <row r="175" spans="1:16" ht="63" x14ac:dyDescent="0.25">
      <c r="A175" s="139"/>
      <c r="B175" s="150"/>
      <c r="C175" s="147" t="s">
        <v>108</v>
      </c>
      <c r="D175" s="161"/>
      <c r="E175" s="146"/>
      <c r="F175" s="101" t="s">
        <v>369</v>
      </c>
      <c r="G175" s="174" t="s">
        <v>99</v>
      </c>
      <c r="H175" s="156" t="s">
        <v>245</v>
      </c>
      <c r="I175" s="156" t="s">
        <v>365</v>
      </c>
      <c r="J175" s="156" t="s">
        <v>270</v>
      </c>
      <c r="K175" s="141">
        <v>309</v>
      </c>
      <c r="L175" s="141">
        <v>256</v>
      </c>
      <c r="M175" s="141">
        <v>750</v>
      </c>
      <c r="N175" s="141">
        <v>750</v>
      </c>
      <c r="O175" s="141">
        <v>750</v>
      </c>
      <c r="P175" s="141">
        <f t="shared" si="42"/>
        <v>2815</v>
      </c>
    </row>
    <row r="176" spans="1:16" ht="15.75" x14ac:dyDescent="0.25">
      <c r="A176" s="185"/>
      <c r="B176" s="177"/>
      <c r="C176" s="178"/>
      <c r="D176" s="179"/>
      <c r="E176" s="180"/>
      <c r="F176" s="197"/>
      <c r="G176" s="182"/>
      <c r="H176" s="183"/>
      <c r="I176" s="183"/>
      <c r="J176" s="183"/>
      <c r="K176" s="184"/>
      <c r="L176" s="184"/>
      <c r="M176" s="184"/>
      <c r="N176" s="184"/>
      <c r="O176" s="184"/>
      <c r="P176" s="184"/>
    </row>
    <row r="177" spans="1:16" ht="15.75" x14ac:dyDescent="0.25">
      <c r="A177" s="181"/>
      <c r="B177" s="177"/>
      <c r="C177" s="178"/>
      <c r="D177" s="179"/>
      <c r="E177" s="180"/>
      <c r="F177" s="181"/>
      <c r="G177" s="182"/>
      <c r="H177" s="183"/>
      <c r="I177" s="183"/>
      <c r="J177" s="183"/>
      <c r="K177" s="184"/>
      <c r="L177" s="184"/>
      <c r="M177" s="184"/>
      <c r="N177" s="184"/>
      <c r="O177" s="184"/>
      <c r="P177" s="184"/>
    </row>
    <row r="178" spans="1:16" ht="18.75" x14ac:dyDescent="0.25">
      <c r="A178" s="181"/>
      <c r="B178" s="177"/>
      <c r="C178" s="178"/>
      <c r="D178" s="179"/>
      <c r="E178" s="180"/>
      <c r="F178" s="181"/>
      <c r="G178" s="262" t="s">
        <v>386</v>
      </c>
      <c r="H178" s="263"/>
      <c r="I178" s="263"/>
      <c r="J178" s="263"/>
      <c r="K178" s="263"/>
      <c r="L178" s="263"/>
      <c r="M178" s="263"/>
      <c r="N178" s="263"/>
      <c r="O178" s="263"/>
      <c r="P178" s="263"/>
    </row>
    <row r="179" spans="1:16" ht="18.75" x14ac:dyDescent="0.3">
      <c r="A179" s="148" t="s">
        <v>278</v>
      </c>
      <c r="B179" s="252" t="s">
        <v>190</v>
      </c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19"/>
      <c r="O179" s="219"/>
      <c r="P179" s="133"/>
    </row>
    <row r="180" spans="1:16" ht="47.25" x14ac:dyDescent="0.25">
      <c r="A180" s="146"/>
      <c r="B180" s="175"/>
      <c r="C180" s="175"/>
      <c r="D180" s="175"/>
      <c r="E180" s="175"/>
      <c r="F180" s="175"/>
      <c r="G180" s="175"/>
      <c r="H180" s="175" t="s">
        <v>31</v>
      </c>
      <c r="I180" s="175" t="s">
        <v>32</v>
      </c>
      <c r="J180" s="175" t="s">
        <v>33</v>
      </c>
      <c r="K180" s="220">
        <v>2018</v>
      </c>
      <c r="L180" s="220">
        <v>2019</v>
      </c>
      <c r="M180" s="220">
        <v>2020</v>
      </c>
      <c r="N180" s="220">
        <v>2021</v>
      </c>
      <c r="O180" s="220">
        <v>2022</v>
      </c>
      <c r="P180" s="220" t="s">
        <v>59</v>
      </c>
    </row>
    <row r="181" spans="1:16" ht="31.5" x14ac:dyDescent="0.25">
      <c r="A181" s="146"/>
      <c r="B181" s="150" t="s">
        <v>203</v>
      </c>
      <c r="C181" s="147"/>
      <c r="D181" s="161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</row>
    <row r="182" spans="1:16" ht="110.25" x14ac:dyDescent="0.25">
      <c r="A182" s="146"/>
      <c r="B182" s="150" t="s">
        <v>204</v>
      </c>
      <c r="C182" s="147" t="s">
        <v>62</v>
      </c>
      <c r="D182" s="147"/>
      <c r="E182" s="147" t="s">
        <v>208</v>
      </c>
      <c r="F182" s="101" t="s">
        <v>369</v>
      </c>
      <c r="G182" s="147" t="s">
        <v>99</v>
      </c>
      <c r="H182" s="139"/>
      <c r="I182" s="139"/>
      <c r="J182" s="139"/>
      <c r="K182" s="137">
        <v>1</v>
      </c>
      <c r="L182" s="137">
        <v>1</v>
      </c>
      <c r="M182" s="137">
        <v>1</v>
      </c>
      <c r="N182" s="137">
        <v>1</v>
      </c>
      <c r="O182" s="137">
        <v>1</v>
      </c>
      <c r="P182" s="137">
        <v>1</v>
      </c>
    </row>
    <row r="183" spans="1:16" ht="126" customHeight="1" x14ac:dyDescent="0.25">
      <c r="A183" s="164"/>
      <c r="B183" s="150" t="s">
        <v>205</v>
      </c>
      <c r="C183" s="147" t="s">
        <v>62</v>
      </c>
      <c r="D183" s="147"/>
      <c r="E183" s="147" t="s">
        <v>209</v>
      </c>
      <c r="F183" s="101" t="s">
        <v>369</v>
      </c>
      <c r="G183" s="147" t="s">
        <v>99</v>
      </c>
      <c r="H183" s="139"/>
      <c r="I183" s="139"/>
      <c r="J183" s="139"/>
      <c r="K183" s="138">
        <v>0.76700000000000002</v>
      </c>
      <c r="L183" s="137">
        <v>0.91</v>
      </c>
      <c r="M183" s="137">
        <v>0.95</v>
      </c>
      <c r="N183" s="137">
        <v>0.95</v>
      </c>
      <c r="O183" s="137">
        <v>0.95</v>
      </c>
      <c r="P183" s="138">
        <f>(O183+N183+M183+L183+K183)/5</f>
        <v>0.90539999999999998</v>
      </c>
    </row>
    <row r="184" spans="1:16" ht="110.25" x14ac:dyDescent="0.25">
      <c r="A184" s="176"/>
      <c r="B184" s="150" t="s">
        <v>206</v>
      </c>
      <c r="C184" s="147" t="s">
        <v>62</v>
      </c>
      <c r="D184" s="147"/>
      <c r="E184" s="147" t="s">
        <v>210</v>
      </c>
      <c r="F184" s="101" t="s">
        <v>369</v>
      </c>
      <c r="G184" s="147" t="s">
        <v>99</v>
      </c>
      <c r="H184" s="139"/>
      <c r="I184" s="139"/>
      <c r="J184" s="139"/>
      <c r="K184" s="137">
        <v>0.46</v>
      </c>
      <c r="L184" s="137">
        <v>0.5</v>
      </c>
      <c r="M184" s="137">
        <v>0.6</v>
      </c>
      <c r="N184" s="137">
        <v>0.6</v>
      </c>
      <c r="O184" s="137">
        <v>0.6</v>
      </c>
      <c r="P184" s="138">
        <f t="shared" ref="P184:P188" si="43">(O184+N184+M184+L184+K184)/5</f>
        <v>0.55199999999999994</v>
      </c>
    </row>
    <row r="185" spans="1:16" ht="130.5" hidden="1" customHeight="1" x14ac:dyDescent="0.25">
      <c r="A185" s="176"/>
      <c r="B185" s="150"/>
      <c r="C185" s="147"/>
      <c r="D185" s="147"/>
      <c r="E185" s="147"/>
      <c r="F185" s="101"/>
      <c r="G185" s="147"/>
      <c r="H185" s="139"/>
      <c r="I185" s="139"/>
      <c r="J185" s="139"/>
      <c r="K185" s="137"/>
      <c r="L185" s="137"/>
      <c r="M185" s="137"/>
      <c r="N185" s="137"/>
      <c r="O185" s="137"/>
      <c r="P185" s="138"/>
    </row>
    <row r="186" spans="1:16" ht="110.25" x14ac:dyDescent="0.25">
      <c r="A186" s="249"/>
      <c r="B186" s="149" t="s">
        <v>207</v>
      </c>
      <c r="C186" s="147" t="s">
        <v>62</v>
      </c>
      <c r="D186" s="147"/>
      <c r="E186" s="147" t="s">
        <v>213</v>
      </c>
      <c r="F186" s="101" t="s">
        <v>369</v>
      </c>
      <c r="G186" s="147" t="s">
        <v>99</v>
      </c>
      <c r="H186" s="139"/>
      <c r="I186" s="139"/>
      <c r="J186" s="139"/>
      <c r="K186" s="137">
        <v>0.72</v>
      </c>
      <c r="L186" s="137">
        <v>0.75</v>
      </c>
      <c r="M186" s="137">
        <v>0.8</v>
      </c>
      <c r="N186" s="137">
        <v>0.8</v>
      </c>
      <c r="O186" s="137">
        <v>0.8</v>
      </c>
      <c r="P186" s="138">
        <f t="shared" si="43"/>
        <v>0.77400000000000002</v>
      </c>
    </row>
    <row r="187" spans="1:16" ht="94.5" x14ac:dyDescent="0.25">
      <c r="A187" s="250"/>
      <c r="B187" s="150" t="s">
        <v>219</v>
      </c>
      <c r="C187" s="147" t="s">
        <v>62</v>
      </c>
      <c r="D187" s="147"/>
      <c r="E187" s="147" t="s">
        <v>236</v>
      </c>
      <c r="F187" s="101" t="s">
        <v>369</v>
      </c>
      <c r="G187" s="147" t="s">
        <v>99</v>
      </c>
      <c r="H187" s="139"/>
      <c r="I187" s="139"/>
      <c r="J187" s="139"/>
      <c r="K187" s="137">
        <v>1</v>
      </c>
      <c r="L187" s="137">
        <v>1</v>
      </c>
      <c r="M187" s="137">
        <v>1</v>
      </c>
      <c r="N187" s="137">
        <v>1</v>
      </c>
      <c r="O187" s="137">
        <v>1</v>
      </c>
      <c r="P187" s="138">
        <f t="shared" si="43"/>
        <v>1</v>
      </c>
    </row>
    <row r="188" spans="1:16" ht="126" x14ac:dyDescent="0.25">
      <c r="A188" s="250"/>
      <c r="B188" s="149" t="s">
        <v>220</v>
      </c>
      <c r="C188" s="147" t="s">
        <v>62</v>
      </c>
      <c r="D188" s="147"/>
      <c r="E188" s="147" t="s">
        <v>237</v>
      </c>
      <c r="F188" s="101" t="s">
        <v>369</v>
      </c>
      <c r="G188" s="147" t="s">
        <v>99</v>
      </c>
      <c r="H188" s="139"/>
      <c r="I188" s="139"/>
      <c r="J188" s="139"/>
      <c r="K188" s="137">
        <v>1</v>
      </c>
      <c r="L188" s="137">
        <v>1</v>
      </c>
      <c r="M188" s="137">
        <v>1</v>
      </c>
      <c r="N188" s="137">
        <v>1</v>
      </c>
      <c r="O188" s="137">
        <v>1</v>
      </c>
      <c r="P188" s="138">
        <f t="shared" si="43"/>
        <v>1</v>
      </c>
    </row>
    <row r="189" spans="1:16" ht="15.75" hidden="1" x14ac:dyDescent="0.25">
      <c r="A189" s="250"/>
      <c r="B189" s="149"/>
      <c r="C189" s="174"/>
      <c r="D189" s="161"/>
      <c r="E189" s="146"/>
      <c r="F189" s="139"/>
      <c r="G189" s="147"/>
      <c r="H189" s="146"/>
      <c r="I189" s="146"/>
      <c r="J189" s="146"/>
      <c r="K189" s="147"/>
      <c r="L189" s="147"/>
      <c r="M189" s="147"/>
      <c r="N189" s="147"/>
      <c r="O189" s="147"/>
      <c r="P189" s="147"/>
    </row>
    <row r="190" spans="1:16" ht="15.75" hidden="1" x14ac:dyDescent="0.25">
      <c r="A190" s="250"/>
      <c r="B190" s="150"/>
      <c r="C190" s="174"/>
      <c r="D190" s="161"/>
      <c r="E190" s="146"/>
      <c r="F190" s="139"/>
      <c r="G190" s="147"/>
      <c r="H190" s="146"/>
      <c r="I190" s="146"/>
      <c r="J190" s="146"/>
      <c r="K190" s="147"/>
      <c r="L190" s="147"/>
      <c r="M190" s="147"/>
      <c r="N190" s="147"/>
      <c r="O190" s="147"/>
      <c r="P190" s="147"/>
    </row>
    <row r="191" spans="1:16" ht="63" x14ac:dyDescent="0.25">
      <c r="A191" s="251"/>
      <c r="B191" s="157" t="s">
        <v>173</v>
      </c>
      <c r="C191" s="147" t="s">
        <v>108</v>
      </c>
      <c r="D191" s="147"/>
      <c r="E191" s="139"/>
      <c r="F191" s="101" t="s">
        <v>369</v>
      </c>
      <c r="G191" s="147" t="s">
        <v>99</v>
      </c>
      <c r="H191" s="139"/>
      <c r="I191" s="139"/>
      <c r="J191" s="139"/>
      <c r="K191" s="136">
        <f>K11+K39+K76+K129+K148+K158</f>
        <v>120153.59999999999</v>
      </c>
      <c r="L191" s="136">
        <f t="shared" ref="L191:O191" si="44">L11+L39+L76+L129+L148+L158</f>
        <v>269718.52</v>
      </c>
      <c r="M191" s="136">
        <f t="shared" si="44"/>
        <v>320679.51999999996</v>
      </c>
      <c r="N191" s="136">
        <f t="shared" si="44"/>
        <v>323105.21999999997</v>
      </c>
      <c r="O191" s="136">
        <f t="shared" si="44"/>
        <v>323105.21999999997</v>
      </c>
      <c r="P191" s="136">
        <f>SUM(K191:O191)</f>
        <v>1356762.0799999998</v>
      </c>
    </row>
    <row r="192" spans="1:16" ht="63" x14ac:dyDescent="0.25">
      <c r="A192" s="146"/>
      <c r="B192" s="157" t="s">
        <v>214</v>
      </c>
      <c r="C192" s="147" t="s">
        <v>108</v>
      </c>
      <c r="D192" s="147"/>
      <c r="E192" s="139"/>
      <c r="F192" s="101" t="s">
        <v>369</v>
      </c>
      <c r="G192" s="147" t="s">
        <v>99</v>
      </c>
      <c r="H192" s="139"/>
      <c r="I192" s="139"/>
      <c r="J192" s="139"/>
      <c r="K192" s="136">
        <f>K138+K123+K88+K65+K30+K128</f>
        <v>224254</v>
      </c>
      <c r="L192" s="136">
        <f t="shared" ref="L192:O192" si="45">L138+L123+L88+L65+L30+L128</f>
        <v>331862.97000000003</v>
      </c>
      <c r="M192" s="136">
        <f t="shared" si="45"/>
        <v>356303.77</v>
      </c>
      <c r="N192" s="136">
        <f t="shared" si="45"/>
        <v>356303.77</v>
      </c>
      <c r="O192" s="136">
        <f t="shared" si="45"/>
        <v>356403.77</v>
      </c>
      <c r="P192" s="136">
        <f t="shared" ref="P192:P193" si="46">SUM(K192:O192)</f>
        <v>1625128.28</v>
      </c>
    </row>
    <row r="193" spans="1:16" ht="15.75" hidden="1" x14ac:dyDescent="0.25">
      <c r="A193" s="146"/>
      <c r="B193" s="157"/>
      <c r="C193" s="147"/>
      <c r="D193" s="147"/>
      <c r="E193" s="139"/>
      <c r="F193" s="139"/>
      <c r="G193" s="147"/>
      <c r="H193" s="139"/>
      <c r="I193" s="139"/>
      <c r="J193" s="139"/>
      <c r="K193" s="136"/>
      <c r="L193" s="136"/>
      <c r="M193" s="136"/>
      <c r="N193" s="136"/>
      <c r="O193" s="136"/>
      <c r="P193" s="136">
        <f t="shared" si="46"/>
        <v>0</v>
      </c>
    </row>
    <row r="194" spans="1:16" ht="63" x14ac:dyDescent="0.25">
      <c r="A194" s="146"/>
      <c r="B194" s="157" t="s">
        <v>394</v>
      </c>
      <c r="C194" s="147" t="s">
        <v>108</v>
      </c>
      <c r="D194" s="147"/>
      <c r="E194" s="139"/>
      <c r="F194" s="220" t="s">
        <v>369</v>
      </c>
      <c r="G194" s="147" t="s">
        <v>99</v>
      </c>
      <c r="H194" s="139"/>
      <c r="I194" s="139"/>
      <c r="J194" s="139"/>
      <c r="K194" s="136">
        <f>K71</f>
        <v>0</v>
      </c>
      <c r="L194" s="136">
        <f t="shared" ref="L194:P194" si="47">L71</f>
        <v>4715053.33</v>
      </c>
      <c r="M194" s="136">
        <f t="shared" si="47"/>
        <v>4715053.33</v>
      </c>
      <c r="N194" s="136">
        <f t="shared" si="47"/>
        <v>4715053.33</v>
      </c>
      <c r="O194" s="136">
        <f t="shared" si="47"/>
        <v>4715053.33</v>
      </c>
      <c r="P194" s="136">
        <f t="shared" si="47"/>
        <v>18860213.32</v>
      </c>
    </row>
    <row r="195" spans="1:16" ht="63" x14ac:dyDescent="0.25">
      <c r="A195" s="146"/>
      <c r="B195" s="163" t="s">
        <v>397</v>
      </c>
      <c r="C195" s="147" t="s">
        <v>108</v>
      </c>
      <c r="D195" s="147"/>
      <c r="E195" s="139"/>
      <c r="F195" s="101" t="s">
        <v>369</v>
      </c>
      <c r="G195" s="147" t="s">
        <v>99</v>
      </c>
      <c r="H195" s="139"/>
      <c r="I195" s="139"/>
      <c r="J195" s="139"/>
      <c r="K195" s="136">
        <f>K192+K191+K194</f>
        <v>344407.6</v>
      </c>
      <c r="L195" s="136">
        <f t="shared" ref="L195:P195" si="48">L192+L191+L194</f>
        <v>5316634.82</v>
      </c>
      <c r="M195" s="136">
        <f t="shared" si="48"/>
        <v>5392036.6200000001</v>
      </c>
      <c r="N195" s="136">
        <f t="shared" si="48"/>
        <v>5394462.3200000003</v>
      </c>
      <c r="O195" s="136">
        <f t="shared" si="48"/>
        <v>5394562.3200000003</v>
      </c>
      <c r="P195" s="136">
        <f t="shared" si="48"/>
        <v>21842103.68</v>
      </c>
    </row>
    <row r="197" spans="1:16" x14ac:dyDescent="0.25">
      <c r="K197" s="190"/>
    </row>
    <row r="198" spans="1:16" x14ac:dyDescent="0.25">
      <c r="K198" s="190">
        <f>K199-K195</f>
        <v>0</v>
      </c>
    </row>
    <row r="199" spans="1:16" x14ac:dyDescent="0.25">
      <c r="K199" s="189">
        <v>344407.6</v>
      </c>
    </row>
    <row r="202" spans="1:16" x14ac:dyDescent="0.25">
      <c r="B202">
        <f>130+150+15+15+20+2863.5+8590.8+132.4+980.2+2940.7+439+204.5+9616.6+454.3+332.1+199+300+70+100+493.4+395+24447.3+6821.4+4444.4+7383.1+2060.1+1342.2+1395+33+2+62.7+187.7+128.3+50+75+75+150+4252+5793.1+21607+330.9+1749.5+6525.3+376.8+145+29909.2+1154.3+1308+208+300+1600+377.1+1414.4+96514.6+1164.8+15331.6+29147.4+351.8+4630.1+4414.2+100+100+200+65+1414.3+4243.1+14.9+427.1+1281.5+42+11.9+142.8+28+58+20+60+15+88.3+45+175+175+23.5+40+32+1325.3+85+40+400.2+10+70+80+55+200+460.6+483.9+1451.8+20+15+146.1+438.5+90+4+4+15+40+50+30+1159.1+3477.3+39+20+350+1050.2+85+25+25+80+25+35+25+209+40+5+5+3.6+726.5+0.6+120+20+3900+8.7+2300+53+10600</f>
        <v>344407.59999999986</v>
      </c>
    </row>
  </sheetData>
  <mergeCells count="23">
    <mergeCell ref="H1:P1"/>
    <mergeCell ref="B3:M3"/>
    <mergeCell ref="E4:J4"/>
    <mergeCell ref="A5:A6"/>
    <mergeCell ref="B5:B6"/>
    <mergeCell ref="C5:C6"/>
    <mergeCell ref="D5:D6"/>
    <mergeCell ref="E5:E6"/>
    <mergeCell ref="F5:F6"/>
    <mergeCell ref="G5:G6"/>
    <mergeCell ref="H5:J5"/>
    <mergeCell ref="K5:P5"/>
    <mergeCell ref="G178:P178"/>
    <mergeCell ref="B179:M179"/>
    <mergeCell ref="A186:A191"/>
    <mergeCell ref="H20:H21"/>
    <mergeCell ref="I20:I21"/>
    <mergeCell ref="J20:J21"/>
    <mergeCell ref="A20:A21"/>
    <mergeCell ref="C20:C21"/>
    <mergeCell ref="D20:D21"/>
    <mergeCell ref="E20:E21"/>
    <mergeCell ref="F20:F21"/>
  </mergeCells>
  <pageMargins left="0.98425196850393704" right="0" top="0" bottom="0" header="0.31496062992125984" footer="0.31496062992125984"/>
  <pageSetup paperSize="9" scale="50" orientation="landscape" useFirstPageNumber="1" verticalDpi="0" r:id="rId1"/>
  <headerFooter scaleWithDoc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9" sqref="U29"/>
    </sheetView>
  </sheetViews>
  <sheetFormatPr defaultRowHeight="15" x14ac:dyDescent="0.25"/>
  <cols>
    <col min="2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4</vt:lpstr>
      <vt:lpstr>с изменениями</vt:lpstr>
      <vt:lpstr>19-20-21 утвержденная</vt:lpstr>
      <vt:lpstr>утвержденная на 2019 год</vt:lpstr>
      <vt:lpstr>Лист2</vt:lpstr>
      <vt:lpstr>'с изменениями'!Заголовки_для_печати</vt:lpstr>
      <vt:lpstr>'с изменениями'!Область_печати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Klishina</dc:creator>
  <cp:lastModifiedBy>комитет</cp:lastModifiedBy>
  <cp:lastPrinted>2019-04-08T03:54:36Z</cp:lastPrinted>
  <dcterms:created xsi:type="dcterms:W3CDTF">2013-11-22T11:49:29Z</dcterms:created>
  <dcterms:modified xsi:type="dcterms:W3CDTF">2019-04-08T05:15:08Z</dcterms:modified>
</cp:coreProperties>
</file>