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8" windowWidth="15480" windowHeight="10068" activeTab="2"/>
  </bookViews>
  <sheets>
    <sheet name="Функциональная 2020" sheetId="1" r:id="rId1"/>
    <sheet name="Ведомственная 2020" sheetId="2" r:id="rId2"/>
    <sheet name="Программная 2020" sheetId="3" r:id="rId3"/>
  </sheets>
  <definedNames>
    <definedName name="_xlnm.Print_Titles" localSheetId="0">'Функциональная 2020'!$21:$21</definedName>
    <definedName name="_xlnm.Print_Area" localSheetId="0">'Функциональная 2020'!$B$1:$J$1041</definedName>
  </definedNames>
  <calcPr fullCalcOnLoad="1"/>
</workbook>
</file>

<file path=xl/sharedStrings.xml><?xml version="1.0" encoding="utf-8"?>
<sst xmlns="http://schemas.openxmlformats.org/spreadsheetml/2006/main" count="11754" uniqueCount="725">
  <si>
    <t xml:space="preserve">Распределение  бюджетных ассигнований 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</si>
  <si>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</si>
  <si>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</si>
  <si>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</si>
  <si>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</si>
  <si>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</si>
  <si>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</si>
  <si>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</si>
  <si>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</si>
  <si>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</si>
  <si>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</si>
  <si>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 xml:space="preserve">Функционирование законодательных (представительных) органов государственной власти </t>
  </si>
  <si>
    <t>03</t>
  </si>
  <si>
    <t>Центральный аппарат</t>
  </si>
  <si>
    <t>Председатель законодательного (представительного) органа муниципального образования</t>
  </si>
  <si>
    <t>04</t>
  </si>
  <si>
    <t>Межбюджетные трансферты</t>
  </si>
  <si>
    <t xml:space="preserve"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 </t>
  </si>
  <si>
    <t>Осуществление государственных полномочий по сбору информации от поселений, входящих в состав муниципального района, необходимой для ведения регистра муниципальных нормативных правовых актов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</si>
  <si>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</si>
  <si>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</si>
  <si>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</si>
  <si>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</si>
  <si>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Обеспечение проведения выборов и референдумов</t>
  </si>
  <si>
    <t>07</t>
  </si>
  <si>
    <t>Резервные фонды</t>
  </si>
  <si>
    <t>11</t>
  </si>
  <si>
    <t>Прочие расходы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</si>
  <si>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</si>
  <si>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</si>
  <si>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</si>
  <si>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</si>
  <si>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</si>
  <si>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</si>
  <si>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Иные межбюджетные трансферты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</si>
  <si>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</si>
  <si>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</si>
  <si>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</t>
  </si>
  <si>
    <t>Национальная  экономика</t>
  </si>
  <si>
    <t>Общеэкономические вопросы</t>
  </si>
  <si>
    <t>08</t>
  </si>
  <si>
    <t>Дорожное хозяйство (дорожные фонды)</t>
  </si>
  <si>
    <t>Бюджетные инвестиции</t>
  </si>
  <si>
    <t xml:space="preserve">04 </t>
  </si>
  <si>
    <t>Жилищно-коммунальное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</si>
  <si>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</si>
  <si>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</si>
  <si>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</si>
  <si>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</si>
  <si>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</si>
  <si>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</si>
  <si>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</si>
  <si>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Другие вопросы в области образования</t>
  </si>
  <si>
    <t>Мероприятия в области образования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</si>
  <si>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</si>
  <si>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Культура,  кинематография</t>
  </si>
  <si>
    <t xml:space="preserve">Культура </t>
  </si>
  <si>
    <t>Библиотеки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</si>
  <si>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</si>
  <si>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</si>
  <si>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</si>
  <si>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</si>
  <si>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</si>
  <si>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</si>
  <si>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</si>
  <si>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</si>
  <si>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 xml:space="preserve">Массовый спорт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</si>
  <si>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</si>
  <si>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</si>
  <si>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065 00 00</t>
  </si>
  <si>
    <t xml:space="preserve">Процентные платежи по государственному долгу субъекта Российской Федерации </t>
  </si>
  <si>
    <t xml:space="preserve">065 02 00 </t>
  </si>
  <si>
    <t>14</t>
  </si>
  <si>
    <t>Иные дотации</t>
  </si>
  <si>
    <t>Дотации</t>
  </si>
  <si>
    <t>Прочие межбюджетные трансферты общего характера</t>
  </si>
  <si>
    <t>Итого расходов</t>
  </si>
  <si>
    <t xml:space="preserve"> по главным распорядителям бюджетных средств по ведомственной</t>
  </si>
  <si>
    <t>121</t>
  </si>
  <si>
    <t>120</t>
  </si>
  <si>
    <t>Фонд оплаты труда и страховые взносы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</si>
  <si>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</si>
  <si>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</si>
  <si>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</si>
  <si>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</si>
  <si>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</si>
  <si>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 xml:space="preserve">Закупка товаров, работ, услуг в сфере информационно-коммуникационных технологий </t>
  </si>
  <si>
    <t>242</t>
  </si>
  <si>
    <t>Уплата налогов, сборов и иных платежей</t>
  </si>
  <si>
    <t>Уплата налога на имущество организаций и земельного налога</t>
  </si>
  <si>
    <t>850</t>
  </si>
  <si>
    <t>851</t>
  </si>
  <si>
    <t>852</t>
  </si>
  <si>
    <t>Уплата прочих налогов, сборов и иных платежей</t>
  </si>
  <si>
    <t>530</t>
  </si>
  <si>
    <t>Иные выплаты персоналу, за исключением фонда оплаты труда</t>
  </si>
  <si>
    <t>122</t>
  </si>
  <si>
    <t>Иные бюджетные ассигнования</t>
  </si>
  <si>
    <t>800</t>
  </si>
  <si>
    <t xml:space="preserve">Иные закупки товаров, работ и услуг для государственных нужд </t>
  </si>
  <si>
    <t>540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</si>
  <si>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</si>
  <si>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</si>
  <si>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320</t>
  </si>
  <si>
    <t>321</t>
  </si>
  <si>
    <t>Субсидии</t>
  </si>
  <si>
    <t>Субсидии бюджетным учреждениям</t>
  </si>
  <si>
    <t>610</t>
  </si>
  <si>
    <t>611</t>
  </si>
  <si>
    <t>612</t>
  </si>
  <si>
    <t>Мероприятия в области физической культуры и спорта</t>
  </si>
  <si>
    <t xml:space="preserve">10 </t>
  </si>
  <si>
    <t>21</t>
  </si>
  <si>
    <t>730</t>
  </si>
  <si>
    <t>700</t>
  </si>
  <si>
    <t>511</t>
  </si>
  <si>
    <t>510</t>
  </si>
  <si>
    <t>512</t>
  </si>
  <si>
    <t xml:space="preserve">03 </t>
  </si>
  <si>
    <t>Проведение выборов в представительные органы муниципального образования</t>
  </si>
  <si>
    <t>Муниципальное учреждение Комитет по финансам муниципального района "Хилокский район</t>
  </si>
  <si>
    <t xml:space="preserve">07 </t>
  </si>
  <si>
    <t>322</t>
  </si>
  <si>
    <t>Субсидии гражданам на приобретение жилья</t>
  </si>
  <si>
    <t>Публичные нормативные социальные выплаты гражданам</t>
  </si>
  <si>
    <t>313</t>
  </si>
  <si>
    <t>Пособия и компенсации по публичным нормативным обязательствам</t>
  </si>
  <si>
    <t>Прочие работы, услуги</t>
  </si>
  <si>
    <t xml:space="preserve">01 </t>
  </si>
  <si>
    <t>521</t>
  </si>
  <si>
    <t>Уплата прочих налоговых сборов и иных платежей</t>
  </si>
  <si>
    <t xml:space="preserve">06 </t>
  </si>
  <si>
    <t>Отклонение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</si>
  <si>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</si>
  <si>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</t>
  </si>
  <si>
    <t>830</t>
  </si>
  <si>
    <t>831</t>
  </si>
  <si>
    <t>Субсидии на реализацию мероприятий по подготовке документов территориального планирования</t>
  </si>
  <si>
    <t>520</t>
  </si>
  <si>
    <t>1312,4</t>
  </si>
  <si>
    <t>2,4</t>
  </si>
  <si>
    <t>16232,5</t>
  </si>
  <si>
    <t>879</t>
  </si>
  <si>
    <t>557,9</t>
  </si>
  <si>
    <t>398,1</t>
  </si>
  <si>
    <t>64,9</t>
  </si>
  <si>
    <t>190,2</t>
  </si>
  <si>
    <t>22,2</t>
  </si>
  <si>
    <t>1224</t>
  </si>
  <si>
    <t>Осуществление передаваемого полномочия по организации в границах поселений тепло-, газ- и водоснабжения населения, водоотведения, снабжения населения топливом, в соответсвии с заключенными соглашениями муниципального района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</si>
  <si>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</si>
  <si>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</si>
  <si>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Осуществление передаваемого полномочия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</si>
  <si>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</si>
  <si>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</si>
  <si>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14 </t>
  </si>
  <si>
    <t>Осуществление передаваемого полномочия по организации сбора и вывоза бытовых отходов и мусора</t>
  </si>
  <si>
    <t>Осуществление передаваемого полномочия по организации ритуальных услуг и содержанию мест захоронения</t>
  </si>
  <si>
    <r>
      <t>Осуществление передаваемого полномочия по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осуществлению мер по противодействию коррупции в границах поселения</t>
    </r>
  </si>
  <si>
    <t>Назначение и выплата вознаграждения приемным родителям</t>
  </si>
  <si>
    <t>Утверждено на 2015 год</t>
  </si>
  <si>
    <t>Уточненный план на 01.04.2015 года</t>
  </si>
  <si>
    <t>358,3</t>
  </si>
  <si>
    <t>170,2</t>
  </si>
  <si>
    <t>1103,5</t>
  </si>
  <si>
    <t>Уточненный план на 01.05.2015</t>
  </si>
  <si>
    <t>070 04 00</t>
  </si>
  <si>
    <t>Резервный фонд Правительства Забайкальского края</t>
  </si>
  <si>
    <t>Социальное обеспечение и иные выплаты населению</t>
  </si>
  <si>
    <t>300</t>
  </si>
  <si>
    <t>Прочие межбюджетные трансферты</t>
  </si>
  <si>
    <t>На стимулирование разделительных процессов населенных пунктов</t>
  </si>
  <si>
    <t>000 00 52160</t>
  </si>
  <si>
    <t>129</t>
  </si>
  <si>
    <t>Взносы по обязательному социальному страхованию на выплаты работникам учреждений</t>
  </si>
  <si>
    <t>00 0 00 20400</t>
  </si>
  <si>
    <t>района "Хилокский район"</t>
  </si>
  <si>
    <t>88 0 00 20300</t>
  </si>
  <si>
    <t>88 0 00 20400</t>
  </si>
  <si>
    <t>88 0 00 21100</t>
  </si>
  <si>
    <t>Непрограммная деятельность</t>
  </si>
  <si>
    <t>88</t>
  </si>
  <si>
    <t>Муниципальная программа "Экономическое развитие муниципального района "Хилокский район" на 2017-2019 годы"</t>
  </si>
  <si>
    <t>Подпрограмма "Обеспечивающая подпрограмма"</t>
  </si>
  <si>
    <t xml:space="preserve">02 3  </t>
  </si>
  <si>
    <t>02 3 01</t>
  </si>
  <si>
    <t>Финансовое обеспечение выполнения функций муниципальных органов власти</t>
  </si>
  <si>
    <t>02 3 01 20400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</si>
  <si>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</si>
  <si>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02 3 01 20400 </t>
  </si>
  <si>
    <t>100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</si>
  <si>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</si>
  <si>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</si>
  <si>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</si>
  <si>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</si>
  <si>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88 0 00 79207</t>
  </si>
  <si>
    <t>Субвенции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</si>
  <si>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</si>
  <si>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в сфере труда</t>
  </si>
  <si>
    <t>88 0 00 79206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</si>
  <si>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</si>
  <si>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</si>
  <si>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</si>
  <si>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 и муниципальным долгом муниципального района "Хилокский район"</t>
  </si>
  <si>
    <t>Основное мероприятие Обеспечение деятельности муниципального учреждения Комитет по финансам муниципального района «Хилокский район»</t>
  </si>
  <si>
    <t>01 0 10</t>
  </si>
  <si>
    <t>01 0 10 20400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</si>
  <si>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</si>
  <si>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88 0 00 02002</t>
  </si>
  <si>
    <t>88 0 00 07005</t>
  </si>
  <si>
    <t>Резервные фонды исполнительных органов местного самоуправления</t>
  </si>
  <si>
    <t>Основное мероприятие «Обеспечение деятельности муниципального учреждения Комитет по финансам муниципального района «Хилокский район»</t>
  </si>
  <si>
    <t xml:space="preserve">01 0 10 </t>
  </si>
  <si>
    <t>01 0 10 92300</t>
  </si>
  <si>
    <t>Выполнение других обязательств государства в части материально-технического обеспечения деятельности муниципального органа</t>
  </si>
  <si>
    <t>Расходы на выплату персоналу казенных учреждений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</si>
  <si>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</si>
  <si>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</si>
  <si>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</si>
  <si>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</si>
  <si>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</si>
  <si>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119</t>
  </si>
  <si>
    <t>Основное мероприятие "Обеспечение деятельности муниципального учреждения Администрация муниципального района "Хилокский район" в установленной сфере деятельности"</t>
  </si>
  <si>
    <t>02 3</t>
  </si>
  <si>
    <t>02 3 01 92300</t>
  </si>
  <si>
    <t>Муниципальная программа "Территориальное развитие муниципального района "Хилокский район" на 2017-2019 годы"</t>
  </si>
  <si>
    <t>Подпрограмма "Территориальное планирование и обеспечение градостроительной деятельности на территории муниципального района "Хилокский район"</t>
  </si>
  <si>
    <t xml:space="preserve">06 6 </t>
  </si>
  <si>
    <t>Основное мероприятие "Разработка генеральных планов и документов градостроительного зонирования поселений муниципального района "Хилокский район", внесение изменений в правила землепользования и застройки"</t>
  </si>
  <si>
    <t>06 6 01</t>
  </si>
  <si>
    <t xml:space="preserve">240 </t>
  </si>
  <si>
    <t xml:space="preserve">244 </t>
  </si>
  <si>
    <t>06 6 01 44402</t>
  </si>
  <si>
    <t>Реализация мероприятий по территориальному планированию и обеспечению градостроительной деятельности на территории муниципального района</t>
  </si>
  <si>
    <t>Основное мероприятие "Разработка схемы территориального планирования муниципального района"</t>
  </si>
  <si>
    <t>06 6 02</t>
  </si>
  <si>
    <t>06 6 02 44402</t>
  </si>
  <si>
    <t>Основное мероприятие "Разработка нормативов градостроительного проектирования муниципального района и поселений"</t>
  </si>
  <si>
    <t>06 6 03</t>
  </si>
  <si>
    <t>06 6 03 44402</t>
  </si>
  <si>
    <t>Подпрограмма "Повышение эффективности использования мунииципального имущества и земельных ресурсов на 2017-2019 годы"</t>
  </si>
  <si>
    <t>06 8</t>
  </si>
  <si>
    <t>Оценка недвижимости, признание прав и регулирование отношений по муниципальной собственности</t>
  </si>
  <si>
    <t>06 8 01</t>
  </si>
  <si>
    <t>Основное мероприятие "Управление муниципальной собственностью"</t>
  </si>
  <si>
    <t>06 8 01 06090</t>
  </si>
  <si>
    <t>Основное мероприятие "Управление и эффективное использование земельных ресурсов"</t>
  </si>
  <si>
    <t>06 8 02</t>
  </si>
  <si>
    <t>06 8 02 06090</t>
  </si>
  <si>
    <t>Подпрограмма "Развитие жилищного хозяйства муниципального района "Хилокский район"</t>
  </si>
  <si>
    <t>06 7</t>
  </si>
  <si>
    <t>Основное мероприятие "Реализация обязательств собственника жилищного фонда относительно его технического состояния"</t>
  </si>
  <si>
    <t>06 7 01</t>
  </si>
  <si>
    <t xml:space="preserve">13 </t>
  </si>
  <si>
    <t>06 7 01 06090</t>
  </si>
  <si>
    <t>Подпрограмма "Обеспечение условий реализации программы"</t>
  </si>
  <si>
    <t>07 6</t>
  </si>
  <si>
    <t>Основное мероприятие "Развитие системы управления в сфере культуры"</t>
  </si>
  <si>
    <t xml:space="preserve"> </t>
  </si>
  <si>
    <t xml:space="preserve">07 6 01 </t>
  </si>
  <si>
    <t>07 6 01 92300</t>
  </si>
  <si>
    <t>88 0 00 51180</t>
  </si>
  <si>
    <t>Подпрограмма "Профилактика безнадзорности и правонарушений среди несовершеннолетних в Хилокском районе"</t>
  </si>
  <si>
    <t xml:space="preserve">04 1 </t>
  </si>
  <si>
    <t>Основное мероприятие "Предупреждение правонарушений и преступлений среди несовершеннолетних"</t>
  </si>
  <si>
    <t xml:space="preserve">04 1 01 </t>
  </si>
  <si>
    <t>04 1 01 49510</t>
  </si>
  <si>
    <t>04 2</t>
  </si>
  <si>
    <t>Основное мероприятие "Повышение уровня профилактических мероприятий по наркомании, алкоголизму, правонарушениям среди различных категорий населения"</t>
  </si>
  <si>
    <t>04 2 01</t>
  </si>
  <si>
    <t>Подпрограмма "Предупреждение и борьба с алкоголизмом и наркоманией, профилактика преступлений и иных правонарушений в Хилокском районе"</t>
  </si>
  <si>
    <t>Подпрограмма "Формирование установок толерантного сознания и профилактика экстремизма в Хилокском районе"</t>
  </si>
  <si>
    <t>04 4</t>
  </si>
  <si>
    <t>Основное мероприятие "Формирование и внедрение в социальную практику норм толерантного взаимодействия"</t>
  </si>
  <si>
    <t xml:space="preserve">04 4 01 </t>
  </si>
  <si>
    <t>Основное мероприятие "Осуществление пропаганды знаний в области гражданской обороны, защиты населения и территорий от чрезвычайных ситуаций мирного и военного времени"</t>
  </si>
  <si>
    <t>03 0 01</t>
  </si>
  <si>
    <t>03 0 02</t>
  </si>
  <si>
    <t>Основное мероприятие "Приобретение системы отображения информации, системы радиосвязи, вычислительной и оргтехники, комплекта мобильных радиостанций"</t>
  </si>
  <si>
    <t>03 0 01 41801</t>
  </si>
  <si>
    <t>03 0 02 41801</t>
  </si>
  <si>
    <t>88 0 00 41802</t>
  </si>
  <si>
    <t xml:space="preserve">200 </t>
  </si>
  <si>
    <t>Проведение мероприятий по мобилизационной подготовке</t>
  </si>
  <si>
    <t>Подпрограмма "Устойчивое развитие сельских территорий"</t>
  </si>
  <si>
    <t xml:space="preserve">06 1 </t>
  </si>
  <si>
    <t>06 1 04</t>
  </si>
  <si>
    <t>Основное мероприятие "Развитие сети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</si>
  <si>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</si>
  <si>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06 1 04 44315</t>
  </si>
  <si>
    <t>Капитальные вложения в объекты государственной (муниципальной) собственности</t>
  </si>
  <si>
    <t>414</t>
  </si>
  <si>
    <t>410</t>
  </si>
  <si>
    <t>400</t>
  </si>
  <si>
    <t>Бюджетные инвестиции в объекты государственной (муниципальной) собственности</t>
  </si>
  <si>
    <t>Подпрограмма "Развитие дорожного хозяйства,транспортной инфраструктуры и безопасности дорожного движения муниципального района "Хилокский район"</t>
  </si>
  <si>
    <t xml:space="preserve">06 4 </t>
  </si>
  <si>
    <t>Основное мероприятие "Совершенствование организации пасажирских перевозок автомобильным транспортом"</t>
  </si>
  <si>
    <t>06 4 01</t>
  </si>
  <si>
    <t>06 4 01 44315</t>
  </si>
  <si>
    <t>Строительство, модернизация, ремонт и содержание автомобильных дорог местного значения</t>
  </si>
  <si>
    <t>06 4 02</t>
  </si>
  <si>
    <t>Основное мероприятие "Организация и проведение районных мероприятий по безопасности дорожного движения</t>
  </si>
  <si>
    <t xml:space="preserve">Организация и проведение районных мероприятий по безопасности дорожного движения </t>
  </si>
  <si>
    <t xml:space="preserve">06 4 02 44316 </t>
  </si>
  <si>
    <t>Основное мероприятие "Содержание, ремонт и капитальный ремонт автомобильных дорог общего пользования и искусственных сооружений"</t>
  </si>
  <si>
    <t>06 4 03</t>
  </si>
  <si>
    <t>06 4 03 44315</t>
  </si>
  <si>
    <t>Основное мероприятие "Прочие расходы на содержание, ремонт объектов дорожного хозяйства, включая проектно-изыскательские работы и экспертизу проектов"</t>
  </si>
  <si>
    <t xml:space="preserve">06 4 04 </t>
  </si>
  <si>
    <t>06 4 04 44315</t>
  </si>
  <si>
    <t>Основное мероприятие " Освещение участков автомобильных дорогместного значения, расположенных в населенных пунктах"</t>
  </si>
  <si>
    <t>06 4 05</t>
  </si>
  <si>
    <t>06 4 05 44315</t>
  </si>
  <si>
    <t>Подпрограмма "Комплексное развитие систем коммунальной инфраструктуры муниципального района "Хилокский район" на 2017-2019 годы"</t>
  </si>
  <si>
    <t>06 3</t>
  </si>
  <si>
    <t>Основное мероприятие "Модернизация объектов теплоснабжения, водоснабжения и водоотведения"</t>
  </si>
  <si>
    <t>06 3 01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</si>
  <si>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</si>
  <si>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06 3 01 44905</t>
  </si>
  <si>
    <t>Подпрограмма производственного контроля качества питьевой воды источников питьевого водоснабжения муниципального района "Хилокский район" на 2017-2019 годы</t>
  </si>
  <si>
    <t>06 5</t>
  </si>
  <si>
    <t>Основное мероприятие "Осуществление контроля качества питьевой воды источников питьевого водоснабжения"</t>
  </si>
  <si>
    <t>06 5 01</t>
  </si>
  <si>
    <t>Осуществление полномочий муниципального района по контролю качества питьевой водыисточников питьевого водоснабжения</t>
  </si>
  <si>
    <t>06 5 01 44906</t>
  </si>
  <si>
    <t>Муниципальная программа "Развитие образования муниципального района "Хилокский район" на 2017-2019 годы"</t>
  </si>
  <si>
    <t>Подпрограмма "Развитие дошкольного образования"</t>
  </si>
  <si>
    <t>08 1</t>
  </si>
  <si>
    <t>Основное мероприятие "Муниципальная поддержка малообеспеченных детей и детей-инвалидов"</t>
  </si>
  <si>
    <t xml:space="preserve">08 1 01 </t>
  </si>
  <si>
    <t xml:space="preserve">08 1 01 42099 </t>
  </si>
  <si>
    <t>Предоставление субсидий бюджетным, автономным учреждениям и иным некоммерческим организациям</t>
  </si>
  <si>
    <t>Детские дошкольные учреждения</t>
  </si>
  <si>
    <t>600</t>
  </si>
  <si>
    <t>Субсидии на иные цели</t>
  </si>
  <si>
    <t>Основное мероприятие "Повышение квалификациии переподготовка педагогических работников дошкольного образования"</t>
  </si>
  <si>
    <t>08 1 02</t>
  </si>
  <si>
    <t>08 1 02 42099</t>
  </si>
  <si>
    <t xml:space="preserve">08 1 02 42099 </t>
  </si>
  <si>
    <t>Субсидии бюджетным учреждениям на финансовое обеспечение муниципального задания на оказание муницпальных услуг (выполнение работ)</t>
  </si>
  <si>
    <t>Основное мероприятие "Создание условий для развития и воспитания детей в дошкольных образовательных учреждениях"</t>
  </si>
  <si>
    <t>08 1 03</t>
  </si>
  <si>
    <t>08 1 03 42099</t>
  </si>
  <si>
    <t>Основное мероприятие "Проведение капитального ремонта в дошкольных учреждениях"</t>
  </si>
  <si>
    <t>08 1 04</t>
  </si>
  <si>
    <t xml:space="preserve">08 1 04 42099 </t>
  </si>
  <si>
    <t>Основное мероприятие "Реализация основных общеобразовательных программ дошкольного образования"</t>
  </si>
  <si>
    <t>08 1 05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</si>
  <si>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</si>
  <si>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08 1 05 71201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</si>
  <si>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</si>
  <si>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Подпрограмма "Повышение качества и доступности общего образования"</t>
  </si>
  <si>
    <t>08 2</t>
  </si>
  <si>
    <t>Основное мероприятие "Обеспечение государственной итоговой аттестации"</t>
  </si>
  <si>
    <t>08 2 01</t>
  </si>
  <si>
    <t>08 2 01 42199</t>
  </si>
  <si>
    <t>Основное мероприятие "Повышение квалификации и переподготовка педагогических кадров и обслуживающего персонала"</t>
  </si>
  <si>
    <t>08 2 02</t>
  </si>
  <si>
    <t>08 2 02 42199</t>
  </si>
  <si>
    <t>Основное мероприятие "Обеспечение государственных гарантий по социальной поддержке детей, обучающихся в муниципальных образовательных учреждениях, находящихся в трудной жизненной ситуации"</t>
  </si>
  <si>
    <t>08 2 03</t>
  </si>
  <si>
    <t>08 2 03 42199</t>
  </si>
  <si>
    <t>Основное мероприятие "Создание условий для обучения, развития и воспитания детей в образовательных учреждениях"</t>
  </si>
  <si>
    <t>08 2 04</t>
  </si>
  <si>
    <t>08 2 04 42199</t>
  </si>
  <si>
    <t>Основное мероприятие "Создание оптимальной инфраструктуры в образовательных учреждениях"</t>
  </si>
  <si>
    <t xml:space="preserve">08 2 05 </t>
  </si>
  <si>
    <t>08 2 05 42199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</si>
  <si>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</si>
  <si>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08 2 03 71218</t>
  </si>
  <si>
    <t>Основное мероприятие "Реализация мероприятий по повышению привлекательности педагогической профессии"</t>
  </si>
  <si>
    <t>08 2 06</t>
  </si>
  <si>
    <t>08 2 06 42199</t>
  </si>
  <si>
    <t>Основное мероприятие " Реализация основных общеобразовательных программ"</t>
  </si>
  <si>
    <t>08 2 07</t>
  </si>
  <si>
    <t>08 2 07 71201</t>
  </si>
  <si>
    <t>Подпрограмма "Повышение качества и доступности дополнительного образования детей"</t>
  </si>
  <si>
    <t>08 3</t>
  </si>
  <si>
    <t>Основное мероприятие "Обеспечение гарантий успешного развития, обучения и воспитания детей в учреждениях дополнительного образования"</t>
  </si>
  <si>
    <t>08 3 01</t>
  </si>
  <si>
    <t>Учреждения дополнительного образования</t>
  </si>
  <si>
    <t>08 3 01 42399</t>
  </si>
  <si>
    <t>Дополнительное образование детей</t>
  </si>
  <si>
    <t>Подпрограмма "Дополнительное образование"</t>
  </si>
  <si>
    <t>07 4</t>
  </si>
  <si>
    <t>Основное мероприятие "Развитие системы образования в сфере культуры"</t>
  </si>
  <si>
    <t>07 4 01</t>
  </si>
  <si>
    <t>07 4 01 42399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</si>
  <si>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</si>
  <si>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Подпрограмма "Исполнение государственных полномочий по опеке и попечительству"</t>
  </si>
  <si>
    <t>08 4</t>
  </si>
  <si>
    <t>Основное мероприятие "Принятие мер, направленных на расширение семейных форм устройства детей"</t>
  </si>
  <si>
    <t>08 4 01</t>
  </si>
  <si>
    <t>08 4 01 79211</t>
  </si>
  <si>
    <t>Молодежная политика</t>
  </si>
  <si>
    <t>Подпрограмма "Летний отдых и оздоровление детей"</t>
  </si>
  <si>
    <t xml:space="preserve">08 5 </t>
  </si>
  <si>
    <t>Основное мероприятие "Обеспечение комплекса мероприятий по отдыху и оздоровлению детей"</t>
  </si>
  <si>
    <t>08 5 01</t>
  </si>
  <si>
    <t>08 5 01 S7432</t>
  </si>
  <si>
    <t>Подпрограмма "Молодежная политика"</t>
  </si>
  <si>
    <t xml:space="preserve">07 5 </t>
  </si>
  <si>
    <t>Основное мероприятие "Организация мероприятий в сфере молодежной политики"</t>
  </si>
  <si>
    <t>07 5 01</t>
  </si>
  <si>
    <t xml:space="preserve">Организация и проведение социально-значимых мероприятий для молодежи </t>
  </si>
  <si>
    <t>07 5 01 43101</t>
  </si>
  <si>
    <t>Основное мероприятие "Социальная поддержка семей с детьми, посещающих детские дошкольные учреждения"</t>
  </si>
  <si>
    <t>08 1 06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</si>
  <si>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</si>
  <si>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</si>
  <si>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Подпрограмма "Обеспечивающая подпрограмма муниципальной программы"</t>
  </si>
  <si>
    <t>Основное мероприятие "Обеспечение функций исполнительных органов местного самоуправления в установленной сфере"</t>
  </si>
  <si>
    <t>07 1</t>
  </si>
  <si>
    <t>08 7</t>
  </si>
  <si>
    <t>08 7 01</t>
  </si>
  <si>
    <t>08 7 01 20400</t>
  </si>
  <si>
    <t>853</t>
  </si>
  <si>
    <t>Основное мероприятие "Содержание и обслуживание муниципальных учреждений"</t>
  </si>
  <si>
    <t>08 7 02</t>
  </si>
  <si>
    <t>Прочие учреждения</t>
  </si>
  <si>
    <t>08 7 02 45299</t>
  </si>
  <si>
    <t>Подпрограмма "Образование"</t>
  </si>
  <si>
    <t>08 6</t>
  </si>
  <si>
    <t>Основное мероприятие "Формирование и развитие творческих и интеллектуальных способностей учащихся"</t>
  </si>
  <si>
    <t>08 6 01</t>
  </si>
  <si>
    <t>08 6 01 41436</t>
  </si>
  <si>
    <t>Основное мероприятие "Осуществление комплекса мер по обеспечению безопасности образовательных учреждений"</t>
  </si>
  <si>
    <t>08 6 02</t>
  </si>
  <si>
    <t>08 6 02 42199</t>
  </si>
  <si>
    <t>08 6 03</t>
  </si>
  <si>
    <t>Основное мероприятие "Создание условий для занятий физической культурой и спортом в образовательных учреждениях"</t>
  </si>
  <si>
    <t>Основное мероприятие "Обновление материально технической базы образовательных учреждений"</t>
  </si>
  <si>
    <t>08 6 04</t>
  </si>
  <si>
    <t>Подпрограмма "Библиотечное дело"</t>
  </si>
  <si>
    <t>Основное мероприятие "Организация библиотечного обслуживания в Хилокском районе"</t>
  </si>
  <si>
    <t>07 1 01</t>
  </si>
  <si>
    <t>07 1 01 44299</t>
  </si>
  <si>
    <t>Подпрограмма "Культурно-досуговая деятельность"</t>
  </si>
  <si>
    <t>Основное мероприятие "Организация деятельности культурно-доугового учреждения Хилокского района"</t>
  </si>
  <si>
    <t>Культурно-досуговые учреждения</t>
  </si>
  <si>
    <t>07 2</t>
  </si>
  <si>
    <t>07 2 01</t>
  </si>
  <si>
    <t>07 2 01 44099</t>
  </si>
  <si>
    <t>Подпрограмма "Музейное дело"</t>
  </si>
  <si>
    <t xml:space="preserve">07 3 </t>
  </si>
  <si>
    <t>Основное мероприятие "Организация деятельности музея Хилокского района"</t>
  </si>
  <si>
    <t>07 3 01</t>
  </si>
  <si>
    <t>Музеи и постоянные выставки</t>
  </si>
  <si>
    <t>07 3 01 44199</t>
  </si>
  <si>
    <t>07 6 01</t>
  </si>
  <si>
    <t>07 6 01 20400</t>
  </si>
  <si>
    <t>07 6 01 45299</t>
  </si>
  <si>
    <t xml:space="preserve">Непрограммная деятельность </t>
  </si>
  <si>
    <t>88 0 00 49101</t>
  </si>
  <si>
    <t xml:space="preserve">300 </t>
  </si>
  <si>
    <t>Подпрограмма "Обеспечение жильем молодых семей Хилокского района"</t>
  </si>
  <si>
    <t>06 2</t>
  </si>
  <si>
    <t>Основное мероприятие " Предоставление молодым семьям социальных выплат на приобретение жилья или строительство индивидуального жилого дома"</t>
  </si>
  <si>
    <t>06 2 01</t>
  </si>
  <si>
    <t>Мероприятия подпрограммы "Обеспечение жильем молодых семей Хилокского района"</t>
  </si>
  <si>
    <t xml:space="preserve">08 4 </t>
  </si>
  <si>
    <t>Основное мероприятие "Социальная поддержка семей с детьми, посещающими детские дошкольные учреждения"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</si>
  <si>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</si>
  <si>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08 1 06 71230</t>
  </si>
  <si>
    <t>08 4 01 72411</t>
  </si>
  <si>
    <t xml:space="preserve">310 </t>
  </si>
  <si>
    <t>08 4 01 72421</t>
  </si>
  <si>
    <t>08 4 01 72431</t>
  </si>
  <si>
    <t>Ежемесячные денежные средства  на содержание детей и детей-сирот, оставшихся без попечения родителей, в семьях опекунов (попечителей)</t>
  </si>
  <si>
    <t xml:space="preserve">Ежемесячные денежные выплаты лицам из числа детей-сирот и детей, оставшихся без попечения родителей, достигшим 18 лет, но продолжающим обучение по очной форме обучения в общеобразовательных учреждениях </t>
  </si>
  <si>
    <t>08 4 01 72403</t>
  </si>
  <si>
    <t xml:space="preserve">11 </t>
  </si>
  <si>
    <t>Подпрограмма "Развитие физической культуры и спорта в Хилокском районе"</t>
  </si>
  <si>
    <t>04 5</t>
  </si>
  <si>
    <t>Основное мероприятие "Создание условий для занятий физической культурой и спортом различных слоев населения, проведение спортивномассовых мероприятий"</t>
  </si>
  <si>
    <t>04 5 01 41297</t>
  </si>
  <si>
    <t>04 5 01</t>
  </si>
  <si>
    <t>Основное мероприятие "Управление муниципальным долгом муниципального района "Хилокский район"</t>
  </si>
  <si>
    <t>01 0</t>
  </si>
  <si>
    <t>01 0 08</t>
  </si>
  <si>
    <t>01 0 08 06065</t>
  </si>
  <si>
    <t>Процентные платежи по муниципальному долгу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</si>
  <si>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</si>
  <si>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</si>
  <si>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</si>
  <si>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</si>
  <si>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"Предоставление дотаций на выравнивание уровня бюджетной обеспеченности поселений из районного фонда финансовой поддержки поселений"</t>
  </si>
  <si>
    <t>01 0 06</t>
  </si>
  <si>
    <t>Дотации на выравнивание бюджетной обеспеченности поселений</t>
  </si>
  <si>
    <t>01 0 06 41630</t>
  </si>
  <si>
    <t>Дотации на выравнивание бюджетной обеспеченности бюджетов поселений</t>
  </si>
  <si>
    <t>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</t>
  </si>
  <si>
    <t>88 0 00 78060</t>
  </si>
  <si>
    <t>Основное мероприятие "Предоставление дотаций на поддержку мер по обеспечению сбалансированности бюджетов поселений из бюджета муниципальтного района"</t>
  </si>
  <si>
    <t>01 0 07</t>
  </si>
  <si>
    <t>01 0 07 41705</t>
  </si>
  <si>
    <t>Дотации на поддержку мер по обеспечению сбалансированности бюджетов поселений</t>
  </si>
  <si>
    <t>88 0 00 42161</t>
  </si>
  <si>
    <t>88 0 00 42162</t>
  </si>
  <si>
    <t>88 0 00 42163</t>
  </si>
  <si>
    <t>88 0 00 42164</t>
  </si>
  <si>
    <t>88 0 00 42165</t>
  </si>
  <si>
    <t>88 0 00 42166</t>
  </si>
  <si>
    <t>88 0 00 42167</t>
  </si>
  <si>
    <t>88 0 00 42168</t>
  </si>
  <si>
    <t>88 0 00 42169</t>
  </si>
  <si>
    <t>04 1</t>
  </si>
  <si>
    <t xml:space="preserve">Подпрограмма "Профилактика безнадзорности и преступлений среди несовершеннолетних в Хилокском районе" </t>
  </si>
  <si>
    <t>Основное мероприятие "Организация трудовой занятости несовершеннолетних"</t>
  </si>
  <si>
    <t>04 1 02 41002</t>
  </si>
  <si>
    <t>Код ведомства</t>
  </si>
  <si>
    <t>по целевым статьям (муниципальным программам и непрограммным направлениям деятельности),</t>
  </si>
  <si>
    <t>ИТОГО РАСХОДОВ</t>
  </si>
  <si>
    <t>88 0 00 92300</t>
  </si>
  <si>
    <t>ПРИЛОЖЕНИЕ 13</t>
  </si>
  <si>
    <t xml:space="preserve">"Хилокский район" на 2017 год </t>
  </si>
  <si>
    <t>"Хилокский район"</t>
  </si>
  <si>
    <t>ПРИЛОЖЕНИЕ 14</t>
  </si>
  <si>
    <t>ПРИЛОЖЕНИЕ 15</t>
  </si>
  <si>
    <t xml:space="preserve"> по разделам, подразделам,  целевым статьям (муниципальным программам, подпрограммам и непрограммным</t>
  </si>
  <si>
    <t>направлениям деятельности), группам и подгруппам видов расходов</t>
  </si>
  <si>
    <t>04 1 02</t>
  </si>
  <si>
    <t>04 2 01 49510</t>
  </si>
  <si>
    <t>04 4 01 49510</t>
  </si>
  <si>
    <t>Другие вопросы в области социальной политики</t>
  </si>
  <si>
    <t>Подпрограмма "Доступная среда"</t>
  </si>
  <si>
    <t>04 3</t>
  </si>
  <si>
    <t>Основное мероприятие Повышение уровня доступности и качества приоритетных объектов инфраструктуры для инвалидов и маломобильных групп населения"</t>
  </si>
  <si>
    <t>04 3 01</t>
  </si>
  <si>
    <t>Мероприятия по обеспечению доступа инвалидов и маломобильных групп населения к объектам и услугам в приоритетных сферах жизнедеятельности</t>
  </si>
  <si>
    <t>04 3 01 L0270</t>
  </si>
  <si>
    <t>323</t>
  </si>
  <si>
    <t>Муниципальная программа "Управление муниципальными финансами и муниципальным долгом муниципального района "Хилокский район" на 2018-2022 годы"</t>
  </si>
  <si>
    <t>Муниципальная программа "Экономическое развитие муниципального района "Хилокский район" на 2018-2022 годы"</t>
  </si>
  <si>
    <t>Муниципальная программа "Совершенствование гражданской обороны, защиты населения и территорий муниципального района "Хилокский район" от чрезвычайных ситуаций мирного и военного времени на 2018-2022 годы"</t>
  </si>
  <si>
    <t>Муниципальная программа "Социальное развитие муниципального района "Хилокский район" на 2018-2022 годы</t>
  </si>
  <si>
    <t>Муниципальная программа "Территориальное развитие муниципального района "Хилокский район" на 2018-2022 годы"</t>
  </si>
  <si>
    <t>Подпрограмма "Комплексное развитие систем коммунальной инфраструктуры муниципального района "Хилокский район" на 2018-2022 годы"</t>
  </si>
  <si>
    <t>Подпрограмма "Повышение эффективности использования мунииципального имущества и земельных ресурсов на 2018-2022 годы"</t>
  </si>
  <si>
    <t>Муниципальная программа "Культура муниципального района "Хилокский район" на 2018-2022 годы"</t>
  </si>
  <si>
    <t>Муниципальная программа "Развитие образования муниципального района "Хилокский район" на 2018-2022 годы"</t>
  </si>
  <si>
    <t>Муниципальная программа "Управление муниципальными финансами  и муниципальным долгом муниципального района "Хилокский район" на 2019 - 2022 годы</t>
  </si>
  <si>
    <t>Подпрограмма производственного контроля качества питьевой воды источников питьевого водоснабжения муниципального района "Хилокский район" на 2018-2022 годы</t>
  </si>
  <si>
    <t>Муниципальная программа "Социальное развитие муниципального района "Хилокский район" на 2018-2022 годы"</t>
  </si>
  <si>
    <t>Муниципальная программа "Управление муниципальными финансами  и муниципальным долгом муниципального района "Хилокский район" на 2018-2022 годы</t>
  </si>
  <si>
    <t>08 2 03 79230</t>
  </si>
  <si>
    <t>08 1 06 79230</t>
  </si>
  <si>
    <t>88 0 00 79220</t>
  </si>
  <si>
    <t>89 0 00 79220</t>
  </si>
  <si>
    <t>90 0 00 79220</t>
  </si>
  <si>
    <t>91 0 00 79220</t>
  </si>
  <si>
    <t>92 0 00 79220</t>
  </si>
  <si>
    <t>88 0 00 51200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</si>
  <si>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</si>
  <si>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</si>
  <si>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88 000 74581</t>
  </si>
  <si>
    <t>Закупка товаров, работ, услуг в целях капитального ремонта муниципального имущества</t>
  </si>
  <si>
    <t>243</t>
  </si>
  <si>
    <t>Осуществление государственных полномочий в области социальной защиты населения</t>
  </si>
  <si>
    <t>88 000 79581</t>
  </si>
  <si>
    <r>
      <t>Осуществление передаваемого полномочия по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осуществлению дорожной деятельности</t>
    </r>
  </si>
  <si>
    <t>88 0 00 42170</t>
  </si>
  <si>
    <t>Уплата прочих налогов, сборов</t>
  </si>
  <si>
    <t>Уплата иных платежей</t>
  </si>
  <si>
    <t>88 0 00 79205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</si>
  <si>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</si>
  <si>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Закупка товаров, работ и услуг в целях капитального ремонта государпственного (муниципального) имущества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</si>
  <si>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 за счет средств краевого бюджета</t>
  </si>
  <si>
    <t>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</si>
  <si>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88 0 00 74102</t>
  </si>
  <si>
    <t>Муниципальное казенное учреждение Комитет образования муниципального района "Хилокский район"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</si>
  <si>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</si>
  <si>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Субсидия на реализацию мероприятий проекта "Забайкалье - территория будущего"</t>
  </si>
  <si>
    <t>08 6 03 42199</t>
  </si>
  <si>
    <t>88 0 00 74581</t>
  </si>
  <si>
    <t>Муниципальное учреждение "Управление культуры и молодежной политики муниципального района "Хилокский район"</t>
  </si>
  <si>
    <t>88 0 00 79581</t>
  </si>
  <si>
    <t xml:space="preserve">Субсидии, зза исключением субсидий на софинансирование капитальных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</si>
  <si>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</si>
  <si>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выравнивание обеспеченности сельских и городских поселений на реализацию отдельных расходных обязательств</t>
  </si>
  <si>
    <t>Субсидии на частичную компенсацию дополнительных расходов на повышение оплаты труда работников бюджетной сферы</t>
  </si>
  <si>
    <t>Частичная компенсация дополнительных расходов на повышение оплаты труда работников бюджетной сферы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</si>
  <si>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</si>
  <si>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</si>
  <si>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</si>
  <si>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Софинансирование модернизации объектов теплоэнергетики и капитальный ремонт объектов коммунальной инфраструктуры, находящихся в муниципальной собственности за счет средств местного бюджета</t>
  </si>
  <si>
    <t>06 3 01 S4905</t>
  </si>
  <si>
    <t>Благоустройство</t>
  </si>
  <si>
    <t>Субсидии на поддержку формирования современной городской среды</t>
  </si>
  <si>
    <t>88 0 00 L5550</t>
  </si>
  <si>
    <t>Другие вопросы в обрасти жилищно-коммунального хозяйства</t>
  </si>
  <si>
    <t>Закупка товаров, работ и услуг в целях капитального ремонта государственного (муниципального) имущества</t>
  </si>
  <si>
    <t>Субсидии из местного бюджета на софинансирование частичной компенсации дополнительных расходов на повышение оплаты труда работников бюджетной сферы</t>
  </si>
  <si>
    <t>08 2 04 S8183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</si>
  <si>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</si>
  <si>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6 03 L0970</t>
  </si>
  <si>
    <t>Субсидии на организацию отдыха и оздоровления детей в каникулярное время</t>
  </si>
  <si>
    <t>08 5 01 71432</t>
  </si>
  <si>
    <t>Субсидии на поддержку отрасли культуры</t>
  </si>
  <si>
    <t>88 0 00 L5190</t>
  </si>
  <si>
    <t>06 2 01 L4970</t>
  </si>
  <si>
    <t>88 0 00  L4970</t>
  </si>
  <si>
    <t>Субсидии на реализацию мероприятий по обеспечению жильем молодых семей</t>
  </si>
  <si>
    <t>88 0 00 78050</t>
  </si>
  <si>
    <t>Дотации на проведение капитального ремонта жилых помещений инвалидов и ветеранов Великой Отечественной войны</t>
  </si>
  <si>
    <t>88 0 00 L4970</t>
  </si>
  <si>
    <t>88 0 00 00704</t>
  </si>
  <si>
    <t>Субсидии на обеспечение развития и укрепления материально-технической базы муниципальных домов культуры</t>
  </si>
  <si>
    <t>88 0 00 L4670</t>
  </si>
  <si>
    <t>88 0 00 S1101</t>
  </si>
  <si>
    <t>88 0 00 S4317</t>
  </si>
  <si>
    <t>88 0 00 S4905</t>
  </si>
  <si>
    <t>06 6 01 S4402</t>
  </si>
  <si>
    <t>88 0 00 S4402</t>
  </si>
  <si>
    <t>08 1 03 S8183</t>
  </si>
  <si>
    <t>08 1 03 S8181</t>
  </si>
  <si>
    <t>88 0 00 S8182</t>
  </si>
  <si>
    <t>07 4 01 S8183</t>
  </si>
  <si>
    <t>08 3 01 S8181</t>
  </si>
  <si>
    <t>08 5 01 S1432</t>
  </si>
  <si>
    <t>08 6 04 42199</t>
  </si>
  <si>
    <t>88 0 00 S8183</t>
  </si>
  <si>
    <t>Другие вопросы в области жилищно-коммунального хозяйства</t>
  </si>
  <si>
    <t>07 1 01 S8183</t>
  </si>
  <si>
    <t>07 2 01 S8181</t>
  </si>
  <si>
    <t>07 3 01 S8181</t>
  </si>
  <si>
    <t>88 0 00 S8181</t>
  </si>
  <si>
    <t>01 0 10 S8183</t>
  </si>
  <si>
    <t>02 3 01 S8181</t>
  </si>
  <si>
    <t>02 3 01 S8183</t>
  </si>
  <si>
    <t>07 6 01 S8183</t>
  </si>
  <si>
    <t>07 6 01 S8181</t>
  </si>
  <si>
    <t>Осуществление полномочий муниципального района по контролю качества питьевой воды источников питьевого водоснабжения</t>
  </si>
  <si>
    <t>08 1 05 S1202</t>
  </si>
  <si>
    <t>08 2 07 S1202</t>
  </si>
  <si>
    <t>88 0 00 S4102</t>
  </si>
  <si>
    <t>39,1</t>
  </si>
  <si>
    <t>Проведение Всероссийской переписи населения 2020 года</t>
  </si>
  <si>
    <t>88 0 00 54690</t>
  </si>
  <si>
    <t>Муниципальная программа "Обеспечение экологической безопасности окружающей среды и населения муниципального района "Хилокский район" при обращении с отходами производства и потребления (2019-2022 годы)"</t>
  </si>
  <si>
    <t>Мероприятие "Ликвидация несанкционированных свалок в населенных пунктах района"</t>
  </si>
  <si>
    <t>10 0 01 47264</t>
  </si>
  <si>
    <t>Мероприятие "Изготовление проекта для рекультивации территорий санкционированных свалок (площадок временного накопления отходов)"</t>
  </si>
  <si>
    <t>10 0 02 47265</t>
  </si>
  <si>
    <t>Мероприятие "Строительство контейнерных площадок"</t>
  </si>
  <si>
    <t>10 0 03 47266</t>
  </si>
  <si>
    <t>"Хилокский район" на 2020 год</t>
  </si>
  <si>
    <t xml:space="preserve"> и плановый период 2021 и 2022 годов"</t>
  </si>
  <si>
    <t>классификации расходов бюджета муниципального района на 2020 год</t>
  </si>
  <si>
    <t>группам и подгруппам видов расходов классификации расходов бюджетов на 2020 год</t>
  </si>
  <si>
    <t xml:space="preserve">"Хилокский район" на 2020 год </t>
  </si>
  <si>
    <t>и плановый период 2021 и 2022 годов"</t>
  </si>
  <si>
    <t>структуре расходов бюджета муниципального района на 2020 год</t>
  </si>
  <si>
    <t xml:space="preserve">"Хилокский район" на 2020 год и </t>
  </si>
  <si>
    <t>плановый период 2021 и 2022 годов"</t>
  </si>
  <si>
    <t>870</t>
  </si>
  <si>
    <t>Резервные средства</t>
  </si>
  <si>
    <t>Утверждено на 2020 г. (тыс.рублей)</t>
  </si>
  <si>
    <t>отклонение</t>
  </si>
  <si>
    <t>762,5</t>
  </si>
  <si>
    <t>28</t>
  </si>
  <si>
    <t>28,5</t>
  </si>
  <si>
    <t>88 0 00 S8180</t>
  </si>
  <si>
    <t>24,9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</si>
  <si>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</si>
  <si>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02 3 01 S8180</t>
  </si>
  <si>
    <t>01 0 10 S8180</t>
  </si>
  <si>
    <t>07 6 01 S8180</t>
  </si>
  <si>
    <t>Субсидия на реализацию мероприятий по укреплению единства российской нации и этнокультурному развитию народов России</t>
  </si>
  <si>
    <t>88 0 00L5160</t>
  </si>
  <si>
    <t>Субсидии бюджетным учреждениям на иные цели</t>
  </si>
  <si>
    <t>Иные межбюджетные трансферты на реализацию мероприятий плана социального развития центров экономического роста Забайкальского края</t>
  </si>
  <si>
    <t>88 0 00 5505M</t>
  </si>
  <si>
    <t>Субсидия на риализацию мероприятий федеральной целевой программы "Увековечивание памяти погибших при защите отечества на 2019-2024 годы"</t>
  </si>
  <si>
    <t>88 0 00 L2990</t>
  </si>
  <si>
    <t>Субсидия на реализацию программ формирования современной городской среды</t>
  </si>
  <si>
    <t xml:space="preserve">88 0 F2 55550 </t>
  </si>
  <si>
    <t>10 0 01 S7264</t>
  </si>
  <si>
    <t>10 0 05 S7264</t>
  </si>
  <si>
    <t>88 0 00 S7264</t>
  </si>
  <si>
    <t>08 1 03 S8180</t>
  </si>
  <si>
    <t>08 2 04 S8180</t>
  </si>
  <si>
    <t>Субсидия на благоустройство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канализации.</t>
  </si>
  <si>
    <t>08 2 04 L2550</t>
  </si>
  <si>
    <t>субсидия на создание в общеобразовательныхи организациях, расположенных в сельской местности и малых городах, условий для занятий физической культурой и спортом</t>
  </si>
  <si>
    <t>88 0 E2 50970</t>
  </si>
  <si>
    <t>Cубсидия на создание в общеобразовательныхи организациях, расположенных в сельской местности и малых городах, условий для занятий физической культурой и спортом</t>
  </si>
  <si>
    <t>08 3 01 S8180</t>
  </si>
  <si>
    <t>07 4 01 S8180</t>
  </si>
  <si>
    <t>88 0 00 L5160</t>
  </si>
  <si>
    <t>08 7 01 S8180</t>
  </si>
  <si>
    <t>08 7 02 S8180</t>
  </si>
  <si>
    <t>07 1 01 S8180</t>
  </si>
  <si>
    <t>07 2 01 S8180</t>
  </si>
  <si>
    <t>07 3 01 S8180</t>
  </si>
  <si>
    <t>к  решению Совета муниципального района</t>
  </si>
  <si>
    <t>"О внесении изменений в бюджет муниципального района</t>
  </si>
  <si>
    <t xml:space="preserve">к  решению Совета муниципального </t>
  </si>
  <si>
    <t xml:space="preserve">"О внесении изменений в бюджет муниципального района </t>
  </si>
  <si>
    <t>Уточненный план  (тыс. рублей)</t>
  </si>
  <si>
    <t>Уточненный план (тыс. рублей)</t>
  </si>
  <si>
    <t>Основное мероприятие "Персонифицированное финансирование дополнительного образования детей в муниципальных бюджетных учреждениях дополнительного образования"</t>
  </si>
  <si>
    <t>08 3 02</t>
  </si>
  <si>
    <t>08 3 02 42399</t>
  </si>
  <si>
    <t>Основное мероприятие "Грантовая поддержка учреждений дополнительного образования"</t>
  </si>
  <si>
    <t>08 3 03</t>
  </si>
  <si>
    <t>08 3 03 42399</t>
  </si>
  <si>
    <t>613</t>
  </si>
  <si>
    <t>Гранты в форме субсидии бюджетным учреждениям</t>
  </si>
  <si>
    <t>Субсидии автономным учреждениям</t>
  </si>
  <si>
    <t>620</t>
  </si>
  <si>
    <t>623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</si>
  <si>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</si>
  <si>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</si>
  <si>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</si>
  <si>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</si>
  <si>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</si>
  <si>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</si>
  <si>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</si>
  <si>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</si>
  <si>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</si>
  <si>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от  23  июня  2020 года   № 25.200</t>
  </si>
  <si>
    <t>от 23  июня  2020 года   № 25.200</t>
  </si>
  <si>
    <t>от 23  июня  2020 года   №  25.200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</si>
</sst>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* #,##0.00_);_(* \(#,##0.00\);_(* &quot;-&quot;??_);_(@_)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  <numFmt numFmtId="181" formatCode="000000"/>
    <numFmt numFmtId="182" formatCode="0.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"/>
  </numFmts>
  <fonts count="56">
    <font>
      <sz val="10"/>
      <name val="Arial"/>
      <family val="0"/>
    </font>
    <font>
      <sz val="11"/>
      <color indexed="8"/>
      <name val="Times New Roman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49" fontId="35" fillId="0" borderId="2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31" borderId="10" applyNumberFormat="0" applyFont="0" applyAlignment="0" applyProtection="0"/>
    <xf numFmtId="9" fontId="32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 applyAlignment="1">
      <alignment vertical="justify" wrapText="1"/>
      <protection/>
    </xf>
    <xf numFmtId="0" fontId="6" fillId="0" borderId="0" xfId="56" applyFont="1" applyFill="1" applyBorder="1" applyAlignment="1">
      <alignment horizontal="center" vertical="justify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center"/>
      <protection/>
    </xf>
    <xf numFmtId="172" fontId="3" fillId="0" borderId="0" xfId="56" applyNumberFormat="1" applyFont="1" applyFill="1">
      <alignment/>
      <protection/>
    </xf>
    <xf numFmtId="0" fontId="3" fillId="0" borderId="0" xfId="56" applyFont="1" applyFill="1" applyBorder="1" applyAlignment="1">
      <alignment horizontal="center" vertical="justify" wrapText="1"/>
      <protection/>
    </xf>
    <xf numFmtId="172" fontId="6" fillId="0" borderId="0" xfId="56" applyNumberFormat="1" applyFont="1" applyFill="1" applyBorder="1" applyAlignment="1">
      <alignment horizontal="center" vertical="justify" wrapText="1"/>
      <protection/>
    </xf>
    <xf numFmtId="0" fontId="6" fillId="0" borderId="0" xfId="56" applyFont="1" applyFill="1" applyBorder="1" applyAlignment="1">
      <alignment horizontal="left" vertical="justify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justify"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3" xfId="64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66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56" applyFont="1" applyFill="1" applyBorder="1" applyAlignment="1">
      <alignment horizontal="center" vertical="justify" wrapText="1"/>
      <protection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172" fontId="6" fillId="0" borderId="13" xfId="56" applyNumberFormat="1" applyFont="1" applyFill="1" applyBorder="1" applyAlignment="1">
      <alignment horizontal="right" vertical="center" wrapText="1"/>
      <protection/>
    </xf>
    <xf numFmtId="172" fontId="3" fillId="0" borderId="13" xfId="56" applyNumberFormat="1" applyFont="1" applyFill="1" applyBorder="1" applyAlignment="1">
      <alignment horizontal="right" vertical="center" wrapText="1"/>
      <protection/>
    </xf>
    <xf numFmtId="49" fontId="3" fillId="0" borderId="13" xfId="56" applyNumberFormat="1" applyFont="1" applyFill="1" applyBorder="1" applyAlignment="1">
      <alignment horizontal="righ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172" fontId="3" fillId="0" borderId="13" xfId="56" applyNumberFormat="1" applyFont="1" applyFill="1" applyBorder="1" applyAlignment="1">
      <alignment vertical="center" wrapText="1"/>
      <protection/>
    </xf>
    <xf numFmtId="172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7" fillId="0" borderId="13" xfId="56" applyFont="1" applyFill="1" applyBorder="1" applyAlignment="1">
      <alignment horizontal="center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56" applyFont="1" applyFill="1" applyBorder="1">
      <alignment/>
      <protection/>
    </xf>
    <xf numFmtId="173" fontId="6" fillId="0" borderId="13" xfId="56" applyNumberFormat="1" applyFont="1" applyFill="1" applyBorder="1" applyAlignment="1">
      <alignment horizontal="right" vertical="center" wrapText="1"/>
      <protection/>
    </xf>
    <xf numFmtId="0" fontId="3" fillId="0" borderId="13" xfId="56" applyFont="1" applyFill="1" applyBorder="1" applyAlignment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180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7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3" xfId="0" applyFont="1" applyFill="1" applyBorder="1" applyAlignment="1" applyProtection="1">
      <alignment horizontal="left" vertical="center" wrapText="1"/>
      <protection hidden="1" locked="0"/>
    </xf>
    <xf numFmtId="0" fontId="7" fillId="0" borderId="0" xfId="56" applyFont="1" applyFill="1">
      <alignment/>
      <protection/>
    </xf>
    <xf numFmtId="0" fontId="7" fillId="0" borderId="0" xfId="56" applyFont="1" applyFill="1" applyBorder="1" applyAlignment="1">
      <alignment vertical="justify" wrapText="1"/>
      <protection/>
    </xf>
    <xf numFmtId="0" fontId="8" fillId="0" borderId="0" xfId="56" applyFont="1" applyFill="1" applyBorder="1" applyAlignment="1">
      <alignment horizontal="center" vertical="justify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vertical="center"/>
      <protection/>
    </xf>
    <xf numFmtId="0" fontId="7" fillId="0" borderId="12" xfId="56" applyFont="1" applyFill="1" applyBorder="1">
      <alignment/>
      <protection/>
    </xf>
    <xf numFmtId="0" fontId="8" fillId="0" borderId="0" xfId="56" applyFont="1" applyFill="1">
      <alignment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Border="1" applyAlignment="1">
      <alignment vertical="justify" wrapText="1"/>
      <protection/>
    </xf>
    <xf numFmtId="0" fontId="4" fillId="0" borderId="0" xfId="56" applyFont="1" applyFill="1">
      <alignment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3" fillId="0" borderId="13" xfId="56" applyNumberFormat="1" applyFont="1" applyFill="1" applyBorder="1" applyAlignment="1">
      <alignment horizontal="left" vertical="center" wrapText="1"/>
      <protection/>
    </xf>
    <xf numFmtId="173" fontId="3" fillId="0" borderId="13" xfId="56" applyNumberFormat="1" applyFont="1" applyFill="1" applyBorder="1" applyAlignment="1">
      <alignment horizontal="right" vertical="center" wrapText="1"/>
      <protection/>
    </xf>
    <xf numFmtId="0" fontId="4" fillId="0" borderId="0" xfId="56" applyFont="1" applyFill="1" applyBorder="1" applyAlignment="1">
      <alignment horizontal="right" vertical="center" wrapText="1"/>
      <protection/>
    </xf>
    <xf numFmtId="49" fontId="3" fillId="0" borderId="13" xfId="56" applyNumberFormat="1" applyFont="1" applyFill="1" applyBorder="1" applyAlignment="1">
      <alignment vertical="center" wrapText="1"/>
      <protection/>
    </xf>
    <xf numFmtId="0" fontId="53" fillId="0" borderId="13" xfId="0" applyFont="1" applyFill="1" applyBorder="1" applyAlignment="1">
      <alignment wrapText="1"/>
    </xf>
    <xf numFmtId="172" fontId="3" fillId="0" borderId="13" xfId="56" applyNumberFormat="1" applyFont="1" applyFill="1" applyBorder="1" applyAlignment="1">
      <alignment horizontal="right" wrapText="1"/>
      <protection/>
    </xf>
    <xf numFmtId="172" fontId="3" fillId="0" borderId="13" xfId="56" applyNumberFormat="1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justify" wrapText="1"/>
      <protection/>
    </xf>
    <xf numFmtId="0" fontId="53" fillId="0" borderId="13" xfId="0" applyFont="1" applyFill="1" applyBorder="1" applyAlignment="1">
      <alignment horizontal="left" vertical="center"/>
    </xf>
    <xf numFmtId="49" fontId="53" fillId="0" borderId="13" xfId="0" applyNumberFormat="1" applyFont="1" applyFill="1" applyBorder="1" applyAlignment="1">
      <alignment wrapText="1"/>
    </xf>
    <xf numFmtId="0" fontId="53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6" fillId="0" borderId="13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justify"/>
      <protection/>
    </xf>
    <xf numFmtId="0" fontId="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3" fontId="3" fillId="0" borderId="13" xfId="56" applyNumberFormat="1" applyFont="1" applyFill="1" applyBorder="1" applyAlignment="1">
      <alignment horizontal="right" vertical="center"/>
      <protection/>
    </xf>
    <xf numFmtId="49" fontId="3" fillId="0" borderId="13" xfId="0" applyNumberFormat="1" applyFont="1" applyFill="1" applyBorder="1" applyAlignment="1">
      <alignment wrapText="1"/>
    </xf>
    <xf numFmtId="0" fontId="54" fillId="0" borderId="13" xfId="0" applyFont="1" applyFill="1" applyBorder="1" applyAlignment="1">
      <alignment horizontal="justify" vertical="center" wrapText="1"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181" fontId="53" fillId="0" borderId="13" xfId="0" applyNumberFormat="1" applyFont="1" applyFill="1" applyBorder="1" applyAlignment="1">
      <alignment wrapText="1"/>
    </xf>
    <xf numFmtId="0" fontId="53" fillId="0" borderId="13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6" fillId="0" borderId="13" xfId="56" applyFont="1" applyFill="1" applyBorder="1" applyAlignment="1">
      <alignment horizontal="center" vertical="justify" wrapText="1"/>
      <protection/>
    </xf>
    <xf numFmtId="0" fontId="3" fillId="0" borderId="13" xfId="56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>
      <alignment vertical="center" wrapText="1"/>
    </xf>
    <xf numFmtId="0" fontId="6" fillId="0" borderId="13" xfId="64" applyNumberFormat="1" applyFont="1" applyFill="1" applyBorder="1" applyAlignment="1">
      <alignment vertical="center" wrapText="1"/>
    </xf>
    <xf numFmtId="172" fontId="7" fillId="0" borderId="0" xfId="56" applyNumberFormat="1" applyFont="1" applyFill="1">
      <alignment/>
      <protection/>
    </xf>
    <xf numFmtId="0" fontId="6" fillId="0" borderId="13" xfId="56" applyFont="1" applyFill="1" applyBorder="1" applyAlignment="1">
      <alignment vertical="justify"/>
      <protection/>
    </xf>
    <xf numFmtId="0" fontId="6" fillId="0" borderId="13" xfId="56" applyFont="1" applyFill="1" applyBorder="1" applyAlignment="1">
      <alignment vertical="center"/>
      <protection/>
    </xf>
    <xf numFmtId="0" fontId="6" fillId="0" borderId="13" xfId="56" applyFont="1" applyFill="1" applyBorder="1">
      <alignment/>
      <protection/>
    </xf>
    <xf numFmtId="0" fontId="53" fillId="0" borderId="13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center"/>
      <protection/>
    </xf>
    <xf numFmtId="0" fontId="7" fillId="0" borderId="0" xfId="56" applyFont="1" applyFill="1" applyAlignment="1">
      <alignment horizontal="left" vertical="center"/>
      <protection/>
    </xf>
    <xf numFmtId="172" fontId="8" fillId="0" borderId="0" xfId="56" applyNumberFormat="1" applyFont="1" applyFill="1" applyBorder="1" applyAlignment="1">
      <alignment horizontal="right" vertical="center" wrapText="1"/>
      <protection/>
    </xf>
    <xf numFmtId="0" fontId="3" fillId="0" borderId="0" xfId="56" applyFont="1" applyFill="1" applyBorder="1">
      <alignment/>
      <protection/>
    </xf>
    <xf numFmtId="172" fontId="3" fillId="0" borderId="0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54" fillId="0" borderId="13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justify"/>
    </xf>
    <xf numFmtId="172" fontId="6" fillId="0" borderId="0" xfId="56" applyNumberFormat="1" applyFont="1" applyFill="1" applyBorder="1" applyAlignment="1">
      <alignment horizontal="right" vertical="justify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6" fillId="0" borderId="13" xfId="56" applyFont="1" applyFill="1" applyBorder="1" applyAlignment="1">
      <alignment wrapText="1"/>
      <protection/>
    </xf>
    <xf numFmtId="172" fontId="6" fillId="0" borderId="0" xfId="56" applyNumberFormat="1" applyFont="1" applyFill="1">
      <alignment/>
      <protection/>
    </xf>
    <xf numFmtId="49" fontId="5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67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3" xfId="34" applyNumberFormat="1" applyFont="1" applyFill="1" applyBorder="1" applyAlignment="1" applyProtection="1">
      <alignment horizontal="left" vertical="center" wrapText="1"/>
      <protection/>
    </xf>
    <xf numFmtId="4" fontId="6" fillId="0" borderId="0" xfId="56" applyNumberFormat="1" applyFont="1" applyFill="1">
      <alignment/>
      <protection/>
    </xf>
    <xf numFmtId="4" fontId="3" fillId="0" borderId="0" xfId="56" applyNumberFormat="1" applyFont="1" applyFill="1" applyBorder="1">
      <alignment/>
      <protection/>
    </xf>
    <xf numFmtId="4" fontId="3" fillId="0" borderId="0" xfId="56" applyNumberFormat="1" applyFont="1" applyFill="1">
      <alignment/>
      <protection/>
    </xf>
    <xf numFmtId="172" fontId="6" fillId="0" borderId="0" xfId="56" applyNumberFormat="1" applyFont="1" applyFill="1" applyBorder="1">
      <alignment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49" fontId="53" fillId="0" borderId="13" xfId="34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>
      <alignment horizontal="right" wrapText="1"/>
    </xf>
    <xf numFmtId="172" fontId="3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/>
    </xf>
    <xf numFmtId="49" fontId="53" fillId="0" borderId="13" xfId="34" applyFont="1" applyFill="1" applyBorder="1" applyAlignment="1" applyProtection="1">
      <alignment horizontal="left" vertical="center" wrapText="1"/>
      <protection/>
    </xf>
    <xf numFmtId="172" fontId="6" fillId="0" borderId="0" xfId="56" applyNumberFormat="1" applyFont="1" applyFill="1" applyBorder="1" applyAlignment="1">
      <alignment horizontal="right" vertical="center" wrapText="1"/>
      <protection/>
    </xf>
    <xf numFmtId="172" fontId="6" fillId="0" borderId="14" xfId="56" applyNumberFormat="1" applyFont="1" applyFill="1" applyBorder="1" applyAlignment="1">
      <alignment horizontal="right" vertical="center" wrapText="1"/>
      <protection/>
    </xf>
    <xf numFmtId="173" fontId="6" fillId="0" borderId="14" xfId="56" applyNumberFormat="1" applyFont="1" applyFill="1" applyBorder="1" applyAlignment="1">
      <alignment horizontal="right" vertical="center" wrapText="1"/>
      <protection/>
    </xf>
    <xf numFmtId="172" fontId="6" fillId="0" borderId="15" xfId="56" applyNumberFormat="1" applyFont="1" applyFill="1" applyBorder="1" applyAlignment="1">
      <alignment horizontal="right" vertical="center" wrapText="1"/>
      <protection/>
    </xf>
    <xf numFmtId="172" fontId="6" fillId="0" borderId="12" xfId="56" applyNumberFormat="1" applyFont="1" applyFill="1" applyBorder="1" applyAlignment="1">
      <alignment horizontal="right" vertical="center" wrapText="1"/>
      <protection/>
    </xf>
    <xf numFmtId="172" fontId="3" fillId="0" borderId="14" xfId="56" applyNumberFormat="1" applyFont="1" applyFill="1" applyBorder="1" applyAlignment="1">
      <alignment horizontal="right" vertical="center" wrapText="1"/>
      <protection/>
    </xf>
    <xf numFmtId="172" fontId="3" fillId="0" borderId="13" xfId="56" applyNumberFormat="1" applyFont="1" applyFill="1" applyBorder="1">
      <alignment/>
      <protection/>
    </xf>
    <xf numFmtId="172" fontId="3" fillId="0" borderId="13" xfId="56" applyNumberFormat="1" applyFont="1" applyFill="1" applyBorder="1" applyAlignment="1">
      <alignment vertical="center"/>
      <protection/>
    </xf>
    <xf numFmtId="172" fontId="3" fillId="0" borderId="16" xfId="56" applyNumberFormat="1" applyFont="1" applyFill="1" applyBorder="1" applyAlignment="1">
      <alignment horizontal="right" vertical="center" wrapText="1"/>
      <protection/>
    </xf>
    <xf numFmtId="172" fontId="3" fillId="0" borderId="16" xfId="56" applyNumberFormat="1" applyFont="1" applyFill="1" applyBorder="1" applyAlignment="1">
      <alignment horizontal="right" wrapText="1"/>
      <protection/>
    </xf>
    <xf numFmtId="172" fontId="8" fillId="0" borderId="17" xfId="56" applyNumberFormat="1" applyFont="1" applyFill="1" applyBorder="1" applyAlignment="1">
      <alignment horizontal="right" vertical="center" wrapText="1"/>
      <protection/>
    </xf>
    <xf numFmtId="172" fontId="3" fillId="0" borderId="17" xfId="56" applyNumberFormat="1" applyFont="1" applyFill="1" applyBorder="1" applyAlignment="1">
      <alignment horizontal="right" vertical="center" wrapText="1"/>
      <protection/>
    </xf>
    <xf numFmtId="49" fontId="53" fillId="0" borderId="0" xfId="0" applyNumberFormat="1" applyFont="1" applyFill="1" applyBorder="1" applyAlignment="1">
      <alignment wrapText="1"/>
    </xf>
    <xf numFmtId="172" fontId="3" fillId="0" borderId="13" xfId="0" applyNumberFormat="1" applyFont="1" applyFill="1" applyBorder="1" applyAlignment="1">
      <alignment horizontal="right" wrapText="1"/>
    </xf>
    <xf numFmtId="172" fontId="4" fillId="0" borderId="0" xfId="56" applyNumberFormat="1" applyFont="1" applyFill="1" applyBorder="1" applyAlignment="1">
      <alignment horizontal="right" vertical="center" wrapText="1"/>
      <protection/>
    </xf>
    <xf numFmtId="172" fontId="3" fillId="0" borderId="13" xfId="64" applyNumberFormat="1" applyFont="1" applyFill="1" applyBorder="1" applyAlignment="1">
      <alignment horizontal="right" vertical="center" wrapText="1"/>
    </xf>
    <xf numFmtId="172" fontId="3" fillId="0" borderId="13" xfId="56" applyNumberFormat="1" applyFont="1" applyFill="1" applyBorder="1" applyAlignment="1">
      <alignment horizontal="right" vertical="center"/>
      <protection/>
    </xf>
    <xf numFmtId="172" fontId="53" fillId="0" borderId="13" xfId="0" applyNumberFormat="1" applyFont="1" applyFill="1" applyBorder="1" applyAlignment="1">
      <alignment horizontal="right" vertical="center" wrapText="1"/>
    </xf>
    <xf numFmtId="172" fontId="3" fillId="0" borderId="0" xfId="56" applyNumberFormat="1" applyFont="1" applyFill="1" applyAlignment="1">
      <alignment horizontal="right" vertical="center"/>
      <protection/>
    </xf>
    <xf numFmtId="0" fontId="54" fillId="0" borderId="18" xfId="0" applyFont="1" applyFill="1" applyBorder="1" applyAlignment="1">
      <alignment horizontal="justify" vertical="center" wrapText="1"/>
    </xf>
    <xf numFmtId="0" fontId="55" fillId="0" borderId="0" xfId="0" applyFont="1" applyFill="1" applyAlignment="1">
      <alignment/>
    </xf>
    <xf numFmtId="0" fontId="53" fillId="0" borderId="18" xfId="0" applyFont="1" applyFill="1" applyBorder="1" applyAlignment="1">
      <alignment horizontal="justify" vertical="center" wrapText="1"/>
    </xf>
    <xf numFmtId="0" fontId="53" fillId="0" borderId="19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justify" vertical="center" wrapText="1"/>
    </xf>
    <xf numFmtId="0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13" xfId="56" applyNumberFormat="1" applyFont="1" applyFill="1" applyBorder="1" applyAlignment="1">
      <alignment horizontal="center" vertical="center"/>
      <protection/>
    </xf>
    <xf numFmtId="172" fontId="6" fillId="0" borderId="13" xfId="56" applyNumberFormat="1" applyFont="1" applyFill="1" applyBorder="1" applyAlignment="1">
      <alignment vertical="center"/>
      <protection/>
    </xf>
    <xf numFmtId="0" fontId="54" fillId="0" borderId="0" xfId="0" applyFont="1" applyFill="1" applyAlignment="1">
      <alignment/>
    </xf>
    <xf numFmtId="0" fontId="54" fillId="0" borderId="19" xfId="0" applyFont="1" applyFill="1" applyBorder="1" applyAlignment="1">
      <alignment horizontal="justify" vertical="center" wrapText="1"/>
    </xf>
    <xf numFmtId="172" fontId="8" fillId="0" borderId="13" xfId="56" applyNumberFormat="1" applyFont="1" applyFill="1" applyBorder="1" applyAlignment="1">
      <alignment vertical="center"/>
      <protection/>
    </xf>
    <xf numFmtId="172" fontId="3" fillId="0" borderId="13" xfId="56" applyNumberFormat="1" applyFont="1" applyFill="1" applyBorder="1" applyAlignment="1">
      <alignment horizontal="right"/>
      <protection/>
    </xf>
    <xf numFmtId="0" fontId="3" fillId="33" borderId="13" xfId="56" applyFont="1" applyFill="1" applyBorder="1" applyAlignment="1">
      <alignment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left" vertical="center" wrapText="1"/>
      <protection/>
    </xf>
    <xf numFmtId="172" fontId="3" fillId="33" borderId="13" xfId="56" applyNumberFormat="1" applyFont="1" applyFill="1" applyBorder="1" applyAlignment="1">
      <alignment horizontal="right" vertical="center" wrapText="1"/>
      <protection/>
    </xf>
    <xf numFmtId="172" fontId="3" fillId="33" borderId="13" xfId="56" applyNumberFormat="1" applyFont="1" applyFill="1" applyBorder="1" applyAlignment="1">
      <alignment vertical="center"/>
      <protection/>
    </xf>
    <xf numFmtId="0" fontId="53" fillId="33" borderId="13" xfId="0" applyFont="1" applyFill="1" applyBorder="1" applyAlignment="1">
      <alignment horizontal="justify" vertical="center" wrapText="1"/>
    </xf>
    <xf numFmtId="0" fontId="53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/>
    </xf>
    <xf numFmtId="172" fontId="8" fillId="33" borderId="13" xfId="56" applyNumberFormat="1" applyFont="1" applyFill="1" applyBorder="1" applyAlignment="1">
      <alignment vertical="center"/>
      <protection/>
    </xf>
    <xf numFmtId="172" fontId="6" fillId="33" borderId="13" xfId="56" applyNumberFormat="1" applyFont="1" applyFill="1" applyBorder="1" applyAlignment="1">
      <alignment horizontal="right" vertical="center" wrapText="1"/>
      <protection/>
    </xf>
    <xf numFmtId="0" fontId="4" fillId="0" borderId="0" xfId="56" applyFont="1" applyFill="1" applyBorder="1" applyAlignment="1">
      <alignment horizontal="right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justify"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justify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172" fontId="3" fillId="0" borderId="20" xfId="56" applyNumberFormat="1" applyFont="1" applyFill="1" applyBorder="1" applyAlignment="1">
      <alignment horizontal="center" vertical="center" wrapText="1"/>
      <protection/>
    </xf>
    <xf numFmtId="172" fontId="3" fillId="0" borderId="21" xfId="56" applyNumberFormat="1" applyFont="1" applyFill="1" applyBorder="1" applyAlignment="1">
      <alignment horizontal="center" vertical="center" wrapText="1"/>
      <protection/>
    </xf>
    <xf numFmtId="172" fontId="3" fillId="0" borderId="22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7" fillId="0" borderId="20" xfId="56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justify"/>
    </xf>
    <xf numFmtId="173" fontId="3" fillId="0" borderId="20" xfId="56" applyNumberFormat="1" applyFont="1" applyFill="1" applyBorder="1" applyAlignment="1">
      <alignment horizontal="center" vertical="center" wrapText="1"/>
      <protection/>
    </xf>
    <xf numFmtId="173" fontId="3" fillId="0" borderId="21" xfId="56" applyNumberFormat="1" applyFont="1" applyFill="1" applyBorder="1" applyAlignment="1">
      <alignment horizontal="center" vertical="center" wrapText="1"/>
      <protection/>
    </xf>
    <xf numFmtId="173" fontId="3" fillId="0" borderId="22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vertical="center" wrapText="1"/>
    </xf>
    <xf numFmtId="49" fontId="3" fillId="0" borderId="13" xfId="56" applyNumberFormat="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horizontal="right" vertical="center" wrapText="1"/>
      <protection/>
    </xf>
    <xf numFmtId="0" fontId="7" fillId="0" borderId="0" xfId="56" applyFont="1" applyFill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иложения 8, 9, 10 (1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ст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44"/>
  <sheetViews>
    <sheetView zoomScaleSheetLayoutView="100" workbookViewId="0" topLeftCell="B1">
      <selection activeCell="H12" sqref="H12"/>
    </sheetView>
  </sheetViews>
  <sheetFormatPr defaultColWidth="9.28125" defaultRowHeight="12.75"/>
  <cols>
    <col min="1" max="1" width="33.00390625" style="1" hidden="1" customWidth="1"/>
    <col min="2" max="2" width="61.7109375" style="11" customWidth="1"/>
    <col min="3" max="3" width="11.57421875" style="5" customWidth="1"/>
    <col min="4" max="4" width="14.421875" style="5" customWidth="1"/>
    <col min="5" max="5" width="14.00390625" style="5" customWidth="1"/>
    <col min="6" max="6" width="8.7109375" style="5" customWidth="1"/>
    <col min="7" max="7" width="17.28125" style="5" customWidth="1"/>
    <col min="8" max="8" width="16.00390625" style="139" customWidth="1"/>
    <col min="9" max="9" width="14.7109375" style="5" customWidth="1"/>
    <col min="10" max="10" width="12.421875" style="5" hidden="1" customWidth="1"/>
    <col min="11" max="11" width="9.7109375" style="95" bestFit="1" customWidth="1"/>
    <col min="12" max="12" width="14.57421875" style="95" customWidth="1"/>
    <col min="13" max="16384" width="9.28125" style="1" customWidth="1"/>
  </cols>
  <sheetData>
    <row r="1" spans="2:10" ht="15">
      <c r="B1" s="164" t="s">
        <v>515</v>
      </c>
      <c r="C1" s="164"/>
      <c r="D1" s="164"/>
      <c r="E1" s="164"/>
      <c r="F1" s="164"/>
      <c r="G1" s="164"/>
      <c r="H1" s="164"/>
      <c r="I1" s="164"/>
      <c r="J1" s="164"/>
    </row>
    <row r="2" spans="2:10" ht="15.75" customHeight="1">
      <c r="B2" s="162" t="s">
        <v>696</v>
      </c>
      <c r="C2" s="162"/>
      <c r="D2" s="162"/>
      <c r="E2" s="162"/>
      <c r="F2" s="162"/>
      <c r="G2" s="162"/>
      <c r="H2" s="162"/>
      <c r="I2" s="162"/>
      <c r="J2" s="162"/>
    </row>
    <row r="3" spans="2:10" ht="15.75" customHeight="1">
      <c r="B3" s="162" t="s">
        <v>517</v>
      </c>
      <c r="C3" s="162"/>
      <c r="D3" s="162"/>
      <c r="E3" s="162"/>
      <c r="F3" s="162"/>
      <c r="G3" s="162"/>
      <c r="H3" s="162"/>
      <c r="I3" s="162"/>
      <c r="J3" s="56"/>
    </row>
    <row r="4" spans="2:10" ht="15.75" customHeight="1">
      <c r="B4" s="162" t="s">
        <v>697</v>
      </c>
      <c r="C4" s="162"/>
      <c r="D4" s="162"/>
      <c r="E4" s="162"/>
      <c r="F4" s="162"/>
      <c r="G4" s="162"/>
      <c r="H4" s="162"/>
      <c r="I4" s="162"/>
      <c r="J4" s="162"/>
    </row>
    <row r="5" spans="2:10" ht="15.75" customHeight="1">
      <c r="B5" s="162" t="s">
        <v>647</v>
      </c>
      <c r="C5" s="162"/>
      <c r="D5" s="162"/>
      <c r="E5" s="162"/>
      <c r="F5" s="162"/>
      <c r="G5" s="162"/>
      <c r="H5" s="162"/>
      <c r="I5" s="162"/>
      <c r="J5" s="32"/>
    </row>
    <row r="6" spans="2:10" ht="15.75" customHeight="1" hidden="1">
      <c r="B6" s="2"/>
      <c r="C6" s="162"/>
      <c r="D6" s="162"/>
      <c r="E6" s="162"/>
      <c r="F6" s="162"/>
      <c r="G6" s="56"/>
      <c r="H6" s="135"/>
      <c r="I6" s="32"/>
      <c r="J6" s="32"/>
    </row>
    <row r="7" spans="2:10" ht="15.75" customHeight="1" hidden="1">
      <c r="B7" s="2"/>
      <c r="C7" s="162"/>
      <c r="D7" s="162"/>
      <c r="E7" s="162"/>
      <c r="F7" s="162"/>
      <c r="G7" s="56"/>
      <c r="H7" s="135"/>
      <c r="I7" s="32"/>
      <c r="J7" s="32"/>
    </row>
    <row r="8" spans="2:10" ht="15.75" customHeight="1" hidden="1">
      <c r="B8" s="2"/>
      <c r="C8" s="162"/>
      <c r="D8" s="162"/>
      <c r="E8" s="162"/>
      <c r="F8" s="162"/>
      <c r="G8" s="56"/>
      <c r="H8" s="135"/>
      <c r="I8" s="32"/>
      <c r="J8" s="32"/>
    </row>
    <row r="9" spans="2:10" ht="15.75" customHeight="1" hidden="1">
      <c r="B9" s="162" t="s">
        <v>516</v>
      </c>
      <c r="C9" s="162"/>
      <c r="D9" s="162"/>
      <c r="E9" s="162"/>
      <c r="F9" s="162"/>
      <c r="G9" s="162"/>
      <c r="H9" s="162"/>
      <c r="I9" s="162"/>
      <c r="J9" s="162"/>
    </row>
    <row r="10" spans="2:10" ht="18" customHeight="1">
      <c r="B10" s="162" t="s">
        <v>648</v>
      </c>
      <c r="C10" s="162"/>
      <c r="D10" s="162"/>
      <c r="E10" s="162"/>
      <c r="F10" s="162"/>
      <c r="G10" s="162"/>
      <c r="H10" s="162"/>
      <c r="I10" s="162"/>
      <c r="J10" s="56"/>
    </row>
    <row r="11" spans="2:10" ht="18" customHeight="1">
      <c r="B11" s="190" t="s">
        <v>722</v>
      </c>
      <c r="C11" s="162"/>
      <c r="D11" s="162"/>
      <c r="E11" s="162"/>
      <c r="F11" s="162"/>
      <c r="G11" s="162"/>
      <c r="H11" s="162"/>
      <c r="I11" s="162"/>
      <c r="J11" s="103"/>
    </row>
    <row r="12" spans="2:10" ht="15.75" customHeight="1">
      <c r="B12" s="2"/>
      <c r="C12" s="170"/>
      <c r="D12" s="170"/>
      <c r="E12" s="170"/>
      <c r="F12" s="170"/>
      <c r="G12" s="13"/>
      <c r="H12" s="135"/>
      <c r="I12" s="13"/>
      <c r="J12" s="13"/>
    </row>
    <row r="13" spans="2:10" ht="15">
      <c r="B13" s="168" t="s">
        <v>0</v>
      </c>
      <c r="C13" s="168"/>
      <c r="D13" s="168"/>
      <c r="E13" s="168"/>
      <c r="F13" s="168"/>
      <c r="G13" s="168"/>
      <c r="H13" s="168"/>
      <c r="I13" s="168"/>
      <c r="J13" s="101"/>
    </row>
    <row r="14" spans="2:10" ht="15" customHeight="1">
      <c r="B14" s="168" t="s">
        <v>520</v>
      </c>
      <c r="C14" s="168"/>
      <c r="D14" s="168"/>
      <c r="E14" s="168"/>
      <c r="F14" s="168"/>
      <c r="G14" s="168"/>
      <c r="H14" s="168"/>
      <c r="I14" s="168"/>
      <c r="J14" s="101"/>
    </row>
    <row r="15" spans="2:10" ht="15" customHeight="1">
      <c r="B15" s="168" t="s">
        <v>521</v>
      </c>
      <c r="C15" s="168"/>
      <c r="D15" s="168"/>
      <c r="E15" s="168"/>
      <c r="F15" s="168"/>
      <c r="G15" s="168"/>
      <c r="H15" s="168"/>
      <c r="I15" s="168"/>
      <c r="J15" s="101"/>
    </row>
    <row r="16" spans="2:10" ht="15.75" customHeight="1">
      <c r="B16" s="168" t="s">
        <v>649</v>
      </c>
      <c r="C16" s="168"/>
      <c r="D16" s="168"/>
      <c r="E16" s="168"/>
      <c r="F16" s="168"/>
      <c r="G16" s="168"/>
      <c r="H16" s="168"/>
      <c r="I16" s="168"/>
      <c r="J16" s="101"/>
    </row>
    <row r="17" spans="2:10" ht="20.25" customHeight="1">
      <c r="B17" s="3"/>
      <c r="C17" s="4"/>
      <c r="D17" s="4"/>
      <c r="E17" s="4"/>
      <c r="F17" s="4"/>
      <c r="G17" s="4"/>
      <c r="H17" s="121"/>
      <c r="I17" s="4"/>
      <c r="J17" s="4"/>
    </row>
    <row r="18" spans="2:10" ht="13.5" customHeight="1">
      <c r="B18" s="172" t="s">
        <v>1</v>
      </c>
      <c r="C18" s="163" t="s">
        <v>2</v>
      </c>
      <c r="D18" s="163"/>
      <c r="E18" s="163"/>
      <c r="F18" s="163"/>
      <c r="G18" s="169" t="s">
        <v>658</v>
      </c>
      <c r="H18" s="173" t="s">
        <v>700</v>
      </c>
      <c r="I18" s="176" t="s">
        <v>659</v>
      </c>
      <c r="J18" s="165" t="s">
        <v>132</v>
      </c>
    </row>
    <row r="19" spans="2:10" ht="13.5">
      <c r="B19" s="172"/>
      <c r="C19" s="163" t="s">
        <v>3</v>
      </c>
      <c r="D19" s="163" t="s">
        <v>4</v>
      </c>
      <c r="E19" s="163" t="s">
        <v>5</v>
      </c>
      <c r="F19" s="163" t="s">
        <v>6</v>
      </c>
      <c r="G19" s="169"/>
      <c r="H19" s="174"/>
      <c r="I19" s="177"/>
      <c r="J19" s="166"/>
    </row>
    <row r="20" spans="2:10" ht="13.5">
      <c r="B20" s="172"/>
      <c r="C20" s="163"/>
      <c r="D20" s="163"/>
      <c r="E20" s="163"/>
      <c r="F20" s="163"/>
      <c r="G20" s="169"/>
      <c r="H20" s="175"/>
      <c r="I20" s="178"/>
      <c r="J20" s="167"/>
    </row>
    <row r="21" spans="2:10" ht="13.5">
      <c r="B21" s="22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145">
        <v>7</v>
      </c>
      <c r="I21" s="146">
        <v>8</v>
      </c>
      <c r="J21" s="115">
        <v>9</v>
      </c>
    </row>
    <row r="22" spans="2:11" ht="13.5">
      <c r="B22" s="14" t="s">
        <v>7</v>
      </c>
      <c r="C22" s="24" t="s">
        <v>8</v>
      </c>
      <c r="D22" s="24"/>
      <c r="E22" s="24"/>
      <c r="F22" s="24"/>
      <c r="G22" s="26">
        <f>G23+G38+G65+G120+G163+G169+G157</f>
        <v>35036.6</v>
      </c>
      <c r="H22" s="26">
        <f>H23+H38+H65+H120+H163+H169+H157</f>
        <v>35927.350000000006</v>
      </c>
      <c r="I22" s="147">
        <f>H22-G22</f>
        <v>890.7500000000073</v>
      </c>
      <c r="J22" s="122" t="e">
        <f>G22-#REF!</f>
        <v>#REF!</v>
      </c>
      <c r="K22" s="96"/>
    </row>
    <row r="23" spans="2:13" ht="27">
      <c r="B23" s="14" t="s">
        <v>200</v>
      </c>
      <c r="C23" s="24" t="s">
        <v>8</v>
      </c>
      <c r="D23" s="24" t="s">
        <v>9</v>
      </c>
      <c r="E23" s="23"/>
      <c r="F23" s="23"/>
      <c r="G23" s="26">
        <f>G25</f>
        <v>1049.3</v>
      </c>
      <c r="H23" s="26">
        <f>H24</f>
        <v>1081.7</v>
      </c>
      <c r="I23" s="147">
        <f aca="true" t="shared" si="0" ref="I23:I86">H23-G23</f>
        <v>32.40000000000009</v>
      </c>
      <c r="J23" s="122" t="e">
        <f>G23-#REF!</f>
        <v>#REF!</v>
      </c>
      <c r="K23" s="112"/>
      <c r="L23" s="112"/>
      <c r="M23" s="113"/>
    </row>
    <row r="24" spans="2:13" ht="13.5">
      <c r="B24" s="62" t="s">
        <v>180</v>
      </c>
      <c r="C24" s="23" t="s">
        <v>8</v>
      </c>
      <c r="D24" s="23" t="s">
        <v>9</v>
      </c>
      <c r="E24" s="54" t="s">
        <v>181</v>
      </c>
      <c r="F24" s="23"/>
      <c r="G24" s="27">
        <f>G25+G34</f>
        <v>1049.3</v>
      </c>
      <c r="H24" s="27">
        <f>H25+H34</f>
        <v>1081.7</v>
      </c>
      <c r="I24" s="128">
        <f t="shared" si="0"/>
        <v>32.40000000000009</v>
      </c>
      <c r="J24" s="122"/>
      <c r="K24" s="112"/>
      <c r="L24" s="96"/>
      <c r="M24" s="113"/>
    </row>
    <row r="25" spans="2:12" ht="13.5">
      <c r="B25" s="68" t="s">
        <v>201</v>
      </c>
      <c r="C25" s="23" t="s">
        <v>8</v>
      </c>
      <c r="D25" s="23" t="s">
        <v>9</v>
      </c>
      <c r="E25" s="54" t="s">
        <v>177</v>
      </c>
      <c r="F25" s="23"/>
      <c r="G25" s="27">
        <f>G26+G31</f>
        <v>1049.3</v>
      </c>
      <c r="H25" s="27">
        <f>H26+H31</f>
        <v>1049.3</v>
      </c>
      <c r="I25" s="128">
        <f t="shared" si="0"/>
        <v>0</v>
      </c>
      <c r="J25" s="122" t="e">
        <f>G25-#REF!</f>
        <v>#REF!</v>
      </c>
      <c r="L25" s="96"/>
    </row>
    <row r="26" spans="2:11" ht="54.75">
      <c r="B26" s="58" t="s">
        <v>188</v>
      </c>
      <c r="C26" s="23" t="s">
        <v>8</v>
      </c>
      <c r="D26" s="23" t="s">
        <v>9</v>
      </c>
      <c r="E26" s="54" t="s">
        <v>177</v>
      </c>
      <c r="F26" s="23" t="s">
        <v>190</v>
      </c>
      <c r="G26" s="27">
        <f>G27</f>
        <v>1020.8</v>
      </c>
      <c r="H26" s="27">
        <f>H27</f>
        <v>1020.8</v>
      </c>
      <c r="I26" s="128">
        <f t="shared" si="0"/>
        <v>0</v>
      </c>
      <c r="J26" s="122"/>
      <c r="K26" s="96"/>
    </row>
    <row r="27" spans="2:10" ht="13.5">
      <c r="B27" s="15" t="s">
        <v>81</v>
      </c>
      <c r="C27" s="23" t="s">
        <v>8</v>
      </c>
      <c r="D27" s="23" t="s">
        <v>9</v>
      </c>
      <c r="E27" s="54" t="s">
        <v>177</v>
      </c>
      <c r="F27" s="23" t="s">
        <v>79</v>
      </c>
      <c r="G27" s="27">
        <f>G28+G29+G30</f>
        <v>1020.8</v>
      </c>
      <c r="H27" s="27">
        <f>H28+H29+H30</f>
        <v>1020.8</v>
      </c>
      <c r="I27" s="128">
        <f t="shared" si="0"/>
        <v>0</v>
      </c>
      <c r="J27" s="122" t="e">
        <f>G27-#REF!</f>
        <v>#REF!</v>
      </c>
    </row>
    <row r="28" spans="2:10" ht="13.5">
      <c r="B28" s="15" t="s">
        <v>80</v>
      </c>
      <c r="C28" s="23" t="s">
        <v>8</v>
      </c>
      <c r="D28" s="23" t="s">
        <v>9</v>
      </c>
      <c r="E28" s="54" t="s">
        <v>177</v>
      </c>
      <c r="F28" s="23" t="s">
        <v>78</v>
      </c>
      <c r="G28" s="27">
        <v>762.5</v>
      </c>
      <c r="H28" s="27" t="s">
        <v>660</v>
      </c>
      <c r="I28" s="128">
        <f t="shared" si="0"/>
        <v>0</v>
      </c>
      <c r="J28" s="122" t="e">
        <f>G28-#REF!</f>
        <v>#REF!</v>
      </c>
    </row>
    <row r="29" spans="2:10" ht="13.5">
      <c r="B29" s="16" t="s">
        <v>95</v>
      </c>
      <c r="C29" s="23" t="s">
        <v>8</v>
      </c>
      <c r="D29" s="23" t="s">
        <v>9</v>
      </c>
      <c r="E29" s="54" t="s">
        <v>177</v>
      </c>
      <c r="F29" s="23" t="s">
        <v>96</v>
      </c>
      <c r="G29" s="27">
        <f>8+20</f>
        <v>28</v>
      </c>
      <c r="H29" s="27" t="s">
        <v>661</v>
      </c>
      <c r="I29" s="128">
        <f t="shared" si="0"/>
        <v>0</v>
      </c>
      <c r="J29" s="122" t="e">
        <f>G29-#REF!</f>
        <v>#REF!</v>
      </c>
    </row>
    <row r="30" spans="2:10" ht="27">
      <c r="B30" s="16" t="s">
        <v>174</v>
      </c>
      <c r="C30" s="23" t="s">
        <v>8</v>
      </c>
      <c r="D30" s="23" t="s">
        <v>9</v>
      </c>
      <c r="E30" s="54" t="s">
        <v>177</v>
      </c>
      <c r="F30" s="23" t="s">
        <v>173</v>
      </c>
      <c r="G30" s="27">
        <f>230.3</f>
        <v>230.3</v>
      </c>
      <c r="H30" s="27">
        <f>230.3</f>
        <v>230.3</v>
      </c>
      <c r="I30" s="128">
        <f t="shared" si="0"/>
        <v>0</v>
      </c>
      <c r="J30" s="122"/>
    </row>
    <row r="31" spans="2:10" ht="27">
      <c r="B31" s="58" t="s">
        <v>192</v>
      </c>
      <c r="C31" s="23" t="s">
        <v>8</v>
      </c>
      <c r="D31" s="23" t="s">
        <v>9</v>
      </c>
      <c r="E31" s="54" t="s">
        <v>177</v>
      </c>
      <c r="F31" s="23" t="s">
        <v>193</v>
      </c>
      <c r="G31" s="27">
        <f>G32</f>
        <v>28.5</v>
      </c>
      <c r="H31" s="27" t="str">
        <f>H32</f>
        <v>28,5</v>
      </c>
      <c r="I31" s="128">
        <f t="shared" si="0"/>
        <v>0</v>
      </c>
      <c r="J31" s="122"/>
    </row>
    <row r="32" spans="2:10" ht="13.5">
      <c r="B32" s="15" t="s">
        <v>82</v>
      </c>
      <c r="C32" s="23" t="s">
        <v>8</v>
      </c>
      <c r="D32" s="23" t="s">
        <v>9</v>
      </c>
      <c r="E32" s="54" t="s">
        <v>177</v>
      </c>
      <c r="F32" s="23" t="s">
        <v>83</v>
      </c>
      <c r="G32" s="27">
        <f>G33</f>
        <v>28.5</v>
      </c>
      <c r="H32" s="27" t="str">
        <f>H33</f>
        <v>28,5</v>
      </c>
      <c r="I32" s="128">
        <f t="shared" si="0"/>
        <v>0</v>
      </c>
      <c r="J32" s="122" t="e">
        <f>G32-#REF!</f>
        <v>#REF!</v>
      </c>
    </row>
    <row r="33" spans="2:10" ht="13.5">
      <c r="B33" s="16" t="s">
        <v>127</v>
      </c>
      <c r="C33" s="23" t="s">
        <v>8</v>
      </c>
      <c r="D33" s="23" t="s">
        <v>9</v>
      </c>
      <c r="E33" s="54" t="s">
        <v>177</v>
      </c>
      <c r="F33" s="23" t="s">
        <v>85</v>
      </c>
      <c r="G33" s="27">
        <v>28.5</v>
      </c>
      <c r="H33" s="27" t="s">
        <v>662</v>
      </c>
      <c r="I33" s="128">
        <f t="shared" si="0"/>
        <v>0</v>
      </c>
      <c r="J33" s="122" t="e">
        <f>G33-#REF!</f>
        <v>#REF!</v>
      </c>
    </row>
    <row r="34" spans="2:10" ht="78.75" customHeight="1">
      <c r="B34" s="16" t="s">
        <v>665</v>
      </c>
      <c r="C34" s="23" t="s">
        <v>8</v>
      </c>
      <c r="D34" s="23" t="s">
        <v>9</v>
      </c>
      <c r="E34" s="54" t="s">
        <v>663</v>
      </c>
      <c r="F34" s="23"/>
      <c r="G34" s="27">
        <f>G35</f>
        <v>0</v>
      </c>
      <c r="H34" s="27">
        <f>H35</f>
        <v>32.4</v>
      </c>
      <c r="I34" s="128">
        <f t="shared" si="0"/>
        <v>32.4</v>
      </c>
      <c r="J34" s="122"/>
    </row>
    <row r="35" spans="2:10" ht="13.5">
      <c r="B35" s="15" t="s">
        <v>81</v>
      </c>
      <c r="C35" s="23" t="s">
        <v>8</v>
      </c>
      <c r="D35" s="23" t="s">
        <v>9</v>
      </c>
      <c r="E35" s="54" t="s">
        <v>663</v>
      </c>
      <c r="F35" s="23" t="s">
        <v>79</v>
      </c>
      <c r="G35" s="27">
        <f>G36+G37</f>
        <v>0</v>
      </c>
      <c r="H35" s="27">
        <f>H36+H37</f>
        <v>32.4</v>
      </c>
      <c r="I35" s="128">
        <f t="shared" si="0"/>
        <v>32.4</v>
      </c>
      <c r="J35" s="122"/>
    </row>
    <row r="36" spans="2:10" ht="13.5">
      <c r="B36" s="15" t="s">
        <v>80</v>
      </c>
      <c r="C36" s="23" t="s">
        <v>8</v>
      </c>
      <c r="D36" s="23" t="s">
        <v>9</v>
      </c>
      <c r="E36" s="54" t="s">
        <v>663</v>
      </c>
      <c r="F36" s="23" t="s">
        <v>78</v>
      </c>
      <c r="G36" s="27">
        <v>0</v>
      </c>
      <c r="H36" s="27" t="s">
        <v>664</v>
      </c>
      <c r="I36" s="128">
        <f t="shared" si="0"/>
        <v>24.9</v>
      </c>
      <c r="J36" s="122"/>
    </row>
    <row r="37" spans="2:10" ht="27">
      <c r="B37" s="16" t="s">
        <v>174</v>
      </c>
      <c r="C37" s="23" t="s">
        <v>8</v>
      </c>
      <c r="D37" s="23" t="s">
        <v>9</v>
      </c>
      <c r="E37" s="54" t="s">
        <v>663</v>
      </c>
      <c r="F37" s="23" t="s">
        <v>173</v>
      </c>
      <c r="G37" s="27">
        <v>0</v>
      </c>
      <c r="H37" s="136">
        <v>7.5</v>
      </c>
      <c r="I37" s="128">
        <f t="shared" si="0"/>
        <v>7.5</v>
      </c>
      <c r="J37" s="122"/>
    </row>
    <row r="38" spans="2:10" ht="27">
      <c r="B38" s="14" t="s">
        <v>11</v>
      </c>
      <c r="C38" s="24" t="s">
        <v>8</v>
      </c>
      <c r="D38" s="24" t="s">
        <v>12</v>
      </c>
      <c r="E38" s="24"/>
      <c r="F38" s="24"/>
      <c r="G38" s="26">
        <f>G39</f>
        <v>715</v>
      </c>
      <c r="H38" s="26">
        <f>H39</f>
        <v>769.38</v>
      </c>
      <c r="I38" s="147">
        <f t="shared" si="0"/>
        <v>54.379999999999995</v>
      </c>
      <c r="J38" s="122" t="e">
        <f>G38-#REF!</f>
        <v>#REF!</v>
      </c>
    </row>
    <row r="39" spans="2:10" ht="13.5">
      <c r="B39" s="62" t="s">
        <v>180</v>
      </c>
      <c r="C39" s="23" t="s">
        <v>8</v>
      </c>
      <c r="D39" s="23" t="s">
        <v>12</v>
      </c>
      <c r="E39" s="54" t="s">
        <v>181</v>
      </c>
      <c r="F39" s="23"/>
      <c r="G39" s="27">
        <f>G40+G54+G61</f>
        <v>715</v>
      </c>
      <c r="H39" s="27">
        <f>H40+H54+H61</f>
        <v>769.38</v>
      </c>
      <c r="I39" s="128">
        <f t="shared" si="0"/>
        <v>54.379999999999995</v>
      </c>
      <c r="J39" s="122"/>
    </row>
    <row r="40" spans="2:10" ht="13.5">
      <c r="B40" s="15" t="s">
        <v>13</v>
      </c>
      <c r="C40" s="23" t="s">
        <v>8</v>
      </c>
      <c r="D40" s="23" t="s">
        <v>12</v>
      </c>
      <c r="E40" s="54" t="s">
        <v>178</v>
      </c>
      <c r="F40" s="23"/>
      <c r="G40" s="27">
        <f>G41+G46+G50</f>
        <v>404.9</v>
      </c>
      <c r="H40" s="27">
        <f>H41+H46+H50</f>
        <v>438.9</v>
      </c>
      <c r="I40" s="128">
        <f t="shared" si="0"/>
        <v>34</v>
      </c>
      <c r="J40" s="122" t="e">
        <f>G40-#REF!</f>
        <v>#REF!</v>
      </c>
    </row>
    <row r="41" spans="2:10" ht="54.75">
      <c r="B41" s="58" t="s">
        <v>188</v>
      </c>
      <c r="C41" s="23" t="s">
        <v>8</v>
      </c>
      <c r="D41" s="23" t="s">
        <v>12</v>
      </c>
      <c r="E41" s="54" t="s">
        <v>178</v>
      </c>
      <c r="F41" s="23" t="s">
        <v>190</v>
      </c>
      <c r="G41" s="27">
        <f>G42</f>
        <v>366.9</v>
      </c>
      <c r="H41" s="27">
        <f>H42</f>
        <v>366.9</v>
      </c>
      <c r="I41" s="128">
        <f t="shared" si="0"/>
        <v>0</v>
      </c>
      <c r="J41" s="122"/>
    </row>
    <row r="42" spans="2:10" ht="13.5">
      <c r="B42" s="15" t="s">
        <v>81</v>
      </c>
      <c r="C42" s="23" t="s">
        <v>8</v>
      </c>
      <c r="D42" s="23" t="s">
        <v>12</v>
      </c>
      <c r="E42" s="54" t="s">
        <v>178</v>
      </c>
      <c r="F42" s="23" t="s">
        <v>79</v>
      </c>
      <c r="G42" s="27">
        <f>G43+G44+G45</f>
        <v>366.9</v>
      </c>
      <c r="H42" s="27">
        <f>H43+H44+H45</f>
        <v>366.9</v>
      </c>
      <c r="I42" s="128">
        <f t="shared" si="0"/>
        <v>0</v>
      </c>
      <c r="J42" s="122" t="e">
        <f>G42-#REF!</f>
        <v>#REF!</v>
      </c>
    </row>
    <row r="43" spans="2:10" ht="13.5">
      <c r="B43" s="15" t="s">
        <v>80</v>
      </c>
      <c r="C43" s="23" t="s">
        <v>8</v>
      </c>
      <c r="D43" s="23" t="s">
        <v>12</v>
      </c>
      <c r="E43" s="54" t="s">
        <v>178</v>
      </c>
      <c r="F43" s="23" t="s">
        <v>78</v>
      </c>
      <c r="G43" s="27">
        <f>268</f>
        <v>268</v>
      </c>
      <c r="H43" s="27">
        <v>268</v>
      </c>
      <c r="I43" s="128">
        <f t="shared" si="0"/>
        <v>0</v>
      </c>
      <c r="J43" s="122" t="e">
        <f>G43-#REF!</f>
        <v>#REF!</v>
      </c>
    </row>
    <row r="44" spans="2:10" ht="13.5">
      <c r="B44" s="16" t="s">
        <v>95</v>
      </c>
      <c r="C44" s="23" t="s">
        <v>8</v>
      </c>
      <c r="D44" s="23" t="s">
        <v>12</v>
      </c>
      <c r="E44" s="54" t="s">
        <v>178</v>
      </c>
      <c r="F44" s="23" t="s">
        <v>96</v>
      </c>
      <c r="G44" s="27">
        <f>0.6+15+2.4</f>
        <v>18</v>
      </c>
      <c r="H44" s="27">
        <v>18</v>
      </c>
      <c r="I44" s="128">
        <f t="shared" si="0"/>
        <v>0</v>
      </c>
      <c r="J44" s="122" t="e">
        <f>G44-#REF!</f>
        <v>#REF!</v>
      </c>
    </row>
    <row r="45" spans="2:10" ht="27">
      <c r="B45" s="16" t="s">
        <v>174</v>
      </c>
      <c r="C45" s="23" t="s">
        <v>8</v>
      </c>
      <c r="D45" s="23" t="s">
        <v>12</v>
      </c>
      <c r="E45" s="54" t="s">
        <v>178</v>
      </c>
      <c r="F45" s="23" t="s">
        <v>173</v>
      </c>
      <c r="G45" s="27">
        <v>80.9</v>
      </c>
      <c r="H45" s="27">
        <v>80.9</v>
      </c>
      <c r="I45" s="128">
        <f t="shared" si="0"/>
        <v>0</v>
      </c>
      <c r="J45" s="122"/>
    </row>
    <row r="46" spans="2:10" ht="27">
      <c r="B46" s="58" t="s">
        <v>192</v>
      </c>
      <c r="C46" s="23" t="s">
        <v>8</v>
      </c>
      <c r="D46" s="23" t="s">
        <v>12</v>
      </c>
      <c r="E46" s="54" t="s">
        <v>178</v>
      </c>
      <c r="F46" s="23" t="s">
        <v>193</v>
      </c>
      <c r="G46" s="27">
        <f>G47</f>
        <v>38</v>
      </c>
      <c r="H46" s="27">
        <f>H47</f>
        <v>72</v>
      </c>
      <c r="I46" s="128">
        <f t="shared" si="0"/>
        <v>34</v>
      </c>
      <c r="J46" s="122"/>
    </row>
    <row r="47" spans="2:10" ht="13.5">
      <c r="B47" s="15" t="s">
        <v>82</v>
      </c>
      <c r="C47" s="23" t="s">
        <v>8</v>
      </c>
      <c r="D47" s="23" t="s">
        <v>12</v>
      </c>
      <c r="E47" s="54" t="s">
        <v>178</v>
      </c>
      <c r="F47" s="23" t="s">
        <v>83</v>
      </c>
      <c r="G47" s="27">
        <f>G49+G48</f>
        <v>38</v>
      </c>
      <c r="H47" s="27">
        <f>H49+H48</f>
        <v>72</v>
      </c>
      <c r="I47" s="128">
        <f t="shared" si="0"/>
        <v>34</v>
      </c>
      <c r="J47" s="122" t="e">
        <f>G47-#REF!</f>
        <v>#REF!</v>
      </c>
    </row>
    <row r="48" spans="2:10" ht="27">
      <c r="B48" s="16" t="s">
        <v>86</v>
      </c>
      <c r="C48" s="23" t="s">
        <v>8</v>
      </c>
      <c r="D48" s="23" t="s">
        <v>12</v>
      </c>
      <c r="E48" s="54" t="s">
        <v>178</v>
      </c>
      <c r="F48" s="23" t="s">
        <v>87</v>
      </c>
      <c r="G48" s="27">
        <f>8+7+3</f>
        <v>18</v>
      </c>
      <c r="H48" s="27">
        <f>8+7+3</f>
        <v>18</v>
      </c>
      <c r="I48" s="128">
        <f t="shared" si="0"/>
        <v>0</v>
      </c>
      <c r="J48" s="122" t="e">
        <f>G48-#REF!</f>
        <v>#REF!</v>
      </c>
    </row>
    <row r="49" spans="2:10" ht="13.5">
      <c r="B49" s="16" t="s">
        <v>127</v>
      </c>
      <c r="C49" s="23" t="s">
        <v>8</v>
      </c>
      <c r="D49" s="23" t="s">
        <v>12</v>
      </c>
      <c r="E49" s="54" t="s">
        <v>178</v>
      </c>
      <c r="F49" s="23" t="s">
        <v>85</v>
      </c>
      <c r="G49" s="27">
        <f>20</f>
        <v>20</v>
      </c>
      <c r="H49" s="27">
        <v>54</v>
      </c>
      <c r="I49" s="128">
        <f t="shared" si="0"/>
        <v>34</v>
      </c>
      <c r="J49" s="122" t="e">
        <f>G49-#REF!</f>
        <v>#REF!</v>
      </c>
    </row>
    <row r="50" spans="2:10" ht="13.5">
      <c r="B50" s="64" t="s">
        <v>97</v>
      </c>
      <c r="C50" s="23" t="s">
        <v>8</v>
      </c>
      <c r="D50" s="23" t="s">
        <v>12</v>
      </c>
      <c r="E50" s="54" t="s">
        <v>178</v>
      </c>
      <c r="F50" s="23" t="s">
        <v>98</v>
      </c>
      <c r="G50" s="27">
        <f>G51</f>
        <v>0</v>
      </c>
      <c r="H50" s="27">
        <f>H51</f>
        <v>0</v>
      </c>
      <c r="I50" s="128">
        <f t="shared" si="0"/>
        <v>0</v>
      </c>
      <c r="J50" s="122"/>
    </row>
    <row r="51" spans="2:10" ht="13.5">
      <c r="B51" s="16" t="s">
        <v>88</v>
      </c>
      <c r="C51" s="23" t="s">
        <v>8</v>
      </c>
      <c r="D51" s="23" t="s">
        <v>12</v>
      </c>
      <c r="E51" s="54" t="s">
        <v>178</v>
      </c>
      <c r="F51" s="23" t="s">
        <v>90</v>
      </c>
      <c r="G51" s="27">
        <f>G52+G53</f>
        <v>0</v>
      </c>
      <c r="H51" s="27">
        <f>H52+H53</f>
        <v>0</v>
      </c>
      <c r="I51" s="128">
        <f t="shared" si="0"/>
        <v>0</v>
      </c>
      <c r="J51" s="122" t="e">
        <f>G51-#REF!</f>
        <v>#REF!</v>
      </c>
    </row>
    <row r="52" spans="2:10" ht="13.5">
      <c r="B52" s="16" t="s">
        <v>563</v>
      </c>
      <c r="C52" s="23" t="s">
        <v>8</v>
      </c>
      <c r="D52" s="23" t="s">
        <v>12</v>
      </c>
      <c r="E52" s="54" t="s">
        <v>178</v>
      </c>
      <c r="F52" s="23" t="s">
        <v>92</v>
      </c>
      <c r="G52" s="27">
        <v>0</v>
      </c>
      <c r="H52" s="27">
        <v>0</v>
      </c>
      <c r="I52" s="128">
        <f t="shared" si="0"/>
        <v>0</v>
      </c>
      <c r="J52" s="122" t="e">
        <f>G52-#REF!</f>
        <v>#REF!</v>
      </c>
    </row>
    <row r="53" spans="2:10" ht="13.5">
      <c r="B53" s="16" t="s">
        <v>564</v>
      </c>
      <c r="C53" s="23" t="s">
        <v>8</v>
      </c>
      <c r="D53" s="23" t="s">
        <v>12</v>
      </c>
      <c r="E53" s="54" t="s">
        <v>178</v>
      </c>
      <c r="F53" s="23" t="s">
        <v>417</v>
      </c>
      <c r="G53" s="27">
        <v>0</v>
      </c>
      <c r="H53" s="27">
        <v>0</v>
      </c>
      <c r="I53" s="128">
        <f t="shared" si="0"/>
        <v>0</v>
      </c>
      <c r="J53" s="122"/>
    </row>
    <row r="54" spans="2:10" ht="27">
      <c r="B54" s="15" t="s">
        <v>14</v>
      </c>
      <c r="C54" s="23" t="s">
        <v>8</v>
      </c>
      <c r="D54" s="23" t="s">
        <v>12</v>
      </c>
      <c r="E54" s="54" t="s">
        <v>179</v>
      </c>
      <c r="F54" s="23"/>
      <c r="G54" s="27">
        <f>G55+G59</f>
        <v>310.1</v>
      </c>
      <c r="H54" s="27">
        <f>H55+H59</f>
        <v>310.13</v>
      </c>
      <c r="I54" s="128">
        <f t="shared" si="0"/>
        <v>0.029999999999972715</v>
      </c>
      <c r="J54" s="122" t="e">
        <f>G54-#REF!</f>
        <v>#REF!</v>
      </c>
    </row>
    <row r="55" spans="2:10" ht="13.5">
      <c r="B55" s="15" t="s">
        <v>81</v>
      </c>
      <c r="C55" s="23" t="s">
        <v>8</v>
      </c>
      <c r="D55" s="23" t="s">
        <v>12</v>
      </c>
      <c r="E55" s="54" t="s">
        <v>179</v>
      </c>
      <c r="F55" s="23" t="s">
        <v>79</v>
      </c>
      <c r="G55" s="27">
        <f>G56+G57+G58</f>
        <v>301.1</v>
      </c>
      <c r="H55" s="27">
        <f>H56+H57+H58</f>
        <v>301.13</v>
      </c>
      <c r="I55" s="128">
        <f t="shared" si="0"/>
        <v>0.029999999999972715</v>
      </c>
      <c r="J55" s="122" t="e">
        <f>G55-#REF!</f>
        <v>#REF!</v>
      </c>
    </row>
    <row r="56" spans="2:10" ht="13.5">
      <c r="B56" s="15" t="s">
        <v>80</v>
      </c>
      <c r="C56" s="23" t="s">
        <v>8</v>
      </c>
      <c r="D56" s="23" t="s">
        <v>12</v>
      </c>
      <c r="E56" s="54" t="s">
        <v>179</v>
      </c>
      <c r="F56" s="23" t="s">
        <v>78</v>
      </c>
      <c r="G56" s="27">
        <f>211.4</f>
        <v>211.4</v>
      </c>
      <c r="H56" s="27">
        <v>211.43</v>
      </c>
      <c r="I56" s="128">
        <f t="shared" si="0"/>
        <v>0.030000000000001137</v>
      </c>
      <c r="J56" s="122" t="e">
        <f>G56-#REF!</f>
        <v>#REF!</v>
      </c>
    </row>
    <row r="57" spans="2:10" ht="13.5">
      <c r="B57" s="16" t="s">
        <v>95</v>
      </c>
      <c r="C57" s="23" t="s">
        <v>8</v>
      </c>
      <c r="D57" s="23" t="s">
        <v>12</v>
      </c>
      <c r="E57" s="54" t="s">
        <v>179</v>
      </c>
      <c r="F57" s="23" t="s">
        <v>96</v>
      </c>
      <c r="G57" s="27">
        <f>0.4+4.5+6+15</f>
        <v>25.9</v>
      </c>
      <c r="H57" s="27">
        <v>25.9</v>
      </c>
      <c r="I57" s="128">
        <f t="shared" si="0"/>
        <v>0</v>
      </c>
      <c r="J57" s="122" t="e">
        <f>G57-#REF!</f>
        <v>#REF!</v>
      </c>
    </row>
    <row r="58" spans="2:10" ht="27">
      <c r="B58" s="16" t="s">
        <v>174</v>
      </c>
      <c r="C58" s="23" t="s">
        <v>8</v>
      </c>
      <c r="D58" s="23" t="s">
        <v>12</v>
      </c>
      <c r="E58" s="54" t="s">
        <v>179</v>
      </c>
      <c r="F58" s="23" t="s">
        <v>173</v>
      </c>
      <c r="G58" s="27">
        <v>63.8</v>
      </c>
      <c r="H58" s="27">
        <v>63.8</v>
      </c>
      <c r="I58" s="128">
        <f t="shared" si="0"/>
        <v>0</v>
      </c>
      <c r="J58" s="122"/>
    </row>
    <row r="59" spans="2:10" ht="13.5">
      <c r="B59" s="15" t="s">
        <v>82</v>
      </c>
      <c r="C59" s="23" t="s">
        <v>8</v>
      </c>
      <c r="D59" s="23" t="s">
        <v>12</v>
      </c>
      <c r="E59" s="54" t="s">
        <v>179</v>
      </c>
      <c r="F59" s="23" t="s">
        <v>83</v>
      </c>
      <c r="G59" s="27">
        <f>G60</f>
        <v>9</v>
      </c>
      <c r="H59" s="27">
        <f>H60</f>
        <v>9</v>
      </c>
      <c r="I59" s="128">
        <f t="shared" si="0"/>
        <v>0</v>
      </c>
      <c r="J59" s="122" t="e">
        <f>G59-#REF!</f>
        <v>#REF!</v>
      </c>
    </row>
    <row r="60" spans="2:10" ht="13.5">
      <c r="B60" s="16" t="s">
        <v>127</v>
      </c>
      <c r="C60" s="23" t="s">
        <v>8</v>
      </c>
      <c r="D60" s="23" t="s">
        <v>12</v>
      </c>
      <c r="E60" s="54" t="s">
        <v>179</v>
      </c>
      <c r="F60" s="23" t="s">
        <v>85</v>
      </c>
      <c r="G60" s="27">
        <f>9</f>
        <v>9</v>
      </c>
      <c r="H60" s="27">
        <v>9</v>
      </c>
      <c r="I60" s="128">
        <f t="shared" si="0"/>
        <v>0</v>
      </c>
      <c r="J60" s="122" t="e">
        <f>G60-#REF!</f>
        <v>#REF!</v>
      </c>
    </row>
    <row r="61" spans="2:10" ht="69">
      <c r="B61" s="16" t="s">
        <v>665</v>
      </c>
      <c r="C61" s="23" t="s">
        <v>8</v>
      </c>
      <c r="D61" s="23" t="s">
        <v>12</v>
      </c>
      <c r="E61" s="54" t="s">
        <v>663</v>
      </c>
      <c r="F61" s="23"/>
      <c r="G61" s="27">
        <f>G62</f>
        <v>0</v>
      </c>
      <c r="H61" s="27">
        <f>H62</f>
        <v>20.35</v>
      </c>
      <c r="I61" s="128">
        <f t="shared" si="0"/>
        <v>20.35</v>
      </c>
      <c r="J61" s="122"/>
    </row>
    <row r="62" spans="2:10" ht="13.5">
      <c r="B62" s="15" t="s">
        <v>81</v>
      </c>
      <c r="C62" s="23" t="s">
        <v>8</v>
      </c>
      <c r="D62" s="23" t="s">
        <v>12</v>
      </c>
      <c r="E62" s="54" t="s">
        <v>663</v>
      </c>
      <c r="F62" s="23" t="s">
        <v>79</v>
      </c>
      <c r="G62" s="27">
        <f>G63+G64</f>
        <v>0</v>
      </c>
      <c r="H62" s="27">
        <f>H63+H64</f>
        <v>20.35</v>
      </c>
      <c r="I62" s="128">
        <f t="shared" si="0"/>
        <v>20.35</v>
      </c>
      <c r="J62" s="122"/>
    </row>
    <row r="63" spans="2:10" ht="13.5">
      <c r="B63" s="15" t="s">
        <v>80</v>
      </c>
      <c r="C63" s="23" t="s">
        <v>8</v>
      </c>
      <c r="D63" s="23" t="s">
        <v>12</v>
      </c>
      <c r="E63" s="54" t="s">
        <v>663</v>
      </c>
      <c r="F63" s="23" t="s">
        <v>78</v>
      </c>
      <c r="G63" s="27">
        <v>0</v>
      </c>
      <c r="H63" s="27">
        <v>15.63</v>
      </c>
      <c r="I63" s="128">
        <f t="shared" si="0"/>
        <v>15.63</v>
      </c>
      <c r="J63" s="122"/>
    </row>
    <row r="64" spans="2:10" ht="27">
      <c r="B64" s="16" t="s">
        <v>174</v>
      </c>
      <c r="C64" s="23" t="s">
        <v>8</v>
      </c>
      <c r="D64" s="23" t="s">
        <v>12</v>
      </c>
      <c r="E64" s="54" t="s">
        <v>663</v>
      </c>
      <c r="F64" s="23" t="s">
        <v>173</v>
      </c>
      <c r="G64" s="27">
        <v>0</v>
      </c>
      <c r="H64" s="27">
        <v>4.72</v>
      </c>
      <c r="I64" s="128">
        <f t="shared" si="0"/>
        <v>4.72</v>
      </c>
      <c r="J64" s="122"/>
    </row>
    <row r="65" spans="2:12" s="98" customFormat="1" ht="41.25">
      <c r="B65" s="73" t="s">
        <v>202</v>
      </c>
      <c r="C65" s="24" t="s">
        <v>8</v>
      </c>
      <c r="D65" s="24" t="s">
        <v>15</v>
      </c>
      <c r="E65" s="24"/>
      <c r="F65" s="24"/>
      <c r="G65" s="26">
        <f>G66+G90</f>
        <v>14321.6</v>
      </c>
      <c r="H65" s="26">
        <f>H66+H90</f>
        <v>14682.87</v>
      </c>
      <c r="I65" s="147">
        <f t="shared" si="0"/>
        <v>361.27000000000044</v>
      </c>
      <c r="J65" s="122" t="e">
        <f>G65-#REF!</f>
        <v>#REF!</v>
      </c>
      <c r="K65" s="114"/>
      <c r="L65" s="97"/>
    </row>
    <row r="66" spans="2:10" ht="27">
      <c r="B66" s="15" t="s">
        <v>534</v>
      </c>
      <c r="C66" s="23" t="s">
        <v>128</v>
      </c>
      <c r="D66" s="23" t="s">
        <v>15</v>
      </c>
      <c r="E66" s="54" t="s">
        <v>9</v>
      </c>
      <c r="F66" s="23"/>
      <c r="G66" s="27">
        <f>G67</f>
        <v>13313.7</v>
      </c>
      <c r="H66" s="27">
        <f>H67</f>
        <v>13664.970000000001</v>
      </c>
      <c r="I66" s="128">
        <f t="shared" si="0"/>
        <v>351.27000000000044</v>
      </c>
      <c r="J66" s="122"/>
    </row>
    <row r="67" spans="2:10" ht="13.5">
      <c r="B67" s="15" t="s">
        <v>183</v>
      </c>
      <c r="C67" s="23" t="s">
        <v>8</v>
      </c>
      <c r="D67" s="23" t="s">
        <v>15</v>
      </c>
      <c r="E67" s="54" t="s">
        <v>184</v>
      </c>
      <c r="F67" s="23"/>
      <c r="G67" s="27">
        <f>G68</f>
        <v>13313.7</v>
      </c>
      <c r="H67" s="27">
        <f>H68</f>
        <v>13664.970000000001</v>
      </c>
      <c r="I67" s="128">
        <f t="shared" si="0"/>
        <v>351.27000000000044</v>
      </c>
      <c r="J67" s="122"/>
    </row>
    <row r="68" spans="2:10" ht="41.25">
      <c r="B68" s="15" t="s">
        <v>222</v>
      </c>
      <c r="C68" s="23" t="s">
        <v>8</v>
      </c>
      <c r="D68" s="23" t="s">
        <v>15</v>
      </c>
      <c r="E68" s="54" t="s">
        <v>185</v>
      </c>
      <c r="F68" s="23"/>
      <c r="G68" s="27">
        <f>G69+G86</f>
        <v>13313.7</v>
      </c>
      <c r="H68" s="27">
        <f>H69+H86</f>
        <v>13664.970000000001</v>
      </c>
      <c r="I68" s="128">
        <f t="shared" si="0"/>
        <v>351.27000000000044</v>
      </c>
      <c r="J68" s="122"/>
    </row>
    <row r="69" spans="2:11" ht="27">
      <c r="B69" s="70" t="s">
        <v>186</v>
      </c>
      <c r="C69" s="23" t="s">
        <v>8</v>
      </c>
      <c r="D69" s="23" t="s">
        <v>15</v>
      </c>
      <c r="E69" s="57" t="s">
        <v>187</v>
      </c>
      <c r="F69" s="23"/>
      <c r="G69" s="27">
        <f>G70+G75+G79</f>
        <v>13313.7</v>
      </c>
      <c r="H69" s="27">
        <f>H70+H75+H79</f>
        <v>13299.7</v>
      </c>
      <c r="I69" s="128">
        <f t="shared" si="0"/>
        <v>-14</v>
      </c>
      <c r="J69" s="122"/>
      <c r="K69" s="96"/>
    </row>
    <row r="70" spans="2:10" ht="54.75">
      <c r="B70" s="69" t="s">
        <v>188</v>
      </c>
      <c r="C70" s="23" t="s">
        <v>8</v>
      </c>
      <c r="D70" s="23" t="s">
        <v>15</v>
      </c>
      <c r="E70" s="54" t="s">
        <v>189</v>
      </c>
      <c r="F70" s="23" t="s">
        <v>190</v>
      </c>
      <c r="G70" s="27">
        <f>G71</f>
        <v>11700.7</v>
      </c>
      <c r="H70" s="27">
        <f>H71</f>
        <v>11700.7</v>
      </c>
      <c r="I70" s="128">
        <f t="shared" si="0"/>
        <v>0</v>
      </c>
      <c r="J70" s="122" t="e">
        <f>G70-#REF!</f>
        <v>#REF!</v>
      </c>
    </row>
    <row r="71" spans="2:10" ht="27">
      <c r="B71" s="69" t="s">
        <v>191</v>
      </c>
      <c r="C71" s="23" t="s">
        <v>8</v>
      </c>
      <c r="D71" s="23" t="s">
        <v>15</v>
      </c>
      <c r="E71" s="54" t="s">
        <v>189</v>
      </c>
      <c r="F71" s="23" t="s">
        <v>79</v>
      </c>
      <c r="G71" s="27">
        <f>G72+G73+G74</f>
        <v>11700.7</v>
      </c>
      <c r="H71" s="27">
        <f>H72+H73+H74</f>
        <v>11700.7</v>
      </c>
      <c r="I71" s="128">
        <f t="shared" si="0"/>
        <v>0</v>
      </c>
      <c r="J71" s="122" t="e">
        <f>G71-#REF!</f>
        <v>#REF!</v>
      </c>
    </row>
    <row r="72" spans="2:10" ht="13.5">
      <c r="B72" s="15" t="s">
        <v>80</v>
      </c>
      <c r="C72" s="23" t="s">
        <v>8</v>
      </c>
      <c r="D72" s="23" t="s">
        <v>15</v>
      </c>
      <c r="E72" s="54" t="s">
        <v>189</v>
      </c>
      <c r="F72" s="23" t="s">
        <v>78</v>
      </c>
      <c r="G72" s="27">
        <f>8602.7</f>
        <v>8602.7</v>
      </c>
      <c r="H72" s="27">
        <v>8602.7</v>
      </c>
      <c r="I72" s="128">
        <f t="shared" si="0"/>
        <v>0</v>
      </c>
      <c r="J72" s="122" t="e">
        <f>G72-#REF!</f>
        <v>#REF!</v>
      </c>
    </row>
    <row r="73" spans="2:10" ht="13.5">
      <c r="B73" s="16" t="s">
        <v>95</v>
      </c>
      <c r="C73" s="23" t="s">
        <v>8</v>
      </c>
      <c r="D73" s="23" t="s">
        <v>15</v>
      </c>
      <c r="E73" s="54" t="s">
        <v>189</v>
      </c>
      <c r="F73" s="23" t="s">
        <v>96</v>
      </c>
      <c r="G73" s="27">
        <f>20+45+435</f>
        <v>500</v>
      </c>
      <c r="H73" s="27">
        <v>500</v>
      </c>
      <c r="I73" s="128">
        <f t="shared" si="0"/>
        <v>0</v>
      </c>
      <c r="J73" s="122" t="e">
        <f>G73-#REF!</f>
        <v>#REF!</v>
      </c>
    </row>
    <row r="74" spans="2:10" ht="27">
      <c r="B74" s="16" t="s">
        <v>174</v>
      </c>
      <c r="C74" s="23" t="s">
        <v>8</v>
      </c>
      <c r="D74" s="23" t="s">
        <v>15</v>
      </c>
      <c r="E74" s="54" t="s">
        <v>189</v>
      </c>
      <c r="F74" s="23" t="s">
        <v>173</v>
      </c>
      <c r="G74" s="27">
        <f>2598</f>
        <v>2598</v>
      </c>
      <c r="H74" s="27">
        <v>2598</v>
      </c>
      <c r="I74" s="128">
        <f t="shared" si="0"/>
        <v>0</v>
      </c>
      <c r="J74" s="122"/>
    </row>
    <row r="75" spans="2:10" ht="27">
      <c r="B75" s="58" t="s">
        <v>192</v>
      </c>
      <c r="C75" s="23" t="s">
        <v>8</v>
      </c>
      <c r="D75" s="23" t="s">
        <v>15</v>
      </c>
      <c r="E75" s="54" t="s">
        <v>189</v>
      </c>
      <c r="F75" s="23" t="s">
        <v>193</v>
      </c>
      <c r="G75" s="27">
        <f>G76</f>
        <v>1408</v>
      </c>
      <c r="H75" s="27">
        <f>H76</f>
        <v>1394</v>
      </c>
      <c r="I75" s="128">
        <f t="shared" si="0"/>
        <v>-14</v>
      </c>
      <c r="J75" s="122"/>
    </row>
    <row r="76" spans="2:10" ht="27">
      <c r="B76" s="69" t="s">
        <v>194</v>
      </c>
      <c r="C76" s="23" t="s">
        <v>8</v>
      </c>
      <c r="D76" s="23" t="s">
        <v>15</v>
      </c>
      <c r="E76" s="54" t="s">
        <v>189</v>
      </c>
      <c r="F76" s="23" t="s">
        <v>83</v>
      </c>
      <c r="G76" s="27">
        <f>G77+G78</f>
        <v>1408</v>
      </c>
      <c r="H76" s="27">
        <f>H77+H78</f>
        <v>1394</v>
      </c>
      <c r="I76" s="128">
        <f t="shared" si="0"/>
        <v>-14</v>
      </c>
      <c r="J76" s="122" t="e">
        <f>G76-#REF!</f>
        <v>#REF!</v>
      </c>
    </row>
    <row r="77" spans="2:10" ht="27">
      <c r="B77" s="16" t="s">
        <v>86</v>
      </c>
      <c r="C77" s="23" t="s">
        <v>8</v>
      </c>
      <c r="D77" s="23" t="s">
        <v>15</v>
      </c>
      <c r="E77" s="54" t="s">
        <v>189</v>
      </c>
      <c r="F77" s="23" t="s">
        <v>87</v>
      </c>
      <c r="G77" s="27">
        <f>472.6+60+113.8+100+150</f>
        <v>896.4</v>
      </c>
      <c r="H77" s="27">
        <v>896.4</v>
      </c>
      <c r="I77" s="128">
        <f t="shared" si="0"/>
        <v>0</v>
      </c>
      <c r="J77" s="122" t="e">
        <f>G77-#REF!</f>
        <v>#REF!</v>
      </c>
    </row>
    <row r="78" spans="2:10" ht="13.5">
      <c r="B78" s="15" t="s">
        <v>84</v>
      </c>
      <c r="C78" s="23" t="s">
        <v>8</v>
      </c>
      <c r="D78" s="23" t="s">
        <v>15</v>
      </c>
      <c r="E78" s="54" t="s">
        <v>189</v>
      </c>
      <c r="F78" s="23" t="s">
        <v>85</v>
      </c>
      <c r="G78" s="27">
        <f>60.5+90+251.1+110</f>
        <v>511.6</v>
      </c>
      <c r="H78" s="27">
        <f>60.5+125+152.1+160</f>
        <v>497.6</v>
      </c>
      <c r="I78" s="128">
        <f t="shared" si="0"/>
        <v>-14</v>
      </c>
      <c r="J78" s="122" t="e">
        <f>G78-#REF!</f>
        <v>#REF!</v>
      </c>
    </row>
    <row r="79" spans="2:10" ht="13.5">
      <c r="B79" s="64" t="s">
        <v>97</v>
      </c>
      <c r="C79" s="23" t="s">
        <v>8</v>
      </c>
      <c r="D79" s="23" t="s">
        <v>15</v>
      </c>
      <c r="E79" s="54" t="s">
        <v>189</v>
      </c>
      <c r="F79" s="23" t="s">
        <v>98</v>
      </c>
      <c r="G79" s="55">
        <f>G80+G82</f>
        <v>205</v>
      </c>
      <c r="H79" s="27">
        <f>H80+H82</f>
        <v>205</v>
      </c>
      <c r="I79" s="128">
        <f t="shared" si="0"/>
        <v>0</v>
      </c>
      <c r="J79" s="123" t="e">
        <f>J80+J82</f>
        <v>#REF!</v>
      </c>
    </row>
    <row r="80" spans="2:10" ht="13.5">
      <c r="B80" s="15" t="s">
        <v>133</v>
      </c>
      <c r="C80" s="23" t="s">
        <v>8</v>
      </c>
      <c r="D80" s="23" t="s">
        <v>15</v>
      </c>
      <c r="E80" s="54" t="s">
        <v>189</v>
      </c>
      <c r="F80" s="23" t="s">
        <v>135</v>
      </c>
      <c r="G80" s="27">
        <f>G81</f>
        <v>70</v>
      </c>
      <c r="H80" s="27">
        <f>H81</f>
        <v>70</v>
      </c>
      <c r="I80" s="128">
        <f t="shared" si="0"/>
        <v>0</v>
      </c>
      <c r="J80" s="122" t="e">
        <f>G80-#REF!</f>
        <v>#REF!</v>
      </c>
    </row>
    <row r="81" spans="2:10" ht="28.5" customHeight="1">
      <c r="B81" s="15" t="s">
        <v>134</v>
      </c>
      <c r="C81" s="23" t="s">
        <v>8</v>
      </c>
      <c r="D81" s="23" t="s">
        <v>15</v>
      </c>
      <c r="E81" s="54" t="s">
        <v>189</v>
      </c>
      <c r="F81" s="23" t="s">
        <v>136</v>
      </c>
      <c r="G81" s="27">
        <f>70</f>
        <v>70</v>
      </c>
      <c r="H81" s="27">
        <v>70</v>
      </c>
      <c r="I81" s="128">
        <f t="shared" si="0"/>
        <v>0</v>
      </c>
      <c r="J81" s="122" t="e">
        <f>G81-#REF!</f>
        <v>#REF!</v>
      </c>
    </row>
    <row r="82" spans="2:10" ht="13.5">
      <c r="B82" s="16" t="s">
        <v>88</v>
      </c>
      <c r="C82" s="23" t="s">
        <v>8</v>
      </c>
      <c r="D82" s="23" t="s">
        <v>15</v>
      </c>
      <c r="E82" s="54" t="s">
        <v>189</v>
      </c>
      <c r="F82" s="23" t="s">
        <v>90</v>
      </c>
      <c r="G82" s="27">
        <f>G84+G83+G85</f>
        <v>135</v>
      </c>
      <c r="H82" s="27">
        <f>H84+H83+H85</f>
        <v>135</v>
      </c>
      <c r="I82" s="128">
        <f t="shared" si="0"/>
        <v>0</v>
      </c>
      <c r="J82" s="122" t="e">
        <f>G82-#REF!</f>
        <v>#REF!</v>
      </c>
    </row>
    <row r="83" spans="2:10" ht="13.5">
      <c r="B83" s="16" t="s">
        <v>89</v>
      </c>
      <c r="C83" s="23" t="s">
        <v>8</v>
      </c>
      <c r="D83" s="23" t="s">
        <v>15</v>
      </c>
      <c r="E83" s="54" t="s">
        <v>189</v>
      </c>
      <c r="F83" s="23" t="s">
        <v>91</v>
      </c>
      <c r="G83" s="27">
        <v>10</v>
      </c>
      <c r="H83" s="27">
        <v>10</v>
      </c>
      <c r="I83" s="128">
        <f t="shared" si="0"/>
        <v>0</v>
      </c>
      <c r="J83" s="122" t="e">
        <f>G83-#REF!</f>
        <v>#REF!</v>
      </c>
    </row>
    <row r="84" spans="2:10" ht="13.5">
      <c r="B84" s="16" t="s">
        <v>563</v>
      </c>
      <c r="C84" s="23" t="s">
        <v>8</v>
      </c>
      <c r="D84" s="23" t="s">
        <v>15</v>
      </c>
      <c r="E84" s="54" t="s">
        <v>189</v>
      </c>
      <c r="F84" s="23" t="s">
        <v>92</v>
      </c>
      <c r="G84" s="27">
        <f>10+20+10</f>
        <v>40</v>
      </c>
      <c r="H84" s="27">
        <v>40</v>
      </c>
      <c r="I84" s="128">
        <f t="shared" si="0"/>
        <v>0</v>
      </c>
      <c r="J84" s="122" t="e">
        <f>G84-#REF!</f>
        <v>#REF!</v>
      </c>
    </row>
    <row r="85" spans="2:10" ht="13.5">
      <c r="B85" s="16" t="s">
        <v>564</v>
      </c>
      <c r="C85" s="23" t="s">
        <v>8</v>
      </c>
      <c r="D85" s="23" t="s">
        <v>15</v>
      </c>
      <c r="E85" s="54" t="s">
        <v>189</v>
      </c>
      <c r="F85" s="23" t="s">
        <v>417</v>
      </c>
      <c r="G85" s="27">
        <f>50+35</f>
        <v>85</v>
      </c>
      <c r="H85" s="27">
        <v>85</v>
      </c>
      <c r="I85" s="128">
        <f t="shared" si="0"/>
        <v>0</v>
      </c>
      <c r="J85" s="122"/>
    </row>
    <row r="86" spans="2:10" ht="69">
      <c r="B86" s="16" t="s">
        <v>665</v>
      </c>
      <c r="C86" s="23" t="s">
        <v>8</v>
      </c>
      <c r="D86" s="23" t="s">
        <v>15</v>
      </c>
      <c r="E86" s="54" t="s">
        <v>666</v>
      </c>
      <c r="F86" s="23" t="s">
        <v>190</v>
      </c>
      <c r="G86" s="27">
        <f>G87</f>
        <v>0</v>
      </c>
      <c r="H86" s="27">
        <f>H87</f>
        <v>365.27</v>
      </c>
      <c r="I86" s="128">
        <f t="shared" si="0"/>
        <v>365.27</v>
      </c>
      <c r="J86" s="122"/>
    </row>
    <row r="87" spans="2:10" ht="13.5">
      <c r="B87" s="15" t="s">
        <v>81</v>
      </c>
      <c r="C87" s="23" t="s">
        <v>8</v>
      </c>
      <c r="D87" s="23" t="s">
        <v>15</v>
      </c>
      <c r="E87" s="54" t="s">
        <v>666</v>
      </c>
      <c r="F87" s="23" t="s">
        <v>79</v>
      </c>
      <c r="G87" s="27">
        <f>G88+G89</f>
        <v>0</v>
      </c>
      <c r="H87" s="27">
        <f>H88+H89</f>
        <v>365.27</v>
      </c>
      <c r="I87" s="128">
        <f aca="true" t="shared" si="1" ref="I87:I150">H87-G87</f>
        <v>365.27</v>
      </c>
      <c r="J87" s="122"/>
    </row>
    <row r="88" spans="2:10" ht="13.5">
      <c r="B88" s="15" t="s">
        <v>80</v>
      </c>
      <c r="C88" s="23" t="s">
        <v>8</v>
      </c>
      <c r="D88" s="23" t="s">
        <v>15</v>
      </c>
      <c r="E88" s="54" t="s">
        <v>666</v>
      </c>
      <c r="F88" s="23" t="s">
        <v>78</v>
      </c>
      <c r="G88" s="27">
        <v>0</v>
      </c>
      <c r="H88" s="27">
        <v>280.55</v>
      </c>
      <c r="I88" s="128">
        <f t="shared" si="1"/>
        <v>280.55</v>
      </c>
      <c r="J88" s="122"/>
    </row>
    <row r="89" spans="2:10" ht="27">
      <c r="B89" s="16" t="s">
        <v>174</v>
      </c>
      <c r="C89" s="23" t="s">
        <v>8</v>
      </c>
      <c r="D89" s="23" t="s">
        <v>15</v>
      </c>
      <c r="E89" s="54" t="s">
        <v>666</v>
      </c>
      <c r="F89" s="23" t="s">
        <v>173</v>
      </c>
      <c r="G89" s="27">
        <v>0</v>
      </c>
      <c r="H89" s="27">
        <v>84.72</v>
      </c>
      <c r="I89" s="128">
        <f t="shared" si="1"/>
        <v>84.72</v>
      </c>
      <c r="J89" s="122"/>
    </row>
    <row r="90" spans="2:12" ht="13.5">
      <c r="B90" s="62" t="s">
        <v>180</v>
      </c>
      <c r="C90" s="23" t="s">
        <v>8</v>
      </c>
      <c r="D90" s="23" t="s">
        <v>15</v>
      </c>
      <c r="E90" s="54" t="s">
        <v>181</v>
      </c>
      <c r="F90" s="23"/>
      <c r="G90" s="27">
        <f>G91+G94+G99+G106+G111</f>
        <v>1007.8999999999999</v>
      </c>
      <c r="H90" s="27">
        <f>H91+H94+H99+H106+H111</f>
        <v>1017.8999999999999</v>
      </c>
      <c r="I90" s="128">
        <f t="shared" si="1"/>
        <v>10</v>
      </c>
      <c r="J90" s="122"/>
      <c r="K90" s="1"/>
      <c r="L90" s="1"/>
    </row>
    <row r="91" spans="2:12" ht="17.25" customHeight="1">
      <c r="B91" s="15" t="s">
        <v>210</v>
      </c>
      <c r="C91" s="23" t="s">
        <v>8</v>
      </c>
      <c r="D91" s="23" t="s">
        <v>15</v>
      </c>
      <c r="E91" s="54" t="s">
        <v>209</v>
      </c>
      <c r="F91" s="23"/>
      <c r="G91" s="27">
        <f>G92</f>
        <v>0</v>
      </c>
      <c r="H91" s="27">
        <f>H92</f>
        <v>10</v>
      </c>
      <c r="I91" s="128">
        <f t="shared" si="1"/>
        <v>10</v>
      </c>
      <c r="J91" s="122"/>
      <c r="K91" s="1"/>
      <c r="L91" s="1"/>
    </row>
    <row r="92" spans="2:10" ht="13.5">
      <c r="B92" s="15" t="s">
        <v>82</v>
      </c>
      <c r="C92" s="23" t="s">
        <v>8</v>
      </c>
      <c r="D92" s="23" t="s">
        <v>15</v>
      </c>
      <c r="E92" s="54" t="s">
        <v>209</v>
      </c>
      <c r="F92" s="23" t="s">
        <v>83</v>
      </c>
      <c r="G92" s="27">
        <f>G93</f>
        <v>0</v>
      </c>
      <c r="H92" s="27">
        <f>H93</f>
        <v>10</v>
      </c>
      <c r="I92" s="128">
        <f t="shared" si="1"/>
        <v>10</v>
      </c>
      <c r="J92" s="122"/>
    </row>
    <row r="93" spans="2:10" ht="13.5">
      <c r="B93" s="15" t="s">
        <v>84</v>
      </c>
      <c r="C93" s="23" t="s">
        <v>128</v>
      </c>
      <c r="D93" s="23" t="s">
        <v>15</v>
      </c>
      <c r="E93" s="54" t="s">
        <v>209</v>
      </c>
      <c r="F93" s="23" t="s">
        <v>85</v>
      </c>
      <c r="G93" s="27">
        <v>0</v>
      </c>
      <c r="H93" s="27">
        <v>10</v>
      </c>
      <c r="I93" s="128">
        <f t="shared" si="1"/>
        <v>10</v>
      </c>
      <c r="J93" s="122"/>
    </row>
    <row r="94" spans="2:11" ht="13.5">
      <c r="B94" s="69" t="s">
        <v>198</v>
      </c>
      <c r="C94" s="23" t="s">
        <v>8</v>
      </c>
      <c r="D94" s="23" t="s">
        <v>15</v>
      </c>
      <c r="E94" s="54" t="s">
        <v>199</v>
      </c>
      <c r="F94" s="23"/>
      <c r="G94" s="27">
        <f>G96</f>
        <v>419.79999999999995</v>
      </c>
      <c r="H94" s="27">
        <f>H96</f>
        <v>419.79999999999995</v>
      </c>
      <c r="I94" s="128">
        <f t="shared" si="1"/>
        <v>0</v>
      </c>
      <c r="J94" s="122" t="e">
        <f>G94-#REF!</f>
        <v>#REF!</v>
      </c>
      <c r="K94" s="96"/>
    </row>
    <row r="95" spans="2:10" ht="54.75">
      <c r="B95" s="69" t="s">
        <v>188</v>
      </c>
      <c r="C95" s="23" t="s">
        <v>8</v>
      </c>
      <c r="D95" s="23" t="s">
        <v>15</v>
      </c>
      <c r="E95" s="54" t="s">
        <v>199</v>
      </c>
      <c r="F95" s="23" t="s">
        <v>190</v>
      </c>
      <c r="G95" s="27">
        <f>G96</f>
        <v>419.79999999999995</v>
      </c>
      <c r="H95" s="27">
        <f>H96</f>
        <v>419.79999999999995</v>
      </c>
      <c r="I95" s="128">
        <f t="shared" si="1"/>
        <v>0</v>
      </c>
      <c r="J95" s="122"/>
    </row>
    <row r="96" spans="2:10" ht="27">
      <c r="B96" s="69" t="s">
        <v>191</v>
      </c>
      <c r="C96" s="29" t="s">
        <v>8</v>
      </c>
      <c r="D96" s="29" t="s">
        <v>15</v>
      </c>
      <c r="E96" s="54" t="s">
        <v>199</v>
      </c>
      <c r="F96" s="23" t="s">
        <v>79</v>
      </c>
      <c r="G96" s="27">
        <f>G97+G98</f>
        <v>419.79999999999995</v>
      </c>
      <c r="H96" s="27">
        <f>H97+H98</f>
        <v>419.79999999999995</v>
      </c>
      <c r="I96" s="128">
        <f t="shared" si="1"/>
        <v>0</v>
      </c>
      <c r="J96" s="122" t="e">
        <f>G96-#REF!</f>
        <v>#REF!</v>
      </c>
    </row>
    <row r="97" spans="2:10" ht="13.5">
      <c r="B97" s="15" t="s">
        <v>80</v>
      </c>
      <c r="C97" s="29" t="s">
        <v>8</v>
      </c>
      <c r="D97" s="29" t="s">
        <v>15</v>
      </c>
      <c r="E97" s="54" t="s">
        <v>199</v>
      </c>
      <c r="F97" s="23" t="s">
        <v>78</v>
      </c>
      <c r="G97" s="71">
        <v>322.4</v>
      </c>
      <c r="H97" s="137">
        <v>322.4</v>
      </c>
      <c r="I97" s="128">
        <f t="shared" si="1"/>
        <v>0</v>
      </c>
      <c r="J97" s="122" t="e">
        <f>G97-#REF!</f>
        <v>#REF!</v>
      </c>
    </row>
    <row r="98" spans="2:10" ht="27">
      <c r="B98" s="16" t="s">
        <v>174</v>
      </c>
      <c r="C98" s="29" t="s">
        <v>8</v>
      </c>
      <c r="D98" s="29" t="s">
        <v>15</v>
      </c>
      <c r="E98" s="54" t="s">
        <v>199</v>
      </c>
      <c r="F98" s="23" t="s">
        <v>173</v>
      </c>
      <c r="G98" s="71">
        <v>97.4</v>
      </c>
      <c r="H98" s="137">
        <v>97.4</v>
      </c>
      <c r="I98" s="128">
        <f t="shared" si="1"/>
        <v>0</v>
      </c>
      <c r="J98" s="122"/>
    </row>
    <row r="99" spans="2:10" ht="27">
      <c r="B99" s="69" t="s">
        <v>197</v>
      </c>
      <c r="C99" s="23" t="s">
        <v>8</v>
      </c>
      <c r="D99" s="23" t="s">
        <v>15</v>
      </c>
      <c r="E99" s="54" t="s">
        <v>195</v>
      </c>
      <c r="F99" s="23"/>
      <c r="G99" s="27">
        <f>G100+G104</f>
        <v>8.2</v>
      </c>
      <c r="H99" s="27">
        <f>H100+H104</f>
        <v>8.2</v>
      </c>
      <c r="I99" s="128">
        <f t="shared" si="1"/>
        <v>0</v>
      </c>
      <c r="J99" s="122" t="e">
        <f>G99-#REF!</f>
        <v>#REF!</v>
      </c>
    </row>
    <row r="100" spans="2:10" ht="27">
      <c r="B100" s="58" t="s">
        <v>192</v>
      </c>
      <c r="C100" s="23" t="s">
        <v>8</v>
      </c>
      <c r="D100" s="23" t="s">
        <v>15</v>
      </c>
      <c r="E100" s="54" t="s">
        <v>195</v>
      </c>
      <c r="F100" s="23" t="s">
        <v>193</v>
      </c>
      <c r="G100" s="27">
        <f>G101</f>
        <v>1.5</v>
      </c>
      <c r="H100" s="27">
        <f>H101</f>
        <v>1.5</v>
      </c>
      <c r="I100" s="128">
        <f t="shared" si="1"/>
        <v>0</v>
      </c>
      <c r="J100" s="124"/>
    </row>
    <row r="101" spans="2:10" s="95" customFormat="1" ht="27">
      <c r="B101" s="69" t="s">
        <v>194</v>
      </c>
      <c r="C101" s="29" t="s">
        <v>8</v>
      </c>
      <c r="D101" s="29" t="s">
        <v>15</v>
      </c>
      <c r="E101" s="54" t="s">
        <v>195</v>
      </c>
      <c r="F101" s="23" t="s">
        <v>83</v>
      </c>
      <c r="G101" s="27">
        <f>G103+G102</f>
        <v>1.5</v>
      </c>
      <c r="H101" s="27">
        <f>H103+H102</f>
        <v>1.5</v>
      </c>
      <c r="I101" s="128">
        <f t="shared" si="1"/>
        <v>0</v>
      </c>
      <c r="J101" s="121" t="e">
        <f>G101-#REF!</f>
        <v>#REF!</v>
      </c>
    </row>
    <row r="102" spans="2:10" ht="27">
      <c r="B102" s="16" t="s">
        <v>86</v>
      </c>
      <c r="C102" s="29" t="s">
        <v>8</v>
      </c>
      <c r="D102" s="29" t="s">
        <v>15</v>
      </c>
      <c r="E102" s="54" t="s">
        <v>195</v>
      </c>
      <c r="F102" s="23" t="s">
        <v>87</v>
      </c>
      <c r="G102" s="27">
        <v>0</v>
      </c>
      <c r="H102" s="27">
        <v>0</v>
      </c>
      <c r="I102" s="128">
        <f t="shared" si="1"/>
        <v>0</v>
      </c>
      <c r="J102" s="125" t="e">
        <f>G102-#REF!</f>
        <v>#REF!</v>
      </c>
    </row>
    <row r="103" spans="2:10" ht="13.5">
      <c r="B103" s="15" t="s">
        <v>84</v>
      </c>
      <c r="C103" s="29" t="s">
        <v>8</v>
      </c>
      <c r="D103" s="29" t="s">
        <v>15</v>
      </c>
      <c r="E103" s="54" t="s">
        <v>195</v>
      </c>
      <c r="F103" s="23" t="s">
        <v>85</v>
      </c>
      <c r="G103" s="27">
        <v>1.5</v>
      </c>
      <c r="H103" s="27">
        <v>1.5</v>
      </c>
      <c r="I103" s="128">
        <f t="shared" si="1"/>
        <v>0</v>
      </c>
      <c r="J103" s="122" t="e">
        <f>G103-#REF!</f>
        <v>#REF!</v>
      </c>
    </row>
    <row r="104" spans="2:10" ht="13.5">
      <c r="B104" s="15" t="s">
        <v>16</v>
      </c>
      <c r="C104" s="29" t="s">
        <v>8</v>
      </c>
      <c r="D104" s="29" t="s">
        <v>15</v>
      </c>
      <c r="E104" s="54" t="s">
        <v>195</v>
      </c>
      <c r="F104" s="23" t="s">
        <v>10</v>
      </c>
      <c r="G104" s="27">
        <f>G105</f>
        <v>6.7</v>
      </c>
      <c r="H104" s="27">
        <f>H105</f>
        <v>6.7</v>
      </c>
      <c r="I104" s="128">
        <f t="shared" si="1"/>
        <v>0</v>
      </c>
      <c r="J104" s="122"/>
    </row>
    <row r="105" spans="2:10" ht="13.5">
      <c r="B105" s="64" t="s">
        <v>196</v>
      </c>
      <c r="C105" s="29" t="s">
        <v>8</v>
      </c>
      <c r="D105" s="29" t="s">
        <v>15</v>
      </c>
      <c r="E105" s="54" t="s">
        <v>195</v>
      </c>
      <c r="F105" s="23" t="s">
        <v>94</v>
      </c>
      <c r="G105" s="27">
        <v>6.7</v>
      </c>
      <c r="H105" s="27">
        <v>6.7</v>
      </c>
      <c r="I105" s="128">
        <f t="shared" si="1"/>
        <v>0</v>
      </c>
      <c r="J105" s="122" t="e">
        <f>G105-#REF!</f>
        <v>#REF!</v>
      </c>
    </row>
    <row r="106" spans="2:10" ht="41.25">
      <c r="B106" s="15" t="s">
        <v>17</v>
      </c>
      <c r="C106" s="23" t="s">
        <v>8</v>
      </c>
      <c r="D106" s="23" t="s">
        <v>15</v>
      </c>
      <c r="E106" s="54" t="s">
        <v>548</v>
      </c>
      <c r="F106" s="23"/>
      <c r="G106" s="27">
        <f>G107</f>
        <v>494.1</v>
      </c>
      <c r="H106" s="27">
        <f>H107</f>
        <v>494.1</v>
      </c>
      <c r="I106" s="128">
        <f t="shared" si="1"/>
        <v>0</v>
      </c>
      <c r="J106" s="122" t="e">
        <f>G106-#REF!</f>
        <v>#REF!</v>
      </c>
    </row>
    <row r="107" spans="2:10" ht="54.75">
      <c r="B107" s="69" t="s">
        <v>188</v>
      </c>
      <c r="C107" s="23" t="s">
        <v>8</v>
      </c>
      <c r="D107" s="23" t="s">
        <v>15</v>
      </c>
      <c r="E107" s="54" t="s">
        <v>548</v>
      </c>
      <c r="F107" s="23" t="s">
        <v>190</v>
      </c>
      <c r="G107" s="27">
        <f>G108</f>
        <v>494.1</v>
      </c>
      <c r="H107" s="27">
        <f>H108</f>
        <v>494.1</v>
      </c>
      <c r="I107" s="128">
        <f t="shared" si="1"/>
        <v>0</v>
      </c>
      <c r="J107" s="122"/>
    </row>
    <row r="108" spans="2:12" ht="13.5">
      <c r="B108" s="15" t="s">
        <v>81</v>
      </c>
      <c r="C108" s="23" t="s">
        <v>8</v>
      </c>
      <c r="D108" s="23" t="s">
        <v>15</v>
      </c>
      <c r="E108" s="54" t="s">
        <v>548</v>
      </c>
      <c r="F108" s="23" t="s">
        <v>79</v>
      </c>
      <c r="G108" s="27">
        <f>G109+G110</f>
        <v>494.1</v>
      </c>
      <c r="H108" s="27">
        <f>H109+H110</f>
        <v>494.1</v>
      </c>
      <c r="I108" s="128">
        <f t="shared" si="1"/>
        <v>0</v>
      </c>
      <c r="J108" s="122" t="e">
        <f>G108-#REF!</f>
        <v>#REF!</v>
      </c>
      <c r="K108" s="1"/>
      <c r="L108" s="1"/>
    </row>
    <row r="109" spans="2:12" ht="13.5">
      <c r="B109" s="15" t="s">
        <v>80</v>
      </c>
      <c r="C109" s="23" t="s">
        <v>8</v>
      </c>
      <c r="D109" s="23" t="s">
        <v>15</v>
      </c>
      <c r="E109" s="54" t="s">
        <v>548</v>
      </c>
      <c r="F109" s="23" t="s">
        <v>78</v>
      </c>
      <c r="G109" s="27">
        <v>379.5</v>
      </c>
      <c r="H109" s="27">
        <v>379.5</v>
      </c>
      <c r="I109" s="128">
        <f t="shared" si="1"/>
        <v>0</v>
      </c>
      <c r="J109" s="122" t="e">
        <f>G109-#REF!</f>
        <v>#REF!</v>
      </c>
      <c r="K109" s="1"/>
      <c r="L109" s="1"/>
    </row>
    <row r="110" spans="2:12" ht="27">
      <c r="B110" s="16" t="s">
        <v>174</v>
      </c>
      <c r="C110" s="23" t="s">
        <v>8</v>
      </c>
      <c r="D110" s="23" t="s">
        <v>15</v>
      </c>
      <c r="E110" s="54" t="s">
        <v>548</v>
      </c>
      <c r="F110" s="23" t="s">
        <v>173</v>
      </c>
      <c r="G110" s="27">
        <v>114.6</v>
      </c>
      <c r="H110" s="27">
        <v>114.6</v>
      </c>
      <c r="I110" s="128">
        <f t="shared" si="1"/>
        <v>0</v>
      </c>
      <c r="J110" s="122"/>
      <c r="K110" s="1"/>
      <c r="L110" s="1"/>
    </row>
    <row r="111" spans="2:12" ht="54.75">
      <c r="B111" s="17" t="s">
        <v>18</v>
      </c>
      <c r="C111" s="23" t="s">
        <v>8</v>
      </c>
      <c r="D111" s="23" t="s">
        <v>15</v>
      </c>
      <c r="E111" s="54" t="s">
        <v>548</v>
      </c>
      <c r="F111" s="23"/>
      <c r="G111" s="27">
        <f>G112+G116</f>
        <v>85.8</v>
      </c>
      <c r="H111" s="27">
        <f>H112+H116</f>
        <v>85.8</v>
      </c>
      <c r="I111" s="128">
        <f t="shared" si="1"/>
        <v>0</v>
      </c>
      <c r="J111" s="122" t="e">
        <f>G111-#REF!</f>
        <v>#REF!</v>
      </c>
      <c r="K111" s="1"/>
      <c r="L111" s="1"/>
    </row>
    <row r="112" spans="2:12" ht="54.75">
      <c r="B112" s="69" t="s">
        <v>188</v>
      </c>
      <c r="C112" s="23" t="s">
        <v>8</v>
      </c>
      <c r="D112" s="23" t="s">
        <v>15</v>
      </c>
      <c r="E112" s="54" t="s">
        <v>548</v>
      </c>
      <c r="F112" s="23" t="s">
        <v>190</v>
      </c>
      <c r="G112" s="27">
        <f>G113</f>
        <v>80</v>
      </c>
      <c r="H112" s="27">
        <f>H113</f>
        <v>80</v>
      </c>
      <c r="I112" s="128">
        <f t="shared" si="1"/>
        <v>0</v>
      </c>
      <c r="J112" s="122"/>
      <c r="K112" s="1"/>
      <c r="L112" s="1"/>
    </row>
    <row r="113" spans="2:12" ht="13.5">
      <c r="B113" s="15" t="s">
        <v>81</v>
      </c>
      <c r="C113" s="23" t="s">
        <v>8</v>
      </c>
      <c r="D113" s="23" t="s">
        <v>15</v>
      </c>
      <c r="E113" s="54" t="s">
        <v>548</v>
      </c>
      <c r="F113" s="23" t="s">
        <v>79</v>
      </c>
      <c r="G113" s="27">
        <f>G114+G115</f>
        <v>80</v>
      </c>
      <c r="H113" s="27">
        <f>H114+H115</f>
        <v>80</v>
      </c>
      <c r="I113" s="128">
        <f t="shared" si="1"/>
        <v>0</v>
      </c>
      <c r="J113" s="122" t="e">
        <f>G113-#REF!</f>
        <v>#REF!</v>
      </c>
      <c r="K113" s="1"/>
      <c r="L113" s="1"/>
    </row>
    <row r="114" spans="2:12" ht="13.5">
      <c r="B114" s="15" t="s">
        <v>80</v>
      </c>
      <c r="C114" s="23" t="s">
        <v>8</v>
      </c>
      <c r="D114" s="23" t="s">
        <v>15</v>
      </c>
      <c r="E114" s="54" t="s">
        <v>548</v>
      </c>
      <c r="F114" s="23" t="s">
        <v>78</v>
      </c>
      <c r="G114" s="27">
        <v>61.5</v>
      </c>
      <c r="H114" s="27">
        <v>61.5</v>
      </c>
      <c r="I114" s="128">
        <f t="shared" si="1"/>
        <v>0</v>
      </c>
      <c r="J114" s="122" t="e">
        <f>G114-#REF!</f>
        <v>#REF!</v>
      </c>
      <c r="K114" s="1"/>
      <c r="L114" s="1"/>
    </row>
    <row r="115" spans="2:12" ht="27">
      <c r="B115" s="16" t="s">
        <v>174</v>
      </c>
      <c r="C115" s="23" t="s">
        <v>8</v>
      </c>
      <c r="D115" s="23" t="s">
        <v>15</v>
      </c>
      <c r="E115" s="54" t="s">
        <v>548</v>
      </c>
      <c r="F115" s="23" t="s">
        <v>173</v>
      </c>
      <c r="G115" s="27">
        <v>18.5</v>
      </c>
      <c r="H115" s="27">
        <v>18.5</v>
      </c>
      <c r="I115" s="128">
        <f t="shared" si="1"/>
        <v>0</v>
      </c>
      <c r="J115" s="122"/>
      <c r="K115" s="1"/>
      <c r="L115" s="1"/>
    </row>
    <row r="116" spans="2:12" ht="27">
      <c r="B116" s="58" t="s">
        <v>192</v>
      </c>
      <c r="C116" s="23" t="s">
        <v>8</v>
      </c>
      <c r="D116" s="23" t="s">
        <v>15</v>
      </c>
      <c r="E116" s="54" t="s">
        <v>548</v>
      </c>
      <c r="F116" s="23" t="s">
        <v>193</v>
      </c>
      <c r="G116" s="27">
        <f>G117</f>
        <v>5.8</v>
      </c>
      <c r="H116" s="27">
        <f>H117</f>
        <v>5.8</v>
      </c>
      <c r="I116" s="128">
        <f t="shared" si="1"/>
        <v>0</v>
      </c>
      <c r="J116" s="122"/>
      <c r="K116" s="1"/>
      <c r="L116" s="1"/>
    </row>
    <row r="117" spans="2:12" ht="13.5">
      <c r="B117" s="15" t="s">
        <v>82</v>
      </c>
      <c r="C117" s="23" t="s">
        <v>8</v>
      </c>
      <c r="D117" s="23" t="s">
        <v>15</v>
      </c>
      <c r="E117" s="54" t="s">
        <v>548</v>
      </c>
      <c r="F117" s="23" t="s">
        <v>83</v>
      </c>
      <c r="G117" s="27">
        <f>G118+G119</f>
        <v>5.8</v>
      </c>
      <c r="H117" s="27">
        <f>H118+H119</f>
        <v>5.8</v>
      </c>
      <c r="I117" s="128">
        <f t="shared" si="1"/>
        <v>0</v>
      </c>
      <c r="J117" s="122" t="e">
        <f>G117-#REF!</f>
        <v>#REF!</v>
      </c>
      <c r="K117" s="1"/>
      <c r="L117" s="1"/>
    </row>
    <row r="118" spans="2:12" ht="27">
      <c r="B118" s="16" t="s">
        <v>86</v>
      </c>
      <c r="C118" s="23" t="s">
        <v>8</v>
      </c>
      <c r="D118" s="23" t="s">
        <v>15</v>
      </c>
      <c r="E118" s="54" t="s">
        <v>548</v>
      </c>
      <c r="F118" s="23" t="s">
        <v>87</v>
      </c>
      <c r="G118" s="27">
        <v>0</v>
      </c>
      <c r="H118" s="27">
        <v>0</v>
      </c>
      <c r="I118" s="128">
        <f t="shared" si="1"/>
        <v>0</v>
      </c>
      <c r="J118" s="122" t="e">
        <f>G118-#REF!</f>
        <v>#REF!</v>
      </c>
      <c r="K118" s="1"/>
      <c r="L118" s="1"/>
    </row>
    <row r="119" spans="2:12" ht="13.5">
      <c r="B119" s="15" t="s">
        <v>84</v>
      </c>
      <c r="C119" s="23" t="s">
        <v>8</v>
      </c>
      <c r="D119" s="23" t="s">
        <v>15</v>
      </c>
      <c r="E119" s="54" t="s">
        <v>548</v>
      </c>
      <c r="F119" s="23" t="s">
        <v>85</v>
      </c>
      <c r="G119" s="27">
        <v>5.8</v>
      </c>
      <c r="H119" s="27">
        <v>5.8</v>
      </c>
      <c r="I119" s="128">
        <f t="shared" si="1"/>
        <v>0</v>
      </c>
      <c r="J119" s="122" t="e">
        <f>G119-#REF!</f>
        <v>#REF!</v>
      </c>
      <c r="K119" s="1"/>
      <c r="L119" s="1"/>
    </row>
    <row r="120" spans="2:12" ht="41.25">
      <c r="B120" s="14" t="s">
        <v>20</v>
      </c>
      <c r="C120" s="24" t="s">
        <v>8</v>
      </c>
      <c r="D120" s="24" t="s">
        <v>21</v>
      </c>
      <c r="E120" s="24"/>
      <c r="F120" s="24"/>
      <c r="G120" s="26">
        <f>G121+G142</f>
        <v>5734.200000000001</v>
      </c>
      <c r="H120" s="26">
        <f>H121+H142</f>
        <v>5882.85</v>
      </c>
      <c r="I120" s="147">
        <f t="shared" si="1"/>
        <v>148.64999999999964</v>
      </c>
      <c r="J120" s="122" t="e">
        <f>G120-#REF!</f>
        <v>#REF!</v>
      </c>
      <c r="K120" s="1"/>
      <c r="L120" s="1"/>
    </row>
    <row r="121" spans="2:12" ht="41.25">
      <c r="B121" s="15" t="s">
        <v>542</v>
      </c>
      <c r="C121" s="23" t="s">
        <v>8</v>
      </c>
      <c r="D121" s="23" t="s">
        <v>21</v>
      </c>
      <c r="E121" s="54" t="s">
        <v>8</v>
      </c>
      <c r="F121" s="23"/>
      <c r="G121" s="27">
        <f>G122</f>
        <v>5524.200000000001</v>
      </c>
      <c r="H121" s="27">
        <f>H122</f>
        <v>5672.85</v>
      </c>
      <c r="I121" s="128">
        <f t="shared" si="1"/>
        <v>148.64999999999964</v>
      </c>
      <c r="J121" s="126" t="e">
        <f>G121-#REF!</f>
        <v>#REF!</v>
      </c>
      <c r="K121" s="1"/>
      <c r="L121" s="1"/>
    </row>
    <row r="122" spans="2:12" ht="41.25">
      <c r="B122" s="15" t="s">
        <v>204</v>
      </c>
      <c r="C122" s="23" t="s">
        <v>8</v>
      </c>
      <c r="D122" s="23" t="s">
        <v>21</v>
      </c>
      <c r="E122" s="54" t="s">
        <v>205</v>
      </c>
      <c r="F122" s="23"/>
      <c r="G122" s="27">
        <f>G123</f>
        <v>5524.200000000001</v>
      </c>
      <c r="H122" s="27">
        <f>H123+H138</f>
        <v>5672.85</v>
      </c>
      <c r="I122" s="128">
        <f t="shared" si="1"/>
        <v>148.64999999999964</v>
      </c>
      <c r="J122" s="126" t="e">
        <f>G122-#REF!</f>
        <v>#REF!</v>
      </c>
      <c r="K122" s="1"/>
      <c r="L122" s="1"/>
    </row>
    <row r="123" spans="2:12" ht="27">
      <c r="B123" s="70" t="s">
        <v>186</v>
      </c>
      <c r="C123" s="23" t="s">
        <v>8</v>
      </c>
      <c r="D123" s="23" t="s">
        <v>21</v>
      </c>
      <c r="E123" s="54" t="s">
        <v>206</v>
      </c>
      <c r="F123" s="23"/>
      <c r="G123" s="27">
        <f>G124+G129+G133</f>
        <v>5524.200000000001</v>
      </c>
      <c r="H123" s="27">
        <f>H124+H129+H133</f>
        <v>5524.200000000001</v>
      </c>
      <c r="I123" s="128">
        <f t="shared" si="1"/>
        <v>0</v>
      </c>
      <c r="J123" s="126"/>
      <c r="K123" s="6"/>
      <c r="L123" s="1"/>
    </row>
    <row r="124" spans="2:12" ht="54.75">
      <c r="B124" s="63" t="s">
        <v>188</v>
      </c>
      <c r="C124" s="23" t="s">
        <v>8</v>
      </c>
      <c r="D124" s="23" t="s">
        <v>21</v>
      </c>
      <c r="E124" s="54" t="s">
        <v>206</v>
      </c>
      <c r="F124" s="23" t="s">
        <v>190</v>
      </c>
      <c r="G124" s="27">
        <f>G125</f>
        <v>4948.1</v>
      </c>
      <c r="H124" s="27">
        <f>H125</f>
        <v>4948.1</v>
      </c>
      <c r="I124" s="128">
        <f t="shared" si="1"/>
        <v>0</v>
      </c>
      <c r="J124" s="126"/>
      <c r="K124" s="1"/>
      <c r="L124" s="1"/>
    </row>
    <row r="125" spans="2:12" ht="13.5">
      <c r="B125" s="15" t="s">
        <v>81</v>
      </c>
      <c r="C125" s="23" t="s">
        <v>8</v>
      </c>
      <c r="D125" s="23" t="s">
        <v>21</v>
      </c>
      <c r="E125" s="54" t="s">
        <v>206</v>
      </c>
      <c r="F125" s="23" t="s">
        <v>79</v>
      </c>
      <c r="G125" s="27">
        <f>G126+G127+G128</f>
        <v>4948.1</v>
      </c>
      <c r="H125" s="27">
        <f>H126+H127+H128</f>
        <v>4948.1</v>
      </c>
      <c r="I125" s="128">
        <f t="shared" si="1"/>
        <v>0</v>
      </c>
      <c r="J125" s="126" t="e">
        <f>G125-#REF!</f>
        <v>#REF!</v>
      </c>
      <c r="K125" s="1"/>
      <c r="L125" s="1"/>
    </row>
    <row r="126" spans="2:12" ht="13.5">
      <c r="B126" s="15" t="s">
        <v>80</v>
      </c>
      <c r="C126" s="23" t="s">
        <v>8</v>
      </c>
      <c r="D126" s="23" t="s">
        <v>21</v>
      </c>
      <c r="E126" s="54" t="s">
        <v>206</v>
      </c>
      <c r="F126" s="23" t="s">
        <v>78</v>
      </c>
      <c r="G126" s="27">
        <v>3500.4</v>
      </c>
      <c r="H126" s="27">
        <v>3500.4</v>
      </c>
      <c r="I126" s="128">
        <f t="shared" si="1"/>
        <v>0</v>
      </c>
      <c r="J126" s="122" t="e">
        <f>G126-#REF!</f>
        <v>#REF!</v>
      </c>
      <c r="K126" s="1"/>
      <c r="L126" s="1"/>
    </row>
    <row r="127" spans="2:12" ht="13.5">
      <c r="B127" s="16" t="s">
        <v>95</v>
      </c>
      <c r="C127" s="23" t="s">
        <v>8</v>
      </c>
      <c r="D127" s="23" t="s">
        <v>21</v>
      </c>
      <c r="E127" s="54" t="s">
        <v>206</v>
      </c>
      <c r="F127" s="23" t="s">
        <v>96</v>
      </c>
      <c r="G127" s="27">
        <f>2+12+15+175</f>
        <v>204</v>
      </c>
      <c r="H127" s="27">
        <f>2+12+15+175</f>
        <v>204</v>
      </c>
      <c r="I127" s="128">
        <f t="shared" si="1"/>
        <v>0</v>
      </c>
      <c r="J127" s="122" t="e">
        <f>G127-#REF!</f>
        <v>#REF!</v>
      </c>
      <c r="K127" s="1"/>
      <c r="L127" s="1"/>
    </row>
    <row r="128" spans="2:12" ht="27">
      <c r="B128" s="16" t="s">
        <v>174</v>
      </c>
      <c r="C128" s="23" t="s">
        <v>8</v>
      </c>
      <c r="D128" s="23" t="s">
        <v>21</v>
      </c>
      <c r="E128" s="54" t="s">
        <v>206</v>
      </c>
      <c r="F128" s="23" t="s">
        <v>173</v>
      </c>
      <c r="G128" s="27">
        <v>1243.7</v>
      </c>
      <c r="H128" s="27">
        <v>1243.7</v>
      </c>
      <c r="I128" s="128">
        <f t="shared" si="1"/>
        <v>0</v>
      </c>
      <c r="J128" s="122"/>
      <c r="K128" s="1"/>
      <c r="L128" s="1"/>
    </row>
    <row r="129" spans="2:12" ht="27">
      <c r="B129" s="58" t="s">
        <v>192</v>
      </c>
      <c r="C129" s="23" t="s">
        <v>8</v>
      </c>
      <c r="D129" s="23" t="s">
        <v>21</v>
      </c>
      <c r="E129" s="54" t="s">
        <v>206</v>
      </c>
      <c r="F129" s="23" t="s">
        <v>193</v>
      </c>
      <c r="G129" s="27">
        <f>G130</f>
        <v>534.1</v>
      </c>
      <c r="H129" s="27">
        <f>H130</f>
        <v>534.1</v>
      </c>
      <c r="I129" s="128">
        <f t="shared" si="1"/>
        <v>0</v>
      </c>
      <c r="J129" s="122"/>
      <c r="K129" s="1"/>
      <c r="L129" s="1"/>
    </row>
    <row r="130" spans="2:12" ht="13.5">
      <c r="B130" s="15" t="s">
        <v>82</v>
      </c>
      <c r="C130" s="23" t="s">
        <v>8</v>
      </c>
      <c r="D130" s="23" t="s">
        <v>21</v>
      </c>
      <c r="E130" s="54" t="s">
        <v>206</v>
      </c>
      <c r="F130" s="23" t="s">
        <v>83</v>
      </c>
      <c r="G130" s="27">
        <f>G131+G132</f>
        <v>534.1</v>
      </c>
      <c r="H130" s="27">
        <f>H131+H132</f>
        <v>534.1</v>
      </c>
      <c r="I130" s="128">
        <f t="shared" si="1"/>
        <v>0</v>
      </c>
      <c r="J130" s="122" t="e">
        <f>G130-#REF!</f>
        <v>#REF!</v>
      </c>
      <c r="K130" s="1"/>
      <c r="L130" s="1"/>
    </row>
    <row r="131" spans="2:12" ht="27">
      <c r="B131" s="16" t="s">
        <v>86</v>
      </c>
      <c r="C131" s="23" t="s">
        <v>8</v>
      </c>
      <c r="D131" s="23" t="s">
        <v>21</v>
      </c>
      <c r="E131" s="54" t="s">
        <v>206</v>
      </c>
      <c r="F131" s="23" t="s">
        <v>87</v>
      </c>
      <c r="G131" s="27">
        <f>175+33+72+55+11</f>
        <v>346</v>
      </c>
      <c r="H131" s="27">
        <f>175+33+72+55+11</f>
        <v>346</v>
      </c>
      <c r="I131" s="128">
        <f t="shared" si="1"/>
        <v>0</v>
      </c>
      <c r="J131" s="122" t="e">
        <f>G131-#REF!</f>
        <v>#REF!</v>
      </c>
      <c r="K131" s="1"/>
      <c r="L131" s="1"/>
    </row>
    <row r="132" spans="2:12" ht="13.5">
      <c r="B132" s="15" t="s">
        <v>84</v>
      </c>
      <c r="C132" s="23" t="s">
        <v>8</v>
      </c>
      <c r="D132" s="23" t="s">
        <v>21</v>
      </c>
      <c r="E132" s="54" t="s">
        <v>206</v>
      </c>
      <c r="F132" s="23" t="s">
        <v>85</v>
      </c>
      <c r="G132" s="27">
        <f>4.5+25+51.6+107</f>
        <v>188.1</v>
      </c>
      <c r="H132" s="27">
        <f>4.5+25+51.6+107</f>
        <v>188.1</v>
      </c>
      <c r="I132" s="128">
        <f t="shared" si="1"/>
        <v>0</v>
      </c>
      <c r="J132" s="122" t="e">
        <f>G132-#REF!</f>
        <v>#REF!</v>
      </c>
      <c r="K132" s="1"/>
      <c r="L132" s="1"/>
    </row>
    <row r="133" spans="2:12" ht="13.5">
      <c r="B133" s="64" t="s">
        <v>97</v>
      </c>
      <c r="C133" s="23" t="s">
        <v>8</v>
      </c>
      <c r="D133" s="23" t="s">
        <v>21</v>
      </c>
      <c r="E133" s="54" t="s">
        <v>206</v>
      </c>
      <c r="F133" s="23" t="s">
        <v>98</v>
      </c>
      <c r="G133" s="27">
        <f>G134</f>
        <v>42</v>
      </c>
      <c r="H133" s="27">
        <f>H134</f>
        <v>42</v>
      </c>
      <c r="I133" s="128">
        <f t="shared" si="1"/>
        <v>0</v>
      </c>
      <c r="J133" s="122"/>
      <c r="K133" s="1"/>
      <c r="L133" s="1"/>
    </row>
    <row r="134" spans="2:12" ht="13.5">
      <c r="B134" s="16" t="s">
        <v>88</v>
      </c>
      <c r="C134" s="23" t="s">
        <v>8</v>
      </c>
      <c r="D134" s="23" t="s">
        <v>21</v>
      </c>
      <c r="E134" s="54" t="s">
        <v>206</v>
      </c>
      <c r="F134" s="23" t="s">
        <v>90</v>
      </c>
      <c r="G134" s="27">
        <f>G135+G136+G137</f>
        <v>42</v>
      </c>
      <c r="H134" s="27">
        <f>H135+H136+H137</f>
        <v>42</v>
      </c>
      <c r="I134" s="128">
        <f t="shared" si="1"/>
        <v>0</v>
      </c>
      <c r="J134" s="122" t="e">
        <f>G134-#REF!</f>
        <v>#REF!</v>
      </c>
      <c r="K134" s="1"/>
      <c r="L134" s="1"/>
    </row>
    <row r="135" spans="2:12" ht="13.5">
      <c r="B135" s="16" t="s">
        <v>89</v>
      </c>
      <c r="C135" s="23" t="s">
        <v>8</v>
      </c>
      <c r="D135" s="23" t="s">
        <v>21</v>
      </c>
      <c r="E135" s="54" t="s">
        <v>206</v>
      </c>
      <c r="F135" s="23" t="s">
        <v>91</v>
      </c>
      <c r="G135" s="27">
        <v>2</v>
      </c>
      <c r="H135" s="27">
        <v>2</v>
      </c>
      <c r="I135" s="128">
        <f t="shared" si="1"/>
        <v>0</v>
      </c>
      <c r="J135" s="122" t="e">
        <f>G135-#REF!</f>
        <v>#REF!</v>
      </c>
      <c r="K135" s="1"/>
      <c r="L135" s="1"/>
    </row>
    <row r="136" spans="2:12" ht="13.5">
      <c r="B136" s="16" t="s">
        <v>563</v>
      </c>
      <c r="C136" s="23" t="s">
        <v>8</v>
      </c>
      <c r="D136" s="23" t="s">
        <v>21</v>
      </c>
      <c r="E136" s="54" t="s">
        <v>206</v>
      </c>
      <c r="F136" s="23" t="s">
        <v>92</v>
      </c>
      <c r="G136" s="27">
        <v>2</v>
      </c>
      <c r="H136" s="27">
        <v>2</v>
      </c>
      <c r="I136" s="128">
        <f t="shared" si="1"/>
        <v>0</v>
      </c>
      <c r="J136" s="122" t="e">
        <f>G136-#REF!</f>
        <v>#REF!</v>
      </c>
      <c r="K136" s="1"/>
      <c r="L136" s="1"/>
    </row>
    <row r="137" spans="2:12" ht="13.5">
      <c r="B137" s="16" t="s">
        <v>564</v>
      </c>
      <c r="C137" s="23" t="s">
        <v>8</v>
      </c>
      <c r="D137" s="23" t="s">
        <v>21</v>
      </c>
      <c r="E137" s="54" t="s">
        <v>206</v>
      </c>
      <c r="F137" s="23" t="s">
        <v>417</v>
      </c>
      <c r="G137" s="27">
        <v>38</v>
      </c>
      <c r="H137" s="27">
        <v>38</v>
      </c>
      <c r="I137" s="128">
        <f t="shared" si="1"/>
        <v>0</v>
      </c>
      <c r="J137" s="122"/>
      <c r="K137" s="1"/>
      <c r="L137" s="1"/>
    </row>
    <row r="138" spans="2:12" ht="69">
      <c r="B138" s="16" t="s">
        <v>665</v>
      </c>
      <c r="C138" s="23" t="s">
        <v>8</v>
      </c>
      <c r="D138" s="23" t="s">
        <v>21</v>
      </c>
      <c r="E138" s="54" t="s">
        <v>667</v>
      </c>
      <c r="F138" s="23" t="s">
        <v>190</v>
      </c>
      <c r="G138" s="27">
        <f>G139</f>
        <v>0</v>
      </c>
      <c r="H138" s="27">
        <f>H139</f>
        <v>148.65</v>
      </c>
      <c r="I138" s="128">
        <f t="shared" si="1"/>
        <v>148.65</v>
      </c>
      <c r="J138" s="122"/>
      <c r="K138" s="1"/>
      <c r="L138" s="1"/>
    </row>
    <row r="139" spans="2:12" ht="13.5">
      <c r="B139" s="15" t="s">
        <v>81</v>
      </c>
      <c r="C139" s="23" t="s">
        <v>8</v>
      </c>
      <c r="D139" s="23" t="s">
        <v>21</v>
      </c>
      <c r="E139" s="54" t="s">
        <v>667</v>
      </c>
      <c r="F139" s="23" t="s">
        <v>79</v>
      </c>
      <c r="G139" s="27">
        <f>G140+G141</f>
        <v>0</v>
      </c>
      <c r="H139" s="27">
        <f>H140+H141</f>
        <v>148.65</v>
      </c>
      <c r="I139" s="128">
        <f t="shared" si="1"/>
        <v>148.65</v>
      </c>
      <c r="J139" s="122"/>
      <c r="K139" s="1"/>
      <c r="L139" s="1"/>
    </row>
    <row r="140" spans="2:12" ht="13.5">
      <c r="B140" s="15" t="s">
        <v>80</v>
      </c>
      <c r="C140" s="23" t="s">
        <v>8</v>
      </c>
      <c r="D140" s="23" t="s">
        <v>21</v>
      </c>
      <c r="E140" s="54" t="s">
        <v>667</v>
      </c>
      <c r="F140" s="23" t="s">
        <v>78</v>
      </c>
      <c r="G140" s="27">
        <v>0</v>
      </c>
      <c r="H140" s="27">
        <v>114.15</v>
      </c>
      <c r="I140" s="128">
        <f t="shared" si="1"/>
        <v>114.15</v>
      </c>
      <c r="J140" s="122"/>
      <c r="K140" s="1"/>
      <c r="L140" s="1"/>
    </row>
    <row r="141" spans="2:12" ht="27">
      <c r="B141" s="16" t="s">
        <v>174</v>
      </c>
      <c r="C141" s="23" t="s">
        <v>8</v>
      </c>
      <c r="D141" s="23" t="s">
        <v>21</v>
      </c>
      <c r="E141" s="54" t="s">
        <v>667</v>
      </c>
      <c r="F141" s="23" t="s">
        <v>173</v>
      </c>
      <c r="G141" s="27">
        <v>0</v>
      </c>
      <c r="H141" s="27">
        <v>34.5</v>
      </c>
      <c r="I141" s="128">
        <f t="shared" si="1"/>
        <v>34.5</v>
      </c>
      <c r="J141" s="122"/>
      <c r="K141" s="1"/>
      <c r="L141" s="1"/>
    </row>
    <row r="142" spans="2:12" ht="13.5">
      <c r="B142" s="62" t="s">
        <v>180</v>
      </c>
      <c r="C142" s="23" t="s">
        <v>8</v>
      </c>
      <c r="D142" s="23" t="s">
        <v>21</v>
      </c>
      <c r="E142" s="54" t="s">
        <v>181</v>
      </c>
      <c r="F142" s="23"/>
      <c r="G142" s="27">
        <f>G143+G151+G155</f>
        <v>210</v>
      </c>
      <c r="H142" s="27">
        <f>H143+H151+H155</f>
        <v>210</v>
      </c>
      <c r="I142" s="128">
        <f t="shared" si="1"/>
        <v>0</v>
      </c>
      <c r="J142" s="122"/>
      <c r="K142" s="1"/>
      <c r="L142" s="1"/>
    </row>
    <row r="143" spans="2:12" ht="41.25">
      <c r="B143" s="58" t="s">
        <v>207</v>
      </c>
      <c r="C143" s="23" t="s">
        <v>8</v>
      </c>
      <c r="D143" s="23" t="s">
        <v>21</v>
      </c>
      <c r="E143" s="54" t="s">
        <v>565</v>
      </c>
      <c r="F143" s="23"/>
      <c r="G143" s="27">
        <f>G144+G147</f>
        <v>209.4</v>
      </c>
      <c r="H143" s="27">
        <f>H144+H147</f>
        <v>209.4</v>
      </c>
      <c r="I143" s="128">
        <f t="shared" si="1"/>
        <v>0</v>
      </c>
      <c r="J143" s="122" t="e">
        <f>G143-#REF!</f>
        <v>#REF!</v>
      </c>
      <c r="K143" s="1"/>
      <c r="L143" s="1"/>
    </row>
    <row r="144" spans="2:12" ht="54.75">
      <c r="B144" s="63" t="s">
        <v>188</v>
      </c>
      <c r="C144" s="23" t="s">
        <v>8</v>
      </c>
      <c r="D144" s="23" t="s">
        <v>21</v>
      </c>
      <c r="E144" s="54" t="s">
        <v>565</v>
      </c>
      <c r="F144" s="23" t="s">
        <v>190</v>
      </c>
      <c r="G144" s="27">
        <f>G145</f>
        <v>0</v>
      </c>
      <c r="H144" s="27">
        <f>H145</f>
        <v>0</v>
      </c>
      <c r="I144" s="128">
        <f t="shared" si="1"/>
        <v>0</v>
      </c>
      <c r="J144" s="122"/>
      <c r="K144" s="1"/>
      <c r="L144" s="1"/>
    </row>
    <row r="145" spans="2:12" ht="13.5">
      <c r="B145" s="15" t="s">
        <v>81</v>
      </c>
      <c r="C145" s="23" t="s">
        <v>8</v>
      </c>
      <c r="D145" s="23" t="s">
        <v>21</v>
      </c>
      <c r="E145" s="54" t="s">
        <v>565</v>
      </c>
      <c r="F145" s="23" t="s">
        <v>79</v>
      </c>
      <c r="G145" s="27">
        <f>G146</f>
        <v>0</v>
      </c>
      <c r="H145" s="27">
        <f>H146</f>
        <v>0</v>
      </c>
      <c r="I145" s="128">
        <f t="shared" si="1"/>
        <v>0</v>
      </c>
      <c r="J145" s="122" t="e">
        <f>G145-#REF!</f>
        <v>#REF!</v>
      </c>
      <c r="K145" s="1"/>
      <c r="L145" s="1"/>
    </row>
    <row r="146" spans="2:12" ht="13.5">
      <c r="B146" s="16" t="s">
        <v>95</v>
      </c>
      <c r="C146" s="23" t="s">
        <v>8</v>
      </c>
      <c r="D146" s="23" t="s">
        <v>21</v>
      </c>
      <c r="E146" s="54" t="s">
        <v>565</v>
      </c>
      <c r="F146" s="23" t="s">
        <v>96</v>
      </c>
      <c r="G146" s="27">
        <v>0</v>
      </c>
      <c r="H146" s="27">
        <v>0</v>
      </c>
      <c r="I146" s="128">
        <f t="shared" si="1"/>
        <v>0</v>
      </c>
      <c r="J146" s="122" t="e">
        <f>G146-#REF!</f>
        <v>#REF!</v>
      </c>
      <c r="K146" s="1"/>
      <c r="L146" s="1"/>
    </row>
    <row r="147" spans="2:12" ht="27">
      <c r="B147" s="58" t="s">
        <v>192</v>
      </c>
      <c r="C147" s="23" t="s">
        <v>8</v>
      </c>
      <c r="D147" s="23" t="s">
        <v>21</v>
      </c>
      <c r="E147" s="54" t="s">
        <v>565</v>
      </c>
      <c r="F147" s="23" t="s">
        <v>193</v>
      </c>
      <c r="G147" s="27">
        <f>G148</f>
        <v>209.4</v>
      </c>
      <c r="H147" s="27">
        <f>H148</f>
        <v>209.4</v>
      </c>
      <c r="I147" s="128">
        <f t="shared" si="1"/>
        <v>0</v>
      </c>
      <c r="J147" s="122"/>
      <c r="K147" s="1"/>
      <c r="L147" s="1"/>
    </row>
    <row r="148" spans="2:12" ht="13.5">
      <c r="B148" s="15" t="s">
        <v>82</v>
      </c>
      <c r="C148" s="23" t="s">
        <v>8</v>
      </c>
      <c r="D148" s="23" t="s">
        <v>21</v>
      </c>
      <c r="E148" s="54" t="s">
        <v>565</v>
      </c>
      <c r="F148" s="23" t="s">
        <v>83</v>
      </c>
      <c r="G148" s="27">
        <f>G149+G150</f>
        <v>209.4</v>
      </c>
      <c r="H148" s="27">
        <f>H149+H150</f>
        <v>209.4</v>
      </c>
      <c r="I148" s="128">
        <f t="shared" si="1"/>
        <v>0</v>
      </c>
      <c r="J148" s="122" t="e">
        <f>G148-#REF!</f>
        <v>#REF!</v>
      </c>
      <c r="K148" s="1"/>
      <c r="L148" s="1"/>
    </row>
    <row r="149" spans="2:12" ht="27">
      <c r="B149" s="16" t="s">
        <v>86</v>
      </c>
      <c r="C149" s="23" t="s">
        <v>8</v>
      </c>
      <c r="D149" s="23" t="s">
        <v>21</v>
      </c>
      <c r="E149" s="54" t="s">
        <v>565</v>
      </c>
      <c r="F149" s="23" t="s">
        <v>87</v>
      </c>
      <c r="G149" s="27">
        <v>170.3</v>
      </c>
      <c r="H149" s="27">
        <v>170.3</v>
      </c>
      <c r="I149" s="128">
        <f t="shared" si="1"/>
        <v>0</v>
      </c>
      <c r="J149" s="122" t="e">
        <f>G149-#REF!</f>
        <v>#REF!</v>
      </c>
      <c r="K149" s="1"/>
      <c r="L149" s="1"/>
    </row>
    <row r="150" spans="2:12" ht="13.5">
      <c r="B150" s="15" t="s">
        <v>84</v>
      </c>
      <c r="C150" s="23" t="s">
        <v>8</v>
      </c>
      <c r="D150" s="23" t="s">
        <v>21</v>
      </c>
      <c r="E150" s="54" t="s">
        <v>565</v>
      </c>
      <c r="F150" s="23" t="s">
        <v>85</v>
      </c>
      <c r="G150" s="28" t="s">
        <v>637</v>
      </c>
      <c r="H150" s="27">
        <v>39.1</v>
      </c>
      <c r="I150" s="128">
        <f t="shared" si="1"/>
        <v>0</v>
      </c>
      <c r="J150" s="122" t="e">
        <f>G150-#REF!</f>
        <v>#REF!</v>
      </c>
      <c r="K150" s="1"/>
      <c r="L150" s="1"/>
    </row>
    <row r="151" spans="2:12" ht="41.25">
      <c r="B151" s="18" t="s">
        <v>22</v>
      </c>
      <c r="C151" s="23" t="s">
        <v>8</v>
      </c>
      <c r="D151" s="23" t="s">
        <v>21</v>
      </c>
      <c r="E151" s="54" t="s">
        <v>565</v>
      </c>
      <c r="F151" s="23"/>
      <c r="G151" s="27">
        <f>G153</f>
        <v>0.6</v>
      </c>
      <c r="H151" s="27">
        <f>H153</f>
        <v>0.6</v>
      </c>
      <c r="I151" s="128">
        <f aca="true" t="shared" si="2" ref="I151:I214">H151-G151</f>
        <v>0</v>
      </c>
      <c r="J151" s="122" t="e">
        <f>G151-#REF!</f>
        <v>#REF!</v>
      </c>
      <c r="K151" s="1"/>
      <c r="L151" s="1"/>
    </row>
    <row r="152" spans="2:12" ht="27">
      <c r="B152" s="58" t="s">
        <v>192</v>
      </c>
      <c r="C152" s="23" t="s">
        <v>8</v>
      </c>
      <c r="D152" s="23" t="s">
        <v>21</v>
      </c>
      <c r="E152" s="54" t="s">
        <v>565</v>
      </c>
      <c r="F152" s="23" t="s">
        <v>193</v>
      </c>
      <c r="G152" s="27">
        <f>G153</f>
        <v>0.6</v>
      </c>
      <c r="H152" s="27">
        <f>H153</f>
        <v>0.6</v>
      </c>
      <c r="I152" s="128">
        <f t="shared" si="2"/>
        <v>0</v>
      </c>
      <c r="J152" s="122"/>
      <c r="K152" s="1"/>
      <c r="L152" s="1"/>
    </row>
    <row r="153" spans="2:12" ht="13.5">
      <c r="B153" s="15" t="s">
        <v>82</v>
      </c>
      <c r="C153" s="23" t="s">
        <v>8</v>
      </c>
      <c r="D153" s="23" t="s">
        <v>21</v>
      </c>
      <c r="E153" s="54" t="s">
        <v>565</v>
      </c>
      <c r="F153" s="23" t="s">
        <v>83</v>
      </c>
      <c r="G153" s="27">
        <f>G154</f>
        <v>0.6</v>
      </c>
      <c r="H153" s="27">
        <f>H154</f>
        <v>0.6</v>
      </c>
      <c r="I153" s="128">
        <f t="shared" si="2"/>
        <v>0</v>
      </c>
      <c r="J153" s="122" t="e">
        <f>G153-#REF!</f>
        <v>#REF!</v>
      </c>
      <c r="K153" s="1"/>
      <c r="L153" s="1"/>
    </row>
    <row r="154" spans="2:12" ht="13.5">
      <c r="B154" s="15" t="s">
        <v>84</v>
      </c>
      <c r="C154" s="23" t="s">
        <v>8</v>
      </c>
      <c r="D154" s="23" t="s">
        <v>21</v>
      </c>
      <c r="E154" s="54" t="s">
        <v>565</v>
      </c>
      <c r="F154" s="23" t="s">
        <v>85</v>
      </c>
      <c r="G154" s="27">
        <v>0.6</v>
      </c>
      <c r="H154" s="27">
        <v>0.6</v>
      </c>
      <c r="I154" s="128">
        <f t="shared" si="2"/>
        <v>0</v>
      </c>
      <c r="J154" s="122" t="e">
        <f>G154-#REF!</f>
        <v>#REF!</v>
      </c>
      <c r="K154" s="1"/>
      <c r="L154" s="1"/>
    </row>
    <row r="155" spans="2:12" ht="19.5" customHeight="1">
      <c r="B155" s="15" t="s">
        <v>210</v>
      </c>
      <c r="C155" s="23" t="s">
        <v>8</v>
      </c>
      <c r="D155" s="23" t="s">
        <v>21</v>
      </c>
      <c r="E155" s="54" t="s">
        <v>209</v>
      </c>
      <c r="F155" s="23"/>
      <c r="G155" s="27">
        <f>G156</f>
        <v>0</v>
      </c>
      <c r="H155" s="27">
        <f>H156</f>
        <v>0</v>
      </c>
      <c r="I155" s="128">
        <f t="shared" si="2"/>
        <v>0</v>
      </c>
      <c r="J155" s="122"/>
      <c r="K155" s="1"/>
      <c r="L155" s="1"/>
    </row>
    <row r="156" spans="2:12" ht="13.5">
      <c r="B156" s="15" t="s">
        <v>84</v>
      </c>
      <c r="C156" s="23" t="s">
        <v>8</v>
      </c>
      <c r="D156" s="23" t="s">
        <v>21</v>
      </c>
      <c r="E156" s="54" t="s">
        <v>209</v>
      </c>
      <c r="F156" s="23" t="s">
        <v>85</v>
      </c>
      <c r="G156" s="27">
        <v>0</v>
      </c>
      <c r="H156" s="27">
        <v>0</v>
      </c>
      <c r="I156" s="128">
        <f t="shared" si="2"/>
        <v>0</v>
      </c>
      <c r="J156" s="122"/>
      <c r="K156" s="1"/>
      <c r="L156" s="1"/>
    </row>
    <row r="157" spans="2:12" ht="15" customHeight="1" hidden="1">
      <c r="B157" s="15" t="s">
        <v>23</v>
      </c>
      <c r="C157" s="24" t="s">
        <v>8</v>
      </c>
      <c r="D157" s="24" t="s">
        <v>24</v>
      </c>
      <c r="E157" s="24"/>
      <c r="F157" s="24"/>
      <c r="G157" s="26">
        <f>G158</f>
        <v>0</v>
      </c>
      <c r="H157" s="26"/>
      <c r="I157" s="128">
        <f t="shared" si="2"/>
        <v>0</v>
      </c>
      <c r="J157" s="122" t="e">
        <f>G157-#REF!</f>
        <v>#REF!</v>
      </c>
      <c r="K157" s="1"/>
      <c r="L157" s="1"/>
    </row>
    <row r="158" spans="2:12" ht="15" customHeight="1" hidden="1">
      <c r="B158" s="62" t="s">
        <v>180</v>
      </c>
      <c r="C158" s="23" t="s">
        <v>8</v>
      </c>
      <c r="D158" s="23" t="s">
        <v>24</v>
      </c>
      <c r="E158" s="54" t="s">
        <v>181</v>
      </c>
      <c r="F158" s="23"/>
      <c r="G158" s="27">
        <f>G159</f>
        <v>0</v>
      </c>
      <c r="H158" s="27"/>
      <c r="I158" s="128">
        <f t="shared" si="2"/>
        <v>0</v>
      </c>
      <c r="J158" s="122"/>
      <c r="K158" s="1"/>
      <c r="L158" s="1"/>
    </row>
    <row r="159" spans="2:12" ht="30" customHeight="1" hidden="1">
      <c r="B159" s="15" t="s">
        <v>119</v>
      </c>
      <c r="C159" s="23" t="s">
        <v>8</v>
      </c>
      <c r="D159" s="23" t="s">
        <v>24</v>
      </c>
      <c r="E159" s="54" t="s">
        <v>208</v>
      </c>
      <c r="F159" s="23"/>
      <c r="G159" s="27">
        <f>G160</f>
        <v>0</v>
      </c>
      <c r="H159" s="27"/>
      <c r="I159" s="128">
        <f t="shared" si="2"/>
        <v>0</v>
      </c>
      <c r="J159" s="122" t="e">
        <f>G159-#REF!</f>
        <v>#REF!</v>
      </c>
      <c r="K159" s="1"/>
      <c r="L159" s="1"/>
    </row>
    <row r="160" spans="2:12" ht="30" customHeight="1" hidden="1">
      <c r="B160" s="58" t="s">
        <v>192</v>
      </c>
      <c r="C160" s="23" t="s">
        <v>8</v>
      </c>
      <c r="D160" s="23" t="s">
        <v>24</v>
      </c>
      <c r="E160" s="54" t="s">
        <v>208</v>
      </c>
      <c r="F160" s="23" t="s">
        <v>193</v>
      </c>
      <c r="G160" s="27">
        <f>G161</f>
        <v>0</v>
      </c>
      <c r="H160" s="27"/>
      <c r="I160" s="128">
        <f t="shared" si="2"/>
        <v>0</v>
      </c>
      <c r="J160" s="122"/>
      <c r="L160" s="1"/>
    </row>
    <row r="161" spans="2:12" ht="15" customHeight="1" hidden="1">
      <c r="B161" s="15" t="s">
        <v>82</v>
      </c>
      <c r="C161" s="23" t="s">
        <v>8</v>
      </c>
      <c r="D161" s="23" t="s">
        <v>24</v>
      </c>
      <c r="E161" s="54" t="s">
        <v>208</v>
      </c>
      <c r="F161" s="23" t="s">
        <v>83</v>
      </c>
      <c r="G161" s="27">
        <f>G162</f>
        <v>0</v>
      </c>
      <c r="H161" s="27"/>
      <c r="I161" s="128">
        <f t="shared" si="2"/>
        <v>0</v>
      </c>
      <c r="J161" s="122" t="e">
        <f>G161-#REF!</f>
        <v>#REF!</v>
      </c>
      <c r="L161" s="1"/>
    </row>
    <row r="162" spans="2:12" ht="30" customHeight="1" hidden="1">
      <c r="B162" s="15" t="s">
        <v>84</v>
      </c>
      <c r="C162" s="23" t="s">
        <v>8</v>
      </c>
      <c r="D162" s="23" t="s">
        <v>24</v>
      </c>
      <c r="E162" s="54" t="s">
        <v>208</v>
      </c>
      <c r="F162" s="23" t="s">
        <v>85</v>
      </c>
      <c r="G162" s="27">
        <v>0</v>
      </c>
      <c r="H162" s="27"/>
      <c r="I162" s="128">
        <f t="shared" si="2"/>
        <v>0</v>
      </c>
      <c r="J162" s="122" t="e">
        <f>G162-#REF!</f>
        <v>#REF!</v>
      </c>
      <c r="L162" s="1"/>
    </row>
    <row r="163" spans="2:12" ht="13.5">
      <c r="B163" s="14" t="s">
        <v>25</v>
      </c>
      <c r="C163" s="24" t="s">
        <v>8</v>
      </c>
      <c r="D163" s="24" t="s">
        <v>26</v>
      </c>
      <c r="E163" s="24"/>
      <c r="F163" s="24"/>
      <c r="G163" s="26">
        <f aca="true" t="shared" si="3" ref="G163:H167">G164</f>
        <v>300</v>
      </c>
      <c r="H163" s="26">
        <f t="shared" si="3"/>
        <v>244.6</v>
      </c>
      <c r="I163" s="128">
        <f t="shared" si="2"/>
        <v>-55.400000000000006</v>
      </c>
      <c r="J163" s="122" t="e">
        <f>G163-#REF!</f>
        <v>#REF!</v>
      </c>
      <c r="L163" s="1"/>
    </row>
    <row r="164" spans="2:12" ht="13.5">
      <c r="B164" s="62" t="s">
        <v>180</v>
      </c>
      <c r="C164" s="23" t="s">
        <v>8</v>
      </c>
      <c r="D164" s="23" t="s">
        <v>26</v>
      </c>
      <c r="E164" s="54" t="s">
        <v>181</v>
      </c>
      <c r="F164" s="23"/>
      <c r="G164" s="27">
        <f t="shared" si="3"/>
        <v>300</v>
      </c>
      <c r="H164" s="27">
        <f t="shared" si="3"/>
        <v>244.6</v>
      </c>
      <c r="I164" s="128">
        <f t="shared" si="2"/>
        <v>-55.400000000000006</v>
      </c>
      <c r="J164" s="122"/>
      <c r="L164" s="1"/>
    </row>
    <row r="165" spans="2:12" ht="27">
      <c r="B165" s="15" t="s">
        <v>210</v>
      </c>
      <c r="C165" s="23" t="s">
        <v>8</v>
      </c>
      <c r="D165" s="23" t="s">
        <v>26</v>
      </c>
      <c r="E165" s="54" t="s">
        <v>209</v>
      </c>
      <c r="F165" s="23"/>
      <c r="G165" s="27">
        <f t="shared" si="3"/>
        <v>300</v>
      </c>
      <c r="H165" s="27">
        <f t="shared" si="3"/>
        <v>244.6</v>
      </c>
      <c r="I165" s="128">
        <f t="shared" si="2"/>
        <v>-55.400000000000006</v>
      </c>
      <c r="J165" s="122" t="e">
        <f>G165-#REF!</f>
        <v>#REF!</v>
      </c>
      <c r="L165" s="1"/>
    </row>
    <row r="166" spans="2:12" ht="27">
      <c r="B166" s="58" t="s">
        <v>192</v>
      </c>
      <c r="C166" s="23" t="s">
        <v>8</v>
      </c>
      <c r="D166" s="23" t="s">
        <v>26</v>
      </c>
      <c r="E166" s="54" t="s">
        <v>209</v>
      </c>
      <c r="F166" s="23" t="s">
        <v>98</v>
      </c>
      <c r="G166" s="27">
        <f t="shared" si="3"/>
        <v>300</v>
      </c>
      <c r="H166" s="27">
        <f t="shared" si="3"/>
        <v>244.6</v>
      </c>
      <c r="I166" s="128">
        <f t="shared" si="2"/>
        <v>-55.400000000000006</v>
      </c>
      <c r="J166" s="122"/>
      <c r="L166" s="1"/>
    </row>
    <row r="167" spans="2:12" ht="13.5">
      <c r="B167" s="15" t="s">
        <v>657</v>
      </c>
      <c r="C167" s="23" t="s">
        <v>8</v>
      </c>
      <c r="D167" s="23" t="s">
        <v>26</v>
      </c>
      <c r="E167" s="54" t="s">
        <v>209</v>
      </c>
      <c r="F167" s="23" t="s">
        <v>656</v>
      </c>
      <c r="G167" s="27">
        <f t="shared" si="3"/>
        <v>300</v>
      </c>
      <c r="H167" s="27">
        <f t="shared" si="3"/>
        <v>244.6</v>
      </c>
      <c r="I167" s="128">
        <f t="shared" si="2"/>
        <v>-55.400000000000006</v>
      </c>
      <c r="J167" s="122" t="e">
        <f>G167-#REF!</f>
        <v>#REF!</v>
      </c>
      <c r="L167" s="1"/>
    </row>
    <row r="168" spans="2:12" ht="13.5">
      <c r="B168" s="15" t="s">
        <v>84</v>
      </c>
      <c r="C168" s="23" t="s">
        <v>8</v>
      </c>
      <c r="D168" s="23" t="s">
        <v>26</v>
      </c>
      <c r="E168" s="54" t="s">
        <v>209</v>
      </c>
      <c r="F168" s="23" t="s">
        <v>656</v>
      </c>
      <c r="G168" s="27">
        <v>300</v>
      </c>
      <c r="H168" s="27">
        <v>244.6</v>
      </c>
      <c r="I168" s="128">
        <f t="shared" si="2"/>
        <v>-55.400000000000006</v>
      </c>
      <c r="J168" s="122" t="e">
        <f>G168-#REF!</f>
        <v>#REF!</v>
      </c>
      <c r="L168" s="1"/>
    </row>
    <row r="169" spans="2:12" ht="13.5">
      <c r="B169" s="14" t="s">
        <v>28</v>
      </c>
      <c r="C169" s="24" t="s">
        <v>8</v>
      </c>
      <c r="D169" s="24" t="s">
        <v>29</v>
      </c>
      <c r="E169" s="23"/>
      <c r="F169" s="24"/>
      <c r="G169" s="26">
        <f>G170+G195+G221+G237+G261+G281</f>
        <v>12916.5</v>
      </c>
      <c r="H169" s="26">
        <f>H170+H195+H221+H237+H261+H281</f>
        <v>13265.95</v>
      </c>
      <c r="I169" s="147">
        <f t="shared" si="2"/>
        <v>349.4500000000007</v>
      </c>
      <c r="J169" s="122" t="e">
        <f>G169-#REF!</f>
        <v>#REF!</v>
      </c>
      <c r="K169" s="112"/>
      <c r="L169" s="1"/>
    </row>
    <row r="170" spans="2:12" ht="41.25">
      <c r="B170" s="15" t="s">
        <v>542</v>
      </c>
      <c r="C170" s="23" t="s">
        <v>8</v>
      </c>
      <c r="D170" s="23" t="s">
        <v>29</v>
      </c>
      <c r="E170" s="54" t="s">
        <v>128</v>
      </c>
      <c r="F170" s="23"/>
      <c r="G170" s="59">
        <f>G171</f>
        <v>524.5</v>
      </c>
      <c r="H170" s="59">
        <f>H171</f>
        <v>539.61</v>
      </c>
      <c r="I170" s="128">
        <f t="shared" si="2"/>
        <v>15.110000000000014</v>
      </c>
      <c r="J170" s="122"/>
      <c r="L170" s="1"/>
    </row>
    <row r="171" spans="2:12" ht="41.25">
      <c r="B171" s="15" t="s">
        <v>211</v>
      </c>
      <c r="C171" s="23" t="s">
        <v>8</v>
      </c>
      <c r="D171" s="23" t="s">
        <v>29</v>
      </c>
      <c r="E171" s="54" t="s">
        <v>212</v>
      </c>
      <c r="F171" s="23"/>
      <c r="G171" s="59">
        <f>G177+G181</f>
        <v>524.5</v>
      </c>
      <c r="H171" s="59">
        <f>H177+H181</f>
        <v>539.61</v>
      </c>
      <c r="I171" s="128">
        <f t="shared" si="2"/>
        <v>15.110000000000014</v>
      </c>
      <c r="J171" s="122"/>
      <c r="L171" s="1"/>
    </row>
    <row r="172" spans="2:12" ht="27" hidden="1">
      <c r="B172" s="107" t="s">
        <v>582</v>
      </c>
      <c r="C172" s="23" t="s">
        <v>8</v>
      </c>
      <c r="D172" s="23" t="s">
        <v>29</v>
      </c>
      <c r="E172" s="54" t="s">
        <v>628</v>
      </c>
      <c r="F172" s="23"/>
      <c r="G172" s="59">
        <f>G173</f>
        <v>0</v>
      </c>
      <c r="H172" s="59">
        <f>H173</f>
        <v>0</v>
      </c>
      <c r="I172" s="128">
        <f t="shared" si="2"/>
        <v>0</v>
      </c>
      <c r="J172" s="122"/>
      <c r="L172" s="1"/>
    </row>
    <row r="173" spans="2:12" ht="54.75" hidden="1">
      <c r="B173" s="63" t="s">
        <v>188</v>
      </c>
      <c r="C173" s="23" t="s">
        <v>8</v>
      </c>
      <c r="D173" s="23" t="s">
        <v>29</v>
      </c>
      <c r="E173" s="54" t="s">
        <v>628</v>
      </c>
      <c r="F173" s="23" t="s">
        <v>190</v>
      </c>
      <c r="G173" s="59">
        <f>G174</f>
        <v>0</v>
      </c>
      <c r="H173" s="59">
        <f>H174</f>
        <v>0</v>
      </c>
      <c r="I173" s="128">
        <f t="shared" si="2"/>
        <v>0</v>
      </c>
      <c r="J173" s="122"/>
      <c r="L173" s="1"/>
    </row>
    <row r="174" spans="2:12" ht="13.5" hidden="1">
      <c r="B174" s="63" t="s">
        <v>215</v>
      </c>
      <c r="C174" s="23" t="s">
        <v>8</v>
      </c>
      <c r="D174" s="23" t="s">
        <v>29</v>
      </c>
      <c r="E174" s="54" t="s">
        <v>628</v>
      </c>
      <c r="F174" s="23" t="s">
        <v>216</v>
      </c>
      <c r="G174" s="59">
        <f>G175+G176</f>
        <v>0</v>
      </c>
      <c r="H174" s="59">
        <f>H175+H176</f>
        <v>0</v>
      </c>
      <c r="I174" s="128">
        <f t="shared" si="2"/>
        <v>0</v>
      </c>
      <c r="J174" s="122"/>
      <c r="L174" s="1"/>
    </row>
    <row r="175" spans="2:12" ht="13.5" hidden="1">
      <c r="B175" s="63" t="s">
        <v>218</v>
      </c>
      <c r="C175" s="23" t="s">
        <v>8</v>
      </c>
      <c r="D175" s="23" t="s">
        <v>29</v>
      </c>
      <c r="E175" s="54" t="s">
        <v>628</v>
      </c>
      <c r="F175" s="23" t="s">
        <v>217</v>
      </c>
      <c r="G175" s="59">
        <v>0</v>
      </c>
      <c r="H175" s="27">
        <v>0</v>
      </c>
      <c r="I175" s="128">
        <f t="shared" si="2"/>
        <v>0</v>
      </c>
      <c r="J175" s="122"/>
      <c r="L175" s="1"/>
    </row>
    <row r="176" spans="2:12" ht="27" hidden="1">
      <c r="B176" s="63" t="s">
        <v>174</v>
      </c>
      <c r="C176" s="23" t="s">
        <v>8</v>
      </c>
      <c r="D176" s="23" t="s">
        <v>29</v>
      </c>
      <c r="E176" s="54" t="s">
        <v>628</v>
      </c>
      <c r="F176" s="23" t="s">
        <v>221</v>
      </c>
      <c r="G176" s="59">
        <v>0</v>
      </c>
      <c r="H176" s="27">
        <v>0</v>
      </c>
      <c r="I176" s="128">
        <f t="shared" si="2"/>
        <v>0</v>
      </c>
      <c r="J176" s="122"/>
      <c r="L176" s="1"/>
    </row>
    <row r="177" spans="2:12" ht="69">
      <c r="B177" s="16" t="s">
        <v>665</v>
      </c>
      <c r="C177" s="23" t="s">
        <v>8</v>
      </c>
      <c r="D177" s="23" t="s">
        <v>29</v>
      </c>
      <c r="E177" s="54" t="s">
        <v>667</v>
      </c>
      <c r="F177" s="23" t="s">
        <v>190</v>
      </c>
      <c r="G177" s="59">
        <f>G178</f>
        <v>0</v>
      </c>
      <c r="H177" s="59">
        <f>H178</f>
        <v>15.11</v>
      </c>
      <c r="I177" s="128">
        <f t="shared" si="2"/>
        <v>15.11</v>
      </c>
      <c r="J177" s="122"/>
      <c r="L177" s="1"/>
    </row>
    <row r="178" spans="2:12" ht="13.5">
      <c r="B178" s="15" t="s">
        <v>81</v>
      </c>
      <c r="C178" s="23" t="s">
        <v>8</v>
      </c>
      <c r="D178" s="23" t="s">
        <v>29</v>
      </c>
      <c r="E178" s="54" t="s">
        <v>667</v>
      </c>
      <c r="F178" s="23" t="s">
        <v>216</v>
      </c>
      <c r="G178" s="59">
        <f>G179+G180</f>
        <v>0</v>
      </c>
      <c r="H178" s="59">
        <f>H179+H180</f>
        <v>15.11</v>
      </c>
      <c r="I178" s="128">
        <f t="shared" si="2"/>
        <v>15.11</v>
      </c>
      <c r="J178" s="122"/>
      <c r="L178" s="1"/>
    </row>
    <row r="179" spans="2:12" ht="13.5">
      <c r="B179" s="15" t="s">
        <v>80</v>
      </c>
      <c r="C179" s="23" t="s">
        <v>8</v>
      </c>
      <c r="D179" s="23" t="s">
        <v>29</v>
      </c>
      <c r="E179" s="54" t="s">
        <v>667</v>
      </c>
      <c r="F179" s="23" t="s">
        <v>217</v>
      </c>
      <c r="G179" s="59">
        <v>0</v>
      </c>
      <c r="H179" s="27">
        <v>11.61</v>
      </c>
      <c r="I179" s="128">
        <f t="shared" si="2"/>
        <v>11.61</v>
      </c>
      <c r="J179" s="122"/>
      <c r="L179" s="1"/>
    </row>
    <row r="180" spans="2:12" ht="27">
      <c r="B180" s="16" t="s">
        <v>174</v>
      </c>
      <c r="C180" s="23" t="s">
        <v>8</v>
      </c>
      <c r="D180" s="23" t="s">
        <v>29</v>
      </c>
      <c r="E180" s="54" t="s">
        <v>667</v>
      </c>
      <c r="F180" s="23" t="s">
        <v>221</v>
      </c>
      <c r="G180" s="59">
        <v>0</v>
      </c>
      <c r="H180" s="27">
        <v>3.5</v>
      </c>
      <c r="I180" s="128">
        <f t="shared" si="2"/>
        <v>3.5</v>
      </c>
      <c r="J180" s="122"/>
      <c r="L180" s="1"/>
    </row>
    <row r="181" spans="2:12" ht="27">
      <c r="B181" s="21" t="s">
        <v>214</v>
      </c>
      <c r="C181" s="23" t="s">
        <v>8</v>
      </c>
      <c r="D181" s="23" t="s">
        <v>29</v>
      </c>
      <c r="E181" s="54" t="s">
        <v>213</v>
      </c>
      <c r="F181" s="23"/>
      <c r="G181" s="59">
        <f>G182+G187+G191</f>
        <v>524.5</v>
      </c>
      <c r="H181" s="59">
        <f>H182+H187+H191</f>
        <v>524.5</v>
      </c>
      <c r="I181" s="128">
        <f t="shared" si="2"/>
        <v>0</v>
      </c>
      <c r="J181" s="122"/>
      <c r="L181" s="1"/>
    </row>
    <row r="182" spans="2:12" ht="54.75">
      <c r="B182" s="63" t="s">
        <v>188</v>
      </c>
      <c r="C182" s="23" t="s">
        <v>8</v>
      </c>
      <c r="D182" s="23" t="s">
        <v>29</v>
      </c>
      <c r="E182" s="54" t="s">
        <v>213</v>
      </c>
      <c r="F182" s="23" t="s">
        <v>190</v>
      </c>
      <c r="G182" s="27">
        <f>G183</f>
        <v>494.5</v>
      </c>
      <c r="H182" s="27">
        <f>H183</f>
        <v>494.5</v>
      </c>
      <c r="I182" s="128">
        <f t="shared" si="2"/>
        <v>0</v>
      </c>
      <c r="J182" s="122"/>
      <c r="L182" s="1"/>
    </row>
    <row r="183" spans="2:12" ht="13.5">
      <c r="B183" s="63" t="s">
        <v>215</v>
      </c>
      <c r="C183" s="23" t="s">
        <v>8</v>
      </c>
      <c r="D183" s="23" t="s">
        <v>29</v>
      </c>
      <c r="E183" s="54" t="s">
        <v>213</v>
      </c>
      <c r="F183" s="23" t="s">
        <v>216</v>
      </c>
      <c r="G183" s="59">
        <f>G184+G185+G186</f>
        <v>494.5</v>
      </c>
      <c r="H183" s="59">
        <f>H184+H185+H186</f>
        <v>494.5</v>
      </c>
      <c r="I183" s="128">
        <f t="shared" si="2"/>
        <v>0</v>
      </c>
      <c r="J183" s="122"/>
      <c r="L183" s="1"/>
    </row>
    <row r="184" spans="2:12" ht="13.5">
      <c r="B184" s="63" t="s">
        <v>218</v>
      </c>
      <c r="C184" s="23" t="s">
        <v>8</v>
      </c>
      <c r="D184" s="23" t="s">
        <v>29</v>
      </c>
      <c r="E184" s="54" t="s">
        <v>213</v>
      </c>
      <c r="F184" s="23" t="s">
        <v>217</v>
      </c>
      <c r="G184" s="59">
        <v>356</v>
      </c>
      <c r="H184" s="27">
        <v>356</v>
      </c>
      <c r="I184" s="128">
        <f t="shared" si="2"/>
        <v>0</v>
      </c>
      <c r="J184" s="122"/>
      <c r="L184" s="1"/>
    </row>
    <row r="185" spans="2:12" ht="27">
      <c r="B185" s="63" t="s">
        <v>219</v>
      </c>
      <c r="C185" s="23" t="s">
        <v>8</v>
      </c>
      <c r="D185" s="23" t="s">
        <v>29</v>
      </c>
      <c r="E185" s="54" t="s">
        <v>213</v>
      </c>
      <c r="F185" s="23" t="s">
        <v>220</v>
      </c>
      <c r="G185" s="59">
        <f>2+10</f>
        <v>12</v>
      </c>
      <c r="H185" s="27">
        <v>12</v>
      </c>
      <c r="I185" s="128">
        <f t="shared" si="2"/>
        <v>0</v>
      </c>
      <c r="J185" s="122"/>
      <c r="K185" s="1"/>
      <c r="L185" s="1"/>
    </row>
    <row r="186" spans="2:12" ht="27">
      <c r="B186" s="63" t="s">
        <v>174</v>
      </c>
      <c r="C186" s="23" t="s">
        <v>8</v>
      </c>
      <c r="D186" s="23" t="s">
        <v>29</v>
      </c>
      <c r="E186" s="54" t="s">
        <v>213</v>
      </c>
      <c r="F186" s="23" t="s">
        <v>221</v>
      </c>
      <c r="G186" s="59">
        <v>126.5</v>
      </c>
      <c r="H186" s="27">
        <v>126.5</v>
      </c>
      <c r="I186" s="128">
        <f t="shared" si="2"/>
        <v>0</v>
      </c>
      <c r="J186" s="122"/>
      <c r="K186" s="1"/>
      <c r="L186" s="1"/>
    </row>
    <row r="187" spans="2:12" ht="27">
      <c r="B187" s="58" t="s">
        <v>192</v>
      </c>
      <c r="C187" s="23" t="s">
        <v>8</v>
      </c>
      <c r="D187" s="23" t="s">
        <v>29</v>
      </c>
      <c r="E187" s="54" t="s">
        <v>213</v>
      </c>
      <c r="F187" s="23" t="s">
        <v>193</v>
      </c>
      <c r="G187" s="59">
        <f>G188</f>
        <v>30</v>
      </c>
      <c r="H187" s="59">
        <f>H188</f>
        <v>30</v>
      </c>
      <c r="I187" s="128">
        <f t="shared" si="2"/>
        <v>0</v>
      </c>
      <c r="J187" s="122"/>
      <c r="K187" s="1"/>
      <c r="L187" s="1"/>
    </row>
    <row r="188" spans="2:12" ht="13.5">
      <c r="B188" s="15" t="s">
        <v>82</v>
      </c>
      <c r="C188" s="23" t="s">
        <v>8</v>
      </c>
      <c r="D188" s="23" t="s">
        <v>29</v>
      </c>
      <c r="E188" s="54" t="s">
        <v>213</v>
      </c>
      <c r="F188" s="23" t="s">
        <v>83</v>
      </c>
      <c r="G188" s="59">
        <f>G189+G190</f>
        <v>30</v>
      </c>
      <c r="H188" s="59">
        <f>H189+H190</f>
        <v>30</v>
      </c>
      <c r="I188" s="128">
        <f t="shared" si="2"/>
        <v>0</v>
      </c>
      <c r="J188" s="122"/>
      <c r="K188" s="1"/>
      <c r="L188" s="1"/>
    </row>
    <row r="189" spans="2:12" ht="27">
      <c r="B189" s="16" t="s">
        <v>86</v>
      </c>
      <c r="C189" s="23" t="s">
        <v>8</v>
      </c>
      <c r="D189" s="23" t="s">
        <v>29</v>
      </c>
      <c r="E189" s="54" t="s">
        <v>213</v>
      </c>
      <c r="F189" s="23" t="s">
        <v>87</v>
      </c>
      <c r="G189" s="59">
        <v>0</v>
      </c>
      <c r="H189" s="27">
        <v>0</v>
      </c>
      <c r="I189" s="128">
        <f t="shared" si="2"/>
        <v>0</v>
      </c>
      <c r="J189" s="122"/>
      <c r="K189" s="1"/>
      <c r="L189" s="1"/>
    </row>
    <row r="190" spans="2:12" ht="13.5">
      <c r="B190" s="15" t="s">
        <v>84</v>
      </c>
      <c r="C190" s="23" t="s">
        <v>8</v>
      </c>
      <c r="D190" s="23" t="s">
        <v>29</v>
      </c>
      <c r="E190" s="54" t="s">
        <v>213</v>
      </c>
      <c r="F190" s="23" t="s">
        <v>85</v>
      </c>
      <c r="G190" s="59">
        <f>30</f>
        <v>30</v>
      </c>
      <c r="H190" s="59">
        <v>30</v>
      </c>
      <c r="I190" s="128">
        <f t="shared" si="2"/>
        <v>0</v>
      </c>
      <c r="J190" s="122"/>
      <c r="K190" s="1"/>
      <c r="L190" s="1"/>
    </row>
    <row r="191" spans="2:12" ht="15" customHeight="1" hidden="1">
      <c r="B191" s="64" t="s">
        <v>97</v>
      </c>
      <c r="C191" s="23" t="s">
        <v>8</v>
      </c>
      <c r="D191" s="23" t="s">
        <v>29</v>
      </c>
      <c r="E191" s="54" t="s">
        <v>213</v>
      </c>
      <c r="F191" s="23" t="s">
        <v>98</v>
      </c>
      <c r="G191" s="59">
        <f>G192</f>
        <v>0</v>
      </c>
      <c r="H191" s="59">
        <f>H192</f>
        <v>0</v>
      </c>
      <c r="I191" s="128">
        <f t="shared" si="2"/>
        <v>0</v>
      </c>
      <c r="J191" s="122"/>
      <c r="K191" s="1"/>
      <c r="L191" s="1"/>
    </row>
    <row r="192" spans="2:12" ht="15" customHeight="1" hidden="1">
      <c r="B192" s="16" t="s">
        <v>88</v>
      </c>
      <c r="C192" s="23" t="s">
        <v>8</v>
      </c>
      <c r="D192" s="23" t="s">
        <v>29</v>
      </c>
      <c r="E192" s="54" t="s">
        <v>213</v>
      </c>
      <c r="F192" s="23" t="s">
        <v>90</v>
      </c>
      <c r="G192" s="59">
        <f>G193+G194</f>
        <v>0</v>
      </c>
      <c r="H192" s="59">
        <f>H193+H194</f>
        <v>0</v>
      </c>
      <c r="I192" s="128">
        <f t="shared" si="2"/>
        <v>0</v>
      </c>
      <c r="J192" s="122"/>
      <c r="K192" s="1"/>
      <c r="L192" s="1"/>
    </row>
    <row r="193" spans="2:12" ht="15" customHeight="1" hidden="1">
      <c r="B193" s="16" t="s">
        <v>89</v>
      </c>
      <c r="C193" s="23" t="s">
        <v>8</v>
      </c>
      <c r="D193" s="23" t="s">
        <v>29</v>
      </c>
      <c r="E193" s="54" t="s">
        <v>213</v>
      </c>
      <c r="F193" s="23" t="s">
        <v>91</v>
      </c>
      <c r="G193" s="59">
        <v>0</v>
      </c>
      <c r="H193" s="27">
        <v>0</v>
      </c>
      <c r="I193" s="128">
        <f t="shared" si="2"/>
        <v>0</v>
      </c>
      <c r="J193" s="122"/>
      <c r="K193" s="1"/>
      <c r="L193" s="1"/>
    </row>
    <row r="194" spans="2:12" ht="15" customHeight="1" hidden="1">
      <c r="B194" s="16" t="s">
        <v>93</v>
      </c>
      <c r="C194" s="23" t="s">
        <v>8</v>
      </c>
      <c r="D194" s="23" t="s">
        <v>29</v>
      </c>
      <c r="E194" s="54" t="s">
        <v>213</v>
      </c>
      <c r="F194" s="23" t="s">
        <v>92</v>
      </c>
      <c r="G194" s="59">
        <v>0</v>
      </c>
      <c r="H194" s="27">
        <v>0</v>
      </c>
      <c r="I194" s="128">
        <f t="shared" si="2"/>
        <v>0</v>
      </c>
      <c r="J194" s="122"/>
      <c r="K194" s="1"/>
      <c r="L194" s="1"/>
    </row>
    <row r="195" spans="2:12" ht="27">
      <c r="B195" s="15" t="s">
        <v>182</v>
      </c>
      <c r="C195" s="23" t="s">
        <v>8</v>
      </c>
      <c r="D195" s="23" t="s">
        <v>29</v>
      </c>
      <c r="E195" s="54" t="s">
        <v>9</v>
      </c>
      <c r="F195" s="23"/>
      <c r="G195" s="59">
        <f>G196</f>
        <v>7619.2</v>
      </c>
      <c r="H195" s="59">
        <f>H196</f>
        <v>8194.539999999999</v>
      </c>
      <c r="I195" s="128">
        <f t="shared" si="2"/>
        <v>575.3399999999992</v>
      </c>
      <c r="J195" s="122"/>
      <c r="K195" s="1"/>
      <c r="L195" s="1"/>
    </row>
    <row r="196" spans="2:12" ht="13.5">
      <c r="B196" s="15" t="s">
        <v>183</v>
      </c>
      <c r="C196" s="23" t="s">
        <v>8</v>
      </c>
      <c r="D196" s="23" t="s">
        <v>29</v>
      </c>
      <c r="E196" s="54" t="s">
        <v>223</v>
      </c>
      <c r="F196" s="23"/>
      <c r="G196" s="59">
        <f>G197+G217</f>
        <v>7619.2</v>
      </c>
      <c r="H196" s="59">
        <f>H197+H217</f>
        <v>8194.539999999999</v>
      </c>
      <c r="I196" s="128">
        <f t="shared" si="2"/>
        <v>575.3399999999992</v>
      </c>
      <c r="J196" s="122"/>
      <c r="K196" s="1"/>
      <c r="L196" s="1"/>
    </row>
    <row r="197" spans="2:12" ht="41.25">
      <c r="B197" s="15" t="s">
        <v>222</v>
      </c>
      <c r="C197" s="23" t="s">
        <v>8</v>
      </c>
      <c r="D197" s="23" t="s">
        <v>29</v>
      </c>
      <c r="E197" s="54" t="s">
        <v>185</v>
      </c>
      <c r="F197" s="23"/>
      <c r="G197" s="59">
        <f>G198+G209+G212</f>
        <v>7619.2</v>
      </c>
      <c r="H197" s="59">
        <f>H198+H209+H212</f>
        <v>8045.039999999999</v>
      </c>
      <c r="I197" s="151">
        <f t="shared" si="2"/>
        <v>425.83999999999924</v>
      </c>
      <c r="J197" s="122"/>
      <c r="K197" s="1"/>
      <c r="L197" s="1"/>
    </row>
    <row r="198" spans="2:12" ht="27">
      <c r="B198" s="21" t="s">
        <v>214</v>
      </c>
      <c r="C198" s="23" t="s">
        <v>8</v>
      </c>
      <c r="D198" s="23" t="s">
        <v>29</v>
      </c>
      <c r="E198" s="54" t="s">
        <v>224</v>
      </c>
      <c r="F198" s="23"/>
      <c r="G198" s="59">
        <f>G199+G203+G206</f>
        <v>7619.2</v>
      </c>
      <c r="H198" s="59">
        <f>H199+H203+H206</f>
        <v>8045.039999999999</v>
      </c>
      <c r="I198" s="151">
        <f t="shared" si="2"/>
        <v>425.83999999999924</v>
      </c>
      <c r="J198" s="122"/>
      <c r="K198" s="1"/>
      <c r="L198" s="1"/>
    </row>
    <row r="199" spans="2:12" ht="54.75">
      <c r="B199" s="63" t="s">
        <v>188</v>
      </c>
      <c r="C199" s="23" t="s">
        <v>8</v>
      </c>
      <c r="D199" s="23" t="s">
        <v>29</v>
      </c>
      <c r="E199" s="54" t="s">
        <v>224</v>
      </c>
      <c r="F199" s="23" t="s">
        <v>190</v>
      </c>
      <c r="G199" s="27">
        <f>G200</f>
        <v>4583.4</v>
      </c>
      <c r="H199" s="27">
        <f>H200</f>
        <v>4583.4</v>
      </c>
      <c r="I199" s="128">
        <f t="shared" si="2"/>
        <v>0</v>
      </c>
      <c r="J199" s="122"/>
      <c r="K199" s="1"/>
      <c r="L199" s="1"/>
    </row>
    <row r="200" spans="2:12" ht="13.5">
      <c r="B200" s="63" t="s">
        <v>215</v>
      </c>
      <c r="C200" s="23" t="s">
        <v>8</v>
      </c>
      <c r="D200" s="23" t="s">
        <v>29</v>
      </c>
      <c r="E200" s="54" t="s">
        <v>224</v>
      </c>
      <c r="F200" s="23" t="s">
        <v>216</v>
      </c>
      <c r="G200" s="59">
        <f>G201+G202</f>
        <v>4583.4</v>
      </c>
      <c r="H200" s="59">
        <f>H201+H202</f>
        <v>4583.4</v>
      </c>
      <c r="I200" s="128">
        <f t="shared" si="2"/>
        <v>0</v>
      </c>
      <c r="J200" s="122"/>
      <c r="K200" s="1"/>
      <c r="L200" s="1"/>
    </row>
    <row r="201" spans="2:12" ht="13.5">
      <c r="B201" s="63" t="s">
        <v>218</v>
      </c>
      <c r="C201" s="23" t="s">
        <v>8</v>
      </c>
      <c r="D201" s="23" t="s">
        <v>29</v>
      </c>
      <c r="E201" s="54" t="s">
        <v>224</v>
      </c>
      <c r="F201" s="23" t="s">
        <v>217</v>
      </c>
      <c r="G201" s="27">
        <v>3520.3</v>
      </c>
      <c r="H201" s="27">
        <v>3520.3</v>
      </c>
      <c r="I201" s="128">
        <f t="shared" si="2"/>
        <v>0</v>
      </c>
      <c r="J201" s="122"/>
      <c r="K201" s="6"/>
      <c r="L201" s="1"/>
    </row>
    <row r="202" spans="2:12" ht="27">
      <c r="B202" s="63" t="s">
        <v>174</v>
      </c>
      <c r="C202" s="23" t="s">
        <v>8</v>
      </c>
      <c r="D202" s="23" t="s">
        <v>29</v>
      </c>
      <c r="E202" s="54" t="s">
        <v>224</v>
      </c>
      <c r="F202" s="23" t="s">
        <v>221</v>
      </c>
      <c r="G202" s="27">
        <v>1063.1</v>
      </c>
      <c r="H202" s="27">
        <v>1063.1</v>
      </c>
      <c r="I202" s="128">
        <f t="shared" si="2"/>
        <v>0</v>
      </c>
      <c r="J202" s="122"/>
      <c r="K202" s="6"/>
      <c r="L202" s="1"/>
    </row>
    <row r="203" spans="2:12" ht="27">
      <c r="B203" s="58" t="s">
        <v>192</v>
      </c>
      <c r="C203" s="23" t="s">
        <v>8</v>
      </c>
      <c r="D203" s="23" t="s">
        <v>29</v>
      </c>
      <c r="E203" s="54" t="s">
        <v>224</v>
      </c>
      <c r="F203" s="23" t="s">
        <v>193</v>
      </c>
      <c r="G203" s="27">
        <f>G204</f>
        <v>3035.8</v>
      </c>
      <c r="H203" s="27">
        <f>H204</f>
        <v>3461.64</v>
      </c>
      <c r="I203" s="128">
        <f t="shared" si="2"/>
        <v>425.8399999999997</v>
      </c>
      <c r="J203" s="122"/>
      <c r="K203" s="1"/>
      <c r="L203" s="1"/>
    </row>
    <row r="204" spans="2:12" ht="13.5">
      <c r="B204" s="15" t="s">
        <v>82</v>
      </c>
      <c r="C204" s="23" t="s">
        <v>8</v>
      </c>
      <c r="D204" s="23" t="s">
        <v>29</v>
      </c>
      <c r="E204" s="54" t="s">
        <v>224</v>
      </c>
      <c r="F204" s="23" t="s">
        <v>83</v>
      </c>
      <c r="G204" s="27">
        <f>G205</f>
        <v>3035.8</v>
      </c>
      <c r="H204" s="27">
        <f>H205</f>
        <v>3461.64</v>
      </c>
      <c r="I204" s="128">
        <f t="shared" si="2"/>
        <v>425.8399999999997</v>
      </c>
      <c r="J204" s="122"/>
      <c r="K204" s="1"/>
      <c r="L204" s="1"/>
    </row>
    <row r="205" spans="2:12" ht="13.5">
      <c r="B205" s="15" t="s">
        <v>84</v>
      </c>
      <c r="C205" s="23" t="s">
        <v>8</v>
      </c>
      <c r="D205" s="23" t="s">
        <v>29</v>
      </c>
      <c r="E205" s="54" t="s">
        <v>224</v>
      </c>
      <c r="F205" s="23" t="s">
        <v>85</v>
      </c>
      <c r="G205" s="27">
        <f>1735.8+300+200+180+20+20+580</f>
        <v>3035.8</v>
      </c>
      <c r="H205" s="27">
        <v>3461.64</v>
      </c>
      <c r="I205" s="128">
        <f t="shared" si="2"/>
        <v>425.8399999999997</v>
      </c>
      <c r="J205" s="122"/>
      <c r="K205" s="1"/>
      <c r="L205" s="1"/>
    </row>
    <row r="206" spans="2:12" ht="13.5">
      <c r="B206" s="64" t="s">
        <v>97</v>
      </c>
      <c r="C206" s="23" t="s">
        <v>8</v>
      </c>
      <c r="D206" s="23" t="s">
        <v>29</v>
      </c>
      <c r="E206" s="54" t="s">
        <v>224</v>
      </c>
      <c r="F206" s="23" t="s">
        <v>98</v>
      </c>
      <c r="G206" s="27">
        <f>G207</f>
        <v>0</v>
      </c>
      <c r="H206" s="27">
        <f>H207</f>
        <v>0</v>
      </c>
      <c r="I206" s="128">
        <f t="shared" si="2"/>
        <v>0</v>
      </c>
      <c r="J206" s="122"/>
      <c r="K206" s="1"/>
      <c r="L206" s="1"/>
    </row>
    <row r="207" spans="2:12" ht="13.5">
      <c r="B207" s="16" t="s">
        <v>88</v>
      </c>
      <c r="C207" s="23" t="s">
        <v>8</v>
      </c>
      <c r="D207" s="23" t="s">
        <v>29</v>
      </c>
      <c r="E207" s="54" t="s">
        <v>224</v>
      </c>
      <c r="F207" s="23" t="s">
        <v>90</v>
      </c>
      <c r="G207" s="27">
        <f>G208</f>
        <v>0</v>
      </c>
      <c r="H207" s="27">
        <f>H208</f>
        <v>0</v>
      </c>
      <c r="I207" s="128">
        <f t="shared" si="2"/>
        <v>0</v>
      </c>
      <c r="J207" s="122"/>
      <c r="K207" s="1"/>
      <c r="L207" s="1"/>
    </row>
    <row r="208" spans="2:12" ht="13.5">
      <c r="B208" s="16" t="s">
        <v>564</v>
      </c>
      <c r="C208" s="23" t="s">
        <v>8</v>
      </c>
      <c r="D208" s="23" t="s">
        <v>29</v>
      </c>
      <c r="E208" s="54" t="s">
        <v>224</v>
      </c>
      <c r="F208" s="23" t="s">
        <v>417</v>
      </c>
      <c r="G208" s="27">
        <v>0</v>
      </c>
      <c r="H208" s="27">
        <v>0</v>
      </c>
      <c r="I208" s="128">
        <f t="shared" si="2"/>
        <v>0</v>
      </c>
      <c r="J208" s="122"/>
      <c r="K208" s="1"/>
      <c r="L208" s="1"/>
    </row>
    <row r="209" spans="2:12" ht="45" customHeight="1" hidden="1">
      <c r="B209" s="116" t="s">
        <v>566</v>
      </c>
      <c r="C209" s="23" t="s">
        <v>8</v>
      </c>
      <c r="D209" s="23" t="s">
        <v>29</v>
      </c>
      <c r="E209" s="54" t="s">
        <v>629</v>
      </c>
      <c r="F209" s="23"/>
      <c r="G209" s="27">
        <f>G210</f>
        <v>0</v>
      </c>
      <c r="H209" s="27"/>
      <c r="I209" s="128">
        <f t="shared" si="2"/>
        <v>0</v>
      </c>
      <c r="J209" s="122"/>
      <c r="K209" s="1"/>
      <c r="L209" s="1"/>
    </row>
    <row r="210" spans="2:12" ht="15" customHeight="1" hidden="1">
      <c r="B210" s="15" t="s">
        <v>82</v>
      </c>
      <c r="C210" s="23" t="s">
        <v>8</v>
      </c>
      <c r="D210" s="23" t="s">
        <v>29</v>
      </c>
      <c r="E210" s="54" t="s">
        <v>629</v>
      </c>
      <c r="F210" s="23" t="s">
        <v>83</v>
      </c>
      <c r="G210" s="27">
        <f>G211</f>
        <v>0</v>
      </c>
      <c r="H210" s="27"/>
      <c r="I210" s="128">
        <f t="shared" si="2"/>
        <v>0</v>
      </c>
      <c r="J210" s="122"/>
      <c r="K210" s="1"/>
      <c r="L210" s="1"/>
    </row>
    <row r="211" spans="2:12" ht="30" customHeight="1" hidden="1">
      <c r="B211" s="15" t="s">
        <v>84</v>
      </c>
      <c r="C211" s="23" t="s">
        <v>8</v>
      </c>
      <c r="D211" s="23" t="s">
        <v>29</v>
      </c>
      <c r="E211" s="54" t="s">
        <v>629</v>
      </c>
      <c r="F211" s="23" t="s">
        <v>85</v>
      </c>
      <c r="G211" s="27">
        <v>0</v>
      </c>
      <c r="H211" s="27"/>
      <c r="I211" s="128">
        <f t="shared" si="2"/>
        <v>0</v>
      </c>
      <c r="J211" s="122"/>
      <c r="K211" s="1"/>
      <c r="L211" s="1"/>
    </row>
    <row r="212" spans="2:12" ht="30" customHeight="1" hidden="1">
      <c r="B212" s="107" t="s">
        <v>582</v>
      </c>
      <c r="C212" s="23" t="s">
        <v>8</v>
      </c>
      <c r="D212" s="23" t="s">
        <v>29</v>
      </c>
      <c r="E212" s="54" t="s">
        <v>630</v>
      </c>
      <c r="F212" s="23"/>
      <c r="G212" s="27">
        <f>G213</f>
        <v>0</v>
      </c>
      <c r="H212" s="27"/>
      <c r="I212" s="128">
        <f t="shared" si="2"/>
        <v>0</v>
      </c>
      <c r="J212" s="122"/>
      <c r="K212" s="1"/>
      <c r="L212" s="1"/>
    </row>
    <row r="213" spans="2:12" ht="60" customHeight="1" hidden="1">
      <c r="B213" s="63" t="s">
        <v>188</v>
      </c>
      <c r="C213" s="23" t="s">
        <v>8</v>
      </c>
      <c r="D213" s="23" t="s">
        <v>29</v>
      </c>
      <c r="E213" s="54" t="s">
        <v>630</v>
      </c>
      <c r="F213" s="23" t="s">
        <v>190</v>
      </c>
      <c r="G213" s="27">
        <f>G214</f>
        <v>0</v>
      </c>
      <c r="H213" s="27"/>
      <c r="I213" s="128">
        <f t="shared" si="2"/>
        <v>0</v>
      </c>
      <c r="J213" s="122"/>
      <c r="K213" s="1"/>
      <c r="L213" s="1"/>
    </row>
    <row r="214" spans="2:12" ht="15" customHeight="1" hidden="1">
      <c r="B214" s="63" t="s">
        <v>215</v>
      </c>
      <c r="C214" s="23" t="s">
        <v>8</v>
      </c>
      <c r="D214" s="23" t="s">
        <v>29</v>
      </c>
      <c r="E214" s="54" t="s">
        <v>630</v>
      </c>
      <c r="F214" s="23" t="s">
        <v>216</v>
      </c>
      <c r="G214" s="27">
        <f>G215+G216</f>
        <v>0</v>
      </c>
      <c r="H214" s="27"/>
      <c r="I214" s="128">
        <f t="shared" si="2"/>
        <v>0</v>
      </c>
      <c r="J214" s="122"/>
      <c r="K214" s="1"/>
      <c r="L214" s="1"/>
    </row>
    <row r="215" spans="2:12" ht="15" customHeight="1" hidden="1">
      <c r="B215" s="63" t="s">
        <v>218</v>
      </c>
      <c r="C215" s="23" t="s">
        <v>8</v>
      </c>
      <c r="D215" s="23" t="s">
        <v>29</v>
      </c>
      <c r="E215" s="54" t="s">
        <v>630</v>
      </c>
      <c r="F215" s="23" t="s">
        <v>217</v>
      </c>
      <c r="G215" s="27">
        <v>0</v>
      </c>
      <c r="H215" s="27"/>
      <c r="I215" s="128">
        <f aca="true" t="shared" si="4" ref="I215:I278">H215-G215</f>
        <v>0</v>
      </c>
      <c r="J215" s="122"/>
      <c r="K215" s="1"/>
      <c r="L215" s="1"/>
    </row>
    <row r="216" spans="2:12" ht="30" customHeight="1" hidden="1">
      <c r="B216" s="63" t="s">
        <v>174</v>
      </c>
      <c r="C216" s="23" t="s">
        <v>8</v>
      </c>
      <c r="D216" s="23" t="s">
        <v>29</v>
      </c>
      <c r="E216" s="54" t="s">
        <v>630</v>
      </c>
      <c r="F216" s="23" t="s">
        <v>221</v>
      </c>
      <c r="G216" s="27">
        <v>0</v>
      </c>
      <c r="H216" s="27"/>
      <c r="I216" s="128">
        <f t="shared" si="4"/>
        <v>0</v>
      </c>
      <c r="J216" s="122"/>
      <c r="K216" s="1"/>
      <c r="L216" s="1"/>
    </row>
    <row r="217" spans="2:12" ht="82.5" customHeight="1">
      <c r="B217" s="16" t="s">
        <v>665</v>
      </c>
      <c r="C217" s="23" t="s">
        <v>8</v>
      </c>
      <c r="D217" s="23" t="s">
        <v>29</v>
      </c>
      <c r="E217" s="54" t="s">
        <v>666</v>
      </c>
      <c r="F217" s="23" t="s">
        <v>190</v>
      </c>
      <c r="G217" s="27">
        <f>G218</f>
        <v>0</v>
      </c>
      <c r="H217" s="27">
        <f>H218</f>
        <v>149.5</v>
      </c>
      <c r="I217" s="128">
        <f t="shared" si="4"/>
        <v>149.5</v>
      </c>
      <c r="J217" s="122"/>
      <c r="K217" s="1"/>
      <c r="L217" s="1"/>
    </row>
    <row r="218" spans="2:12" ht="30" customHeight="1">
      <c r="B218" s="15" t="s">
        <v>81</v>
      </c>
      <c r="C218" s="23" t="s">
        <v>8</v>
      </c>
      <c r="D218" s="23" t="s">
        <v>29</v>
      </c>
      <c r="E218" s="54" t="s">
        <v>666</v>
      </c>
      <c r="F218" s="23" t="s">
        <v>216</v>
      </c>
      <c r="G218" s="27">
        <f>G219+G220</f>
        <v>0</v>
      </c>
      <c r="H218" s="27">
        <f>H219+H220</f>
        <v>149.5</v>
      </c>
      <c r="I218" s="128">
        <f t="shared" si="4"/>
        <v>149.5</v>
      </c>
      <c r="J218" s="122"/>
      <c r="K218" s="1"/>
      <c r="L218" s="1"/>
    </row>
    <row r="219" spans="2:12" ht="30" customHeight="1">
      <c r="B219" s="15" t="s">
        <v>80</v>
      </c>
      <c r="C219" s="23" t="s">
        <v>8</v>
      </c>
      <c r="D219" s="23" t="s">
        <v>29</v>
      </c>
      <c r="E219" s="54" t="s">
        <v>666</v>
      </c>
      <c r="F219" s="23" t="s">
        <v>217</v>
      </c>
      <c r="G219" s="27">
        <v>0</v>
      </c>
      <c r="H219" s="27">
        <v>114.8</v>
      </c>
      <c r="I219" s="128">
        <f t="shared" si="4"/>
        <v>114.8</v>
      </c>
      <c r="J219" s="122"/>
      <c r="K219" s="1"/>
      <c r="L219" s="1"/>
    </row>
    <row r="220" spans="2:12" ht="30" customHeight="1">
      <c r="B220" s="16" t="s">
        <v>174</v>
      </c>
      <c r="C220" s="23" t="s">
        <v>8</v>
      </c>
      <c r="D220" s="23" t="s">
        <v>29</v>
      </c>
      <c r="E220" s="54" t="s">
        <v>666</v>
      </c>
      <c r="F220" s="23" t="s">
        <v>221</v>
      </c>
      <c r="G220" s="27">
        <v>0</v>
      </c>
      <c r="H220" s="27">
        <v>34.7</v>
      </c>
      <c r="I220" s="128">
        <f t="shared" si="4"/>
        <v>34.7</v>
      </c>
      <c r="J220" s="122"/>
      <c r="K220" s="1"/>
      <c r="L220" s="1"/>
    </row>
    <row r="221" spans="2:12" ht="27">
      <c r="B221" s="15" t="s">
        <v>544</v>
      </c>
      <c r="C221" s="23" t="s">
        <v>8</v>
      </c>
      <c r="D221" s="23" t="s">
        <v>29</v>
      </c>
      <c r="E221" s="54" t="s">
        <v>15</v>
      </c>
      <c r="F221" s="23"/>
      <c r="G221" s="27">
        <f>G222+G227+G232</f>
        <v>45</v>
      </c>
      <c r="H221" s="27">
        <f>H222+H227+H232</f>
        <v>45</v>
      </c>
      <c r="I221" s="128">
        <f t="shared" si="4"/>
        <v>0</v>
      </c>
      <c r="J221" s="122"/>
      <c r="K221" s="1"/>
      <c r="L221" s="1"/>
    </row>
    <row r="222" spans="2:12" ht="27">
      <c r="B222" s="15" t="s">
        <v>262</v>
      </c>
      <c r="C222" s="23" t="s">
        <v>8</v>
      </c>
      <c r="D222" s="23" t="s">
        <v>29</v>
      </c>
      <c r="E222" s="54" t="s">
        <v>263</v>
      </c>
      <c r="F222" s="23"/>
      <c r="G222" s="27">
        <f aca="true" t="shared" si="5" ref="G222:H225">G223</f>
        <v>15</v>
      </c>
      <c r="H222" s="27">
        <f t="shared" si="5"/>
        <v>15</v>
      </c>
      <c r="I222" s="128">
        <f t="shared" si="4"/>
        <v>0</v>
      </c>
      <c r="J222" s="122"/>
      <c r="K222" s="1"/>
      <c r="L222" s="1"/>
    </row>
    <row r="223" spans="2:12" ht="27">
      <c r="B223" s="17" t="s">
        <v>264</v>
      </c>
      <c r="C223" s="23" t="s">
        <v>8</v>
      </c>
      <c r="D223" s="23" t="s">
        <v>29</v>
      </c>
      <c r="E223" s="54" t="s">
        <v>265</v>
      </c>
      <c r="F223" s="23"/>
      <c r="G223" s="27">
        <f t="shared" si="5"/>
        <v>15</v>
      </c>
      <c r="H223" s="27">
        <f t="shared" si="5"/>
        <v>15</v>
      </c>
      <c r="I223" s="128">
        <f t="shared" si="4"/>
        <v>0</v>
      </c>
      <c r="J223" s="122"/>
      <c r="K223" s="1"/>
      <c r="L223" s="1"/>
    </row>
    <row r="224" spans="2:12" ht="27">
      <c r="B224" s="58" t="s">
        <v>192</v>
      </c>
      <c r="C224" s="23" t="s">
        <v>8</v>
      </c>
      <c r="D224" s="23" t="s">
        <v>29</v>
      </c>
      <c r="E224" s="54" t="s">
        <v>266</v>
      </c>
      <c r="F224" s="23" t="s">
        <v>193</v>
      </c>
      <c r="G224" s="27">
        <f t="shared" si="5"/>
        <v>15</v>
      </c>
      <c r="H224" s="27">
        <f t="shared" si="5"/>
        <v>15</v>
      </c>
      <c r="I224" s="128">
        <f t="shared" si="4"/>
        <v>0</v>
      </c>
      <c r="J224" s="122"/>
      <c r="K224" s="1"/>
      <c r="L224" s="1"/>
    </row>
    <row r="225" spans="2:12" ht="13.5">
      <c r="B225" s="15" t="s">
        <v>82</v>
      </c>
      <c r="C225" s="23" t="s">
        <v>8</v>
      </c>
      <c r="D225" s="23" t="s">
        <v>29</v>
      </c>
      <c r="E225" s="54" t="s">
        <v>266</v>
      </c>
      <c r="F225" s="23" t="s">
        <v>83</v>
      </c>
      <c r="G225" s="27">
        <f t="shared" si="5"/>
        <v>15</v>
      </c>
      <c r="H225" s="27">
        <f t="shared" si="5"/>
        <v>15</v>
      </c>
      <c r="I225" s="128">
        <f t="shared" si="4"/>
        <v>0</v>
      </c>
      <c r="J225" s="122"/>
      <c r="K225" s="1"/>
      <c r="L225" s="1"/>
    </row>
    <row r="226" spans="2:12" ht="13.5">
      <c r="B226" s="15" t="s">
        <v>84</v>
      </c>
      <c r="C226" s="23" t="s">
        <v>8</v>
      </c>
      <c r="D226" s="23" t="s">
        <v>29</v>
      </c>
      <c r="E226" s="54" t="s">
        <v>266</v>
      </c>
      <c r="F226" s="23" t="s">
        <v>85</v>
      </c>
      <c r="G226" s="27">
        <v>15</v>
      </c>
      <c r="H226" s="27">
        <v>15</v>
      </c>
      <c r="I226" s="128">
        <f t="shared" si="4"/>
        <v>0</v>
      </c>
      <c r="J226" s="122"/>
      <c r="K226" s="1"/>
      <c r="L226" s="1"/>
    </row>
    <row r="227" spans="2:12" ht="41.25">
      <c r="B227" s="15" t="s">
        <v>270</v>
      </c>
      <c r="C227" s="23" t="s">
        <v>8</v>
      </c>
      <c r="D227" s="23" t="s">
        <v>29</v>
      </c>
      <c r="E227" s="54" t="s">
        <v>267</v>
      </c>
      <c r="F227" s="23"/>
      <c r="G227" s="27">
        <f aca="true" t="shared" si="6" ref="G227:H230">G228</f>
        <v>15</v>
      </c>
      <c r="H227" s="27">
        <f t="shared" si="6"/>
        <v>15</v>
      </c>
      <c r="I227" s="128">
        <f t="shared" si="4"/>
        <v>0</v>
      </c>
      <c r="J227" s="122"/>
      <c r="K227" s="1"/>
      <c r="L227" s="1"/>
    </row>
    <row r="228" spans="2:12" ht="41.25">
      <c r="B228" s="15" t="s">
        <v>268</v>
      </c>
      <c r="C228" s="23" t="s">
        <v>8</v>
      </c>
      <c r="D228" s="23" t="s">
        <v>29</v>
      </c>
      <c r="E228" s="54" t="s">
        <v>269</v>
      </c>
      <c r="F228" s="23"/>
      <c r="G228" s="27">
        <f t="shared" si="6"/>
        <v>15</v>
      </c>
      <c r="H228" s="27">
        <f t="shared" si="6"/>
        <v>15</v>
      </c>
      <c r="I228" s="128">
        <f t="shared" si="4"/>
        <v>0</v>
      </c>
      <c r="J228" s="122"/>
      <c r="K228" s="1"/>
      <c r="L228" s="1"/>
    </row>
    <row r="229" spans="2:12" ht="27">
      <c r="B229" s="58" t="s">
        <v>192</v>
      </c>
      <c r="C229" s="23" t="s">
        <v>8</v>
      </c>
      <c r="D229" s="23" t="s">
        <v>29</v>
      </c>
      <c r="E229" s="54" t="s">
        <v>523</v>
      </c>
      <c r="F229" s="23" t="s">
        <v>193</v>
      </c>
      <c r="G229" s="27">
        <f t="shared" si="6"/>
        <v>15</v>
      </c>
      <c r="H229" s="27">
        <f t="shared" si="6"/>
        <v>15</v>
      </c>
      <c r="I229" s="128">
        <f t="shared" si="4"/>
        <v>0</v>
      </c>
      <c r="J229" s="122"/>
      <c r="K229" s="1"/>
      <c r="L229" s="1"/>
    </row>
    <row r="230" spans="2:12" ht="13.5">
      <c r="B230" s="15" t="s">
        <v>82</v>
      </c>
      <c r="C230" s="23" t="s">
        <v>8</v>
      </c>
      <c r="D230" s="23" t="s">
        <v>29</v>
      </c>
      <c r="E230" s="54" t="s">
        <v>523</v>
      </c>
      <c r="F230" s="23" t="s">
        <v>83</v>
      </c>
      <c r="G230" s="27">
        <f t="shared" si="6"/>
        <v>15</v>
      </c>
      <c r="H230" s="27">
        <f t="shared" si="6"/>
        <v>15</v>
      </c>
      <c r="I230" s="128">
        <f t="shared" si="4"/>
        <v>0</v>
      </c>
      <c r="J230" s="122"/>
      <c r="K230" s="1"/>
      <c r="L230" s="1"/>
    </row>
    <row r="231" spans="2:12" ht="13.5">
      <c r="B231" s="15" t="s">
        <v>84</v>
      </c>
      <c r="C231" s="23" t="s">
        <v>8</v>
      </c>
      <c r="D231" s="23" t="s">
        <v>29</v>
      </c>
      <c r="E231" s="54" t="s">
        <v>523</v>
      </c>
      <c r="F231" s="23" t="s">
        <v>85</v>
      </c>
      <c r="G231" s="27">
        <v>15</v>
      </c>
      <c r="H231" s="27">
        <v>15</v>
      </c>
      <c r="I231" s="128">
        <f t="shared" si="4"/>
        <v>0</v>
      </c>
      <c r="J231" s="122"/>
      <c r="K231" s="1"/>
      <c r="L231" s="1"/>
    </row>
    <row r="232" spans="2:12" ht="27">
      <c r="B232" s="15" t="s">
        <v>271</v>
      </c>
      <c r="C232" s="23" t="s">
        <v>8</v>
      </c>
      <c r="D232" s="23" t="s">
        <v>29</v>
      </c>
      <c r="E232" s="54" t="s">
        <v>272</v>
      </c>
      <c r="F232" s="23"/>
      <c r="G232" s="27">
        <f aca="true" t="shared" si="7" ref="G232:H235">G233</f>
        <v>15</v>
      </c>
      <c r="H232" s="27">
        <f t="shared" si="7"/>
        <v>15</v>
      </c>
      <c r="I232" s="128">
        <f t="shared" si="4"/>
        <v>0</v>
      </c>
      <c r="J232" s="122"/>
      <c r="K232" s="1"/>
      <c r="L232" s="1"/>
    </row>
    <row r="233" spans="2:12" ht="27">
      <c r="B233" s="15" t="s">
        <v>273</v>
      </c>
      <c r="C233" s="23" t="s">
        <v>8</v>
      </c>
      <c r="D233" s="23" t="s">
        <v>29</v>
      </c>
      <c r="E233" s="54" t="s">
        <v>274</v>
      </c>
      <c r="F233" s="23"/>
      <c r="G233" s="27">
        <f t="shared" si="7"/>
        <v>15</v>
      </c>
      <c r="H233" s="27">
        <f t="shared" si="7"/>
        <v>15</v>
      </c>
      <c r="I233" s="128">
        <f t="shared" si="4"/>
        <v>0</v>
      </c>
      <c r="J233" s="122"/>
      <c r="K233" s="1"/>
      <c r="L233" s="1"/>
    </row>
    <row r="234" spans="2:12" ht="27">
      <c r="B234" s="58" t="s">
        <v>192</v>
      </c>
      <c r="C234" s="23" t="s">
        <v>8</v>
      </c>
      <c r="D234" s="23" t="s">
        <v>29</v>
      </c>
      <c r="E234" s="54" t="s">
        <v>524</v>
      </c>
      <c r="F234" s="23" t="s">
        <v>193</v>
      </c>
      <c r="G234" s="27">
        <f t="shared" si="7"/>
        <v>15</v>
      </c>
      <c r="H234" s="27">
        <f t="shared" si="7"/>
        <v>15</v>
      </c>
      <c r="I234" s="128">
        <f t="shared" si="4"/>
        <v>0</v>
      </c>
      <c r="J234" s="122"/>
      <c r="K234" s="1"/>
      <c r="L234" s="1"/>
    </row>
    <row r="235" spans="2:12" ht="13.5">
      <c r="B235" s="15" t="s">
        <v>82</v>
      </c>
      <c r="C235" s="23" t="s">
        <v>8</v>
      </c>
      <c r="D235" s="23" t="s">
        <v>29</v>
      </c>
      <c r="E235" s="54" t="s">
        <v>524</v>
      </c>
      <c r="F235" s="23" t="s">
        <v>83</v>
      </c>
      <c r="G235" s="27">
        <f t="shared" si="7"/>
        <v>15</v>
      </c>
      <c r="H235" s="27">
        <f t="shared" si="7"/>
        <v>15</v>
      </c>
      <c r="I235" s="128">
        <f t="shared" si="4"/>
        <v>0</v>
      </c>
      <c r="J235" s="122"/>
      <c r="K235" s="1"/>
      <c r="L235" s="1"/>
    </row>
    <row r="236" spans="2:12" ht="13.5">
      <c r="B236" s="15" t="s">
        <v>84</v>
      </c>
      <c r="C236" s="23" t="s">
        <v>8</v>
      </c>
      <c r="D236" s="23" t="s">
        <v>29</v>
      </c>
      <c r="E236" s="54" t="s">
        <v>524</v>
      </c>
      <c r="F236" s="23" t="s">
        <v>85</v>
      </c>
      <c r="G236" s="27">
        <v>15</v>
      </c>
      <c r="H236" s="27">
        <v>15</v>
      </c>
      <c r="I236" s="128">
        <f t="shared" si="4"/>
        <v>0</v>
      </c>
      <c r="J236" s="122"/>
      <c r="K236" s="1"/>
      <c r="L236" s="1"/>
    </row>
    <row r="237" spans="2:12" ht="27">
      <c r="B237" s="15" t="s">
        <v>537</v>
      </c>
      <c r="C237" s="23" t="s">
        <v>8</v>
      </c>
      <c r="D237" s="23" t="s">
        <v>29</v>
      </c>
      <c r="E237" s="54" t="s">
        <v>21</v>
      </c>
      <c r="F237" s="23"/>
      <c r="G237" s="27">
        <f>G238+G244+G250</f>
        <v>1508.7</v>
      </c>
      <c r="H237" s="27">
        <f>H238+H244+H250</f>
        <v>1096.7</v>
      </c>
      <c r="I237" s="128">
        <f t="shared" si="4"/>
        <v>-412</v>
      </c>
      <c r="J237" s="122"/>
      <c r="K237" s="1"/>
      <c r="L237" s="1"/>
    </row>
    <row r="238" spans="2:12" ht="41.25">
      <c r="B238" s="15" t="s">
        <v>543</v>
      </c>
      <c r="C238" s="23" t="s">
        <v>8</v>
      </c>
      <c r="D238" s="23" t="s">
        <v>29</v>
      </c>
      <c r="E238" s="54" t="s">
        <v>321</v>
      </c>
      <c r="F238" s="23"/>
      <c r="G238" s="27">
        <f aca="true" t="shared" si="8" ref="G238:H242">G239</f>
        <v>930.7</v>
      </c>
      <c r="H238" s="27">
        <f t="shared" si="8"/>
        <v>518.7</v>
      </c>
      <c r="I238" s="128">
        <f t="shared" si="4"/>
        <v>-412</v>
      </c>
      <c r="J238" s="122"/>
      <c r="K238" s="1"/>
      <c r="L238" s="1"/>
    </row>
    <row r="239" spans="2:12" ht="27">
      <c r="B239" s="15" t="s">
        <v>322</v>
      </c>
      <c r="C239" s="23" t="s">
        <v>8</v>
      </c>
      <c r="D239" s="23" t="s">
        <v>29</v>
      </c>
      <c r="E239" s="54" t="s">
        <v>323</v>
      </c>
      <c r="F239" s="23"/>
      <c r="G239" s="27">
        <f t="shared" si="8"/>
        <v>930.7</v>
      </c>
      <c r="H239" s="27">
        <f t="shared" si="8"/>
        <v>518.7</v>
      </c>
      <c r="I239" s="128">
        <f t="shared" si="4"/>
        <v>-412</v>
      </c>
      <c r="J239" s="122"/>
      <c r="K239" s="1"/>
      <c r="L239" s="1"/>
    </row>
    <row r="240" spans="2:12" ht="27">
      <c r="B240" s="15" t="s">
        <v>633</v>
      </c>
      <c r="C240" s="23" t="s">
        <v>8</v>
      </c>
      <c r="D240" s="23" t="s">
        <v>29</v>
      </c>
      <c r="E240" s="54" t="s">
        <v>325</v>
      </c>
      <c r="F240" s="23"/>
      <c r="G240" s="27">
        <f t="shared" si="8"/>
        <v>930.7</v>
      </c>
      <c r="H240" s="27">
        <f t="shared" si="8"/>
        <v>518.7</v>
      </c>
      <c r="I240" s="128">
        <f t="shared" si="4"/>
        <v>-412</v>
      </c>
      <c r="J240" s="122"/>
      <c r="K240" s="6"/>
      <c r="L240" s="1"/>
    </row>
    <row r="241" spans="2:12" ht="27">
      <c r="B241" s="58" t="s">
        <v>192</v>
      </c>
      <c r="C241" s="23" t="s">
        <v>8</v>
      </c>
      <c r="D241" s="23" t="s">
        <v>29</v>
      </c>
      <c r="E241" s="54" t="s">
        <v>325</v>
      </c>
      <c r="F241" s="23" t="s">
        <v>193</v>
      </c>
      <c r="G241" s="27">
        <f t="shared" si="8"/>
        <v>930.7</v>
      </c>
      <c r="H241" s="27">
        <f t="shared" si="8"/>
        <v>518.7</v>
      </c>
      <c r="I241" s="128">
        <f t="shared" si="4"/>
        <v>-412</v>
      </c>
      <c r="J241" s="122"/>
      <c r="K241" s="1"/>
      <c r="L241" s="1"/>
    </row>
    <row r="242" spans="2:12" ht="13.5">
      <c r="B242" s="15" t="s">
        <v>82</v>
      </c>
      <c r="C242" s="23" t="s">
        <v>8</v>
      </c>
      <c r="D242" s="23" t="s">
        <v>29</v>
      </c>
      <c r="E242" s="54" t="s">
        <v>325</v>
      </c>
      <c r="F242" s="23" t="s">
        <v>83</v>
      </c>
      <c r="G242" s="27">
        <f t="shared" si="8"/>
        <v>930.7</v>
      </c>
      <c r="H242" s="27">
        <f t="shared" si="8"/>
        <v>518.7</v>
      </c>
      <c r="I242" s="128">
        <f t="shared" si="4"/>
        <v>-412</v>
      </c>
      <c r="J242" s="122"/>
      <c r="K242" s="1"/>
      <c r="L242" s="1"/>
    </row>
    <row r="243" spans="2:12" ht="13.5">
      <c r="B243" s="15" t="s">
        <v>84</v>
      </c>
      <c r="C243" s="23" t="s">
        <v>8</v>
      </c>
      <c r="D243" s="23" t="s">
        <v>29</v>
      </c>
      <c r="E243" s="54" t="s">
        <v>325</v>
      </c>
      <c r="F243" s="23" t="s">
        <v>85</v>
      </c>
      <c r="G243" s="27">
        <f>930.7</f>
        <v>930.7</v>
      </c>
      <c r="H243" s="27">
        <v>518.7</v>
      </c>
      <c r="I243" s="128">
        <f t="shared" si="4"/>
        <v>-412</v>
      </c>
      <c r="J243" s="122"/>
      <c r="K243" s="1"/>
      <c r="L243" s="1"/>
    </row>
    <row r="244" spans="2:12" ht="27">
      <c r="B244" s="15" t="s">
        <v>249</v>
      </c>
      <c r="C244" s="23" t="s">
        <v>8</v>
      </c>
      <c r="D244" s="23" t="s">
        <v>29</v>
      </c>
      <c r="E244" s="54" t="s">
        <v>250</v>
      </c>
      <c r="F244" s="23"/>
      <c r="G244" s="27">
        <f aca="true" t="shared" si="9" ref="G244:H248">G245</f>
        <v>70</v>
      </c>
      <c r="H244" s="27">
        <f t="shared" si="9"/>
        <v>70</v>
      </c>
      <c r="I244" s="128">
        <f t="shared" si="4"/>
        <v>0</v>
      </c>
      <c r="J244" s="122"/>
      <c r="K244" s="1"/>
      <c r="L244" s="1"/>
    </row>
    <row r="245" spans="2:12" ht="27">
      <c r="B245" s="15" t="s">
        <v>251</v>
      </c>
      <c r="C245" s="23" t="s">
        <v>8</v>
      </c>
      <c r="D245" s="23" t="s">
        <v>29</v>
      </c>
      <c r="E245" s="54" t="s">
        <v>252</v>
      </c>
      <c r="F245" s="23"/>
      <c r="G245" s="27">
        <f t="shared" si="9"/>
        <v>70</v>
      </c>
      <c r="H245" s="27">
        <f t="shared" si="9"/>
        <v>70</v>
      </c>
      <c r="I245" s="128">
        <f t="shared" si="4"/>
        <v>0</v>
      </c>
      <c r="J245" s="122"/>
      <c r="K245" s="1"/>
      <c r="L245" s="1"/>
    </row>
    <row r="246" spans="2:12" ht="27">
      <c r="B246" s="70" t="s">
        <v>242</v>
      </c>
      <c r="C246" s="23" t="s">
        <v>8</v>
      </c>
      <c r="D246" s="23" t="s">
        <v>253</v>
      </c>
      <c r="E246" s="54" t="s">
        <v>254</v>
      </c>
      <c r="F246" s="23"/>
      <c r="G246" s="27">
        <f t="shared" si="9"/>
        <v>70</v>
      </c>
      <c r="H246" s="27">
        <f t="shared" si="9"/>
        <v>70</v>
      </c>
      <c r="I246" s="128">
        <f t="shared" si="4"/>
        <v>0</v>
      </c>
      <c r="J246" s="122"/>
      <c r="K246" s="1"/>
      <c r="L246" s="1"/>
    </row>
    <row r="247" spans="2:12" ht="27">
      <c r="B247" s="58" t="s">
        <v>192</v>
      </c>
      <c r="C247" s="23" t="s">
        <v>8</v>
      </c>
      <c r="D247" s="23" t="s">
        <v>29</v>
      </c>
      <c r="E247" s="54" t="s">
        <v>254</v>
      </c>
      <c r="F247" s="23" t="s">
        <v>193</v>
      </c>
      <c r="G247" s="27">
        <f t="shared" si="9"/>
        <v>70</v>
      </c>
      <c r="H247" s="27">
        <f t="shared" si="9"/>
        <v>70</v>
      </c>
      <c r="I247" s="128">
        <f t="shared" si="4"/>
        <v>0</v>
      </c>
      <c r="J247" s="122"/>
      <c r="K247" s="1"/>
      <c r="L247" s="1"/>
    </row>
    <row r="248" spans="2:12" ht="13.5">
      <c r="B248" s="15" t="s">
        <v>82</v>
      </c>
      <c r="C248" s="23" t="s">
        <v>8</v>
      </c>
      <c r="D248" s="23" t="s">
        <v>29</v>
      </c>
      <c r="E248" s="54" t="s">
        <v>254</v>
      </c>
      <c r="F248" s="23" t="s">
        <v>230</v>
      </c>
      <c r="G248" s="27">
        <f t="shared" si="9"/>
        <v>70</v>
      </c>
      <c r="H248" s="27">
        <f t="shared" si="9"/>
        <v>70</v>
      </c>
      <c r="I248" s="128">
        <f t="shared" si="4"/>
        <v>0</v>
      </c>
      <c r="J248" s="122"/>
      <c r="K248" s="1"/>
      <c r="L248" s="1"/>
    </row>
    <row r="249" spans="2:12" ht="13.5">
      <c r="B249" s="15" t="s">
        <v>84</v>
      </c>
      <c r="C249" s="23" t="s">
        <v>8</v>
      </c>
      <c r="D249" s="23" t="s">
        <v>29</v>
      </c>
      <c r="E249" s="54" t="s">
        <v>254</v>
      </c>
      <c r="F249" s="23" t="s">
        <v>85</v>
      </c>
      <c r="G249" s="27">
        <v>70</v>
      </c>
      <c r="H249" s="27">
        <v>70</v>
      </c>
      <c r="I249" s="128">
        <f t="shared" si="4"/>
        <v>0</v>
      </c>
      <c r="J249" s="122"/>
      <c r="K249" s="1"/>
      <c r="L249" s="1"/>
    </row>
    <row r="250" spans="2:12" ht="41.25">
      <c r="B250" s="15" t="s">
        <v>240</v>
      </c>
      <c r="C250" s="23" t="s">
        <v>8</v>
      </c>
      <c r="D250" s="23" t="s">
        <v>29</v>
      </c>
      <c r="E250" s="54" t="s">
        <v>241</v>
      </c>
      <c r="F250" s="23"/>
      <c r="G250" s="27">
        <f>G251+G256</f>
        <v>508</v>
      </c>
      <c r="H250" s="27">
        <f>H251+H256</f>
        <v>508</v>
      </c>
      <c r="I250" s="128">
        <f t="shared" si="4"/>
        <v>0</v>
      </c>
      <c r="J250" s="122"/>
      <c r="K250" s="1"/>
      <c r="L250" s="1"/>
    </row>
    <row r="251" spans="2:12" ht="27">
      <c r="B251" s="15" t="s">
        <v>244</v>
      </c>
      <c r="C251" s="23" t="s">
        <v>8</v>
      </c>
      <c r="D251" s="23" t="s">
        <v>29</v>
      </c>
      <c r="E251" s="54" t="s">
        <v>243</v>
      </c>
      <c r="F251" s="23"/>
      <c r="G251" s="27">
        <f aca="true" t="shared" si="10" ref="G251:H254">G252</f>
        <v>235</v>
      </c>
      <c r="H251" s="27">
        <f t="shared" si="10"/>
        <v>235</v>
      </c>
      <c r="I251" s="128">
        <f t="shared" si="4"/>
        <v>0</v>
      </c>
      <c r="J251" s="122"/>
      <c r="K251" s="1"/>
      <c r="L251" s="1"/>
    </row>
    <row r="252" spans="2:12" ht="27">
      <c r="B252" s="70" t="s">
        <v>242</v>
      </c>
      <c r="C252" s="23" t="s">
        <v>8</v>
      </c>
      <c r="D252" s="23" t="s">
        <v>29</v>
      </c>
      <c r="E252" s="54" t="s">
        <v>245</v>
      </c>
      <c r="F252" s="23"/>
      <c r="G252" s="27">
        <f t="shared" si="10"/>
        <v>235</v>
      </c>
      <c r="H252" s="27">
        <f t="shared" si="10"/>
        <v>235</v>
      </c>
      <c r="I252" s="128">
        <f t="shared" si="4"/>
        <v>0</v>
      </c>
      <c r="J252" s="122"/>
      <c r="K252" s="1"/>
      <c r="L252" s="1"/>
    </row>
    <row r="253" spans="2:12" ht="27">
      <c r="B253" s="58" t="s">
        <v>192</v>
      </c>
      <c r="C253" s="23" t="s">
        <v>8</v>
      </c>
      <c r="D253" s="23" t="s">
        <v>29</v>
      </c>
      <c r="E253" s="54" t="s">
        <v>245</v>
      </c>
      <c r="F253" s="23" t="s">
        <v>193</v>
      </c>
      <c r="G253" s="27">
        <f t="shared" si="10"/>
        <v>235</v>
      </c>
      <c r="H253" s="27">
        <f t="shared" si="10"/>
        <v>235</v>
      </c>
      <c r="I253" s="128">
        <f t="shared" si="4"/>
        <v>0</v>
      </c>
      <c r="J253" s="122"/>
      <c r="K253" s="1"/>
      <c r="L253" s="1"/>
    </row>
    <row r="254" spans="2:12" ht="13.5">
      <c r="B254" s="15" t="s">
        <v>82</v>
      </c>
      <c r="C254" s="23" t="s">
        <v>8</v>
      </c>
      <c r="D254" s="23" t="s">
        <v>29</v>
      </c>
      <c r="E254" s="54" t="s">
        <v>245</v>
      </c>
      <c r="F254" s="23" t="s">
        <v>230</v>
      </c>
      <c r="G254" s="27">
        <f t="shared" si="10"/>
        <v>235</v>
      </c>
      <c r="H254" s="27">
        <f t="shared" si="10"/>
        <v>235</v>
      </c>
      <c r="I254" s="128">
        <f t="shared" si="4"/>
        <v>0</v>
      </c>
      <c r="J254" s="122"/>
      <c r="K254" s="1"/>
      <c r="L254" s="1"/>
    </row>
    <row r="255" spans="2:12" ht="13.5">
      <c r="B255" s="15" t="s">
        <v>84</v>
      </c>
      <c r="C255" s="23" t="s">
        <v>8</v>
      </c>
      <c r="D255" s="23" t="s">
        <v>29</v>
      </c>
      <c r="E255" s="54" t="s">
        <v>245</v>
      </c>
      <c r="F255" s="23" t="s">
        <v>85</v>
      </c>
      <c r="G255" s="27">
        <v>235</v>
      </c>
      <c r="H255" s="27">
        <v>235</v>
      </c>
      <c r="I255" s="128">
        <f t="shared" si="4"/>
        <v>0</v>
      </c>
      <c r="J255" s="122"/>
      <c r="K255" s="1"/>
      <c r="L255" s="1"/>
    </row>
    <row r="256" spans="2:12" ht="27">
      <c r="B256" s="15" t="s">
        <v>246</v>
      </c>
      <c r="C256" s="23" t="s">
        <v>8</v>
      </c>
      <c r="D256" s="23" t="s">
        <v>29</v>
      </c>
      <c r="E256" s="54" t="s">
        <v>247</v>
      </c>
      <c r="F256" s="23"/>
      <c r="G256" s="27">
        <f aca="true" t="shared" si="11" ref="G256:H259">G257</f>
        <v>273</v>
      </c>
      <c r="H256" s="27">
        <f t="shared" si="11"/>
        <v>273</v>
      </c>
      <c r="I256" s="128">
        <f t="shared" si="4"/>
        <v>0</v>
      </c>
      <c r="J256" s="122"/>
      <c r="K256" s="1"/>
      <c r="L256" s="1"/>
    </row>
    <row r="257" spans="2:12" ht="27">
      <c r="B257" s="70" t="s">
        <v>242</v>
      </c>
      <c r="C257" s="23" t="s">
        <v>8</v>
      </c>
      <c r="D257" s="23" t="s">
        <v>29</v>
      </c>
      <c r="E257" s="54" t="s">
        <v>248</v>
      </c>
      <c r="F257" s="23"/>
      <c r="G257" s="27">
        <f t="shared" si="11"/>
        <v>273</v>
      </c>
      <c r="H257" s="27">
        <f t="shared" si="11"/>
        <v>273</v>
      </c>
      <c r="I257" s="128">
        <f t="shared" si="4"/>
        <v>0</v>
      </c>
      <c r="J257" s="122"/>
      <c r="K257" s="1"/>
      <c r="L257" s="1"/>
    </row>
    <row r="258" spans="2:12" ht="27">
      <c r="B258" s="58" t="s">
        <v>192</v>
      </c>
      <c r="C258" s="23" t="s">
        <v>8</v>
      </c>
      <c r="D258" s="23" t="s">
        <v>29</v>
      </c>
      <c r="E258" s="54" t="s">
        <v>248</v>
      </c>
      <c r="F258" s="23" t="s">
        <v>193</v>
      </c>
      <c r="G258" s="27">
        <f t="shared" si="11"/>
        <v>273</v>
      </c>
      <c r="H258" s="27">
        <f t="shared" si="11"/>
        <v>273</v>
      </c>
      <c r="I258" s="128">
        <f t="shared" si="4"/>
        <v>0</v>
      </c>
      <c r="J258" s="122"/>
      <c r="K258" s="1"/>
      <c r="L258" s="1"/>
    </row>
    <row r="259" spans="2:12" ht="13.5">
      <c r="B259" s="15" t="s">
        <v>82</v>
      </c>
      <c r="C259" s="23" t="s">
        <v>8</v>
      </c>
      <c r="D259" s="23" t="s">
        <v>29</v>
      </c>
      <c r="E259" s="54" t="s">
        <v>248</v>
      </c>
      <c r="F259" s="23" t="s">
        <v>230</v>
      </c>
      <c r="G259" s="27">
        <f t="shared" si="11"/>
        <v>273</v>
      </c>
      <c r="H259" s="27">
        <f t="shared" si="11"/>
        <v>273</v>
      </c>
      <c r="I259" s="128">
        <f t="shared" si="4"/>
        <v>0</v>
      </c>
      <c r="J259" s="122"/>
      <c r="K259" s="1"/>
      <c r="L259" s="1"/>
    </row>
    <row r="260" spans="2:12" ht="13.5">
      <c r="B260" s="15" t="s">
        <v>84</v>
      </c>
      <c r="C260" s="23" t="s">
        <v>8</v>
      </c>
      <c r="D260" s="23" t="s">
        <v>29</v>
      </c>
      <c r="E260" s="54" t="s">
        <v>248</v>
      </c>
      <c r="F260" s="23" t="s">
        <v>85</v>
      </c>
      <c r="G260" s="27">
        <v>273</v>
      </c>
      <c r="H260" s="27">
        <v>273</v>
      </c>
      <c r="I260" s="128">
        <f t="shared" si="4"/>
        <v>0</v>
      </c>
      <c r="J260" s="122"/>
      <c r="K260" s="1"/>
      <c r="L260" s="1"/>
    </row>
    <row r="261" spans="2:12" ht="27">
      <c r="B261" s="15" t="s">
        <v>540</v>
      </c>
      <c r="C261" s="23" t="s">
        <v>8</v>
      </c>
      <c r="D261" s="23" t="s">
        <v>29</v>
      </c>
      <c r="E261" s="54" t="s">
        <v>24</v>
      </c>
      <c r="F261" s="23"/>
      <c r="G261" s="27">
        <f>G263+G277</f>
        <v>1521.8999999999999</v>
      </c>
      <c r="H261" s="27">
        <f>H263+H277</f>
        <v>1570.9999999999998</v>
      </c>
      <c r="I261" s="128">
        <f t="shared" si="4"/>
        <v>49.09999999999991</v>
      </c>
      <c r="J261" s="122"/>
      <c r="K261" s="1"/>
      <c r="L261" s="1"/>
    </row>
    <row r="262" spans="2:12" ht="13.5">
      <c r="B262" s="15" t="s">
        <v>255</v>
      </c>
      <c r="C262" s="23" t="s">
        <v>8</v>
      </c>
      <c r="D262" s="23" t="s">
        <v>29</v>
      </c>
      <c r="E262" s="54" t="s">
        <v>256</v>
      </c>
      <c r="F262" s="23"/>
      <c r="G262" s="27">
        <f>G263</f>
        <v>1521.8999999999999</v>
      </c>
      <c r="H262" s="27">
        <f>H263</f>
        <v>1521.8999999999999</v>
      </c>
      <c r="I262" s="128">
        <f t="shared" si="4"/>
        <v>0</v>
      </c>
      <c r="J262" s="122"/>
      <c r="K262" s="1"/>
      <c r="L262" s="1"/>
    </row>
    <row r="263" spans="2:12" ht="27">
      <c r="B263" s="15" t="s">
        <v>257</v>
      </c>
      <c r="C263" s="23" t="s">
        <v>8</v>
      </c>
      <c r="D263" s="23" t="s">
        <v>29</v>
      </c>
      <c r="E263" s="54" t="s">
        <v>259</v>
      </c>
      <c r="F263" s="23" t="s">
        <v>258</v>
      </c>
      <c r="G263" s="27">
        <f>G264+G272</f>
        <v>1521.8999999999999</v>
      </c>
      <c r="H263" s="27">
        <f>H264+H272</f>
        <v>1521.8999999999999</v>
      </c>
      <c r="I263" s="128">
        <f t="shared" si="4"/>
        <v>0</v>
      </c>
      <c r="J263" s="122"/>
      <c r="K263" s="1"/>
      <c r="L263" s="1"/>
    </row>
    <row r="264" spans="2:12" ht="27">
      <c r="B264" s="21" t="s">
        <v>214</v>
      </c>
      <c r="C264" s="23" t="s">
        <v>8</v>
      </c>
      <c r="D264" s="23" t="s">
        <v>29</v>
      </c>
      <c r="E264" s="54" t="s">
        <v>260</v>
      </c>
      <c r="F264" s="23"/>
      <c r="G264" s="27">
        <f>G265+G269</f>
        <v>1521.8999999999999</v>
      </c>
      <c r="H264" s="27">
        <f>H265+H269</f>
        <v>1521.8999999999999</v>
      </c>
      <c r="I264" s="128">
        <f t="shared" si="4"/>
        <v>0</v>
      </c>
      <c r="J264" s="122"/>
      <c r="K264" s="6"/>
      <c r="L264" s="1"/>
    </row>
    <row r="265" spans="2:12" ht="54.75">
      <c r="B265" s="63" t="s">
        <v>188</v>
      </c>
      <c r="C265" s="23" t="s">
        <v>8</v>
      </c>
      <c r="D265" s="23" t="s">
        <v>29</v>
      </c>
      <c r="E265" s="54" t="s">
        <v>260</v>
      </c>
      <c r="F265" s="23" t="s">
        <v>190</v>
      </c>
      <c r="G265" s="27">
        <f>G266</f>
        <v>1505.1</v>
      </c>
      <c r="H265" s="27">
        <f>H266</f>
        <v>1505.1</v>
      </c>
      <c r="I265" s="128">
        <f t="shared" si="4"/>
        <v>0</v>
      </c>
      <c r="J265" s="122"/>
      <c r="K265" s="1"/>
      <c r="L265" s="1"/>
    </row>
    <row r="266" spans="2:12" ht="13.5">
      <c r="B266" s="63" t="s">
        <v>215</v>
      </c>
      <c r="C266" s="23" t="s">
        <v>8</v>
      </c>
      <c r="D266" s="23" t="s">
        <v>29</v>
      </c>
      <c r="E266" s="54" t="s">
        <v>260</v>
      </c>
      <c r="F266" s="23" t="s">
        <v>216</v>
      </c>
      <c r="G266" s="59">
        <f>G267+G268</f>
        <v>1505.1</v>
      </c>
      <c r="H266" s="59">
        <f>H267+H268</f>
        <v>1505.1</v>
      </c>
      <c r="I266" s="128">
        <f t="shared" si="4"/>
        <v>0</v>
      </c>
      <c r="J266" s="122"/>
      <c r="K266" s="1"/>
      <c r="L266" s="1"/>
    </row>
    <row r="267" spans="2:12" ht="13.5">
      <c r="B267" s="63" t="s">
        <v>218</v>
      </c>
      <c r="C267" s="23" t="s">
        <v>8</v>
      </c>
      <c r="D267" s="23" t="s">
        <v>29</v>
      </c>
      <c r="E267" s="54" t="s">
        <v>260</v>
      </c>
      <c r="F267" s="23" t="s">
        <v>217</v>
      </c>
      <c r="G267" s="27">
        <v>1156</v>
      </c>
      <c r="H267" s="27">
        <v>1156</v>
      </c>
      <c r="I267" s="128">
        <f t="shared" si="4"/>
        <v>0</v>
      </c>
      <c r="J267" s="122"/>
      <c r="K267" s="1"/>
      <c r="L267" s="1"/>
    </row>
    <row r="268" spans="2:12" ht="27">
      <c r="B268" s="63" t="s">
        <v>174</v>
      </c>
      <c r="C268" s="23" t="s">
        <v>8</v>
      </c>
      <c r="D268" s="23" t="s">
        <v>29</v>
      </c>
      <c r="E268" s="54" t="s">
        <v>260</v>
      </c>
      <c r="F268" s="23" t="s">
        <v>221</v>
      </c>
      <c r="G268" s="27">
        <v>349.1</v>
      </c>
      <c r="H268" s="27">
        <v>349.1</v>
      </c>
      <c r="I268" s="128">
        <f t="shared" si="4"/>
        <v>0</v>
      </c>
      <c r="J268" s="122"/>
      <c r="K268" s="1"/>
      <c r="L268" s="1"/>
    </row>
    <row r="269" spans="2:12" ht="27">
      <c r="B269" s="58" t="s">
        <v>192</v>
      </c>
      <c r="C269" s="23" t="s">
        <v>8</v>
      </c>
      <c r="D269" s="23" t="s">
        <v>29</v>
      </c>
      <c r="E269" s="54" t="s">
        <v>260</v>
      </c>
      <c r="F269" s="23" t="s">
        <v>193</v>
      </c>
      <c r="G269" s="27">
        <f>G270</f>
        <v>16.8</v>
      </c>
      <c r="H269" s="27">
        <f>H270</f>
        <v>16.8</v>
      </c>
      <c r="I269" s="128">
        <f t="shared" si="4"/>
        <v>0</v>
      </c>
      <c r="J269" s="122"/>
      <c r="K269" s="1"/>
      <c r="L269" s="1"/>
    </row>
    <row r="270" spans="2:12" ht="13.5">
      <c r="B270" s="15" t="s">
        <v>82</v>
      </c>
      <c r="C270" s="23" t="s">
        <v>8</v>
      </c>
      <c r="D270" s="23" t="s">
        <v>29</v>
      </c>
      <c r="E270" s="54" t="s">
        <v>260</v>
      </c>
      <c r="F270" s="23" t="s">
        <v>83</v>
      </c>
      <c r="G270" s="27">
        <f>G271</f>
        <v>16.8</v>
      </c>
      <c r="H270" s="27">
        <f>H271</f>
        <v>16.8</v>
      </c>
      <c r="I270" s="128">
        <f t="shared" si="4"/>
        <v>0</v>
      </c>
      <c r="J270" s="122"/>
      <c r="K270" s="1"/>
      <c r="L270" s="1"/>
    </row>
    <row r="271" spans="2:12" ht="13.5">
      <c r="B271" s="15" t="s">
        <v>84</v>
      </c>
      <c r="C271" s="23" t="s">
        <v>8</v>
      </c>
      <c r="D271" s="23" t="s">
        <v>29</v>
      </c>
      <c r="E271" s="54" t="s">
        <v>260</v>
      </c>
      <c r="F271" s="23" t="s">
        <v>85</v>
      </c>
      <c r="G271" s="27">
        <v>16.8</v>
      </c>
      <c r="H271" s="27">
        <v>16.8</v>
      </c>
      <c r="I271" s="128">
        <f t="shared" si="4"/>
        <v>0</v>
      </c>
      <c r="J271" s="122"/>
      <c r="K271" s="1"/>
      <c r="L271" s="1"/>
    </row>
    <row r="272" spans="2:12" ht="30" customHeight="1" hidden="1">
      <c r="B272" s="107" t="s">
        <v>582</v>
      </c>
      <c r="C272" s="23" t="s">
        <v>8</v>
      </c>
      <c r="D272" s="23" t="s">
        <v>29</v>
      </c>
      <c r="E272" s="54" t="s">
        <v>631</v>
      </c>
      <c r="F272" s="23"/>
      <c r="G272" s="27">
        <f>G273</f>
        <v>0</v>
      </c>
      <c r="H272" s="27"/>
      <c r="I272" s="128">
        <f t="shared" si="4"/>
        <v>0</v>
      </c>
      <c r="J272" s="122"/>
      <c r="K272" s="1"/>
      <c r="L272" s="1"/>
    </row>
    <row r="273" spans="2:12" ht="60" customHeight="1" hidden="1">
      <c r="B273" s="63" t="s">
        <v>188</v>
      </c>
      <c r="C273" s="23" t="s">
        <v>8</v>
      </c>
      <c r="D273" s="23" t="s">
        <v>29</v>
      </c>
      <c r="E273" s="54" t="s">
        <v>631</v>
      </c>
      <c r="F273" s="23" t="s">
        <v>190</v>
      </c>
      <c r="G273" s="27">
        <f>G274</f>
        <v>0</v>
      </c>
      <c r="H273" s="27"/>
      <c r="I273" s="128">
        <f t="shared" si="4"/>
        <v>0</v>
      </c>
      <c r="J273" s="122"/>
      <c r="K273" s="1"/>
      <c r="L273" s="1"/>
    </row>
    <row r="274" spans="2:12" ht="15" customHeight="1" hidden="1">
      <c r="B274" s="63" t="s">
        <v>215</v>
      </c>
      <c r="C274" s="23" t="s">
        <v>8</v>
      </c>
      <c r="D274" s="23" t="s">
        <v>29</v>
      </c>
      <c r="E274" s="54" t="s">
        <v>631</v>
      </c>
      <c r="F274" s="23" t="s">
        <v>216</v>
      </c>
      <c r="G274" s="27">
        <f>G275+G276</f>
        <v>0</v>
      </c>
      <c r="H274" s="27"/>
      <c r="I274" s="128">
        <f t="shared" si="4"/>
        <v>0</v>
      </c>
      <c r="J274" s="122"/>
      <c r="K274" s="1"/>
      <c r="L274" s="1"/>
    </row>
    <row r="275" spans="2:12" ht="15" customHeight="1" hidden="1">
      <c r="B275" s="63" t="s">
        <v>218</v>
      </c>
      <c r="C275" s="23" t="s">
        <v>8</v>
      </c>
      <c r="D275" s="23" t="s">
        <v>29</v>
      </c>
      <c r="E275" s="54" t="s">
        <v>631</v>
      </c>
      <c r="F275" s="23" t="s">
        <v>217</v>
      </c>
      <c r="G275" s="27">
        <v>0</v>
      </c>
      <c r="H275" s="27"/>
      <c r="I275" s="128">
        <f t="shared" si="4"/>
        <v>0</v>
      </c>
      <c r="J275" s="122"/>
      <c r="K275" s="1"/>
      <c r="L275" s="1"/>
    </row>
    <row r="276" spans="2:12" ht="30" customHeight="1" hidden="1">
      <c r="B276" s="63" t="s">
        <v>174</v>
      </c>
      <c r="C276" s="23" t="s">
        <v>8</v>
      </c>
      <c r="D276" s="23" t="s">
        <v>29</v>
      </c>
      <c r="E276" s="54" t="s">
        <v>631</v>
      </c>
      <c r="F276" s="23" t="s">
        <v>221</v>
      </c>
      <c r="G276" s="27">
        <v>0</v>
      </c>
      <c r="H276" s="27"/>
      <c r="I276" s="128">
        <f t="shared" si="4"/>
        <v>0</v>
      </c>
      <c r="J276" s="122"/>
      <c r="K276" s="1"/>
      <c r="L276" s="1"/>
    </row>
    <row r="277" spans="2:12" ht="77.25" customHeight="1">
      <c r="B277" s="16" t="s">
        <v>665</v>
      </c>
      <c r="C277" s="23" t="s">
        <v>8</v>
      </c>
      <c r="D277" s="23" t="s">
        <v>29</v>
      </c>
      <c r="E277" s="54" t="s">
        <v>668</v>
      </c>
      <c r="F277" s="23" t="s">
        <v>190</v>
      </c>
      <c r="G277" s="27">
        <f>G278</f>
        <v>0</v>
      </c>
      <c r="H277" s="27">
        <f>H278</f>
        <v>49.1</v>
      </c>
      <c r="I277" s="128">
        <f t="shared" si="4"/>
        <v>49.1</v>
      </c>
      <c r="J277" s="122"/>
      <c r="K277" s="1"/>
      <c r="L277" s="1"/>
    </row>
    <row r="278" spans="2:12" ht="30" customHeight="1">
      <c r="B278" s="15" t="s">
        <v>81</v>
      </c>
      <c r="C278" s="23" t="s">
        <v>8</v>
      </c>
      <c r="D278" s="23" t="s">
        <v>29</v>
      </c>
      <c r="E278" s="54" t="s">
        <v>668</v>
      </c>
      <c r="F278" s="23" t="s">
        <v>216</v>
      </c>
      <c r="G278" s="27">
        <f>G279+G280</f>
        <v>0</v>
      </c>
      <c r="H278" s="27">
        <f>H279+H280</f>
        <v>49.1</v>
      </c>
      <c r="I278" s="128">
        <f t="shared" si="4"/>
        <v>49.1</v>
      </c>
      <c r="J278" s="122"/>
      <c r="K278" s="1"/>
      <c r="L278" s="1"/>
    </row>
    <row r="279" spans="2:12" ht="30" customHeight="1">
      <c r="B279" s="15" t="s">
        <v>80</v>
      </c>
      <c r="C279" s="23" t="s">
        <v>8</v>
      </c>
      <c r="D279" s="23" t="s">
        <v>29</v>
      </c>
      <c r="E279" s="54" t="s">
        <v>668</v>
      </c>
      <c r="F279" s="23" t="s">
        <v>217</v>
      </c>
      <c r="G279" s="27">
        <v>0</v>
      </c>
      <c r="H279" s="27">
        <v>37.7</v>
      </c>
      <c r="I279" s="128">
        <f aca="true" t="shared" si="12" ref="I279:I342">H279-G279</f>
        <v>37.7</v>
      </c>
      <c r="J279" s="122"/>
      <c r="K279" s="1"/>
      <c r="L279" s="1"/>
    </row>
    <row r="280" spans="2:12" ht="30" customHeight="1">
      <c r="B280" s="16" t="s">
        <v>174</v>
      </c>
      <c r="C280" s="23" t="s">
        <v>8</v>
      </c>
      <c r="D280" s="23" t="s">
        <v>29</v>
      </c>
      <c r="E280" s="54" t="s">
        <v>668</v>
      </c>
      <c r="F280" s="23" t="s">
        <v>221</v>
      </c>
      <c r="G280" s="27">
        <v>0</v>
      </c>
      <c r="H280" s="27">
        <v>11.4</v>
      </c>
      <c r="I280" s="128">
        <f t="shared" si="12"/>
        <v>11.4</v>
      </c>
      <c r="J280" s="122"/>
      <c r="K280" s="1"/>
      <c r="L280" s="1"/>
    </row>
    <row r="281" spans="2:12" ht="13.5">
      <c r="B281" s="69" t="s">
        <v>180</v>
      </c>
      <c r="C281" s="23" t="s">
        <v>8</v>
      </c>
      <c r="D281" s="23" t="s">
        <v>29</v>
      </c>
      <c r="E281" s="54" t="s">
        <v>181</v>
      </c>
      <c r="F281" s="29"/>
      <c r="G281" s="117">
        <f>G282+G290+G299+G302</f>
        <v>1697.2</v>
      </c>
      <c r="H281" s="117">
        <f>H282+H290+H299+H302</f>
        <v>1819.1</v>
      </c>
      <c r="I281" s="128">
        <f t="shared" si="12"/>
        <v>121.89999999999986</v>
      </c>
      <c r="J281" s="122"/>
      <c r="K281" s="1"/>
      <c r="L281" s="1"/>
    </row>
    <row r="282" spans="2:12" ht="27">
      <c r="B282" s="21" t="s">
        <v>214</v>
      </c>
      <c r="C282" s="23" t="s">
        <v>8</v>
      </c>
      <c r="D282" s="23" t="s">
        <v>29</v>
      </c>
      <c r="E282" s="54" t="s">
        <v>514</v>
      </c>
      <c r="F282" s="29"/>
      <c r="G282" s="117">
        <f aca="true" t="shared" si="13" ref="G282:H284">G283</f>
        <v>1297.4</v>
      </c>
      <c r="H282" s="134">
        <f t="shared" si="13"/>
        <v>1124.3</v>
      </c>
      <c r="I282" s="128">
        <f t="shared" si="12"/>
        <v>-173.10000000000014</v>
      </c>
      <c r="J282" s="122"/>
      <c r="K282" s="1"/>
      <c r="L282" s="1"/>
    </row>
    <row r="283" spans="2:12" ht="27">
      <c r="B283" s="58" t="s">
        <v>192</v>
      </c>
      <c r="C283" s="23" t="s">
        <v>8</v>
      </c>
      <c r="D283" s="23" t="s">
        <v>29</v>
      </c>
      <c r="E283" s="54" t="s">
        <v>514</v>
      </c>
      <c r="F283" s="23" t="s">
        <v>193</v>
      </c>
      <c r="G283" s="117">
        <f t="shared" si="13"/>
        <v>1297.4</v>
      </c>
      <c r="H283" s="134">
        <f t="shared" si="13"/>
        <v>1124.3</v>
      </c>
      <c r="I283" s="128">
        <f t="shared" si="12"/>
        <v>-173.10000000000014</v>
      </c>
      <c r="J283" s="122"/>
      <c r="K283" s="1"/>
      <c r="L283" s="1"/>
    </row>
    <row r="284" spans="2:12" ht="13.5">
      <c r="B284" s="15" t="s">
        <v>82</v>
      </c>
      <c r="C284" s="23" t="s">
        <v>8</v>
      </c>
      <c r="D284" s="23" t="s">
        <v>29</v>
      </c>
      <c r="E284" s="54" t="s">
        <v>514</v>
      </c>
      <c r="F284" s="23" t="s">
        <v>83</v>
      </c>
      <c r="G284" s="117">
        <f t="shared" si="13"/>
        <v>1297.4</v>
      </c>
      <c r="H284" s="134">
        <f t="shared" si="13"/>
        <v>1124.3</v>
      </c>
      <c r="I284" s="128">
        <f t="shared" si="12"/>
        <v>-173.10000000000014</v>
      </c>
      <c r="J284" s="122"/>
      <c r="K284" s="1"/>
      <c r="L284" s="1"/>
    </row>
    <row r="285" spans="2:12" ht="13.5">
      <c r="B285" s="15" t="s">
        <v>84</v>
      </c>
      <c r="C285" s="23" t="s">
        <v>8</v>
      </c>
      <c r="D285" s="23" t="s">
        <v>29</v>
      </c>
      <c r="E285" s="54" t="s">
        <v>514</v>
      </c>
      <c r="F285" s="23" t="s">
        <v>85</v>
      </c>
      <c r="G285" s="117">
        <f>517.4+500+100+180</f>
        <v>1297.4</v>
      </c>
      <c r="H285" s="59">
        <v>1124.3</v>
      </c>
      <c r="I285" s="128">
        <f t="shared" si="12"/>
        <v>-173.10000000000014</v>
      </c>
      <c r="J285" s="122"/>
      <c r="K285" s="1"/>
      <c r="L285" s="1"/>
    </row>
    <row r="286" spans="2:12" ht="45" customHeight="1" hidden="1">
      <c r="B286" s="106" t="s">
        <v>554</v>
      </c>
      <c r="C286" s="23" t="s">
        <v>8</v>
      </c>
      <c r="D286" s="23" t="s">
        <v>29</v>
      </c>
      <c r="E286" s="54" t="s">
        <v>553</v>
      </c>
      <c r="F286" s="29"/>
      <c r="G286" s="117">
        <f>G287</f>
        <v>0</v>
      </c>
      <c r="H286" s="118"/>
      <c r="I286" s="128">
        <f t="shared" si="12"/>
        <v>0</v>
      </c>
      <c r="J286" s="122"/>
      <c r="K286" s="1"/>
      <c r="L286" s="1"/>
    </row>
    <row r="287" spans="2:12" ht="30" customHeight="1" hidden="1">
      <c r="B287" s="58" t="s">
        <v>192</v>
      </c>
      <c r="C287" s="23" t="s">
        <v>8</v>
      </c>
      <c r="D287" s="23" t="s">
        <v>29</v>
      </c>
      <c r="E287" s="54" t="s">
        <v>553</v>
      </c>
      <c r="F287" s="23" t="s">
        <v>193</v>
      </c>
      <c r="G287" s="117">
        <f>G288</f>
        <v>0</v>
      </c>
      <c r="H287" s="27"/>
      <c r="I287" s="128">
        <f t="shared" si="12"/>
        <v>0</v>
      </c>
      <c r="J287" s="122"/>
      <c r="K287" s="1"/>
      <c r="L287" s="1"/>
    </row>
    <row r="288" spans="2:12" ht="15" customHeight="1" hidden="1">
      <c r="B288" s="15" t="s">
        <v>82</v>
      </c>
      <c r="C288" s="23" t="s">
        <v>8</v>
      </c>
      <c r="D288" s="23" t="s">
        <v>29</v>
      </c>
      <c r="E288" s="54" t="s">
        <v>553</v>
      </c>
      <c r="F288" s="23" t="s">
        <v>83</v>
      </c>
      <c r="G288" s="117">
        <f>G289</f>
        <v>0</v>
      </c>
      <c r="H288" s="27"/>
      <c r="I288" s="128">
        <f t="shared" si="12"/>
        <v>0</v>
      </c>
      <c r="J288" s="122"/>
      <c r="K288" s="1"/>
      <c r="L288" s="1"/>
    </row>
    <row r="289" spans="2:12" ht="30" customHeight="1" hidden="1">
      <c r="B289" s="15" t="s">
        <v>84</v>
      </c>
      <c r="C289" s="23" t="s">
        <v>8</v>
      </c>
      <c r="D289" s="23" t="s">
        <v>29</v>
      </c>
      <c r="E289" s="54" t="s">
        <v>553</v>
      </c>
      <c r="F289" s="23" t="s">
        <v>85</v>
      </c>
      <c r="G289" s="117">
        <v>0</v>
      </c>
      <c r="H289" s="27"/>
      <c r="I289" s="128">
        <f t="shared" si="12"/>
        <v>0</v>
      </c>
      <c r="J289" s="122"/>
      <c r="K289" s="1"/>
      <c r="L289" s="1"/>
    </row>
    <row r="290" spans="2:12" ht="16.5" customHeight="1">
      <c r="B290" s="15" t="s">
        <v>210</v>
      </c>
      <c r="C290" s="23" t="s">
        <v>8</v>
      </c>
      <c r="D290" s="23" t="s">
        <v>29</v>
      </c>
      <c r="E290" s="54" t="s">
        <v>209</v>
      </c>
      <c r="F290" s="23" t="s">
        <v>193</v>
      </c>
      <c r="G290" s="117">
        <f>G291</f>
        <v>0</v>
      </c>
      <c r="H290" s="134">
        <f>H291</f>
        <v>45.4</v>
      </c>
      <c r="I290" s="128">
        <f t="shared" si="12"/>
        <v>45.4</v>
      </c>
      <c r="J290" s="122"/>
      <c r="K290" s="1"/>
      <c r="L290" s="1"/>
    </row>
    <row r="291" spans="2:12" ht="16.5" customHeight="1">
      <c r="B291" s="15" t="s">
        <v>82</v>
      </c>
      <c r="C291" s="23" t="s">
        <v>8</v>
      </c>
      <c r="D291" s="23" t="s">
        <v>29</v>
      </c>
      <c r="E291" s="54" t="s">
        <v>209</v>
      </c>
      <c r="F291" s="23" t="s">
        <v>83</v>
      </c>
      <c r="G291" s="117">
        <f>G292</f>
        <v>0</v>
      </c>
      <c r="H291" s="134">
        <f>H292</f>
        <v>45.4</v>
      </c>
      <c r="I291" s="128">
        <f t="shared" si="12"/>
        <v>45.4</v>
      </c>
      <c r="J291" s="122"/>
      <c r="K291" s="1"/>
      <c r="L291" s="1"/>
    </row>
    <row r="292" spans="2:12" ht="30" customHeight="1" thickBot="1">
      <c r="B292" s="15" t="s">
        <v>84</v>
      </c>
      <c r="C292" s="23" t="s">
        <v>8</v>
      </c>
      <c r="D292" s="23" t="s">
        <v>29</v>
      </c>
      <c r="E292" s="54" t="s">
        <v>209</v>
      </c>
      <c r="F292" s="23" t="s">
        <v>85</v>
      </c>
      <c r="G292" s="117">
        <v>0</v>
      </c>
      <c r="H292" s="59">
        <v>45.4</v>
      </c>
      <c r="I292" s="128">
        <f t="shared" si="12"/>
        <v>45.4</v>
      </c>
      <c r="J292" s="122"/>
      <c r="K292" s="1"/>
      <c r="L292" s="1"/>
    </row>
    <row r="293" spans="2:12" ht="30" customHeight="1" hidden="1">
      <c r="B293" s="107" t="s">
        <v>582</v>
      </c>
      <c r="C293" s="23" t="s">
        <v>8</v>
      </c>
      <c r="D293" s="23" t="s">
        <v>29</v>
      </c>
      <c r="E293" s="54" t="s">
        <v>622</v>
      </c>
      <c r="F293" s="23"/>
      <c r="G293" s="117">
        <f>G294</f>
        <v>0</v>
      </c>
      <c r="H293" s="27"/>
      <c r="I293" s="128">
        <f t="shared" si="12"/>
        <v>0</v>
      </c>
      <c r="J293" s="122"/>
      <c r="K293" s="1"/>
      <c r="L293" s="1"/>
    </row>
    <row r="294" spans="2:12" ht="60" customHeight="1" hidden="1">
      <c r="B294" s="63" t="s">
        <v>188</v>
      </c>
      <c r="C294" s="23" t="s">
        <v>8</v>
      </c>
      <c r="D294" s="23" t="s">
        <v>29</v>
      </c>
      <c r="E294" s="54" t="s">
        <v>622</v>
      </c>
      <c r="F294" s="23" t="s">
        <v>190</v>
      </c>
      <c r="G294" s="117">
        <f>G295</f>
        <v>0</v>
      </c>
      <c r="H294" s="27"/>
      <c r="I294" s="128">
        <f t="shared" si="12"/>
        <v>0</v>
      </c>
      <c r="J294" s="122"/>
      <c r="K294" s="1"/>
      <c r="L294" s="1"/>
    </row>
    <row r="295" spans="2:12" ht="15" customHeight="1" hidden="1">
      <c r="B295" s="63" t="s">
        <v>215</v>
      </c>
      <c r="C295" s="23" t="s">
        <v>8</v>
      </c>
      <c r="D295" s="23" t="s">
        <v>29</v>
      </c>
      <c r="E295" s="54" t="s">
        <v>622</v>
      </c>
      <c r="F295" s="23" t="s">
        <v>216</v>
      </c>
      <c r="G295" s="117">
        <f>G296+G297</f>
        <v>0</v>
      </c>
      <c r="H295" s="27"/>
      <c r="I295" s="128">
        <f t="shared" si="12"/>
        <v>0</v>
      </c>
      <c r="J295" s="122"/>
      <c r="K295" s="1"/>
      <c r="L295" s="1"/>
    </row>
    <row r="296" spans="2:12" ht="15" customHeight="1" hidden="1">
      <c r="B296" s="63" t="s">
        <v>218</v>
      </c>
      <c r="C296" s="23" t="s">
        <v>8</v>
      </c>
      <c r="D296" s="23" t="s">
        <v>29</v>
      </c>
      <c r="E296" s="54" t="s">
        <v>622</v>
      </c>
      <c r="F296" s="23" t="s">
        <v>217</v>
      </c>
      <c r="G296" s="117">
        <v>0</v>
      </c>
      <c r="H296" s="27"/>
      <c r="I296" s="128">
        <f t="shared" si="12"/>
        <v>0</v>
      </c>
      <c r="J296" s="122"/>
      <c r="K296" s="1"/>
      <c r="L296" s="1"/>
    </row>
    <row r="297" spans="2:12" ht="30" customHeight="1" hidden="1">
      <c r="B297" s="63" t="s">
        <v>174</v>
      </c>
      <c r="C297" s="23" t="s">
        <v>8</v>
      </c>
      <c r="D297" s="23" t="s">
        <v>29</v>
      </c>
      <c r="E297" s="54" t="s">
        <v>622</v>
      </c>
      <c r="F297" s="23" t="s">
        <v>221</v>
      </c>
      <c r="G297" s="117">
        <v>0</v>
      </c>
      <c r="H297" s="27"/>
      <c r="I297" s="128">
        <f t="shared" si="12"/>
        <v>0</v>
      </c>
      <c r="J297" s="122"/>
      <c r="K297" s="1"/>
      <c r="L297" s="1"/>
    </row>
    <row r="298" spans="2:12" ht="30" customHeight="1" hidden="1" thickBot="1">
      <c r="B298" s="133"/>
      <c r="C298" s="23"/>
      <c r="D298" s="23"/>
      <c r="E298" s="54"/>
      <c r="F298" s="23"/>
      <c r="G298" s="117"/>
      <c r="H298" s="27"/>
      <c r="I298" s="128">
        <f t="shared" si="12"/>
        <v>0</v>
      </c>
      <c r="J298" s="122"/>
      <c r="K298" s="1"/>
      <c r="L298" s="1"/>
    </row>
    <row r="299" spans="2:12" ht="14.25" thickBot="1">
      <c r="B299" s="140" t="s">
        <v>638</v>
      </c>
      <c r="C299" s="23" t="s">
        <v>8</v>
      </c>
      <c r="D299" s="23" t="s">
        <v>29</v>
      </c>
      <c r="E299" s="54" t="s">
        <v>639</v>
      </c>
      <c r="F299" s="23"/>
      <c r="G299" s="117">
        <f>G300</f>
        <v>399.8</v>
      </c>
      <c r="H299" s="134">
        <f>H300</f>
        <v>399.8</v>
      </c>
      <c r="I299" s="128">
        <f t="shared" si="12"/>
        <v>0</v>
      </c>
      <c r="J299" s="122"/>
      <c r="K299" s="1"/>
      <c r="L299" s="1"/>
    </row>
    <row r="300" spans="2:12" ht="13.5">
      <c r="B300" s="15" t="s">
        <v>82</v>
      </c>
      <c r="C300" s="23" t="s">
        <v>8</v>
      </c>
      <c r="D300" s="23" t="s">
        <v>29</v>
      </c>
      <c r="E300" s="54" t="s">
        <v>639</v>
      </c>
      <c r="F300" s="23" t="s">
        <v>83</v>
      </c>
      <c r="G300" s="117">
        <f>G301</f>
        <v>399.8</v>
      </c>
      <c r="H300" s="134">
        <f>H301</f>
        <v>399.8</v>
      </c>
      <c r="I300" s="128">
        <f t="shared" si="12"/>
        <v>0</v>
      </c>
      <c r="J300" s="122"/>
      <c r="K300" s="1"/>
      <c r="L300" s="1"/>
    </row>
    <row r="301" spans="2:12" ht="13.5">
      <c r="B301" s="15" t="s">
        <v>84</v>
      </c>
      <c r="C301" s="23" t="s">
        <v>8</v>
      </c>
      <c r="D301" s="23" t="s">
        <v>29</v>
      </c>
      <c r="E301" s="54" t="s">
        <v>639</v>
      </c>
      <c r="F301" s="23" t="s">
        <v>85</v>
      </c>
      <c r="G301" s="117">
        <v>399.8</v>
      </c>
      <c r="H301" s="27">
        <v>399.8</v>
      </c>
      <c r="I301" s="128">
        <f t="shared" si="12"/>
        <v>0</v>
      </c>
      <c r="J301" s="122"/>
      <c r="K301" s="1"/>
      <c r="L301" s="1"/>
    </row>
    <row r="302" spans="2:12" ht="27">
      <c r="B302" s="14" t="s">
        <v>669</v>
      </c>
      <c r="C302" s="23" t="s">
        <v>8</v>
      </c>
      <c r="D302" s="23" t="s">
        <v>29</v>
      </c>
      <c r="E302" s="54" t="s">
        <v>670</v>
      </c>
      <c r="F302" s="23"/>
      <c r="G302" s="117">
        <f>G303+G306</f>
        <v>0</v>
      </c>
      <c r="H302" s="117">
        <f>H303+H306</f>
        <v>249.6</v>
      </c>
      <c r="I302" s="128">
        <f t="shared" si="12"/>
        <v>249.6</v>
      </c>
      <c r="J302" s="122"/>
      <c r="K302" s="1"/>
      <c r="L302" s="1"/>
    </row>
    <row r="303" spans="2:12" ht="13.5">
      <c r="B303" s="80" t="s">
        <v>16</v>
      </c>
      <c r="C303" s="23" t="s">
        <v>8</v>
      </c>
      <c r="D303" s="23" t="s">
        <v>29</v>
      </c>
      <c r="E303" s="54" t="s">
        <v>670</v>
      </c>
      <c r="F303" s="23" t="s">
        <v>10</v>
      </c>
      <c r="G303" s="117">
        <f>G304</f>
        <v>0</v>
      </c>
      <c r="H303" s="134">
        <f>H304</f>
        <v>100.6</v>
      </c>
      <c r="I303" s="128">
        <f t="shared" si="12"/>
        <v>100.6</v>
      </c>
      <c r="J303" s="122"/>
      <c r="K303" s="1"/>
      <c r="L303" s="1"/>
    </row>
    <row r="304" spans="2:12" ht="13.5">
      <c r="B304" s="15" t="s">
        <v>105</v>
      </c>
      <c r="C304" s="23" t="s">
        <v>8</v>
      </c>
      <c r="D304" s="23" t="s">
        <v>29</v>
      </c>
      <c r="E304" s="54" t="s">
        <v>670</v>
      </c>
      <c r="F304" s="23" t="s">
        <v>138</v>
      </c>
      <c r="G304" s="117">
        <f>G305</f>
        <v>0</v>
      </c>
      <c r="H304" s="134">
        <f>H305</f>
        <v>100.6</v>
      </c>
      <c r="I304" s="128">
        <f t="shared" si="12"/>
        <v>100.6</v>
      </c>
      <c r="J304" s="122"/>
      <c r="K304" s="1"/>
      <c r="L304" s="1"/>
    </row>
    <row r="305" spans="2:12" ht="27">
      <c r="B305" s="15" t="s">
        <v>585</v>
      </c>
      <c r="C305" s="23" t="s">
        <v>8</v>
      </c>
      <c r="D305" s="23" t="s">
        <v>29</v>
      </c>
      <c r="E305" s="54" t="s">
        <v>670</v>
      </c>
      <c r="F305" s="23" t="s">
        <v>129</v>
      </c>
      <c r="G305" s="117">
        <v>0</v>
      </c>
      <c r="H305" s="27">
        <v>100.6</v>
      </c>
      <c r="I305" s="128">
        <f t="shared" si="12"/>
        <v>100.6</v>
      </c>
      <c r="J305" s="122"/>
      <c r="K305" s="1"/>
      <c r="L305" s="1"/>
    </row>
    <row r="306" spans="2:12" ht="27">
      <c r="B306" s="69" t="s">
        <v>332</v>
      </c>
      <c r="C306" s="23" t="s">
        <v>8</v>
      </c>
      <c r="D306" s="23" t="s">
        <v>29</v>
      </c>
      <c r="E306" s="54" t="s">
        <v>670</v>
      </c>
      <c r="F306" s="23" t="s">
        <v>334</v>
      </c>
      <c r="G306" s="117">
        <f>G307</f>
        <v>0</v>
      </c>
      <c r="H306" s="134">
        <f>H307</f>
        <v>149</v>
      </c>
      <c r="I306" s="128">
        <f t="shared" si="12"/>
        <v>149</v>
      </c>
      <c r="J306" s="122"/>
      <c r="K306" s="1"/>
      <c r="L306" s="1"/>
    </row>
    <row r="307" spans="2:12" ht="13.5">
      <c r="B307" s="80" t="s">
        <v>106</v>
      </c>
      <c r="C307" s="23" t="s">
        <v>8</v>
      </c>
      <c r="D307" s="23" t="s">
        <v>29</v>
      </c>
      <c r="E307" s="54" t="s">
        <v>670</v>
      </c>
      <c r="F307" s="23" t="s">
        <v>107</v>
      </c>
      <c r="G307" s="117">
        <f>G308</f>
        <v>0</v>
      </c>
      <c r="H307" s="134">
        <f>H308</f>
        <v>149</v>
      </c>
      <c r="I307" s="128">
        <f t="shared" si="12"/>
        <v>149</v>
      </c>
      <c r="J307" s="122"/>
      <c r="K307" s="1"/>
      <c r="L307" s="1"/>
    </row>
    <row r="308" spans="2:12" ht="13.5">
      <c r="B308" s="15" t="s">
        <v>671</v>
      </c>
      <c r="C308" s="23" t="s">
        <v>8</v>
      </c>
      <c r="D308" s="23" t="s">
        <v>29</v>
      </c>
      <c r="E308" s="54" t="s">
        <v>670</v>
      </c>
      <c r="F308" s="23" t="s">
        <v>109</v>
      </c>
      <c r="G308" s="117">
        <v>0</v>
      </c>
      <c r="H308" s="27">
        <v>149</v>
      </c>
      <c r="I308" s="128">
        <f t="shared" si="12"/>
        <v>149</v>
      </c>
      <c r="J308" s="122"/>
      <c r="K308" s="1"/>
      <c r="L308" s="1"/>
    </row>
    <row r="309" spans="2:12" ht="13.5">
      <c r="B309" s="73" t="s">
        <v>30</v>
      </c>
      <c r="C309" s="34" t="s">
        <v>9</v>
      </c>
      <c r="D309" s="34"/>
      <c r="E309" s="34"/>
      <c r="F309" s="34"/>
      <c r="G309" s="26">
        <f aca="true" t="shared" si="14" ref="G309:H313">G310</f>
        <v>2053.2</v>
      </c>
      <c r="H309" s="26">
        <f t="shared" si="14"/>
        <v>0</v>
      </c>
      <c r="I309" s="147">
        <f t="shared" si="12"/>
        <v>-2053.2</v>
      </c>
      <c r="J309" s="122" t="e">
        <f>G309-#REF!</f>
        <v>#REF!</v>
      </c>
      <c r="K309" s="1"/>
      <c r="L309" s="1"/>
    </row>
    <row r="310" spans="2:12" ht="13.5">
      <c r="B310" s="69" t="s">
        <v>31</v>
      </c>
      <c r="C310" s="74" t="s">
        <v>9</v>
      </c>
      <c r="D310" s="74" t="s">
        <v>12</v>
      </c>
      <c r="E310" s="74"/>
      <c r="F310" s="34"/>
      <c r="G310" s="26">
        <f t="shared" si="14"/>
        <v>2053.2</v>
      </c>
      <c r="H310" s="26">
        <f t="shared" si="14"/>
        <v>0</v>
      </c>
      <c r="I310" s="147">
        <f t="shared" si="12"/>
        <v>-2053.2</v>
      </c>
      <c r="J310" s="122" t="e">
        <f>G310-#REF!</f>
        <v>#REF!</v>
      </c>
      <c r="K310" s="1"/>
      <c r="L310" s="1"/>
    </row>
    <row r="311" spans="2:12" ht="13.5">
      <c r="B311" s="69" t="s">
        <v>180</v>
      </c>
      <c r="C311" s="75" t="s">
        <v>9</v>
      </c>
      <c r="D311" s="75" t="s">
        <v>12</v>
      </c>
      <c r="E311" s="76">
        <v>88</v>
      </c>
      <c r="F311" s="77"/>
      <c r="G311" s="27">
        <f t="shared" si="14"/>
        <v>2053.2</v>
      </c>
      <c r="H311" s="27">
        <f t="shared" si="14"/>
        <v>0</v>
      </c>
      <c r="I311" s="128">
        <f t="shared" si="12"/>
        <v>-2053.2</v>
      </c>
      <c r="J311" s="122" t="e">
        <f>G311-#REF!</f>
        <v>#REF!</v>
      </c>
      <c r="K311" s="1"/>
      <c r="L311" s="1"/>
    </row>
    <row r="312" spans="2:12" ht="27">
      <c r="B312" s="69" t="s">
        <v>32</v>
      </c>
      <c r="C312" s="75" t="s">
        <v>9</v>
      </c>
      <c r="D312" s="75" t="s">
        <v>12</v>
      </c>
      <c r="E312" s="76" t="s">
        <v>261</v>
      </c>
      <c r="F312" s="77"/>
      <c r="G312" s="27">
        <f t="shared" si="14"/>
        <v>2053.2</v>
      </c>
      <c r="H312" s="27">
        <f t="shared" si="14"/>
        <v>0</v>
      </c>
      <c r="I312" s="128">
        <f t="shared" si="12"/>
        <v>-2053.2</v>
      </c>
      <c r="J312" s="122" t="e">
        <f>G312-#REF!</f>
        <v>#REF!</v>
      </c>
      <c r="K312" s="1"/>
      <c r="L312" s="1"/>
    </row>
    <row r="313" spans="2:12" ht="13.5">
      <c r="B313" s="69" t="s">
        <v>16</v>
      </c>
      <c r="C313" s="75" t="s">
        <v>9</v>
      </c>
      <c r="D313" s="75" t="s">
        <v>12</v>
      </c>
      <c r="E313" s="76" t="s">
        <v>261</v>
      </c>
      <c r="F313" s="90">
        <v>500</v>
      </c>
      <c r="G313" s="118">
        <f t="shared" si="14"/>
        <v>2053.2</v>
      </c>
      <c r="H313" s="118">
        <f t="shared" si="14"/>
        <v>0</v>
      </c>
      <c r="I313" s="128">
        <f t="shared" si="12"/>
        <v>-2053.2</v>
      </c>
      <c r="J313" s="122" t="e">
        <f>G313-#REF!</f>
        <v>#REF!</v>
      </c>
      <c r="K313" s="1"/>
      <c r="L313" s="1"/>
    </row>
    <row r="314" spans="2:12" ht="13.5">
      <c r="B314" s="69" t="s">
        <v>196</v>
      </c>
      <c r="C314" s="75" t="s">
        <v>9</v>
      </c>
      <c r="D314" s="75" t="s">
        <v>12</v>
      </c>
      <c r="E314" s="76" t="s">
        <v>261</v>
      </c>
      <c r="F314" s="90">
        <v>530</v>
      </c>
      <c r="G314" s="118">
        <v>2053.2</v>
      </c>
      <c r="H314" s="138">
        <v>0</v>
      </c>
      <c r="I314" s="128">
        <f t="shared" si="12"/>
        <v>-2053.2</v>
      </c>
      <c r="J314" s="122"/>
      <c r="K314" s="1"/>
      <c r="L314" s="1"/>
    </row>
    <row r="315" spans="2:12" ht="27">
      <c r="B315" s="14" t="s">
        <v>33</v>
      </c>
      <c r="C315" s="24" t="s">
        <v>12</v>
      </c>
      <c r="D315" s="24"/>
      <c r="E315" s="24"/>
      <c r="F315" s="24"/>
      <c r="G315" s="26">
        <f>G316</f>
        <v>420.29999999999995</v>
      </c>
      <c r="H315" s="26">
        <f>H316</f>
        <v>420.29999999999995</v>
      </c>
      <c r="I315" s="147">
        <f t="shared" si="12"/>
        <v>0</v>
      </c>
      <c r="J315" s="122" t="e">
        <f>G315-#REF!</f>
        <v>#REF!</v>
      </c>
      <c r="K315" s="1"/>
      <c r="L315" s="1"/>
    </row>
    <row r="316" spans="2:12" ht="27">
      <c r="B316" s="15" t="s">
        <v>35</v>
      </c>
      <c r="C316" s="24" t="s">
        <v>12</v>
      </c>
      <c r="D316" s="24" t="s">
        <v>36</v>
      </c>
      <c r="E316" s="23"/>
      <c r="F316" s="23"/>
      <c r="G316" s="26">
        <f>G317</f>
        <v>420.29999999999995</v>
      </c>
      <c r="H316" s="26">
        <f>H317</f>
        <v>420.29999999999995</v>
      </c>
      <c r="I316" s="147">
        <f t="shared" si="12"/>
        <v>0</v>
      </c>
      <c r="J316" s="122" t="e">
        <f>G316-#REF!</f>
        <v>#REF!</v>
      </c>
      <c r="K316" s="1"/>
      <c r="L316" s="1"/>
    </row>
    <row r="317" spans="2:12" ht="54.75">
      <c r="B317" s="15" t="s">
        <v>535</v>
      </c>
      <c r="C317" s="23" t="s">
        <v>12</v>
      </c>
      <c r="D317" s="23" t="s">
        <v>36</v>
      </c>
      <c r="E317" s="54" t="s">
        <v>12</v>
      </c>
      <c r="F317" s="23"/>
      <c r="G317" s="27">
        <f>G318+G322+G326</f>
        <v>420.29999999999995</v>
      </c>
      <c r="H317" s="27">
        <f>H318+H322+H326</f>
        <v>420.29999999999995</v>
      </c>
      <c r="I317" s="128">
        <f t="shared" si="12"/>
        <v>0</v>
      </c>
      <c r="J317" s="126" t="e">
        <f>G317-#REF!</f>
        <v>#REF!</v>
      </c>
      <c r="K317" s="1"/>
      <c r="L317" s="1"/>
    </row>
    <row r="318" spans="2:12" ht="41.25">
      <c r="B318" s="15" t="s">
        <v>278</v>
      </c>
      <c r="C318" s="23" t="s">
        <v>118</v>
      </c>
      <c r="D318" s="23" t="s">
        <v>36</v>
      </c>
      <c r="E318" s="54" t="s">
        <v>276</v>
      </c>
      <c r="F318" s="23"/>
      <c r="G318" s="27">
        <f aca="true" t="shared" si="15" ref="G318:H320">G319</f>
        <v>272.4</v>
      </c>
      <c r="H318" s="27">
        <f t="shared" si="15"/>
        <v>272.4</v>
      </c>
      <c r="I318" s="128">
        <f t="shared" si="12"/>
        <v>0</v>
      </c>
      <c r="J318" s="126"/>
      <c r="K318" s="1"/>
      <c r="L318" s="1"/>
    </row>
    <row r="319" spans="2:12" ht="27">
      <c r="B319" s="58" t="s">
        <v>192</v>
      </c>
      <c r="C319" s="23" t="s">
        <v>12</v>
      </c>
      <c r="D319" s="23" t="s">
        <v>36</v>
      </c>
      <c r="E319" s="54" t="s">
        <v>279</v>
      </c>
      <c r="F319" s="23" t="s">
        <v>193</v>
      </c>
      <c r="G319" s="27">
        <f t="shared" si="15"/>
        <v>272.4</v>
      </c>
      <c r="H319" s="27">
        <f t="shared" si="15"/>
        <v>272.4</v>
      </c>
      <c r="I319" s="128">
        <f t="shared" si="12"/>
        <v>0</v>
      </c>
      <c r="J319" s="126"/>
      <c r="K319" s="6"/>
      <c r="L319" s="1"/>
    </row>
    <row r="320" spans="2:12" ht="13.5">
      <c r="B320" s="15" t="s">
        <v>82</v>
      </c>
      <c r="C320" s="23" t="s">
        <v>12</v>
      </c>
      <c r="D320" s="23" t="s">
        <v>36</v>
      </c>
      <c r="E320" s="54" t="s">
        <v>279</v>
      </c>
      <c r="F320" s="23" t="s">
        <v>83</v>
      </c>
      <c r="G320" s="27">
        <f t="shared" si="15"/>
        <v>272.4</v>
      </c>
      <c r="H320" s="27">
        <f t="shared" si="15"/>
        <v>272.4</v>
      </c>
      <c r="I320" s="128">
        <f t="shared" si="12"/>
        <v>0</v>
      </c>
      <c r="J320" s="122"/>
      <c r="K320" s="1"/>
      <c r="L320" s="1"/>
    </row>
    <row r="321" spans="2:12" ht="27">
      <c r="B321" s="16" t="s">
        <v>86</v>
      </c>
      <c r="C321" s="23" t="s">
        <v>12</v>
      </c>
      <c r="D321" s="23" t="s">
        <v>36</v>
      </c>
      <c r="E321" s="54" t="s">
        <v>279</v>
      </c>
      <c r="F321" s="23" t="s">
        <v>87</v>
      </c>
      <c r="G321" s="27">
        <v>272.4</v>
      </c>
      <c r="H321" s="27">
        <v>272.4</v>
      </c>
      <c r="I321" s="128">
        <f t="shared" si="12"/>
        <v>0</v>
      </c>
      <c r="J321" s="122"/>
      <c r="K321" s="1"/>
      <c r="L321" s="1"/>
    </row>
    <row r="322" spans="2:12" ht="41.25">
      <c r="B322" s="15" t="s">
        <v>275</v>
      </c>
      <c r="C322" s="23" t="s">
        <v>12</v>
      </c>
      <c r="D322" s="23" t="s">
        <v>36</v>
      </c>
      <c r="E322" s="54" t="s">
        <v>277</v>
      </c>
      <c r="F322" s="23"/>
      <c r="G322" s="27">
        <f aca="true" t="shared" si="16" ref="G322:H324">G323</f>
        <v>23</v>
      </c>
      <c r="H322" s="27">
        <f t="shared" si="16"/>
        <v>23</v>
      </c>
      <c r="I322" s="128">
        <f t="shared" si="12"/>
        <v>0</v>
      </c>
      <c r="J322" s="122" t="e">
        <f>G322-#REF!</f>
        <v>#REF!</v>
      </c>
      <c r="K322" s="1"/>
      <c r="L322" s="1"/>
    </row>
    <row r="323" spans="2:12" ht="27">
      <c r="B323" s="58" t="s">
        <v>192</v>
      </c>
      <c r="C323" s="23" t="s">
        <v>12</v>
      </c>
      <c r="D323" s="23" t="s">
        <v>36</v>
      </c>
      <c r="E323" s="54" t="s">
        <v>280</v>
      </c>
      <c r="F323" s="23" t="s">
        <v>193</v>
      </c>
      <c r="G323" s="27">
        <f t="shared" si="16"/>
        <v>23</v>
      </c>
      <c r="H323" s="27">
        <f t="shared" si="16"/>
        <v>23</v>
      </c>
      <c r="I323" s="128">
        <f t="shared" si="12"/>
        <v>0</v>
      </c>
      <c r="J323" s="122"/>
      <c r="K323" s="1"/>
      <c r="L323" s="1"/>
    </row>
    <row r="324" spans="2:12" ht="13.5">
      <c r="B324" s="15" t="s">
        <v>82</v>
      </c>
      <c r="C324" s="23" t="s">
        <v>12</v>
      </c>
      <c r="D324" s="23" t="s">
        <v>36</v>
      </c>
      <c r="E324" s="54" t="s">
        <v>280</v>
      </c>
      <c r="F324" s="23" t="s">
        <v>83</v>
      </c>
      <c r="G324" s="27">
        <f t="shared" si="16"/>
        <v>23</v>
      </c>
      <c r="H324" s="27">
        <f t="shared" si="16"/>
        <v>23</v>
      </c>
      <c r="I324" s="128">
        <f t="shared" si="12"/>
        <v>0</v>
      </c>
      <c r="J324" s="122"/>
      <c r="K324" s="1"/>
      <c r="L324" s="1"/>
    </row>
    <row r="325" spans="2:12" ht="13.5">
      <c r="B325" s="15" t="s">
        <v>84</v>
      </c>
      <c r="C325" s="23" t="s">
        <v>12</v>
      </c>
      <c r="D325" s="23" t="s">
        <v>36</v>
      </c>
      <c r="E325" s="54" t="s">
        <v>280</v>
      </c>
      <c r="F325" s="23" t="s">
        <v>85</v>
      </c>
      <c r="G325" s="27">
        <f>20+3</f>
        <v>23</v>
      </c>
      <c r="H325" s="27">
        <v>23</v>
      </c>
      <c r="I325" s="128">
        <f t="shared" si="12"/>
        <v>0</v>
      </c>
      <c r="J325" s="122"/>
      <c r="K325" s="1"/>
      <c r="L325" s="1"/>
    </row>
    <row r="326" spans="2:12" ht="13.5">
      <c r="B326" s="15" t="s">
        <v>180</v>
      </c>
      <c r="C326" s="23" t="s">
        <v>12</v>
      </c>
      <c r="D326" s="23" t="s">
        <v>36</v>
      </c>
      <c r="E326" s="54" t="s">
        <v>181</v>
      </c>
      <c r="F326" s="23"/>
      <c r="G326" s="27">
        <f aca="true" t="shared" si="17" ref="G326:H329">G327</f>
        <v>124.9</v>
      </c>
      <c r="H326" s="27">
        <f t="shared" si="17"/>
        <v>124.9</v>
      </c>
      <c r="I326" s="128">
        <f t="shared" si="12"/>
        <v>0</v>
      </c>
      <c r="J326" s="126"/>
      <c r="K326" s="1"/>
      <c r="L326" s="1"/>
    </row>
    <row r="327" spans="2:12" ht="13.5">
      <c r="B327" s="15" t="s">
        <v>283</v>
      </c>
      <c r="C327" s="23" t="s">
        <v>12</v>
      </c>
      <c r="D327" s="23" t="s">
        <v>36</v>
      </c>
      <c r="E327" s="54" t="s">
        <v>281</v>
      </c>
      <c r="F327" s="23"/>
      <c r="G327" s="27">
        <f t="shared" si="17"/>
        <v>124.9</v>
      </c>
      <c r="H327" s="27">
        <f t="shared" si="17"/>
        <v>124.9</v>
      </c>
      <c r="I327" s="128">
        <f t="shared" si="12"/>
        <v>0</v>
      </c>
      <c r="J327" s="122"/>
      <c r="K327" s="1"/>
      <c r="L327" s="1"/>
    </row>
    <row r="328" spans="2:12" ht="27">
      <c r="B328" s="58" t="s">
        <v>192</v>
      </c>
      <c r="C328" s="23" t="s">
        <v>12</v>
      </c>
      <c r="D328" s="23" t="s">
        <v>36</v>
      </c>
      <c r="E328" s="54" t="s">
        <v>281</v>
      </c>
      <c r="F328" s="23" t="s">
        <v>282</v>
      </c>
      <c r="G328" s="27">
        <f t="shared" si="17"/>
        <v>124.9</v>
      </c>
      <c r="H328" s="27">
        <f t="shared" si="17"/>
        <v>124.9</v>
      </c>
      <c r="I328" s="128">
        <f t="shared" si="12"/>
        <v>0</v>
      </c>
      <c r="J328" s="122" t="e">
        <f>G328-#REF!</f>
        <v>#REF!</v>
      </c>
      <c r="K328" s="1"/>
      <c r="L328" s="1"/>
    </row>
    <row r="329" spans="2:12" ht="13.5">
      <c r="B329" s="15" t="s">
        <v>82</v>
      </c>
      <c r="C329" s="23" t="s">
        <v>12</v>
      </c>
      <c r="D329" s="23" t="s">
        <v>36</v>
      </c>
      <c r="E329" s="54" t="s">
        <v>281</v>
      </c>
      <c r="F329" s="23" t="s">
        <v>83</v>
      </c>
      <c r="G329" s="27">
        <f t="shared" si="17"/>
        <v>124.9</v>
      </c>
      <c r="H329" s="27">
        <f t="shared" si="17"/>
        <v>124.9</v>
      </c>
      <c r="I329" s="128">
        <f t="shared" si="12"/>
        <v>0</v>
      </c>
      <c r="J329" s="122" t="e">
        <f>G329-#REF!</f>
        <v>#REF!</v>
      </c>
      <c r="K329" s="1"/>
      <c r="L329" s="1"/>
    </row>
    <row r="330" spans="2:12" ht="13.5">
      <c r="B330" s="15" t="s">
        <v>84</v>
      </c>
      <c r="C330" s="23" t="s">
        <v>12</v>
      </c>
      <c r="D330" s="23" t="s">
        <v>36</v>
      </c>
      <c r="E330" s="54" t="s">
        <v>281</v>
      </c>
      <c r="F330" s="23" t="s">
        <v>85</v>
      </c>
      <c r="G330" s="27">
        <v>124.9</v>
      </c>
      <c r="H330" s="27">
        <v>124.9</v>
      </c>
      <c r="I330" s="128">
        <f t="shared" si="12"/>
        <v>0</v>
      </c>
      <c r="J330" s="122" t="e">
        <f>G330-#REF!</f>
        <v>#REF!</v>
      </c>
      <c r="K330" s="1"/>
      <c r="L330" s="1"/>
    </row>
    <row r="331" spans="2:12" ht="13.5">
      <c r="B331" s="14" t="s">
        <v>38</v>
      </c>
      <c r="C331" s="24" t="s">
        <v>15</v>
      </c>
      <c r="D331" s="24"/>
      <c r="E331" s="24"/>
      <c r="F331" s="24"/>
      <c r="G331" s="26">
        <f>G332+G339</f>
        <v>9319</v>
      </c>
      <c r="H331" s="26">
        <f>H332+H339</f>
        <v>27022.9</v>
      </c>
      <c r="I331" s="147">
        <f t="shared" si="12"/>
        <v>17703.9</v>
      </c>
      <c r="J331" s="122" t="e">
        <f>G331-#REF!</f>
        <v>#REF!</v>
      </c>
      <c r="K331" s="1"/>
      <c r="L331" s="1"/>
    </row>
    <row r="332" spans="2:12" ht="13.5">
      <c r="B332" s="14" t="s">
        <v>39</v>
      </c>
      <c r="C332" s="24" t="s">
        <v>15</v>
      </c>
      <c r="D332" s="24" t="s">
        <v>8</v>
      </c>
      <c r="E332" s="23"/>
      <c r="F332" s="23"/>
      <c r="G332" s="26">
        <f aca="true" t="shared" si="18" ref="G332:H335">G333</f>
        <v>220</v>
      </c>
      <c r="H332" s="26">
        <f t="shared" si="18"/>
        <v>220</v>
      </c>
      <c r="I332" s="147">
        <f t="shared" si="12"/>
        <v>0</v>
      </c>
      <c r="J332" s="122" t="e">
        <f>G332-#REF!</f>
        <v>#REF!</v>
      </c>
      <c r="K332" s="1"/>
      <c r="L332" s="1"/>
    </row>
    <row r="333" spans="2:12" ht="27">
      <c r="B333" s="15" t="s">
        <v>544</v>
      </c>
      <c r="C333" s="23" t="s">
        <v>15</v>
      </c>
      <c r="D333" s="23" t="s">
        <v>8</v>
      </c>
      <c r="E333" s="54" t="s">
        <v>15</v>
      </c>
      <c r="F333" s="23"/>
      <c r="G333" s="27">
        <f t="shared" si="18"/>
        <v>220</v>
      </c>
      <c r="H333" s="27">
        <f t="shared" si="18"/>
        <v>220</v>
      </c>
      <c r="I333" s="128">
        <f t="shared" si="12"/>
        <v>0</v>
      </c>
      <c r="J333" s="122" t="e">
        <f>G333-#REF!</f>
        <v>#REF!</v>
      </c>
      <c r="K333" s="1"/>
      <c r="L333" s="1"/>
    </row>
    <row r="334" spans="2:12" ht="27">
      <c r="B334" s="15" t="s">
        <v>508</v>
      </c>
      <c r="C334" s="23" t="s">
        <v>15</v>
      </c>
      <c r="D334" s="23" t="s">
        <v>8</v>
      </c>
      <c r="E334" s="54" t="s">
        <v>507</v>
      </c>
      <c r="F334" s="23"/>
      <c r="G334" s="27">
        <f t="shared" si="18"/>
        <v>220</v>
      </c>
      <c r="H334" s="27">
        <f t="shared" si="18"/>
        <v>220</v>
      </c>
      <c r="I334" s="128">
        <f t="shared" si="12"/>
        <v>0</v>
      </c>
      <c r="J334" s="122" t="e">
        <f>G334-#REF!</f>
        <v>#REF!</v>
      </c>
      <c r="L334" s="1"/>
    </row>
    <row r="335" spans="2:12" ht="27">
      <c r="B335" s="16" t="s">
        <v>509</v>
      </c>
      <c r="C335" s="23" t="s">
        <v>15</v>
      </c>
      <c r="D335" s="23" t="s">
        <v>8</v>
      </c>
      <c r="E335" s="54" t="s">
        <v>510</v>
      </c>
      <c r="F335" s="23"/>
      <c r="G335" s="27">
        <f t="shared" si="18"/>
        <v>220</v>
      </c>
      <c r="H335" s="27">
        <f t="shared" si="18"/>
        <v>220</v>
      </c>
      <c r="I335" s="128">
        <f t="shared" si="12"/>
        <v>0</v>
      </c>
      <c r="J335" s="122" t="e">
        <f>G335-#REF!</f>
        <v>#REF!</v>
      </c>
      <c r="L335" s="1"/>
    </row>
    <row r="336" spans="2:12" ht="27">
      <c r="B336" s="58" t="s">
        <v>192</v>
      </c>
      <c r="C336" s="23" t="s">
        <v>15</v>
      </c>
      <c r="D336" s="23" t="s">
        <v>8</v>
      </c>
      <c r="E336" s="54" t="s">
        <v>510</v>
      </c>
      <c r="F336" s="23" t="s">
        <v>193</v>
      </c>
      <c r="G336" s="27">
        <f>G338</f>
        <v>220</v>
      </c>
      <c r="H336" s="27">
        <f>H338</f>
        <v>220</v>
      </c>
      <c r="I336" s="128">
        <f t="shared" si="12"/>
        <v>0</v>
      </c>
      <c r="J336" s="122"/>
      <c r="L336" s="1"/>
    </row>
    <row r="337" spans="2:12" ht="13.5">
      <c r="B337" s="15" t="s">
        <v>82</v>
      </c>
      <c r="C337" s="23" t="s">
        <v>15</v>
      </c>
      <c r="D337" s="23" t="s">
        <v>8</v>
      </c>
      <c r="E337" s="54" t="s">
        <v>510</v>
      </c>
      <c r="F337" s="23" t="s">
        <v>83</v>
      </c>
      <c r="G337" s="27">
        <f>G338</f>
        <v>220</v>
      </c>
      <c r="H337" s="27">
        <f>H338</f>
        <v>220</v>
      </c>
      <c r="I337" s="128">
        <f t="shared" si="12"/>
        <v>0</v>
      </c>
      <c r="J337" s="122"/>
      <c r="L337" s="1"/>
    </row>
    <row r="338" spans="2:12" ht="13.5">
      <c r="B338" s="15" t="s">
        <v>84</v>
      </c>
      <c r="C338" s="23" t="s">
        <v>15</v>
      </c>
      <c r="D338" s="23" t="s">
        <v>8</v>
      </c>
      <c r="E338" s="54" t="s">
        <v>510</v>
      </c>
      <c r="F338" s="23" t="s">
        <v>85</v>
      </c>
      <c r="G338" s="27">
        <v>220</v>
      </c>
      <c r="H338" s="27">
        <v>220</v>
      </c>
      <c r="I338" s="128">
        <f t="shared" si="12"/>
        <v>0</v>
      </c>
      <c r="J338" s="122" t="e">
        <f>G338-#REF!</f>
        <v>#REF!</v>
      </c>
      <c r="L338" s="1"/>
    </row>
    <row r="339" spans="2:12" ht="13.5">
      <c r="B339" s="14" t="s">
        <v>41</v>
      </c>
      <c r="C339" s="24" t="s">
        <v>15</v>
      </c>
      <c r="D339" s="24" t="s">
        <v>36</v>
      </c>
      <c r="E339" s="24"/>
      <c r="F339" s="24"/>
      <c r="G339" s="26">
        <f>G340+G373</f>
        <v>9099</v>
      </c>
      <c r="H339" s="26">
        <f>H340+H373</f>
        <v>26802.9</v>
      </c>
      <c r="I339" s="147">
        <f t="shared" si="12"/>
        <v>17703.9</v>
      </c>
      <c r="J339" s="122" t="e">
        <f>G339-#REF!</f>
        <v>#REF!</v>
      </c>
      <c r="L339" s="1"/>
    </row>
    <row r="340" spans="2:12" ht="27">
      <c r="B340" s="15" t="s">
        <v>537</v>
      </c>
      <c r="C340" s="23" t="s">
        <v>43</v>
      </c>
      <c r="D340" s="23" t="s">
        <v>36</v>
      </c>
      <c r="E340" s="54" t="s">
        <v>21</v>
      </c>
      <c r="F340" s="23"/>
      <c r="G340" s="27">
        <f>G347</f>
        <v>9099</v>
      </c>
      <c r="H340" s="27">
        <f>H347</f>
        <v>12667.1</v>
      </c>
      <c r="I340" s="128">
        <f t="shared" si="12"/>
        <v>3568.1000000000004</v>
      </c>
      <c r="J340" s="122" t="e">
        <f>G340-#REF!</f>
        <v>#REF!</v>
      </c>
      <c r="L340" s="1"/>
    </row>
    <row r="341" spans="2:12" ht="13.5" hidden="1">
      <c r="B341" s="15" t="s">
        <v>284</v>
      </c>
      <c r="C341" s="23" t="s">
        <v>43</v>
      </c>
      <c r="D341" s="23" t="s">
        <v>36</v>
      </c>
      <c r="E341" s="54" t="s">
        <v>285</v>
      </c>
      <c r="F341" s="23"/>
      <c r="G341" s="27">
        <f>G342</f>
        <v>0</v>
      </c>
      <c r="H341" s="27">
        <f>H342</f>
        <v>0</v>
      </c>
      <c r="I341" s="128">
        <f t="shared" si="12"/>
        <v>0</v>
      </c>
      <c r="J341" s="122" t="e">
        <f>G341-#REF!</f>
        <v>#REF!</v>
      </c>
      <c r="L341" s="1"/>
    </row>
    <row r="342" spans="2:12" ht="54.75" hidden="1">
      <c r="B342" s="15" t="s">
        <v>287</v>
      </c>
      <c r="C342" s="23" t="s">
        <v>43</v>
      </c>
      <c r="D342" s="23" t="s">
        <v>36</v>
      </c>
      <c r="E342" s="54" t="s">
        <v>286</v>
      </c>
      <c r="F342" s="23"/>
      <c r="G342" s="27">
        <f>G343</f>
        <v>0</v>
      </c>
      <c r="H342" s="27">
        <f>H343</f>
        <v>0</v>
      </c>
      <c r="I342" s="128">
        <f t="shared" si="12"/>
        <v>0</v>
      </c>
      <c r="J342" s="122" t="e">
        <f>G342-#REF!</f>
        <v>#REF!</v>
      </c>
      <c r="L342" s="1"/>
    </row>
    <row r="343" spans="2:12" ht="69" hidden="1">
      <c r="B343" s="79" t="s">
        <v>288</v>
      </c>
      <c r="C343" s="23" t="s">
        <v>43</v>
      </c>
      <c r="D343" s="23" t="s">
        <v>36</v>
      </c>
      <c r="E343" s="57" t="s">
        <v>289</v>
      </c>
      <c r="F343" s="23"/>
      <c r="G343" s="30">
        <f>G346</f>
        <v>0</v>
      </c>
      <c r="H343" s="30">
        <f>H346</f>
        <v>0</v>
      </c>
      <c r="I343" s="128">
        <f aca="true" t="shared" si="19" ref="I343:I406">H343-G343</f>
        <v>0</v>
      </c>
      <c r="J343" s="122"/>
      <c r="L343" s="1"/>
    </row>
    <row r="344" spans="2:12" ht="27" hidden="1">
      <c r="B344" s="69" t="s">
        <v>290</v>
      </c>
      <c r="C344" s="23" t="s">
        <v>43</v>
      </c>
      <c r="D344" s="23" t="s">
        <v>36</v>
      </c>
      <c r="E344" s="57" t="s">
        <v>289</v>
      </c>
      <c r="F344" s="23" t="s">
        <v>293</v>
      </c>
      <c r="G344" s="30">
        <f>G345</f>
        <v>0</v>
      </c>
      <c r="H344" s="30">
        <f>H345</f>
        <v>0</v>
      </c>
      <c r="I344" s="128">
        <f t="shared" si="19"/>
        <v>0</v>
      </c>
      <c r="J344" s="122"/>
      <c r="L344" s="1"/>
    </row>
    <row r="345" spans="2:12" ht="13.5" hidden="1">
      <c r="B345" s="69" t="s">
        <v>42</v>
      </c>
      <c r="C345" s="23" t="s">
        <v>43</v>
      </c>
      <c r="D345" s="23" t="s">
        <v>36</v>
      </c>
      <c r="E345" s="57" t="s">
        <v>289</v>
      </c>
      <c r="F345" s="23" t="s">
        <v>292</v>
      </c>
      <c r="G345" s="30">
        <f>G346</f>
        <v>0</v>
      </c>
      <c r="H345" s="30">
        <f>H346</f>
        <v>0</v>
      </c>
      <c r="I345" s="128">
        <f t="shared" si="19"/>
        <v>0</v>
      </c>
      <c r="J345" s="122"/>
      <c r="L345" s="1"/>
    </row>
    <row r="346" spans="2:12" ht="27" hidden="1">
      <c r="B346" s="15" t="s">
        <v>294</v>
      </c>
      <c r="C346" s="23" t="s">
        <v>43</v>
      </c>
      <c r="D346" s="23" t="s">
        <v>36</v>
      </c>
      <c r="E346" s="57" t="s">
        <v>289</v>
      </c>
      <c r="F346" s="23" t="s">
        <v>291</v>
      </c>
      <c r="G346" s="30">
        <f>1859.9-1859.9</f>
        <v>0</v>
      </c>
      <c r="H346" s="27">
        <v>0</v>
      </c>
      <c r="I346" s="128">
        <f t="shared" si="19"/>
        <v>0</v>
      </c>
      <c r="J346" s="122"/>
      <c r="L346" s="1"/>
    </row>
    <row r="347" spans="2:12" ht="41.25">
      <c r="B347" s="15" t="s">
        <v>295</v>
      </c>
      <c r="C347" s="23" t="s">
        <v>15</v>
      </c>
      <c r="D347" s="23" t="s">
        <v>36</v>
      </c>
      <c r="E347" s="54" t="s">
        <v>296</v>
      </c>
      <c r="F347" s="23"/>
      <c r="G347" s="27">
        <f>G358+G363+G368</f>
        <v>9099</v>
      </c>
      <c r="H347" s="27">
        <f>H358+H363+H368</f>
        <v>12667.1</v>
      </c>
      <c r="I347" s="128">
        <f t="shared" si="19"/>
        <v>3568.1000000000004</v>
      </c>
      <c r="J347" s="122"/>
      <c r="L347" s="1"/>
    </row>
    <row r="348" spans="2:12" ht="27" hidden="1">
      <c r="B348" s="15" t="s">
        <v>297</v>
      </c>
      <c r="C348" s="23" t="s">
        <v>15</v>
      </c>
      <c r="D348" s="23" t="s">
        <v>36</v>
      </c>
      <c r="E348" s="54" t="s">
        <v>298</v>
      </c>
      <c r="F348" s="23"/>
      <c r="G348" s="27">
        <f aca="true" t="shared" si="20" ref="G348:H351">G349</f>
        <v>0</v>
      </c>
      <c r="H348" s="27">
        <f t="shared" si="20"/>
        <v>0</v>
      </c>
      <c r="I348" s="128">
        <f t="shared" si="19"/>
        <v>0</v>
      </c>
      <c r="J348" s="122"/>
      <c r="L348" s="1"/>
    </row>
    <row r="349" spans="2:12" ht="27" hidden="1">
      <c r="B349" s="69" t="s">
        <v>300</v>
      </c>
      <c r="C349" s="23" t="s">
        <v>15</v>
      </c>
      <c r="D349" s="23" t="s">
        <v>36</v>
      </c>
      <c r="E349" s="54" t="s">
        <v>299</v>
      </c>
      <c r="F349" s="23"/>
      <c r="G349" s="27">
        <f t="shared" si="20"/>
        <v>0</v>
      </c>
      <c r="H349" s="27">
        <f t="shared" si="20"/>
        <v>0</v>
      </c>
      <c r="I349" s="128">
        <f t="shared" si="19"/>
        <v>0</v>
      </c>
      <c r="J349" s="122"/>
      <c r="L349" s="1"/>
    </row>
    <row r="350" spans="2:12" ht="27" hidden="1">
      <c r="B350" s="58" t="s">
        <v>192</v>
      </c>
      <c r="C350" s="23" t="s">
        <v>15</v>
      </c>
      <c r="D350" s="23" t="s">
        <v>36</v>
      </c>
      <c r="E350" s="54" t="s">
        <v>299</v>
      </c>
      <c r="F350" s="23" t="s">
        <v>193</v>
      </c>
      <c r="G350" s="27">
        <f t="shared" si="20"/>
        <v>0</v>
      </c>
      <c r="H350" s="27">
        <f t="shared" si="20"/>
        <v>0</v>
      </c>
      <c r="I350" s="128">
        <f t="shared" si="19"/>
        <v>0</v>
      </c>
      <c r="J350" s="122"/>
      <c r="K350" s="1"/>
      <c r="L350" s="1"/>
    </row>
    <row r="351" spans="2:12" ht="13.5" hidden="1">
      <c r="B351" s="15" t="s">
        <v>82</v>
      </c>
      <c r="C351" s="23" t="s">
        <v>15</v>
      </c>
      <c r="D351" s="23" t="s">
        <v>36</v>
      </c>
      <c r="E351" s="54" t="s">
        <v>299</v>
      </c>
      <c r="F351" s="23" t="s">
        <v>83</v>
      </c>
      <c r="G351" s="27">
        <f t="shared" si="20"/>
        <v>0</v>
      </c>
      <c r="H351" s="27">
        <f t="shared" si="20"/>
        <v>0</v>
      </c>
      <c r="I351" s="128">
        <f t="shared" si="19"/>
        <v>0</v>
      </c>
      <c r="J351" s="122"/>
      <c r="K351" s="1"/>
      <c r="L351" s="1"/>
    </row>
    <row r="352" spans="2:12" ht="13.5" hidden="1">
      <c r="B352" s="15" t="s">
        <v>84</v>
      </c>
      <c r="C352" s="23" t="s">
        <v>15</v>
      </c>
      <c r="D352" s="23" t="s">
        <v>36</v>
      </c>
      <c r="E352" s="54" t="s">
        <v>299</v>
      </c>
      <c r="F352" s="23" t="s">
        <v>231</v>
      </c>
      <c r="G352" s="27">
        <v>0</v>
      </c>
      <c r="H352" s="27">
        <v>0</v>
      </c>
      <c r="I352" s="128">
        <f t="shared" si="19"/>
        <v>0</v>
      </c>
      <c r="J352" s="122"/>
      <c r="K352" s="1"/>
      <c r="L352" s="1"/>
    </row>
    <row r="353" spans="2:12" ht="27" hidden="1">
      <c r="B353" s="15" t="s">
        <v>302</v>
      </c>
      <c r="C353" s="23" t="s">
        <v>15</v>
      </c>
      <c r="D353" s="23" t="s">
        <v>36</v>
      </c>
      <c r="E353" s="54" t="s">
        <v>301</v>
      </c>
      <c r="F353" s="23"/>
      <c r="G353" s="27">
        <f aca="true" t="shared" si="21" ref="G353:H356">G354</f>
        <v>0</v>
      </c>
      <c r="H353" s="27">
        <f t="shared" si="21"/>
        <v>0</v>
      </c>
      <c r="I353" s="128">
        <f t="shared" si="19"/>
        <v>0</v>
      </c>
      <c r="J353" s="122"/>
      <c r="K353" s="1"/>
      <c r="L353" s="1"/>
    </row>
    <row r="354" spans="2:12" ht="27" hidden="1">
      <c r="B354" s="15" t="s">
        <v>303</v>
      </c>
      <c r="C354" s="23" t="s">
        <v>15</v>
      </c>
      <c r="D354" s="23" t="s">
        <v>36</v>
      </c>
      <c r="E354" s="54" t="s">
        <v>304</v>
      </c>
      <c r="F354" s="23"/>
      <c r="G354" s="27">
        <f t="shared" si="21"/>
        <v>0</v>
      </c>
      <c r="H354" s="27">
        <f t="shared" si="21"/>
        <v>0</v>
      </c>
      <c r="I354" s="128">
        <f t="shared" si="19"/>
        <v>0</v>
      </c>
      <c r="J354" s="122"/>
      <c r="K354" s="1"/>
      <c r="L354" s="1"/>
    </row>
    <row r="355" spans="2:12" ht="27" hidden="1">
      <c r="B355" s="58" t="s">
        <v>192</v>
      </c>
      <c r="C355" s="23" t="s">
        <v>15</v>
      </c>
      <c r="D355" s="23" t="s">
        <v>36</v>
      </c>
      <c r="E355" s="54" t="s">
        <v>304</v>
      </c>
      <c r="F355" s="23" t="s">
        <v>193</v>
      </c>
      <c r="G355" s="27">
        <f t="shared" si="21"/>
        <v>0</v>
      </c>
      <c r="H355" s="27">
        <f t="shared" si="21"/>
        <v>0</v>
      </c>
      <c r="I355" s="128">
        <f t="shared" si="19"/>
        <v>0</v>
      </c>
      <c r="J355" s="122"/>
      <c r="K355" s="1"/>
      <c r="L355" s="1"/>
    </row>
    <row r="356" spans="2:12" ht="13.5" hidden="1">
      <c r="B356" s="15" t="s">
        <v>82</v>
      </c>
      <c r="C356" s="23" t="s">
        <v>15</v>
      </c>
      <c r="D356" s="23" t="s">
        <v>36</v>
      </c>
      <c r="E356" s="54" t="s">
        <v>304</v>
      </c>
      <c r="F356" s="23" t="s">
        <v>83</v>
      </c>
      <c r="G356" s="27">
        <f t="shared" si="21"/>
        <v>0</v>
      </c>
      <c r="H356" s="27">
        <f t="shared" si="21"/>
        <v>0</v>
      </c>
      <c r="I356" s="128">
        <f t="shared" si="19"/>
        <v>0</v>
      </c>
      <c r="J356" s="122"/>
      <c r="K356" s="1"/>
      <c r="L356" s="1"/>
    </row>
    <row r="357" spans="2:12" ht="13.5" hidden="1">
      <c r="B357" s="15" t="s">
        <v>84</v>
      </c>
      <c r="C357" s="23" t="s">
        <v>15</v>
      </c>
      <c r="D357" s="23" t="s">
        <v>36</v>
      </c>
      <c r="E357" s="54" t="s">
        <v>304</v>
      </c>
      <c r="F357" s="23" t="s">
        <v>85</v>
      </c>
      <c r="G357" s="27">
        <v>0</v>
      </c>
      <c r="H357" s="27">
        <v>0</v>
      </c>
      <c r="I357" s="128">
        <f t="shared" si="19"/>
        <v>0</v>
      </c>
      <c r="J357" s="122"/>
      <c r="K357" s="1"/>
      <c r="L357" s="1"/>
    </row>
    <row r="358" spans="2:12" ht="41.25">
      <c r="B358" s="15" t="s">
        <v>305</v>
      </c>
      <c r="C358" s="23" t="s">
        <v>15</v>
      </c>
      <c r="D358" s="23" t="s">
        <v>36</v>
      </c>
      <c r="E358" s="54" t="s">
        <v>306</v>
      </c>
      <c r="F358" s="23"/>
      <c r="G358" s="27">
        <f aca="true" t="shared" si="22" ref="G358:H361">G359</f>
        <v>6500</v>
      </c>
      <c r="H358" s="27">
        <f t="shared" si="22"/>
        <v>10068.1</v>
      </c>
      <c r="I358" s="128">
        <f t="shared" si="19"/>
        <v>3568.1000000000004</v>
      </c>
      <c r="J358" s="122"/>
      <c r="K358" s="1"/>
      <c r="L358" s="1"/>
    </row>
    <row r="359" spans="2:12" ht="27">
      <c r="B359" s="69" t="s">
        <v>300</v>
      </c>
      <c r="C359" s="23" t="s">
        <v>15</v>
      </c>
      <c r="D359" s="23" t="s">
        <v>36</v>
      </c>
      <c r="E359" s="54" t="s">
        <v>307</v>
      </c>
      <c r="F359" s="23"/>
      <c r="G359" s="27">
        <f t="shared" si="22"/>
        <v>6500</v>
      </c>
      <c r="H359" s="27">
        <f t="shared" si="22"/>
        <v>10068.1</v>
      </c>
      <c r="I359" s="128">
        <f t="shared" si="19"/>
        <v>3568.1000000000004</v>
      </c>
      <c r="J359" s="122"/>
      <c r="K359" s="1"/>
      <c r="L359" s="1"/>
    </row>
    <row r="360" spans="2:12" ht="27">
      <c r="B360" s="58" t="s">
        <v>192</v>
      </c>
      <c r="C360" s="23" t="s">
        <v>15</v>
      </c>
      <c r="D360" s="23" t="s">
        <v>36</v>
      </c>
      <c r="E360" s="54" t="s">
        <v>307</v>
      </c>
      <c r="F360" s="23" t="s">
        <v>193</v>
      </c>
      <c r="G360" s="27">
        <f t="shared" si="22"/>
        <v>6500</v>
      </c>
      <c r="H360" s="27">
        <f t="shared" si="22"/>
        <v>10068.1</v>
      </c>
      <c r="I360" s="128">
        <f t="shared" si="19"/>
        <v>3568.1000000000004</v>
      </c>
      <c r="J360" s="122"/>
      <c r="K360" s="1"/>
      <c r="L360" s="1"/>
    </row>
    <row r="361" spans="2:12" ht="13.5">
      <c r="B361" s="15" t="s">
        <v>82</v>
      </c>
      <c r="C361" s="23" t="s">
        <v>15</v>
      </c>
      <c r="D361" s="23" t="s">
        <v>36</v>
      </c>
      <c r="E361" s="54" t="s">
        <v>307</v>
      </c>
      <c r="F361" s="23" t="s">
        <v>83</v>
      </c>
      <c r="G361" s="27">
        <f t="shared" si="22"/>
        <v>6500</v>
      </c>
      <c r="H361" s="27">
        <f t="shared" si="22"/>
        <v>10068.1</v>
      </c>
      <c r="I361" s="128">
        <f t="shared" si="19"/>
        <v>3568.1000000000004</v>
      </c>
      <c r="J361" s="122"/>
      <c r="K361" s="1"/>
      <c r="L361" s="1"/>
    </row>
    <row r="362" spans="2:12" ht="13.5">
      <c r="B362" s="15" t="s">
        <v>84</v>
      </c>
      <c r="C362" s="23" t="s">
        <v>15</v>
      </c>
      <c r="D362" s="23" t="s">
        <v>36</v>
      </c>
      <c r="E362" s="54" t="s">
        <v>307</v>
      </c>
      <c r="F362" s="23" t="s">
        <v>231</v>
      </c>
      <c r="G362" s="27">
        <v>6500</v>
      </c>
      <c r="H362" s="27">
        <f>8040.6+2027.5</f>
        <v>10068.1</v>
      </c>
      <c r="I362" s="128">
        <f t="shared" si="19"/>
        <v>3568.1000000000004</v>
      </c>
      <c r="J362" s="122"/>
      <c r="K362" s="1"/>
      <c r="L362" s="1"/>
    </row>
    <row r="363" spans="2:12" ht="41.25">
      <c r="B363" s="15" t="s">
        <v>308</v>
      </c>
      <c r="C363" s="23" t="s">
        <v>15</v>
      </c>
      <c r="D363" s="23" t="s">
        <v>36</v>
      </c>
      <c r="E363" s="54" t="s">
        <v>309</v>
      </c>
      <c r="F363" s="23"/>
      <c r="G363" s="27">
        <f aca="true" t="shared" si="23" ref="G363:H366">G364</f>
        <v>1000</v>
      </c>
      <c r="H363" s="27">
        <f t="shared" si="23"/>
        <v>1000</v>
      </c>
      <c r="I363" s="128">
        <f t="shared" si="19"/>
        <v>0</v>
      </c>
      <c r="J363" s="122"/>
      <c r="K363" s="1"/>
      <c r="L363" s="1"/>
    </row>
    <row r="364" spans="2:12" ht="27">
      <c r="B364" s="69" t="s">
        <v>300</v>
      </c>
      <c r="C364" s="23" t="s">
        <v>15</v>
      </c>
      <c r="D364" s="23" t="s">
        <v>36</v>
      </c>
      <c r="E364" s="54" t="s">
        <v>310</v>
      </c>
      <c r="F364" s="23"/>
      <c r="G364" s="27">
        <f t="shared" si="23"/>
        <v>1000</v>
      </c>
      <c r="H364" s="27">
        <f t="shared" si="23"/>
        <v>1000</v>
      </c>
      <c r="I364" s="128">
        <f t="shared" si="19"/>
        <v>0</v>
      </c>
      <c r="J364" s="122"/>
      <c r="K364" s="1"/>
      <c r="L364" s="1"/>
    </row>
    <row r="365" spans="2:12" ht="27">
      <c r="B365" s="58" t="s">
        <v>192</v>
      </c>
      <c r="C365" s="23" t="s">
        <v>15</v>
      </c>
      <c r="D365" s="23" t="s">
        <v>36</v>
      </c>
      <c r="E365" s="54" t="s">
        <v>310</v>
      </c>
      <c r="F365" s="23" t="s">
        <v>193</v>
      </c>
      <c r="G365" s="27">
        <f t="shared" si="23"/>
        <v>1000</v>
      </c>
      <c r="H365" s="27">
        <f t="shared" si="23"/>
        <v>1000</v>
      </c>
      <c r="I365" s="128">
        <f t="shared" si="19"/>
        <v>0</v>
      </c>
      <c r="J365" s="122"/>
      <c r="K365" s="1"/>
      <c r="L365" s="1"/>
    </row>
    <row r="366" spans="2:10" ht="13.5">
      <c r="B366" s="15" t="s">
        <v>82</v>
      </c>
      <c r="C366" s="23" t="s">
        <v>15</v>
      </c>
      <c r="D366" s="23" t="s">
        <v>36</v>
      </c>
      <c r="E366" s="54" t="s">
        <v>310</v>
      </c>
      <c r="F366" s="23" t="s">
        <v>83</v>
      </c>
      <c r="G366" s="27">
        <f t="shared" si="23"/>
        <v>1000</v>
      </c>
      <c r="H366" s="27">
        <f t="shared" si="23"/>
        <v>1000</v>
      </c>
      <c r="I366" s="128">
        <f t="shared" si="19"/>
        <v>0</v>
      </c>
      <c r="J366" s="122"/>
    </row>
    <row r="367" spans="2:10" ht="13.5">
      <c r="B367" s="15" t="s">
        <v>84</v>
      </c>
      <c r="C367" s="23" t="s">
        <v>15</v>
      </c>
      <c r="D367" s="23" t="s">
        <v>36</v>
      </c>
      <c r="E367" s="54" t="s">
        <v>310</v>
      </c>
      <c r="F367" s="23" t="s">
        <v>231</v>
      </c>
      <c r="G367" s="27">
        <f>1000</f>
        <v>1000</v>
      </c>
      <c r="H367" s="27">
        <v>1000</v>
      </c>
      <c r="I367" s="128">
        <f t="shared" si="19"/>
        <v>0</v>
      </c>
      <c r="J367" s="122"/>
    </row>
    <row r="368" spans="2:10" ht="27">
      <c r="B368" s="15" t="s">
        <v>311</v>
      </c>
      <c r="C368" s="23" t="s">
        <v>15</v>
      </c>
      <c r="D368" s="23" t="s">
        <v>36</v>
      </c>
      <c r="E368" s="54" t="s">
        <v>312</v>
      </c>
      <c r="F368" s="23"/>
      <c r="G368" s="27">
        <f aca="true" t="shared" si="24" ref="G368:H371">G369</f>
        <v>1599</v>
      </c>
      <c r="H368" s="27">
        <f t="shared" si="24"/>
        <v>1599</v>
      </c>
      <c r="I368" s="128">
        <f t="shared" si="19"/>
        <v>0</v>
      </c>
      <c r="J368" s="122"/>
    </row>
    <row r="369" spans="2:10" ht="27">
      <c r="B369" s="69" t="s">
        <v>300</v>
      </c>
      <c r="C369" s="23" t="s">
        <v>15</v>
      </c>
      <c r="D369" s="23" t="s">
        <v>36</v>
      </c>
      <c r="E369" s="54" t="s">
        <v>313</v>
      </c>
      <c r="F369" s="23"/>
      <c r="G369" s="27">
        <f t="shared" si="24"/>
        <v>1599</v>
      </c>
      <c r="H369" s="27">
        <f t="shared" si="24"/>
        <v>1599</v>
      </c>
      <c r="I369" s="128">
        <f t="shared" si="19"/>
        <v>0</v>
      </c>
      <c r="J369" s="122"/>
    </row>
    <row r="370" spans="2:10" ht="27">
      <c r="B370" s="58" t="s">
        <v>192</v>
      </c>
      <c r="C370" s="23" t="s">
        <v>15</v>
      </c>
      <c r="D370" s="23" t="s">
        <v>36</v>
      </c>
      <c r="E370" s="54" t="s">
        <v>313</v>
      </c>
      <c r="F370" s="23" t="s">
        <v>193</v>
      </c>
      <c r="G370" s="27">
        <f t="shared" si="24"/>
        <v>1599</v>
      </c>
      <c r="H370" s="27">
        <f t="shared" si="24"/>
        <v>1599</v>
      </c>
      <c r="I370" s="128">
        <f t="shared" si="19"/>
        <v>0</v>
      </c>
      <c r="J370" s="122"/>
    </row>
    <row r="371" spans="2:10" ht="13.5">
      <c r="B371" s="15" t="s">
        <v>82</v>
      </c>
      <c r="C371" s="23" t="s">
        <v>15</v>
      </c>
      <c r="D371" s="23" t="s">
        <v>36</v>
      </c>
      <c r="E371" s="54" t="s">
        <v>313</v>
      </c>
      <c r="F371" s="23" t="s">
        <v>83</v>
      </c>
      <c r="G371" s="27">
        <f t="shared" si="24"/>
        <v>1599</v>
      </c>
      <c r="H371" s="27">
        <f t="shared" si="24"/>
        <v>1599</v>
      </c>
      <c r="I371" s="128">
        <f t="shared" si="19"/>
        <v>0</v>
      </c>
      <c r="J371" s="122"/>
    </row>
    <row r="372" spans="2:10" ht="13.5">
      <c r="B372" s="15" t="s">
        <v>84</v>
      </c>
      <c r="C372" s="23" t="s">
        <v>15</v>
      </c>
      <c r="D372" s="23" t="s">
        <v>36</v>
      </c>
      <c r="E372" s="54" t="s">
        <v>313</v>
      </c>
      <c r="F372" s="23" t="s">
        <v>231</v>
      </c>
      <c r="G372" s="27">
        <v>1599</v>
      </c>
      <c r="H372" s="27">
        <v>1599</v>
      </c>
      <c r="I372" s="128">
        <f t="shared" si="19"/>
        <v>0</v>
      </c>
      <c r="J372" s="122"/>
    </row>
    <row r="373" spans="2:10" ht="15" customHeight="1">
      <c r="B373" s="15" t="s">
        <v>180</v>
      </c>
      <c r="C373" s="23" t="s">
        <v>15</v>
      </c>
      <c r="D373" s="23" t="s">
        <v>36</v>
      </c>
      <c r="E373" s="54" t="s">
        <v>181</v>
      </c>
      <c r="F373" s="23"/>
      <c r="G373" s="27">
        <f>G374+G377</f>
        <v>0</v>
      </c>
      <c r="H373" s="27">
        <f>H374+H377</f>
        <v>14135.8</v>
      </c>
      <c r="I373" s="128">
        <f t="shared" si="19"/>
        <v>14135.8</v>
      </c>
      <c r="J373" s="122"/>
    </row>
    <row r="374" spans="2:10" ht="50.25" customHeight="1">
      <c r="B374" s="14" t="s">
        <v>672</v>
      </c>
      <c r="C374" s="23" t="s">
        <v>15</v>
      </c>
      <c r="D374" s="23" t="s">
        <v>36</v>
      </c>
      <c r="E374" s="54" t="s">
        <v>673</v>
      </c>
      <c r="F374" s="23"/>
      <c r="G374" s="27">
        <f>G375</f>
        <v>0</v>
      </c>
      <c r="H374" s="27">
        <f>H375</f>
        <v>9135.8</v>
      </c>
      <c r="I374" s="128">
        <f t="shared" si="19"/>
        <v>9135.8</v>
      </c>
      <c r="J374" s="122"/>
    </row>
    <row r="375" spans="2:10" ht="18.75" customHeight="1">
      <c r="B375" s="80" t="s">
        <v>16</v>
      </c>
      <c r="C375" s="23" t="s">
        <v>15</v>
      </c>
      <c r="D375" s="23" t="s">
        <v>36</v>
      </c>
      <c r="E375" s="54" t="s">
        <v>673</v>
      </c>
      <c r="F375" s="23" t="s">
        <v>10</v>
      </c>
      <c r="G375" s="27">
        <f>G376</f>
        <v>0</v>
      </c>
      <c r="H375" s="27">
        <f>H376</f>
        <v>9135.8</v>
      </c>
      <c r="I375" s="128">
        <f t="shared" si="19"/>
        <v>9135.8</v>
      </c>
      <c r="J375" s="122"/>
    </row>
    <row r="376" spans="2:10" ht="47.25" customHeight="1">
      <c r="B376" s="15" t="s">
        <v>672</v>
      </c>
      <c r="C376" s="23" t="s">
        <v>15</v>
      </c>
      <c r="D376" s="23" t="s">
        <v>36</v>
      </c>
      <c r="E376" s="54" t="s">
        <v>673</v>
      </c>
      <c r="F376" s="23" t="s">
        <v>100</v>
      </c>
      <c r="G376" s="27">
        <v>0</v>
      </c>
      <c r="H376" s="27">
        <v>9135.8</v>
      </c>
      <c r="I376" s="128">
        <f t="shared" si="19"/>
        <v>9135.8</v>
      </c>
      <c r="J376" s="122"/>
    </row>
    <row r="377" spans="2:10" ht="75" customHeight="1">
      <c r="B377" s="14" t="s">
        <v>583</v>
      </c>
      <c r="C377" s="23" t="s">
        <v>15</v>
      </c>
      <c r="D377" s="23" t="s">
        <v>36</v>
      </c>
      <c r="E377" s="54" t="s">
        <v>611</v>
      </c>
      <c r="F377" s="23"/>
      <c r="G377" s="27">
        <f aca="true" t="shared" si="25" ref="G377:H379">G378</f>
        <v>0</v>
      </c>
      <c r="H377" s="27">
        <f t="shared" si="25"/>
        <v>5000</v>
      </c>
      <c r="I377" s="128">
        <f t="shared" si="19"/>
        <v>5000</v>
      </c>
      <c r="J377" s="122"/>
    </row>
    <row r="378" spans="2:10" ht="21.75" customHeight="1">
      <c r="B378" s="80" t="s">
        <v>16</v>
      </c>
      <c r="C378" s="23" t="s">
        <v>15</v>
      </c>
      <c r="D378" s="23" t="s">
        <v>36</v>
      </c>
      <c r="E378" s="54" t="s">
        <v>611</v>
      </c>
      <c r="F378" s="23" t="s">
        <v>10</v>
      </c>
      <c r="G378" s="27">
        <f t="shared" si="25"/>
        <v>0</v>
      </c>
      <c r="H378" s="27">
        <f t="shared" si="25"/>
        <v>5000</v>
      </c>
      <c r="I378" s="128">
        <f t="shared" si="19"/>
        <v>5000</v>
      </c>
      <c r="J378" s="122"/>
    </row>
    <row r="379" spans="2:10" ht="18" customHeight="1">
      <c r="B379" s="15" t="s">
        <v>105</v>
      </c>
      <c r="C379" s="23" t="s">
        <v>15</v>
      </c>
      <c r="D379" s="23" t="s">
        <v>36</v>
      </c>
      <c r="E379" s="54" t="s">
        <v>611</v>
      </c>
      <c r="F379" s="23" t="s">
        <v>138</v>
      </c>
      <c r="G379" s="27">
        <f t="shared" si="25"/>
        <v>0</v>
      </c>
      <c r="H379" s="27">
        <f t="shared" si="25"/>
        <v>5000</v>
      </c>
      <c r="I379" s="128">
        <f t="shared" si="19"/>
        <v>5000</v>
      </c>
      <c r="J379" s="122"/>
    </row>
    <row r="380" spans="2:10" ht="30" customHeight="1">
      <c r="B380" s="15" t="s">
        <v>585</v>
      </c>
      <c r="C380" s="23" t="s">
        <v>15</v>
      </c>
      <c r="D380" s="23" t="s">
        <v>36</v>
      </c>
      <c r="E380" s="54" t="s">
        <v>611</v>
      </c>
      <c r="F380" s="23" t="s">
        <v>129</v>
      </c>
      <c r="G380" s="27">
        <v>0</v>
      </c>
      <c r="H380" s="27">
        <v>5000</v>
      </c>
      <c r="I380" s="128">
        <f t="shared" si="19"/>
        <v>5000</v>
      </c>
      <c r="J380" s="122"/>
    </row>
    <row r="381" spans="2:12" s="98" customFormat="1" ht="13.5">
      <c r="B381" s="73" t="s">
        <v>44</v>
      </c>
      <c r="C381" s="24" t="s">
        <v>19</v>
      </c>
      <c r="D381" s="24"/>
      <c r="E381" s="53"/>
      <c r="F381" s="24"/>
      <c r="G381" s="26">
        <f>G382+G400+G414</f>
        <v>1450</v>
      </c>
      <c r="H381" s="26">
        <f>H382+H400+H414</f>
        <v>21173.550000000003</v>
      </c>
      <c r="I381" s="147">
        <f t="shared" si="19"/>
        <v>19723.550000000003</v>
      </c>
      <c r="J381" s="122"/>
      <c r="K381" s="97"/>
      <c r="L381" s="97"/>
    </row>
    <row r="382" spans="2:12" s="98" customFormat="1" ht="13.5">
      <c r="B382" s="81" t="s">
        <v>45</v>
      </c>
      <c r="C382" s="24" t="s">
        <v>19</v>
      </c>
      <c r="D382" s="24" t="s">
        <v>9</v>
      </c>
      <c r="E382" s="53"/>
      <c r="F382" s="24"/>
      <c r="G382" s="26">
        <f>G383+G395</f>
        <v>100</v>
      </c>
      <c r="H382" s="26">
        <f>H383+H395</f>
        <v>2484.4</v>
      </c>
      <c r="I382" s="147">
        <f t="shared" si="19"/>
        <v>2384.4</v>
      </c>
      <c r="J382" s="122"/>
      <c r="K382" s="97"/>
      <c r="L382" s="97"/>
    </row>
    <row r="383" spans="2:10" ht="27">
      <c r="B383" s="15" t="s">
        <v>537</v>
      </c>
      <c r="C383" s="23" t="s">
        <v>19</v>
      </c>
      <c r="D383" s="23" t="s">
        <v>9</v>
      </c>
      <c r="E383" s="54" t="s">
        <v>131</v>
      </c>
      <c r="F383" s="23"/>
      <c r="G383" s="27">
        <f>G384</f>
        <v>100</v>
      </c>
      <c r="H383" s="27">
        <f>H384</f>
        <v>1997.6</v>
      </c>
      <c r="I383" s="128">
        <f t="shared" si="19"/>
        <v>1897.6</v>
      </c>
      <c r="J383" s="122"/>
    </row>
    <row r="384" spans="2:10" ht="41.25">
      <c r="B384" s="15" t="s">
        <v>538</v>
      </c>
      <c r="C384" s="23" t="s">
        <v>19</v>
      </c>
      <c r="D384" s="23" t="s">
        <v>9</v>
      </c>
      <c r="E384" s="54" t="s">
        <v>315</v>
      </c>
      <c r="F384" s="23"/>
      <c r="G384" s="27">
        <f>G385</f>
        <v>100</v>
      </c>
      <c r="H384" s="27">
        <f>H385</f>
        <v>1997.6</v>
      </c>
      <c r="I384" s="128">
        <f t="shared" si="19"/>
        <v>1897.6</v>
      </c>
      <c r="J384" s="122"/>
    </row>
    <row r="385" spans="2:10" ht="27">
      <c r="B385" s="15" t="s">
        <v>316</v>
      </c>
      <c r="C385" s="23" t="s">
        <v>19</v>
      </c>
      <c r="D385" s="23" t="s">
        <v>9</v>
      </c>
      <c r="E385" s="54" t="s">
        <v>317</v>
      </c>
      <c r="F385" s="23"/>
      <c r="G385" s="27">
        <f>G386+G391</f>
        <v>100</v>
      </c>
      <c r="H385" s="27">
        <f>H386+H391</f>
        <v>1997.6</v>
      </c>
      <c r="I385" s="128">
        <f t="shared" si="19"/>
        <v>1897.6</v>
      </c>
      <c r="J385" s="122"/>
    </row>
    <row r="386" spans="2:10" ht="45" customHeight="1" hidden="1">
      <c r="B386" s="69" t="s">
        <v>318</v>
      </c>
      <c r="C386" s="23" t="s">
        <v>19</v>
      </c>
      <c r="D386" s="23" t="s">
        <v>9</v>
      </c>
      <c r="E386" s="54" t="s">
        <v>319</v>
      </c>
      <c r="F386" s="23"/>
      <c r="G386" s="27">
        <f>G387</f>
        <v>0</v>
      </c>
      <c r="H386" s="27">
        <f>H387</f>
        <v>0</v>
      </c>
      <c r="I386" s="128">
        <f t="shared" si="19"/>
        <v>0</v>
      </c>
      <c r="J386" s="122"/>
    </row>
    <row r="387" spans="2:10" ht="30" customHeight="1" hidden="1">
      <c r="B387" s="58" t="s">
        <v>192</v>
      </c>
      <c r="C387" s="23" t="s">
        <v>19</v>
      </c>
      <c r="D387" s="23" t="s">
        <v>9</v>
      </c>
      <c r="E387" s="54" t="s">
        <v>319</v>
      </c>
      <c r="F387" s="23" t="s">
        <v>193</v>
      </c>
      <c r="G387" s="27">
        <f>G388</f>
        <v>0</v>
      </c>
      <c r="H387" s="27">
        <f>H388</f>
        <v>0</v>
      </c>
      <c r="I387" s="128">
        <f t="shared" si="19"/>
        <v>0</v>
      </c>
      <c r="J387" s="122"/>
    </row>
    <row r="388" spans="2:10" ht="15" customHeight="1" hidden="1">
      <c r="B388" s="15" t="s">
        <v>82</v>
      </c>
      <c r="C388" s="23" t="s">
        <v>19</v>
      </c>
      <c r="D388" s="23" t="s">
        <v>9</v>
      </c>
      <c r="E388" s="54" t="s">
        <v>319</v>
      </c>
      <c r="F388" s="23" t="s">
        <v>83</v>
      </c>
      <c r="G388" s="27">
        <f>G390+G389</f>
        <v>0</v>
      </c>
      <c r="H388" s="27">
        <f>H390+H389</f>
        <v>0</v>
      </c>
      <c r="I388" s="128">
        <f t="shared" si="19"/>
        <v>0</v>
      </c>
      <c r="J388" s="122"/>
    </row>
    <row r="389" spans="2:10" ht="30" customHeight="1" hidden="1">
      <c r="B389" s="15" t="s">
        <v>567</v>
      </c>
      <c r="C389" s="23" t="s">
        <v>19</v>
      </c>
      <c r="D389" s="23" t="s">
        <v>9</v>
      </c>
      <c r="E389" s="54" t="s">
        <v>319</v>
      </c>
      <c r="F389" s="23" t="s">
        <v>558</v>
      </c>
      <c r="G389" s="27">
        <f>587.7-587.7</f>
        <v>0</v>
      </c>
      <c r="H389" s="27">
        <f>587.7-587.7</f>
        <v>0</v>
      </c>
      <c r="I389" s="128">
        <f t="shared" si="19"/>
        <v>0</v>
      </c>
      <c r="J389" s="122"/>
    </row>
    <row r="390" spans="2:10" ht="30" customHeight="1" hidden="1">
      <c r="B390" s="15" t="s">
        <v>84</v>
      </c>
      <c r="C390" s="23" t="s">
        <v>19</v>
      </c>
      <c r="D390" s="23" t="s">
        <v>9</v>
      </c>
      <c r="E390" s="54" t="s">
        <v>319</v>
      </c>
      <c r="F390" s="23" t="s">
        <v>231</v>
      </c>
      <c r="G390" s="27">
        <v>0</v>
      </c>
      <c r="H390" s="27">
        <v>0</v>
      </c>
      <c r="I390" s="128">
        <f t="shared" si="19"/>
        <v>0</v>
      </c>
      <c r="J390" s="122"/>
    </row>
    <row r="391" spans="2:10" ht="54.75">
      <c r="B391" s="69" t="s">
        <v>586</v>
      </c>
      <c r="C391" s="23" t="s">
        <v>19</v>
      </c>
      <c r="D391" s="23" t="s">
        <v>9</v>
      </c>
      <c r="E391" s="54" t="s">
        <v>587</v>
      </c>
      <c r="F391" s="23"/>
      <c r="G391" s="27">
        <f>G392</f>
        <v>100</v>
      </c>
      <c r="H391" s="27">
        <f>H392</f>
        <v>1997.6</v>
      </c>
      <c r="I391" s="128">
        <f t="shared" si="19"/>
        <v>1897.6</v>
      </c>
      <c r="J391" s="122"/>
    </row>
    <row r="392" spans="2:12" ht="27">
      <c r="B392" s="58" t="s">
        <v>192</v>
      </c>
      <c r="C392" s="23" t="s">
        <v>19</v>
      </c>
      <c r="D392" s="23" t="s">
        <v>9</v>
      </c>
      <c r="E392" s="54" t="s">
        <v>587</v>
      </c>
      <c r="F392" s="23" t="s">
        <v>83</v>
      </c>
      <c r="G392" s="27">
        <f>G393+G394</f>
        <v>100</v>
      </c>
      <c r="H392" s="27">
        <f>H393+H394</f>
        <v>1997.6</v>
      </c>
      <c r="I392" s="128">
        <f t="shared" si="19"/>
        <v>1897.6</v>
      </c>
      <c r="J392" s="122"/>
      <c r="K392" s="1"/>
      <c r="L392" s="1"/>
    </row>
    <row r="393" spans="2:12" ht="13.5">
      <c r="B393" s="15" t="s">
        <v>82</v>
      </c>
      <c r="C393" s="23" t="s">
        <v>19</v>
      </c>
      <c r="D393" s="23" t="s">
        <v>9</v>
      </c>
      <c r="E393" s="54" t="s">
        <v>587</v>
      </c>
      <c r="F393" s="23" t="s">
        <v>558</v>
      </c>
      <c r="G393" s="27">
        <v>100</v>
      </c>
      <c r="H393" s="27">
        <v>100</v>
      </c>
      <c r="I393" s="128">
        <f t="shared" si="19"/>
        <v>0</v>
      </c>
      <c r="J393" s="122"/>
      <c r="K393" s="1"/>
      <c r="L393" s="1"/>
    </row>
    <row r="394" spans="2:12" ht="13.5">
      <c r="B394" s="15" t="s">
        <v>84</v>
      </c>
      <c r="C394" s="23" t="s">
        <v>19</v>
      </c>
      <c r="D394" s="23" t="s">
        <v>9</v>
      </c>
      <c r="E394" s="54" t="s">
        <v>587</v>
      </c>
      <c r="F394" s="23" t="s">
        <v>85</v>
      </c>
      <c r="G394" s="27">
        <v>0</v>
      </c>
      <c r="H394" s="27">
        <v>1897.6</v>
      </c>
      <c r="I394" s="128">
        <f t="shared" si="19"/>
        <v>1897.6</v>
      </c>
      <c r="J394" s="122"/>
      <c r="K394" s="1"/>
      <c r="L394" s="1"/>
    </row>
    <row r="395" spans="2:12" ht="15" customHeight="1">
      <c r="B395" s="15" t="s">
        <v>180</v>
      </c>
      <c r="C395" s="23" t="s">
        <v>19</v>
      </c>
      <c r="D395" s="23" t="s">
        <v>9</v>
      </c>
      <c r="E395" s="54" t="s">
        <v>181</v>
      </c>
      <c r="F395" s="23"/>
      <c r="G395" s="27">
        <f aca="true" t="shared" si="26" ref="G395:H398">G396</f>
        <v>0</v>
      </c>
      <c r="H395" s="27">
        <f t="shared" si="26"/>
        <v>486.8</v>
      </c>
      <c r="I395" s="128">
        <f t="shared" si="19"/>
        <v>486.8</v>
      </c>
      <c r="J395" s="126"/>
      <c r="K395" s="1"/>
      <c r="L395" s="1"/>
    </row>
    <row r="396" spans="2:12" ht="60" customHeight="1">
      <c r="B396" s="69" t="s">
        <v>568</v>
      </c>
      <c r="C396" s="23" t="s">
        <v>19</v>
      </c>
      <c r="D396" s="23" t="s">
        <v>9</v>
      </c>
      <c r="E396" s="54" t="s">
        <v>612</v>
      </c>
      <c r="F396" s="23"/>
      <c r="G396" s="27">
        <f t="shared" si="26"/>
        <v>0</v>
      </c>
      <c r="H396" s="27">
        <f t="shared" si="26"/>
        <v>486.8</v>
      </c>
      <c r="I396" s="128">
        <f t="shared" si="19"/>
        <v>486.8</v>
      </c>
      <c r="J396" s="122"/>
      <c r="K396" s="1"/>
      <c r="L396" s="1"/>
    </row>
    <row r="397" spans="2:12" ht="15" customHeight="1">
      <c r="B397" s="80" t="s">
        <v>16</v>
      </c>
      <c r="C397" s="23" t="s">
        <v>19</v>
      </c>
      <c r="D397" s="23" t="s">
        <v>9</v>
      </c>
      <c r="E397" s="54" t="s">
        <v>612</v>
      </c>
      <c r="F397" s="23" t="s">
        <v>10</v>
      </c>
      <c r="G397" s="27">
        <f t="shared" si="26"/>
        <v>0</v>
      </c>
      <c r="H397" s="27">
        <f t="shared" si="26"/>
        <v>486.8</v>
      </c>
      <c r="I397" s="128">
        <f t="shared" si="19"/>
        <v>486.8</v>
      </c>
      <c r="J397" s="122"/>
      <c r="K397" s="1"/>
      <c r="L397" s="1"/>
    </row>
    <row r="398" spans="2:12" ht="15" customHeight="1">
      <c r="B398" s="15" t="s">
        <v>105</v>
      </c>
      <c r="C398" s="23" t="s">
        <v>19</v>
      </c>
      <c r="D398" s="23" t="s">
        <v>9</v>
      </c>
      <c r="E398" s="54" t="s">
        <v>612</v>
      </c>
      <c r="F398" s="23" t="s">
        <v>138</v>
      </c>
      <c r="G398" s="27">
        <f t="shared" si="26"/>
        <v>0</v>
      </c>
      <c r="H398" s="27">
        <f t="shared" si="26"/>
        <v>486.8</v>
      </c>
      <c r="I398" s="128">
        <f t="shared" si="19"/>
        <v>486.8</v>
      </c>
      <c r="J398" s="122"/>
      <c r="K398" s="1"/>
      <c r="L398" s="1"/>
    </row>
    <row r="399" spans="2:12" ht="45" customHeight="1">
      <c r="B399" s="15" t="s">
        <v>579</v>
      </c>
      <c r="C399" s="23" t="s">
        <v>19</v>
      </c>
      <c r="D399" s="23" t="s">
        <v>9</v>
      </c>
      <c r="E399" s="54" t="s">
        <v>612</v>
      </c>
      <c r="F399" s="23" t="s">
        <v>129</v>
      </c>
      <c r="G399" s="27">
        <v>0</v>
      </c>
      <c r="H399" s="27">
        <v>486.8</v>
      </c>
      <c r="I399" s="128">
        <f t="shared" si="19"/>
        <v>486.8</v>
      </c>
      <c r="J399" s="122"/>
      <c r="K399" s="1"/>
      <c r="L399" s="1"/>
    </row>
    <row r="400" spans="2:12" ht="15" customHeight="1">
      <c r="B400" s="14" t="s">
        <v>588</v>
      </c>
      <c r="C400" s="24" t="s">
        <v>19</v>
      </c>
      <c r="D400" s="24" t="s">
        <v>12</v>
      </c>
      <c r="E400" s="53"/>
      <c r="F400" s="24"/>
      <c r="G400" s="26">
        <f>G401</f>
        <v>0</v>
      </c>
      <c r="H400" s="26">
        <f>H401</f>
        <v>17339.15</v>
      </c>
      <c r="I400" s="128">
        <f t="shared" si="19"/>
        <v>17339.15</v>
      </c>
      <c r="J400" s="122"/>
      <c r="K400" s="1"/>
      <c r="L400" s="1"/>
    </row>
    <row r="401" spans="2:12" ht="15" customHeight="1">
      <c r="B401" s="15" t="s">
        <v>180</v>
      </c>
      <c r="C401" s="23" t="s">
        <v>19</v>
      </c>
      <c r="D401" s="23" t="s">
        <v>12</v>
      </c>
      <c r="E401" s="54" t="s">
        <v>181</v>
      </c>
      <c r="F401" s="23"/>
      <c r="G401" s="27">
        <f>G402+G410</f>
        <v>0</v>
      </c>
      <c r="H401" s="27">
        <f>H402+H410</f>
        <v>17339.15</v>
      </c>
      <c r="I401" s="128">
        <f t="shared" si="19"/>
        <v>17339.15</v>
      </c>
      <c r="J401" s="122"/>
      <c r="K401" s="1"/>
      <c r="L401" s="1"/>
    </row>
    <row r="402" spans="2:12" ht="46.5" customHeight="1">
      <c r="B402" s="15" t="s">
        <v>674</v>
      </c>
      <c r="C402" s="23" t="s">
        <v>19</v>
      </c>
      <c r="D402" s="23" t="s">
        <v>12</v>
      </c>
      <c r="E402" s="54" t="s">
        <v>675</v>
      </c>
      <c r="F402" s="23"/>
      <c r="G402" s="27">
        <f aca="true" t="shared" si="27" ref="G402:H404">G403</f>
        <v>0</v>
      </c>
      <c r="H402" s="27">
        <f t="shared" si="27"/>
        <v>181</v>
      </c>
      <c r="I402" s="128">
        <f t="shared" si="19"/>
        <v>181</v>
      </c>
      <c r="J402" s="122"/>
      <c r="K402" s="1"/>
      <c r="L402" s="1"/>
    </row>
    <row r="403" spans="2:12" ht="15" customHeight="1">
      <c r="B403" s="80" t="s">
        <v>16</v>
      </c>
      <c r="C403" s="23" t="s">
        <v>19</v>
      </c>
      <c r="D403" s="23" t="s">
        <v>12</v>
      </c>
      <c r="E403" s="54" t="s">
        <v>675</v>
      </c>
      <c r="F403" s="23" t="s">
        <v>10</v>
      </c>
      <c r="G403" s="27">
        <f t="shared" si="27"/>
        <v>0</v>
      </c>
      <c r="H403" s="27">
        <f t="shared" si="27"/>
        <v>181</v>
      </c>
      <c r="I403" s="128">
        <f t="shared" si="19"/>
        <v>181</v>
      </c>
      <c r="J403" s="122"/>
      <c r="K403" s="1"/>
      <c r="L403" s="1"/>
    </row>
    <row r="404" spans="2:12" ht="15" customHeight="1">
      <c r="B404" s="15" t="s">
        <v>105</v>
      </c>
      <c r="C404" s="23" t="s">
        <v>19</v>
      </c>
      <c r="D404" s="23" t="s">
        <v>12</v>
      </c>
      <c r="E404" s="54" t="s">
        <v>675</v>
      </c>
      <c r="F404" s="23" t="s">
        <v>138</v>
      </c>
      <c r="G404" s="27">
        <f t="shared" si="27"/>
        <v>0</v>
      </c>
      <c r="H404" s="27">
        <f t="shared" si="27"/>
        <v>181</v>
      </c>
      <c r="I404" s="128">
        <f t="shared" si="19"/>
        <v>181</v>
      </c>
      <c r="J404" s="122"/>
      <c r="K404" s="1"/>
      <c r="L404" s="1"/>
    </row>
    <row r="405" spans="2:12" ht="45" customHeight="1">
      <c r="B405" s="15" t="s">
        <v>579</v>
      </c>
      <c r="C405" s="23" t="s">
        <v>19</v>
      </c>
      <c r="D405" s="23" t="s">
        <v>12</v>
      </c>
      <c r="E405" s="54" t="s">
        <v>675</v>
      </c>
      <c r="F405" s="23" t="s">
        <v>129</v>
      </c>
      <c r="G405" s="27">
        <v>0</v>
      </c>
      <c r="H405" s="27">
        <v>181</v>
      </c>
      <c r="I405" s="128">
        <f t="shared" si="19"/>
        <v>181</v>
      </c>
      <c r="J405" s="122"/>
      <c r="K405" s="1"/>
      <c r="L405" s="1"/>
    </row>
    <row r="406" spans="2:12" ht="15" customHeight="1" hidden="1">
      <c r="B406" s="15" t="s">
        <v>167</v>
      </c>
      <c r="C406" s="23" t="s">
        <v>19</v>
      </c>
      <c r="D406" s="23" t="s">
        <v>12</v>
      </c>
      <c r="E406" s="54" t="s">
        <v>607</v>
      </c>
      <c r="F406" s="23"/>
      <c r="G406" s="27">
        <f>G407</f>
        <v>0</v>
      </c>
      <c r="H406" s="27"/>
      <c r="I406" s="128">
        <f t="shared" si="19"/>
        <v>0</v>
      </c>
      <c r="J406" s="122"/>
      <c r="K406" s="1"/>
      <c r="L406" s="1"/>
    </row>
    <row r="407" spans="2:12" ht="30" customHeight="1" hidden="1">
      <c r="B407" s="58" t="s">
        <v>192</v>
      </c>
      <c r="C407" s="23" t="s">
        <v>19</v>
      </c>
      <c r="D407" s="23" t="s">
        <v>12</v>
      </c>
      <c r="E407" s="54" t="s">
        <v>607</v>
      </c>
      <c r="F407" s="23" t="s">
        <v>193</v>
      </c>
      <c r="G407" s="27">
        <f>G408</f>
        <v>0</v>
      </c>
      <c r="H407" s="27"/>
      <c r="I407" s="128">
        <f aca="true" t="shared" si="28" ref="I407:I470">H407-G407</f>
        <v>0</v>
      </c>
      <c r="J407" s="122"/>
      <c r="K407" s="1"/>
      <c r="L407" s="1"/>
    </row>
    <row r="408" spans="2:12" ht="15" customHeight="1" hidden="1">
      <c r="B408" s="15" t="s">
        <v>82</v>
      </c>
      <c r="C408" s="23" t="s">
        <v>19</v>
      </c>
      <c r="D408" s="23" t="s">
        <v>12</v>
      </c>
      <c r="E408" s="54" t="s">
        <v>607</v>
      </c>
      <c r="F408" s="23" t="s">
        <v>83</v>
      </c>
      <c r="G408" s="27">
        <f>G409</f>
        <v>0</v>
      </c>
      <c r="H408" s="27"/>
      <c r="I408" s="128">
        <f t="shared" si="28"/>
        <v>0</v>
      </c>
      <c r="J408" s="122"/>
      <c r="K408" s="1"/>
      <c r="L408" s="1"/>
    </row>
    <row r="409" spans="2:10" ht="30" customHeight="1" hidden="1">
      <c r="B409" s="15" t="s">
        <v>84</v>
      </c>
      <c r="C409" s="23" t="s">
        <v>19</v>
      </c>
      <c r="D409" s="23" t="s">
        <v>12</v>
      </c>
      <c r="E409" s="54" t="s">
        <v>607</v>
      </c>
      <c r="F409" s="23" t="s">
        <v>231</v>
      </c>
      <c r="G409" s="27">
        <v>0</v>
      </c>
      <c r="H409" s="27"/>
      <c r="I409" s="128">
        <f t="shared" si="28"/>
        <v>0</v>
      </c>
      <c r="J409" s="122"/>
    </row>
    <row r="410" spans="2:10" ht="30" customHeight="1">
      <c r="B410" s="15" t="s">
        <v>676</v>
      </c>
      <c r="C410" s="23" t="s">
        <v>19</v>
      </c>
      <c r="D410" s="23" t="s">
        <v>12</v>
      </c>
      <c r="E410" s="54" t="s">
        <v>677</v>
      </c>
      <c r="F410" s="23"/>
      <c r="G410" s="27">
        <f aca="true" t="shared" si="29" ref="G410:H412">G411</f>
        <v>0</v>
      </c>
      <c r="H410" s="27">
        <f t="shared" si="29"/>
        <v>17158.15</v>
      </c>
      <c r="I410" s="128">
        <f t="shared" si="28"/>
        <v>17158.15</v>
      </c>
      <c r="J410" s="122"/>
    </row>
    <row r="411" spans="2:10" ht="18.75" customHeight="1">
      <c r="B411" s="80" t="s">
        <v>16</v>
      </c>
      <c r="C411" s="23" t="s">
        <v>19</v>
      </c>
      <c r="D411" s="23" t="s">
        <v>12</v>
      </c>
      <c r="E411" s="54" t="s">
        <v>677</v>
      </c>
      <c r="F411" s="23" t="s">
        <v>10</v>
      </c>
      <c r="G411" s="27">
        <f t="shared" si="29"/>
        <v>0</v>
      </c>
      <c r="H411" s="27">
        <f t="shared" si="29"/>
        <v>17158.15</v>
      </c>
      <c r="I411" s="128">
        <f t="shared" si="28"/>
        <v>17158.15</v>
      </c>
      <c r="J411" s="122"/>
    </row>
    <row r="412" spans="2:10" ht="21" customHeight="1">
      <c r="B412" s="15" t="s">
        <v>105</v>
      </c>
      <c r="C412" s="23" t="s">
        <v>19</v>
      </c>
      <c r="D412" s="23" t="s">
        <v>12</v>
      </c>
      <c r="E412" s="54" t="s">
        <v>677</v>
      </c>
      <c r="F412" s="23" t="s">
        <v>138</v>
      </c>
      <c r="G412" s="27">
        <f t="shared" si="29"/>
        <v>0</v>
      </c>
      <c r="H412" s="27">
        <f t="shared" si="29"/>
        <v>17158.15</v>
      </c>
      <c r="I412" s="128">
        <f t="shared" si="28"/>
        <v>17158.15</v>
      </c>
      <c r="J412" s="122"/>
    </row>
    <row r="413" spans="2:10" ht="30" customHeight="1">
      <c r="B413" s="15" t="s">
        <v>579</v>
      </c>
      <c r="C413" s="23" t="s">
        <v>19</v>
      </c>
      <c r="D413" s="23" t="s">
        <v>12</v>
      </c>
      <c r="E413" s="54" t="s">
        <v>677</v>
      </c>
      <c r="F413" s="23" t="s">
        <v>129</v>
      </c>
      <c r="G413" s="27">
        <v>0</v>
      </c>
      <c r="H413" s="27">
        <v>17158.15</v>
      </c>
      <c r="I413" s="128">
        <f t="shared" si="28"/>
        <v>17158.15</v>
      </c>
      <c r="J413" s="122"/>
    </row>
    <row r="414" spans="2:12" s="98" customFormat="1" ht="13.5">
      <c r="B414" s="14" t="s">
        <v>623</v>
      </c>
      <c r="C414" s="24" t="s">
        <v>19</v>
      </c>
      <c r="D414" s="24" t="s">
        <v>19</v>
      </c>
      <c r="E414" s="53"/>
      <c r="F414" s="24"/>
      <c r="G414" s="26">
        <f>G415</f>
        <v>1350</v>
      </c>
      <c r="H414" s="26">
        <f>H415</f>
        <v>1350</v>
      </c>
      <c r="I414" s="147">
        <f t="shared" si="28"/>
        <v>0</v>
      </c>
      <c r="J414" s="122"/>
      <c r="K414" s="97"/>
      <c r="L414" s="97"/>
    </row>
    <row r="415" spans="2:12" s="98" customFormat="1" ht="27">
      <c r="B415" s="15" t="s">
        <v>537</v>
      </c>
      <c r="C415" s="23" t="s">
        <v>19</v>
      </c>
      <c r="D415" s="23" t="s">
        <v>19</v>
      </c>
      <c r="E415" s="54" t="s">
        <v>21</v>
      </c>
      <c r="F415" s="23"/>
      <c r="G415" s="27">
        <f>G416</f>
        <v>1350</v>
      </c>
      <c r="H415" s="27">
        <f>H416</f>
        <v>1350</v>
      </c>
      <c r="I415" s="128">
        <f t="shared" si="28"/>
        <v>0</v>
      </c>
      <c r="J415" s="122"/>
      <c r="K415" s="97"/>
      <c r="L415" s="97"/>
    </row>
    <row r="416" spans="2:12" s="98" customFormat="1" ht="41.25">
      <c r="B416" s="15" t="s">
        <v>226</v>
      </c>
      <c r="C416" s="23" t="s">
        <v>19</v>
      </c>
      <c r="D416" s="23" t="s">
        <v>19</v>
      </c>
      <c r="E416" s="54" t="s">
        <v>227</v>
      </c>
      <c r="F416" s="23"/>
      <c r="G416" s="27">
        <f>G417+G431+G436</f>
        <v>1350</v>
      </c>
      <c r="H416" s="27">
        <f>H417+H431+H436</f>
        <v>1350</v>
      </c>
      <c r="I416" s="128">
        <f t="shared" si="28"/>
        <v>0</v>
      </c>
      <c r="J416" s="122"/>
      <c r="K416" s="97"/>
      <c r="L416" s="97"/>
    </row>
    <row r="417" spans="2:12" s="98" customFormat="1" ht="54.75">
      <c r="B417" s="15" t="s">
        <v>228</v>
      </c>
      <c r="C417" s="23" t="s">
        <v>19</v>
      </c>
      <c r="D417" s="23" t="s">
        <v>19</v>
      </c>
      <c r="E417" s="54" t="s">
        <v>229</v>
      </c>
      <c r="F417" s="23"/>
      <c r="G417" s="27">
        <f>G418+G422+G426</f>
        <v>1050</v>
      </c>
      <c r="H417" s="27">
        <f>H418+H422+H426</f>
        <v>1050</v>
      </c>
      <c r="I417" s="128">
        <f t="shared" si="28"/>
        <v>0</v>
      </c>
      <c r="J417" s="122"/>
      <c r="K417" s="97"/>
      <c r="L417" s="97"/>
    </row>
    <row r="418" spans="2:12" s="98" customFormat="1" ht="41.25">
      <c r="B418" s="72" t="s">
        <v>233</v>
      </c>
      <c r="C418" s="23" t="s">
        <v>19</v>
      </c>
      <c r="D418" s="23" t="s">
        <v>19</v>
      </c>
      <c r="E418" s="54" t="s">
        <v>232</v>
      </c>
      <c r="F418" s="23"/>
      <c r="G418" s="27">
        <f aca="true" t="shared" si="30" ref="G418:H420">G419</f>
        <v>1050</v>
      </c>
      <c r="H418" s="27">
        <f t="shared" si="30"/>
        <v>1050</v>
      </c>
      <c r="I418" s="128">
        <f t="shared" si="28"/>
        <v>0</v>
      </c>
      <c r="J418" s="122"/>
      <c r="K418" s="97"/>
      <c r="L418" s="97"/>
    </row>
    <row r="419" spans="2:12" s="98" customFormat="1" ht="27">
      <c r="B419" s="58" t="s">
        <v>192</v>
      </c>
      <c r="C419" s="23" t="s">
        <v>19</v>
      </c>
      <c r="D419" s="23" t="s">
        <v>19</v>
      </c>
      <c r="E419" s="54" t="s">
        <v>232</v>
      </c>
      <c r="F419" s="23" t="s">
        <v>193</v>
      </c>
      <c r="G419" s="27">
        <f t="shared" si="30"/>
        <v>1050</v>
      </c>
      <c r="H419" s="27">
        <f t="shared" si="30"/>
        <v>1050</v>
      </c>
      <c r="I419" s="128">
        <f t="shared" si="28"/>
        <v>0</v>
      </c>
      <c r="J419" s="122"/>
      <c r="K419" s="97"/>
      <c r="L419" s="97"/>
    </row>
    <row r="420" spans="2:12" s="98" customFormat="1" ht="13.5">
      <c r="B420" s="15" t="s">
        <v>82</v>
      </c>
      <c r="C420" s="23" t="s">
        <v>19</v>
      </c>
      <c r="D420" s="23" t="s">
        <v>19</v>
      </c>
      <c r="E420" s="54" t="s">
        <v>232</v>
      </c>
      <c r="F420" s="23" t="s">
        <v>230</v>
      </c>
      <c r="G420" s="27">
        <f t="shared" si="30"/>
        <v>1050</v>
      </c>
      <c r="H420" s="27">
        <f t="shared" si="30"/>
        <v>1050</v>
      </c>
      <c r="I420" s="128">
        <f t="shared" si="28"/>
        <v>0</v>
      </c>
      <c r="J420" s="122"/>
      <c r="K420" s="97"/>
      <c r="L420" s="97"/>
    </row>
    <row r="421" spans="2:12" s="98" customFormat="1" ht="13.5">
      <c r="B421" s="15" t="s">
        <v>84</v>
      </c>
      <c r="C421" s="23" t="s">
        <v>19</v>
      </c>
      <c r="D421" s="23" t="s">
        <v>19</v>
      </c>
      <c r="E421" s="54" t="s">
        <v>232</v>
      </c>
      <c r="F421" s="23" t="s">
        <v>231</v>
      </c>
      <c r="G421" s="27">
        <v>1050</v>
      </c>
      <c r="H421" s="27">
        <v>1050</v>
      </c>
      <c r="I421" s="128">
        <f t="shared" si="28"/>
        <v>0</v>
      </c>
      <c r="J421" s="122"/>
      <c r="K421" s="97"/>
      <c r="L421" s="97"/>
    </row>
    <row r="422" spans="2:12" s="98" customFormat="1" ht="30" customHeight="1" hidden="1">
      <c r="B422" s="109" t="s">
        <v>137</v>
      </c>
      <c r="C422" s="23" t="s">
        <v>19</v>
      </c>
      <c r="D422" s="23" t="s">
        <v>19</v>
      </c>
      <c r="E422" s="54" t="s">
        <v>613</v>
      </c>
      <c r="F422" s="23"/>
      <c r="G422" s="27">
        <f>G423</f>
        <v>0</v>
      </c>
      <c r="H422" s="27"/>
      <c r="I422" s="128">
        <f t="shared" si="28"/>
        <v>0</v>
      </c>
      <c r="J422" s="122"/>
      <c r="K422" s="97"/>
      <c r="L422" s="97"/>
    </row>
    <row r="423" spans="2:12" s="98" customFormat="1" ht="30" customHeight="1" hidden="1">
      <c r="B423" s="58" t="s">
        <v>192</v>
      </c>
      <c r="C423" s="23" t="s">
        <v>19</v>
      </c>
      <c r="D423" s="23" t="s">
        <v>19</v>
      </c>
      <c r="E423" s="54" t="s">
        <v>613</v>
      </c>
      <c r="F423" s="23" t="s">
        <v>193</v>
      </c>
      <c r="G423" s="27">
        <f>G424</f>
        <v>0</v>
      </c>
      <c r="H423" s="27"/>
      <c r="I423" s="128">
        <f t="shared" si="28"/>
        <v>0</v>
      </c>
      <c r="J423" s="122"/>
      <c r="K423" s="97"/>
      <c r="L423" s="97"/>
    </row>
    <row r="424" spans="2:12" s="98" customFormat="1" ht="15" customHeight="1" hidden="1">
      <c r="B424" s="15" t="s">
        <v>82</v>
      </c>
      <c r="C424" s="23" t="s">
        <v>19</v>
      </c>
      <c r="D424" s="23" t="s">
        <v>19</v>
      </c>
      <c r="E424" s="54" t="s">
        <v>613</v>
      </c>
      <c r="F424" s="23" t="s">
        <v>83</v>
      </c>
      <c r="G424" s="27">
        <f>G425</f>
        <v>0</v>
      </c>
      <c r="H424" s="27"/>
      <c r="I424" s="128">
        <f t="shared" si="28"/>
        <v>0</v>
      </c>
      <c r="J424" s="122"/>
      <c r="K424" s="97"/>
      <c r="L424" s="97"/>
    </row>
    <row r="425" spans="2:12" s="98" customFormat="1" ht="30" customHeight="1" hidden="1">
      <c r="B425" s="15" t="s">
        <v>567</v>
      </c>
      <c r="C425" s="23" t="s">
        <v>19</v>
      </c>
      <c r="D425" s="23" t="s">
        <v>19</v>
      </c>
      <c r="E425" s="54" t="s">
        <v>613</v>
      </c>
      <c r="F425" s="23" t="s">
        <v>85</v>
      </c>
      <c r="G425" s="27">
        <v>0</v>
      </c>
      <c r="H425" s="27"/>
      <c r="I425" s="128">
        <f t="shared" si="28"/>
        <v>0</v>
      </c>
      <c r="J425" s="122"/>
      <c r="K425" s="97"/>
      <c r="L425" s="97"/>
    </row>
    <row r="426" spans="2:12" s="98" customFormat="1" ht="15" customHeight="1" hidden="1">
      <c r="B426" s="69" t="s">
        <v>180</v>
      </c>
      <c r="C426" s="23" t="s">
        <v>19</v>
      </c>
      <c r="D426" s="23" t="s">
        <v>19</v>
      </c>
      <c r="E426" s="54" t="s">
        <v>181</v>
      </c>
      <c r="F426" s="23"/>
      <c r="G426" s="27">
        <f>G427</f>
        <v>0</v>
      </c>
      <c r="H426" s="27"/>
      <c r="I426" s="128">
        <f t="shared" si="28"/>
        <v>0</v>
      </c>
      <c r="J426" s="122"/>
      <c r="K426" s="97"/>
      <c r="L426" s="97"/>
    </row>
    <row r="427" spans="2:12" s="98" customFormat="1" ht="30" customHeight="1" hidden="1">
      <c r="B427" s="109" t="s">
        <v>137</v>
      </c>
      <c r="C427" s="23" t="s">
        <v>19</v>
      </c>
      <c r="D427" s="23" t="s">
        <v>19</v>
      </c>
      <c r="E427" s="54" t="s">
        <v>614</v>
      </c>
      <c r="F427" s="23"/>
      <c r="G427" s="27">
        <f>G428</f>
        <v>0</v>
      </c>
      <c r="H427" s="27"/>
      <c r="I427" s="128">
        <f t="shared" si="28"/>
        <v>0</v>
      </c>
      <c r="J427" s="122"/>
      <c r="K427" s="97"/>
      <c r="L427" s="97"/>
    </row>
    <row r="428" spans="2:12" s="98" customFormat="1" ht="15" customHeight="1" hidden="1">
      <c r="B428" s="80" t="s">
        <v>16</v>
      </c>
      <c r="C428" s="23" t="s">
        <v>19</v>
      </c>
      <c r="D428" s="23" t="s">
        <v>19</v>
      </c>
      <c r="E428" s="54" t="s">
        <v>614</v>
      </c>
      <c r="F428" s="23" t="s">
        <v>10</v>
      </c>
      <c r="G428" s="27">
        <f>G429</f>
        <v>0</v>
      </c>
      <c r="H428" s="27"/>
      <c r="I428" s="128">
        <f t="shared" si="28"/>
        <v>0</v>
      </c>
      <c r="J428" s="122"/>
      <c r="K428" s="97"/>
      <c r="L428" s="97"/>
    </row>
    <row r="429" spans="2:12" s="98" customFormat="1" ht="15" customHeight="1" hidden="1">
      <c r="B429" s="15" t="s">
        <v>105</v>
      </c>
      <c r="C429" s="23" t="s">
        <v>19</v>
      </c>
      <c r="D429" s="23" t="s">
        <v>19</v>
      </c>
      <c r="E429" s="54" t="s">
        <v>614</v>
      </c>
      <c r="F429" s="23" t="s">
        <v>138</v>
      </c>
      <c r="G429" s="27">
        <f>G430</f>
        <v>0</v>
      </c>
      <c r="H429" s="27"/>
      <c r="I429" s="128">
        <f t="shared" si="28"/>
        <v>0</v>
      </c>
      <c r="J429" s="122"/>
      <c r="K429" s="97"/>
      <c r="L429" s="97"/>
    </row>
    <row r="430" spans="2:12" s="98" customFormat="1" ht="45" customHeight="1" hidden="1">
      <c r="B430" s="15" t="s">
        <v>579</v>
      </c>
      <c r="C430" s="23" t="s">
        <v>19</v>
      </c>
      <c r="D430" s="23" t="s">
        <v>19</v>
      </c>
      <c r="E430" s="54" t="s">
        <v>614</v>
      </c>
      <c r="F430" s="23" t="s">
        <v>129</v>
      </c>
      <c r="G430" s="27">
        <v>0</v>
      </c>
      <c r="H430" s="27"/>
      <c r="I430" s="128">
        <f t="shared" si="28"/>
        <v>0</v>
      </c>
      <c r="J430" s="122"/>
      <c r="K430" s="97"/>
      <c r="L430" s="97"/>
    </row>
    <row r="431" spans="2:12" s="98" customFormat="1" ht="27">
      <c r="B431" s="15" t="s">
        <v>234</v>
      </c>
      <c r="C431" s="23" t="s">
        <v>19</v>
      </c>
      <c r="D431" s="23" t="s">
        <v>19</v>
      </c>
      <c r="E431" s="54" t="s">
        <v>235</v>
      </c>
      <c r="F431" s="23"/>
      <c r="G431" s="27">
        <f aca="true" t="shared" si="31" ref="G431:H434">G432</f>
        <v>250</v>
      </c>
      <c r="H431" s="27">
        <f t="shared" si="31"/>
        <v>250</v>
      </c>
      <c r="I431" s="128">
        <f t="shared" si="28"/>
        <v>0</v>
      </c>
      <c r="J431" s="122"/>
      <c r="K431" s="97"/>
      <c r="L431" s="97"/>
    </row>
    <row r="432" spans="2:12" s="98" customFormat="1" ht="41.25">
      <c r="B432" s="72" t="s">
        <v>233</v>
      </c>
      <c r="C432" s="23" t="s">
        <v>19</v>
      </c>
      <c r="D432" s="23" t="s">
        <v>19</v>
      </c>
      <c r="E432" s="54" t="s">
        <v>236</v>
      </c>
      <c r="F432" s="23"/>
      <c r="G432" s="27">
        <f t="shared" si="31"/>
        <v>250</v>
      </c>
      <c r="H432" s="27">
        <f t="shared" si="31"/>
        <v>250</v>
      </c>
      <c r="I432" s="128">
        <f t="shared" si="28"/>
        <v>0</v>
      </c>
      <c r="J432" s="122"/>
      <c r="K432" s="97"/>
      <c r="L432" s="97"/>
    </row>
    <row r="433" spans="2:12" s="98" customFormat="1" ht="27">
      <c r="B433" s="58" t="s">
        <v>192</v>
      </c>
      <c r="C433" s="23" t="s">
        <v>19</v>
      </c>
      <c r="D433" s="23" t="s">
        <v>19</v>
      </c>
      <c r="E433" s="54" t="s">
        <v>236</v>
      </c>
      <c r="F433" s="23" t="s">
        <v>193</v>
      </c>
      <c r="G433" s="27">
        <f t="shared" si="31"/>
        <v>250</v>
      </c>
      <c r="H433" s="27">
        <f t="shared" si="31"/>
        <v>250</v>
      </c>
      <c r="I433" s="128">
        <f t="shared" si="28"/>
        <v>0</v>
      </c>
      <c r="J433" s="122"/>
      <c r="K433" s="97"/>
      <c r="L433" s="97"/>
    </row>
    <row r="434" spans="2:12" s="98" customFormat="1" ht="13.5">
      <c r="B434" s="15" t="s">
        <v>82</v>
      </c>
      <c r="C434" s="23" t="s">
        <v>19</v>
      </c>
      <c r="D434" s="23" t="s">
        <v>19</v>
      </c>
      <c r="E434" s="54" t="s">
        <v>236</v>
      </c>
      <c r="F434" s="23" t="s">
        <v>230</v>
      </c>
      <c r="G434" s="27">
        <f t="shared" si="31"/>
        <v>250</v>
      </c>
      <c r="H434" s="27">
        <f t="shared" si="31"/>
        <v>250</v>
      </c>
      <c r="I434" s="128">
        <f t="shared" si="28"/>
        <v>0</v>
      </c>
      <c r="J434" s="122"/>
      <c r="K434" s="97"/>
      <c r="L434" s="97"/>
    </row>
    <row r="435" spans="2:12" s="98" customFormat="1" ht="13.5">
      <c r="B435" s="15" t="s">
        <v>84</v>
      </c>
      <c r="C435" s="23" t="s">
        <v>19</v>
      </c>
      <c r="D435" s="23" t="s">
        <v>19</v>
      </c>
      <c r="E435" s="54" t="s">
        <v>236</v>
      </c>
      <c r="F435" s="23" t="s">
        <v>231</v>
      </c>
      <c r="G435" s="27">
        <v>250</v>
      </c>
      <c r="H435" s="27">
        <v>250</v>
      </c>
      <c r="I435" s="128">
        <f t="shared" si="28"/>
        <v>0</v>
      </c>
      <c r="J435" s="122"/>
      <c r="K435" s="97"/>
      <c r="L435" s="97"/>
    </row>
    <row r="436" spans="2:12" s="98" customFormat="1" ht="41.25">
      <c r="B436" s="15" t="s">
        <v>237</v>
      </c>
      <c r="C436" s="23" t="s">
        <v>19</v>
      </c>
      <c r="D436" s="23" t="s">
        <v>19</v>
      </c>
      <c r="E436" s="54" t="s">
        <v>238</v>
      </c>
      <c r="F436" s="23"/>
      <c r="G436" s="27">
        <f aca="true" t="shared" si="32" ref="G436:H439">G437</f>
        <v>50</v>
      </c>
      <c r="H436" s="27">
        <f t="shared" si="32"/>
        <v>50</v>
      </c>
      <c r="I436" s="128">
        <f t="shared" si="28"/>
        <v>0</v>
      </c>
      <c r="J436" s="122"/>
      <c r="K436" s="97"/>
      <c r="L436" s="97"/>
    </row>
    <row r="437" spans="2:12" s="98" customFormat="1" ht="41.25">
      <c r="B437" s="72" t="s">
        <v>233</v>
      </c>
      <c r="C437" s="23" t="s">
        <v>19</v>
      </c>
      <c r="D437" s="23" t="s">
        <v>19</v>
      </c>
      <c r="E437" s="54" t="s">
        <v>239</v>
      </c>
      <c r="F437" s="23"/>
      <c r="G437" s="27">
        <f t="shared" si="32"/>
        <v>50</v>
      </c>
      <c r="H437" s="27">
        <f t="shared" si="32"/>
        <v>50</v>
      </c>
      <c r="I437" s="128">
        <f t="shared" si="28"/>
        <v>0</v>
      </c>
      <c r="J437" s="122"/>
      <c r="K437" s="97"/>
      <c r="L437" s="97"/>
    </row>
    <row r="438" spans="2:12" s="98" customFormat="1" ht="27">
      <c r="B438" s="58" t="s">
        <v>192</v>
      </c>
      <c r="C438" s="23" t="s">
        <v>19</v>
      </c>
      <c r="D438" s="23" t="s">
        <v>19</v>
      </c>
      <c r="E438" s="54" t="s">
        <v>239</v>
      </c>
      <c r="F438" s="23" t="s">
        <v>193</v>
      </c>
      <c r="G438" s="27">
        <f t="shared" si="32"/>
        <v>50</v>
      </c>
      <c r="H438" s="27">
        <f t="shared" si="32"/>
        <v>50</v>
      </c>
      <c r="I438" s="128">
        <f t="shared" si="28"/>
        <v>0</v>
      </c>
      <c r="J438" s="122"/>
      <c r="K438" s="97"/>
      <c r="L438" s="97"/>
    </row>
    <row r="439" spans="2:12" s="98" customFormat="1" ht="13.5">
      <c r="B439" s="15" t="s">
        <v>82</v>
      </c>
      <c r="C439" s="23" t="s">
        <v>19</v>
      </c>
      <c r="D439" s="23" t="s">
        <v>19</v>
      </c>
      <c r="E439" s="54" t="s">
        <v>239</v>
      </c>
      <c r="F439" s="23" t="s">
        <v>230</v>
      </c>
      <c r="G439" s="27">
        <f t="shared" si="32"/>
        <v>50</v>
      </c>
      <c r="H439" s="27">
        <f t="shared" si="32"/>
        <v>50</v>
      </c>
      <c r="I439" s="128">
        <f t="shared" si="28"/>
        <v>0</v>
      </c>
      <c r="J439" s="122"/>
      <c r="K439" s="97"/>
      <c r="L439" s="97"/>
    </row>
    <row r="440" spans="2:12" s="98" customFormat="1" ht="13.5">
      <c r="B440" s="15" t="s">
        <v>84</v>
      </c>
      <c r="C440" s="23" t="s">
        <v>19</v>
      </c>
      <c r="D440" s="23" t="s">
        <v>19</v>
      </c>
      <c r="E440" s="54" t="s">
        <v>239</v>
      </c>
      <c r="F440" s="23" t="s">
        <v>231</v>
      </c>
      <c r="G440" s="27">
        <v>50</v>
      </c>
      <c r="H440" s="27">
        <v>50</v>
      </c>
      <c r="I440" s="128">
        <f t="shared" si="28"/>
        <v>0</v>
      </c>
      <c r="J440" s="122"/>
      <c r="K440" s="97"/>
      <c r="L440" s="97"/>
    </row>
    <row r="441" spans="2:12" s="98" customFormat="1" ht="14.25" customHeight="1" hidden="1">
      <c r="B441" s="119" t="s">
        <v>46</v>
      </c>
      <c r="C441" s="24" t="s">
        <v>21</v>
      </c>
      <c r="D441" s="24"/>
      <c r="E441" s="53"/>
      <c r="F441" s="24"/>
      <c r="G441" s="26">
        <f aca="true" t="shared" si="33" ref="G441:G446">G442</f>
        <v>0</v>
      </c>
      <c r="H441" s="26"/>
      <c r="I441" s="128">
        <f t="shared" si="28"/>
        <v>0</v>
      </c>
      <c r="J441" s="122"/>
      <c r="K441" s="97"/>
      <c r="L441" s="97"/>
    </row>
    <row r="442" spans="2:10" ht="15" customHeight="1" hidden="1">
      <c r="B442" s="119" t="s">
        <v>47</v>
      </c>
      <c r="C442" s="24" t="s">
        <v>21</v>
      </c>
      <c r="D442" s="24" t="s">
        <v>19</v>
      </c>
      <c r="E442" s="53"/>
      <c r="F442" s="24"/>
      <c r="G442" s="26">
        <f t="shared" si="33"/>
        <v>0</v>
      </c>
      <c r="H442" s="26"/>
      <c r="I442" s="128">
        <f t="shared" si="28"/>
        <v>0</v>
      </c>
      <c r="J442" s="122"/>
    </row>
    <row r="443" spans="2:10" ht="15" customHeight="1" hidden="1">
      <c r="B443" s="69" t="s">
        <v>180</v>
      </c>
      <c r="C443" s="23" t="s">
        <v>21</v>
      </c>
      <c r="D443" s="23" t="s">
        <v>19</v>
      </c>
      <c r="E443" s="54" t="s">
        <v>181</v>
      </c>
      <c r="F443" s="23"/>
      <c r="G443" s="27">
        <f t="shared" si="33"/>
        <v>0</v>
      </c>
      <c r="H443" s="27"/>
      <c r="I443" s="128">
        <f t="shared" si="28"/>
        <v>0</v>
      </c>
      <c r="J443" s="122"/>
    </row>
    <row r="444" spans="2:10" ht="45" customHeight="1" hidden="1">
      <c r="B444" s="15" t="s">
        <v>569</v>
      </c>
      <c r="C444" s="23" t="s">
        <v>21</v>
      </c>
      <c r="D444" s="23" t="s">
        <v>19</v>
      </c>
      <c r="E444" s="54" t="s">
        <v>570</v>
      </c>
      <c r="F444" s="23"/>
      <c r="G444" s="27">
        <f t="shared" si="33"/>
        <v>0</v>
      </c>
      <c r="H444" s="27"/>
      <c r="I444" s="128">
        <f t="shared" si="28"/>
        <v>0</v>
      </c>
      <c r="J444" s="122"/>
    </row>
    <row r="445" spans="2:10" ht="30" customHeight="1" hidden="1">
      <c r="B445" s="58" t="s">
        <v>192</v>
      </c>
      <c r="C445" s="23" t="s">
        <v>21</v>
      </c>
      <c r="D445" s="23" t="s">
        <v>19</v>
      </c>
      <c r="E445" s="54" t="s">
        <v>570</v>
      </c>
      <c r="F445" s="23" t="s">
        <v>193</v>
      </c>
      <c r="G445" s="27">
        <f t="shared" si="33"/>
        <v>0</v>
      </c>
      <c r="H445" s="27"/>
      <c r="I445" s="128">
        <f t="shared" si="28"/>
        <v>0</v>
      </c>
      <c r="J445" s="122"/>
    </row>
    <row r="446" spans="2:10" ht="15" customHeight="1" hidden="1">
      <c r="B446" s="15" t="s">
        <v>82</v>
      </c>
      <c r="C446" s="23" t="s">
        <v>21</v>
      </c>
      <c r="D446" s="23" t="s">
        <v>19</v>
      </c>
      <c r="E446" s="54" t="s">
        <v>570</v>
      </c>
      <c r="F446" s="23" t="s">
        <v>83</v>
      </c>
      <c r="G446" s="27">
        <f t="shared" si="33"/>
        <v>0</v>
      </c>
      <c r="H446" s="27"/>
      <c r="I446" s="128">
        <f t="shared" si="28"/>
        <v>0</v>
      </c>
      <c r="J446" s="122"/>
    </row>
    <row r="447" spans="2:12" ht="30" customHeight="1" hidden="1">
      <c r="B447" s="15" t="s">
        <v>84</v>
      </c>
      <c r="C447" s="23" t="s">
        <v>21</v>
      </c>
      <c r="D447" s="23" t="s">
        <v>19</v>
      </c>
      <c r="E447" s="54" t="s">
        <v>570</v>
      </c>
      <c r="F447" s="23" t="s">
        <v>231</v>
      </c>
      <c r="G447" s="27">
        <v>0</v>
      </c>
      <c r="H447" s="27"/>
      <c r="I447" s="128">
        <f t="shared" si="28"/>
        <v>0</v>
      </c>
      <c r="J447" s="122"/>
      <c r="L447" s="1"/>
    </row>
    <row r="448" spans="2:12" ht="14.25" thickBot="1">
      <c r="B448" s="141" t="s">
        <v>46</v>
      </c>
      <c r="C448" s="24" t="s">
        <v>21</v>
      </c>
      <c r="D448" s="24"/>
      <c r="E448" s="53"/>
      <c r="F448" s="24"/>
      <c r="G448" s="26">
        <f>G449</f>
        <v>500</v>
      </c>
      <c r="H448" s="26">
        <f>H449</f>
        <v>11670.89</v>
      </c>
      <c r="I448" s="147">
        <f t="shared" si="28"/>
        <v>11170.89</v>
      </c>
      <c r="J448" s="122"/>
      <c r="L448" s="1"/>
    </row>
    <row r="449" spans="2:12" ht="14.25" thickBot="1">
      <c r="B449" s="142" t="s">
        <v>47</v>
      </c>
      <c r="C449" s="23" t="s">
        <v>21</v>
      </c>
      <c r="D449" s="23" t="s">
        <v>19</v>
      </c>
      <c r="E449" s="54"/>
      <c r="F449" s="23"/>
      <c r="G449" s="27">
        <f>G450+G469</f>
        <v>500</v>
      </c>
      <c r="H449" s="27">
        <f>H450+H469</f>
        <v>11670.89</v>
      </c>
      <c r="I449" s="128">
        <f t="shared" si="28"/>
        <v>11170.89</v>
      </c>
      <c r="J449" s="122"/>
      <c r="L449" s="1"/>
    </row>
    <row r="450" spans="2:12" ht="54.75">
      <c r="B450" s="143" t="s">
        <v>640</v>
      </c>
      <c r="C450" s="23" t="s">
        <v>21</v>
      </c>
      <c r="D450" s="23" t="s">
        <v>19</v>
      </c>
      <c r="E450" s="54" t="s">
        <v>37</v>
      </c>
      <c r="F450" s="23"/>
      <c r="G450" s="27">
        <f>G451+G461+G465</f>
        <v>500</v>
      </c>
      <c r="H450" s="27">
        <f>H451+H461+H465</f>
        <v>6661.77</v>
      </c>
      <c r="I450" s="128">
        <f t="shared" si="28"/>
        <v>6161.77</v>
      </c>
      <c r="J450" s="122"/>
      <c r="L450" s="1"/>
    </row>
    <row r="451" spans="2:12" ht="27">
      <c r="B451" s="144" t="s">
        <v>641</v>
      </c>
      <c r="C451" s="23" t="s">
        <v>21</v>
      </c>
      <c r="D451" s="23" t="s">
        <v>19</v>
      </c>
      <c r="E451" s="54" t="s">
        <v>642</v>
      </c>
      <c r="F451" s="23"/>
      <c r="G451" s="27">
        <f>G452+G455+G458</f>
        <v>300</v>
      </c>
      <c r="H451" s="27">
        <f>H452+H455+H458</f>
        <v>6461.77</v>
      </c>
      <c r="I451" s="128">
        <f t="shared" si="28"/>
        <v>6161.77</v>
      </c>
      <c r="J451" s="122"/>
      <c r="L451" s="1"/>
    </row>
    <row r="452" spans="2:12" ht="27">
      <c r="B452" s="58" t="s">
        <v>192</v>
      </c>
      <c r="C452" s="23" t="s">
        <v>21</v>
      </c>
      <c r="D452" s="23" t="s">
        <v>19</v>
      </c>
      <c r="E452" s="54" t="s">
        <v>642</v>
      </c>
      <c r="F452" s="23" t="s">
        <v>193</v>
      </c>
      <c r="G452" s="27">
        <f>G453</f>
        <v>300</v>
      </c>
      <c r="H452" s="27">
        <f>H453</f>
        <v>300</v>
      </c>
      <c r="I452" s="128">
        <f t="shared" si="28"/>
        <v>0</v>
      </c>
      <c r="J452" s="122"/>
      <c r="L452" s="1"/>
    </row>
    <row r="453" spans="2:12" ht="13.5">
      <c r="B453" s="15" t="s">
        <v>82</v>
      </c>
      <c r="C453" s="23" t="s">
        <v>21</v>
      </c>
      <c r="D453" s="23" t="s">
        <v>19</v>
      </c>
      <c r="E453" s="54" t="s">
        <v>642</v>
      </c>
      <c r="F453" s="23" t="s">
        <v>83</v>
      </c>
      <c r="G453" s="27">
        <f>G454</f>
        <v>300</v>
      </c>
      <c r="H453" s="27">
        <f>H454</f>
        <v>300</v>
      </c>
      <c r="I453" s="128">
        <f t="shared" si="28"/>
        <v>0</v>
      </c>
      <c r="J453" s="122"/>
      <c r="L453" s="1"/>
    </row>
    <row r="454" spans="2:12" ht="13.5">
      <c r="B454" s="15" t="s">
        <v>84</v>
      </c>
      <c r="C454" s="23" t="s">
        <v>21</v>
      </c>
      <c r="D454" s="23" t="s">
        <v>19</v>
      </c>
      <c r="E454" s="54" t="s">
        <v>642</v>
      </c>
      <c r="F454" s="23" t="s">
        <v>85</v>
      </c>
      <c r="G454" s="27">
        <v>300</v>
      </c>
      <c r="H454" s="27">
        <v>300</v>
      </c>
      <c r="I454" s="128">
        <f t="shared" si="28"/>
        <v>0</v>
      </c>
      <c r="J454" s="122"/>
      <c r="L454" s="1"/>
    </row>
    <row r="455" spans="2:12" ht="27">
      <c r="B455" s="58" t="s">
        <v>192</v>
      </c>
      <c r="C455" s="23" t="s">
        <v>21</v>
      </c>
      <c r="D455" s="23" t="s">
        <v>19</v>
      </c>
      <c r="E455" s="54" t="s">
        <v>678</v>
      </c>
      <c r="F455" s="23" t="s">
        <v>193</v>
      </c>
      <c r="G455" s="27">
        <f>G456</f>
        <v>0</v>
      </c>
      <c r="H455" s="27">
        <f>H456</f>
        <v>5437.88</v>
      </c>
      <c r="I455" s="128">
        <f t="shared" si="28"/>
        <v>5437.88</v>
      </c>
      <c r="J455" s="122"/>
      <c r="L455" s="1"/>
    </row>
    <row r="456" spans="2:12" ht="13.5">
      <c r="B456" s="15" t="s">
        <v>82</v>
      </c>
      <c r="C456" s="23" t="s">
        <v>21</v>
      </c>
      <c r="D456" s="23" t="s">
        <v>19</v>
      </c>
      <c r="E456" s="54" t="s">
        <v>678</v>
      </c>
      <c r="F456" s="23" t="s">
        <v>83</v>
      </c>
      <c r="G456" s="27">
        <f>G457</f>
        <v>0</v>
      </c>
      <c r="H456" s="27">
        <f>H457</f>
        <v>5437.88</v>
      </c>
      <c r="I456" s="128">
        <f t="shared" si="28"/>
        <v>5437.88</v>
      </c>
      <c r="J456" s="122"/>
      <c r="L456" s="1"/>
    </row>
    <row r="457" spans="2:12" ht="13.5">
      <c r="B457" s="15" t="s">
        <v>84</v>
      </c>
      <c r="C457" s="23" t="s">
        <v>21</v>
      </c>
      <c r="D457" s="23" t="s">
        <v>19</v>
      </c>
      <c r="E457" s="54" t="s">
        <v>678</v>
      </c>
      <c r="F457" s="23" t="s">
        <v>85</v>
      </c>
      <c r="G457" s="27">
        <v>0</v>
      </c>
      <c r="H457" s="27">
        <v>5437.88</v>
      </c>
      <c r="I457" s="128">
        <f t="shared" si="28"/>
        <v>5437.88</v>
      </c>
      <c r="J457" s="122"/>
      <c r="L457" s="1"/>
    </row>
    <row r="458" spans="2:12" ht="27">
      <c r="B458" s="58" t="s">
        <v>192</v>
      </c>
      <c r="C458" s="23" t="s">
        <v>21</v>
      </c>
      <c r="D458" s="23" t="s">
        <v>19</v>
      </c>
      <c r="E458" s="54" t="s">
        <v>679</v>
      </c>
      <c r="F458" s="23" t="s">
        <v>193</v>
      </c>
      <c r="G458" s="27">
        <f>G459</f>
        <v>0</v>
      </c>
      <c r="H458" s="27">
        <f>H459</f>
        <v>723.89</v>
      </c>
      <c r="I458" s="128">
        <f t="shared" si="28"/>
        <v>723.89</v>
      </c>
      <c r="J458" s="122"/>
      <c r="L458" s="1"/>
    </row>
    <row r="459" spans="2:12" ht="13.5">
      <c r="B459" s="15" t="s">
        <v>82</v>
      </c>
      <c r="C459" s="23" t="s">
        <v>21</v>
      </c>
      <c r="D459" s="23" t="s">
        <v>19</v>
      </c>
      <c r="E459" s="54" t="s">
        <v>679</v>
      </c>
      <c r="F459" s="23" t="s">
        <v>83</v>
      </c>
      <c r="G459" s="27">
        <f>G460</f>
        <v>0</v>
      </c>
      <c r="H459" s="27">
        <f>H460</f>
        <v>723.89</v>
      </c>
      <c r="I459" s="128">
        <f t="shared" si="28"/>
        <v>723.89</v>
      </c>
      <c r="J459" s="122"/>
      <c r="L459" s="1"/>
    </row>
    <row r="460" spans="2:12" ht="13.5">
      <c r="B460" s="15" t="s">
        <v>84</v>
      </c>
      <c r="C460" s="23" t="s">
        <v>21</v>
      </c>
      <c r="D460" s="23" t="s">
        <v>19</v>
      </c>
      <c r="E460" s="54" t="s">
        <v>679</v>
      </c>
      <c r="F460" s="23" t="s">
        <v>85</v>
      </c>
      <c r="G460" s="27">
        <v>0</v>
      </c>
      <c r="H460" s="27">
        <v>723.89</v>
      </c>
      <c r="I460" s="128">
        <f t="shared" si="28"/>
        <v>723.89</v>
      </c>
      <c r="J460" s="122"/>
      <c r="L460" s="1"/>
    </row>
    <row r="461" spans="2:12" ht="41.25" hidden="1">
      <c r="B461" s="69" t="s">
        <v>643</v>
      </c>
      <c r="C461" s="23" t="s">
        <v>21</v>
      </c>
      <c r="D461" s="23" t="s">
        <v>19</v>
      </c>
      <c r="E461" s="54" t="s">
        <v>644</v>
      </c>
      <c r="F461" s="23"/>
      <c r="G461" s="27">
        <f>G462</f>
        <v>0</v>
      </c>
      <c r="H461" s="27"/>
      <c r="I461" s="128">
        <f t="shared" si="28"/>
        <v>0</v>
      </c>
      <c r="J461" s="122"/>
      <c r="L461" s="1"/>
    </row>
    <row r="462" spans="2:12" ht="27" hidden="1">
      <c r="B462" s="58" t="s">
        <v>192</v>
      </c>
      <c r="C462" s="23" t="s">
        <v>21</v>
      </c>
      <c r="D462" s="23" t="s">
        <v>19</v>
      </c>
      <c r="E462" s="54" t="s">
        <v>644</v>
      </c>
      <c r="F462" s="23" t="s">
        <v>193</v>
      </c>
      <c r="G462" s="27">
        <f>G463</f>
        <v>0</v>
      </c>
      <c r="H462" s="27"/>
      <c r="I462" s="128">
        <f t="shared" si="28"/>
        <v>0</v>
      </c>
      <c r="J462" s="122"/>
      <c r="L462" s="1"/>
    </row>
    <row r="463" spans="2:12" ht="13.5" hidden="1">
      <c r="B463" s="15" t="s">
        <v>82</v>
      </c>
      <c r="C463" s="23" t="s">
        <v>21</v>
      </c>
      <c r="D463" s="23" t="s">
        <v>19</v>
      </c>
      <c r="E463" s="54" t="s">
        <v>644</v>
      </c>
      <c r="F463" s="23" t="s">
        <v>83</v>
      </c>
      <c r="G463" s="27">
        <f>G464</f>
        <v>0</v>
      </c>
      <c r="H463" s="27"/>
      <c r="I463" s="128">
        <f t="shared" si="28"/>
        <v>0</v>
      </c>
      <c r="J463" s="122"/>
      <c r="L463" s="1"/>
    </row>
    <row r="464" spans="2:12" ht="13.5" hidden="1">
      <c r="B464" s="15" t="s">
        <v>84</v>
      </c>
      <c r="C464" s="23" t="s">
        <v>21</v>
      </c>
      <c r="D464" s="23" t="s">
        <v>19</v>
      </c>
      <c r="E464" s="54" t="s">
        <v>644</v>
      </c>
      <c r="F464" s="23" t="s">
        <v>85</v>
      </c>
      <c r="G464" s="27">
        <v>0</v>
      </c>
      <c r="H464" s="27"/>
      <c r="I464" s="128">
        <f t="shared" si="28"/>
        <v>0</v>
      </c>
      <c r="J464" s="122"/>
      <c r="L464" s="1"/>
    </row>
    <row r="465" spans="2:12" ht="13.5">
      <c r="B465" s="69" t="s">
        <v>645</v>
      </c>
      <c r="C465" s="23" t="s">
        <v>21</v>
      </c>
      <c r="D465" s="23" t="s">
        <v>19</v>
      </c>
      <c r="E465" s="54" t="s">
        <v>646</v>
      </c>
      <c r="F465" s="23"/>
      <c r="G465" s="27">
        <f aca="true" t="shared" si="34" ref="G465:H467">G466</f>
        <v>200</v>
      </c>
      <c r="H465" s="27">
        <f t="shared" si="34"/>
        <v>200</v>
      </c>
      <c r="I465" s="128">
        <f t="shared" si="28"/>
        <v>0</v>
      </c>
      <c r="J465" s="122"/>
      <c r="L465" s="1"/>
    </row>
    <row r="466" spans="2:12" ht="27">
      <c r="B466" s="58" t="s">
        <v>192</v>
      </c>
      <c r="C466" s="23" t="s">
        <v>21</v>
      </c>
      <c r="D466" s="23" t="s">
        <v>19</v>
      </c>
      <c r="E466" s="54" t="s">
        <v>646</v>
      </c>
      <c r="F466" s="23" t="s">
        <v>193</v>
      </c>
      <c r="G466" s="27">
        <f t="shared" si="34"/>
        <v>200</v>
      </c>
      <c r="H466" s="27">
        <f t="shared" si="34"/>
        <v>200</v>
      </c>
      <c r="I466" s="128">
        <f t="shared" si="28"/>
        <v>0</v>
      </c>
      <c r="J466" s="122"/>
      <c r="L466" s="1"/>
    </row>
    <row r="467" spans="2:12" ht="13.5">
      <c r="B467" s="15" t="s">
        <v>82</v>
      </c>
      <c r="C467" s="23" t="s">
        <v>21</v>
      </c>
      <c r="D467" s="23" t="s">
        <v>19</v>
      </c>
      <c r="E467" s="54" t="s">
        <v>646</v>
      </c>
      <c r="F467" s="23" t="s">
        <v>83</v>
      </c>
      <c r="G467" s="27">
        <f t="shared" si="34"/>
        <v>200</v>
      </c>
      <c r="H467" s="27">
        <f t="shared" si="34"/>
        <v>200</v>
      </c>
      <c r="I467" s="128">
        <f t="shared" si="28"/>
        <v>0</v>
      </c>
      <c r="J467" s="122"/>
      <c r="L467" s="1"/>
    </row>
    <row r="468" spans="2:12" ht="13.5">
      <c r="B468" s="15" t="s">
        <v>84</v>
      </c>
      <c r="C468" s="23" t="s">
        <v>21</v>
      </c>
      <c r="D468" s="23" t="s">
        <v>19</v>
      </c>
      <c r="E468" s="54" t="s">
        <v>646</v>
      </c>
      <c r="F468" s="23" t="s">
        <v>85</v>
      </c>
      <c r="G468" s="27">
        <v>200</v>
      </c>
      <c r="H468" s="27">
        <v>200</v>
      </c>
      <c r="I468" s="128">
        <f t="shared" si="28"/>
        <v>0</v>
      </c>
      <c r="J468" s="122"/>
      <c r="L468" s="1"/>
    </row>
    <row r="469" spans="2:12" ht="13.5">
      <c r="B469" s="15" t="s">
        <v>180</v>
      </c>
      <c r="C469" s="23" t="s">
        <v>21</v>
      </c>
      <c r="D469" s="23" t="s">
        <v>19</v>
      </c>
      <c r="E469" s="54" t="s">
        <v>181</v>
      </c>
      <c r="F469" s="23"/>
      <c r="G469" s="27">
        <f aca="true" t="shared" si="35" ref="G469:H471">G470</f>
        <v>0</v>
      </c>
      <c r="H469" s="27">
        <f t="shared" si="35"/>
        <v>5009.12</v>
      </c>
      <c r="I469" s="128">
        <f t="shared" si="28"/>
        <v>5009.12</v>
      </c>
      <c r="J469" s="122"/>
      <c r="L469" s="1"/>
    </row>
    <row r="470" spans="2:12" ht="27">
      <c r="B470" s="58" t="s">
        <v>192</v>
      </c>
      <c r="C470" s="23" t="s">
        <v>21</v>
      </c>
      <c r="D470" s="23" t="s">
        <v>19</v>
      </c>
      <c r="E470" s="54" t="s">
        <v>680</v>
      </c>
      <c r="F470" s="23" t="s">
        <v>193</v>
      </c>
      <c r="G470" s="27">
        <f t="shared" si="35"/>
        <v>0</v>
      </c>
      <c r="H470" s="27">
        <f t="shared" si="35"/>
        <v>5009.12</v>
      </c>
      <c r="I470" s="128">
        <f t="shared" si="28"/>
        <v>5009.12</v>
      </c>
      <c r="J470" s="122"/>
      <c r="L470" s="1"/>
    </row>
    <row r="471" spans="2:12" ht="13.5">
      <c r="B471" s="15" t="s">
        <v>82</v>
      </c>
      <c r="C471" s="23" t="s">
        <v>21</v>
      </c>
      <c r="D471" s="23" t="s">
        <v>19</v>
      </c>
      <c r="E471" s="54" t="s">
        <v>680</v>
      </c>
      <c r="F471" s="23" t="s">
        <v>83</v>
      </c>
      <c r="G471" s="27">
        <f t="shared" si="35"/>
        <v>0</v>
      </c>
      <c r="H471" s="27">
        <f t="shared" si="35"/>
        <v>5009.12</v>
      </c>
      <c r="I471" s="128">
        <f aca="true" t="shared" si="36" ref="I471:I534">H471-G471</f>
        <v>5009.12</v>
      </c>
      <c r="J471" s="122"/>
      <c r="L471" s="1"/>
    </row>
    <row r="472" spans="2:12" ht="13.5">
      <c r="B472" s="15" t="s">
        <v>84</v>
      </c>
      <c r="C472" s="23"/>
      <c r="D472" s="23"/>
      <c r="E472" s="54" t="s">
        <v>680</v>
      </c>
      <c r="F472" s="23" t="s">
        <v>85</v>
      </c>
      <c r="G472" s="27">
        <v>0</v>
      </c>
      <c r="H472" s="27">
        <v>5009.12</v>
      </c>
      <c r="I472" s="128">
        <f t="shared" si="36"/>
        <v>5009.12</v>
      </c>
      <c r="J472" s="122"/>
      <c r="L472" s="1"/>
    </row>
    <row r="473" spans="2:12" ht="13.5">
      <c r="B473" s="14" t="s">
        <v>48</v>
      </c>
      <c r="C473" s="24" t="s">
        <v>24</v>
      </c>
      <c r="D473" s="24"/>
      <c r="E473" s="54"/>
      <c r="F473" s="24"/>
      <c r="G473" s="26">
        <f>G474+G520+G622+G673+G691</f>
        <v>441308.3999999999</v>
      </c>
      <c r="H473" s="26">
        <f>H474+H520+H622+H673+H691</f>
        <v>506065.4</v>
      </c>
      <c r="I473" s="147">
        <f t="shared" si="36"/>
        <v>64757.00000000012</v>
      </c>
      <c r="J473" s="122" t="e">
        <f>G473-#REF!</f>
        <v>#REF!</v>
      </c>
      <c r="L473" s="1"/>
    </row>
    <row r="474" spans="2:12" ht="13.5">
      <c r="B474" s="14" t="s">
        <v>49</v>
      </c>
      <c r="C474" s="24" t="s">
        <v>24</v>
      </c>
      <c r="D474" s="24" t="s">
        <v>8</v>
      </c>
      <c r="E474" s="24"/>
      <c r="F474" s="24"/>
      <c r="G474" s="26">
        <f>G475+G515</f>
        <v>118275.59999999999</v>
      </c>
      <c r="H474" s="26">
        <f>H475+H515</f>
        <v>119225.72</v>
      </c>
      <c r="I474" s="147">
        <f t="shared" si="36"/>
        <v>950.1200000000099</v>
      </c>
      <c r="J474" s="122" t="e">
        <f>G474-#REF!</f>
        <v>#REF!</v>
      </c>
      <c r="L474" s="1"/>
    </row>
    <row r="475" spans="2:12" ht="27">
      <c r="B475" s="16" t="s">
        <v>541</v>
      </c>
      <c r="C475" s="23" t="s">
        <v>24</v>
      </c>
      <c r="D475" s="23" t="s">
        <v>8</v>
      </c>
      <c r="E475" s="54" t="s">
        <v>40</v>
      </c>
      <c r="F475" s="23"/>
      <c r="G475" s="27">
        <f>G476</f>
        <v>118275.59999999999</v>
      </c>
      <c r="H475" s="27">
        <f>H476</f>
        <v>119225.72</v>
      </c>
      <c r="I475" s="128">
        <f t="shared" si="36"/>
        <v>950.1200000000099</v>
      </c>
      <c r="J475" s="122" t="e">
        <f>G475-#REF!</f>
        <v>#REF!</v>
      </c>
      <c r="L475" s="1"/>
    </row>
    <row r="476" spans="2:12" ht="13.5">
      <c r="B476" s="15" t="s">
        <v>327</v>
      </c>
      <c r="C476" s="23" t="s">
        <v>24</v>
      </c>
      <c r="D476" s="23" t="s">
        <v>8</v>
      </c>
      <c r="E476" s="54" t="s">
        <v>328</v>
      </c>
      <c r="F476" s="23"/>
      <c r="G476" s="27">
        <f>G477+G482+G487+G501+G506</f>
        <v>118275.59999999999</v>
      </c>
      <c r="H476" s="27">
        <f>H477+H482+H487+H501+H506</f>
        <v>119225.72</v>
      </c>
      <c r="I476" s="128">
        <f t="shared" si="36"/>
        <v>950.1200000000099</v>
      </c>
      <c r="J476" s="122" t="e">
        <f>G476-#REF!</f>
        <v>#REF!</v>
      </c>
      <c r="L476" s="1"/>
    </row>
    <row r="477" spans="2:12" ht="27">
      <c r="B477" s="20" t="s">
        <v>329</v>
      </c>
      <c r="C477" s="23" t="s">
        <v>24</v>
      </c>
      <c r="D477" s="23" t="s">
        <v>8</v>
      </c>
      <c r="E477" s="54" t="s">
        <v>330</v>
      </c>
      <c r="F477" s="23"/>
      <c r="G477" s="27">
        <f aca="true" t="shared" si="37" ref="G477:H480">G478</f>
        <v>300</v>
      </c>
      <c r="H477" s="27">
        <f t="shared" si="37"/>
        <v>300</v>
      </c>
      <c r="I477" s="128">
        <f t="shared" si="36"/>
        <v>0</v>
      </c>
      <c r="J477" s="126" t="e">
        <f>G477-#REF!</f>
        <v>#REF!</v>
      </c>
      <c r="L477" s="1"/>
    </row>
    <row r="478" spans="2:12" ht="13.5">
      <c r="B478" s="68" t="s">
        <v>333</v>
      </c>
      <c r="C478" s="23" t="s">
        <v>24</v>
      </c>
      <c r="D478" s="23" t="s">
        <v>8</v>
      </c>
      <c r="E478" s="54" t="s">
        <v>331</v>
      </c>
      <c r="F478" s="23"/>
      <c r="G478" s="27">
        <f t="shared" si="37"/>
        <v>300</v>
      </c>
      <c r="H478" s="27">
        <f t="shared" si="37"/>
        <v>300</v>
      </c>
      <c r="I478" s="128">
        <f t="shared" si="36"/>
        <v>0</v>
      </c>
      <c r="J478" s="126" t="e">
        <f>G478-#REF!</f>
        <v>#REF!</v>
      </c>
      <c r="K478" s="96"/>
      <c r="L478" s="1"/>
    </row>
    <row r="479" spans="2:12" ht="27">
      <c r="B479" s="69" t="s">
        <v>332</v>
      </c>
      <c r="C479" s="23" t="s">
        <v>24</v>
      </c>
      <c r="D479" s="23" t="s">
        <v>8</v>
      </c>
      <c r="E479" s="54" t="s">
        <v>331</v>
      </c>
      <c r="F479" s="23" t="s">
        <v>334</v>
      </c>
      <c r="G479" s="27">
        <f t="shared" si="37"/>
        <v>300</v>
      </c>
      <c r="H479" s="27">
        <f t="shared" si="37"/>
        <v>300</v>
      </c>
      <c r="I479" s="128">
        <f t="shared" si="36"/>
        <v>0</v>
      </c>
      <c r="J479" s="126"/>
      <c r="L479" s="1"/>
    </row>
    <row r="480" spans="2:12" ht="13.5">
      <c r="B480" s="80" t="s">
        <v>106</v>
      </c>
      <c r="C480" s="23" t="s">
        <v>24</v>
      </c>
      <c r="D480" s="23" t="s">
        <v>8</v>
      </c>
      <c r="E480" s="54" t="s">
        <v>331</v>
      </c>
      <c r="F480" s="23" t="s">
        <v>107</v>
      </c>
      <c r="G480" s="27">
        <f t="shared" si="37"/>
        <v>300</v>
      </c>
      <c r="H480" s="27">
        <f t="shared" si="37"/>
        <v>300</v>
      </c>
      <c r="I480" s="128">
        <f t="shared" si="36"/>
        <v>0</v>
      </c>
      <c r="J480" s="126"/>
      <c r="L480" s="1"/>
    </row>
    <row r="481" spans="2:12" ht="13.5">
      <c r="B481" s="69" t="s">
        <v>335</v>
      </c>
      <c r="C481" s="23" t="s">
        <v>24</v>
      </c>
      <c r="D481" s="23" t="s">
        <v>8</v>
      </c>
      <c r="E481" s="54" t="s">
        <v>331</v>
      </c>
      <c r="F481" s="23" t="s">
        <v>109</v>
      </c>
      <c r="G481" s="27">
        <v>300</v>
      </c>
      <c r="H481" s="27">
        <v>300</v>
      </c>
      <c r="I481" s="128">
        <f t="shared" si="36"/>
        <v>0</v>
      </c>
      <c r="J481" s="126"/>
      <c r="L481" s="1"/>
    </row>
    <row r="482" spans="2:12" ht="41.25">
      <c r="B482" s="69" t="s">
        <v>336</v>
      </c>
      <c r="C482" s="23" t="s">
        <v>24</v>
      </c>
      <c r="D482" s="23" t="s">
        <v>8</v>
      </c>
      <c r="E482" s="54" t="s">
        <v>337</v>
      </c>
      <c r="F482" s="23"/>
      <c r="G482" s="27">
        <f aca="true" t="shared" si="38" ref="G482:H485">G483</f>
        <v>50</v>
      </c>
      <c r="H482" s="27">
        <f t="shared" si="38"/>
        <v>50</v>
      </c>
      <c r="I482" s="128">
        <f t="shared" si="36"/>
        <v>0</v>
      </c>
      <c r="J482" s="126"/>
      <c r="L482" s="1"/>
    </row>
    <row r="483" spans="2:12" ht="13.5">
      <c r="B483" s="68" t="s">
        <v>333</v>
      </c>
      <c r="C483" s="23" t="s">
        <v>24</v>
      </c>
      <c r="D483" s="23" t="s">
        <v>8</v>
      </c>
      <c r="E483" s="54" t="s">
        <v>338</v>
      </c>
      <c r="F483" s="23"/>
      <c r="G483" s="27">
        <f t="shared" si="38"/>
        <v>50</v>
      </c>
      <c r="H483" s="27">
        <f t="shared" si="38"/>
        <v>50</v>
      </c>
      <c r="I483" s="128">
        <f t="shared" si="36"/>
        <v>0</v>
      </c>
      <c r="J483" s="126"/>
      <c r="L483" s="1"/>
    </row>
    <row r="484" spans="2:12" ht="27">
      <c r="B484" s="69" t="s">
        <v>332</v>
      </c>
      <c r="C484" s="23" t="s">
        <v>24</v>
      </c>
      <c r="D484" s="23" t="s">
        <v>8</v>
      </c>
      <c r="E484" s="54" t="s">
        <v>339</v>
      </c>
      <c r="F484" s="23" t="s">
        <v>334</v>
      </c>
      <c r="G484" s="27">
        <f t="shared" si="38"/>
        <v>50</v>
      </c>
      <c r="H484" s="27">
        <f t="shared" si="38"/>
        <v>50</v>
      </c>
      <c r="I484" s="128">
        <f t="shared" si="36"/>
        <v>0</v>
      </c>
      <c r="J484" s="126"/>
      <c r="L484" s="1"/>
    </row>
    <row r="485" spans="2:12" ht="13.5">
      <c r="B485" s="80" t="s">
        <v>106</v>
      </c>
      <c r="C485" s="23" t="s">
        <v>24</v>
      </c>
      <c r="D485" s="23" t="s">
        <v>8</v>
      </c>
      <c r="E485" s="54" t="s">
        <v>339</v>
      </c>
      <c r="F485" s="23" t="s">
        <v>107</v>
      </c>
      <c r="G485" s="27">
        <f t="shared" si="38"/>
        <v>50</v>
      </c>
      <c r="H485" s="27">
        <f t="shared" si="38"/>
        <v>50</v>
      </c>
      <c r="I485" s="128">
        <f t="shared" si="36"/>
        <v>0</v>
      </c>
      <c r="J485" s="126"/>
      <c r="L485" s="1"/>
    </row>
    <row r="486" spans="2:12" ht="41.25">
      <c r="B486" s="15" t="s">
        <v>340</v>
      </c>
      <c r="C486" s="23" t="s">
        <v>24</v>
      </c>
      <c r="D486" s="23" t="s">
        <v>8</v>
      </c>
      <c r="E486" s="54" t="s">
        <v>339</v>
      </c>
      <c r="F486" s="23" t="s">
        <v>108</v>
      </c>
      <c r="G486" s="27">
        <v>50</v>
      </c>
      <c r="H486" s="27">
        <v>50</v>
      </c>
      <c r="I486" s="128">
        <f t="shared" si="36"/>
        <v>0</v>
      </c>
      <c r="J486" s="126"/>
      <c r="L486" s="1"/>
    </row>
    <row r="487" spans="2:12" ht="27">
      <c r="B487" s="15" t="s">
        <v>341</v>
      </c>
      <c r="C487" s="23" t="s">
        <v>121</v>
      </c>
      <c r="D487" s="23" t="s">
        <v>8</v>
      </c>
      <c r="E487" s="54" t="s">
        <v>342</v>
      </c>
      <c r="F487" s="23"/>
      <c r="G487" s="27">
        <f>G488+G493+G497</f>
        <v>45873</v>
      </c>
      <c r="H487" s="27">
        <f>H488+H493+H497</f>
        <v>46823.12</v>
      </c>
      <c r="I487" s="128">
        <f t="shared" si="36"/>
        <v>950.1200000000026</v>
      </c>
      <c r="J487" s="126"/>
      <c r="L487" s="1"/>
    </row>
    <row r="488" spans="2:12" ht="13.5">
      <c r="B488" s="68" t="s">
        <v>333</v>
      </c>
      <c r="C488" s="23" t="s">
        <v>24</v>
      </c>
      <c r="D488" s="23" t="s">
        <v>8</v>
      </c>
      <c r="E488" s="54" t="s">
        <v>343</v>
      </c>
      <c r="F488" s="23"/>
      <c r="G488" s="27">
        <f>G489</f>
        <v>45873</v>
      </c>
      <c r="H488" s="27">
        <f>H489</f>
        <v>45873</v>
      </c>
      <c r="I488" s="128">
        <f t="shared" si="36"/>
        <v>0</v>
      </c>
      <c r="J488" s="126"/>
      <c r="K488" s="1"/>
      <c r="L488" s="1"/>
    </row>
    <row r="489" spans="2:12" ht="27">
      <c r="B489" s="69" t="s">
        <v>332</v>
      </c>
      <c r="C489" s="23" t="s">
        <v>24</v>
      </c>
      <c r="D489" s="23" t="s">
        <v>8</v>
      </c>
      <c r="E489" s="54" t="s">
        <v>343</v>
      </c>
      <c r="F489" s="23" t="s">
        <v>334</v>
      </c>
      <c r="G489" s="27">
        <f>G490</f>
        <v>45873</v>
      </c>
      <c r="H489" s="27">
        <f>H490</f>
        <v>45873</v>
      </c>
      <c r="I489" s="128">
        <f t="shared" si="36"/>
        <v>0</v>
      </c>
      <c r="J489" s="126"/>
      <c r="K489" s="1"/>
      <c r="L489" s="1"/>
    </row>
    <row r="490" spans="2:12" ht="13.5">
      <c r="B490" s="80" t="s">
        <v>106</v>
      </c>
      <c r="C490" s="23" t="s">
        <v>24</v>
      </c>
      <c r="D490" s="23" t="s">
        <v>8</v>
      </c>
      <c r="E490" s="54" t="s">
        <v>343</v>
      </c>
      <c r="F490" s="23" t="s">
        <v>107</v>
      </c>
      <c r="G490" s="27">
        <f>G491+G492</f>
        <v>45873</v>
      </c>
      <c r="H490" s="27">
        <f>H491+H492</f>
        <v>45873</v>
      </c>
      <c r="I490" s="128">
        <f t="shared" si="36"/>
        <v>0</v>
      </c>
      <c r="J490" s="126"/>
      <c r="K490" s="1"/>
      <c r="L490" s="1"/>
    </row>
    <row r="491" spans="2:12" ht="41.25">
      <c r="B491" s="15" t="s">
        <v>351</v>
      </c>
      <c r="C491" s="23" t="s">
        <v>24</v>
      </c>
      <c r="D491" s="23" t="s">
        <v>8</v>
      </c>
      <c r="E491" s="54" t="s">
        <v>343</v>
      </c>
      <c r="F491" s="23" t="s">
        <v>108</v>
      </c>
      <c r="G491" s="27">
        <v>45873</v>
      </c>
      <c r="H491" s="27">
        <v>45873</v>
      </c>
      <c r="I491" s="128">
        <f t="shared" si="36"/>
        <v>0</v>
      </c>
      <c r="J491" s="126"/>
      <c r="K491" s="1"/>
      <c r="L491" s="1"/>
    </row>
    <row r="492" spans="2:12" ht="13.5">
      <c r="B492" s="69" t="s">
        <v>335</v>
      </c>
      <c r="C492" s="23" t="s">
        <v>24</v>
      </c>
      <c r="D492" s="23" t="s">
        <v>8</v>
      </c>
      <c r="E492" s="54" t="s">
        <v>343</v>
      </c>
      <c r="F492" s="23" t="s">
        <v>109</v>
      </c>
      <c r="G492" s="27">
        <v>0</v>
      </c>
      <c r="H492" s="27">
        <v>0</v>
      </c>
      <c r="I492" s="128">
        <f t="shared" si="36"/>
        <v>0</v>
      </c>
      <c r="J492" s="126"/>
      <c r="K492" s="1"/>
      <c r="L492" s="1"/>
    </row>
    <row r="493" spans="2:12" ht="45" customHeight="1">
      <c r="B493" s="116" t="s">
        <v>566</v>
      </c>
      <c r="C493" s="23" t="s">
        <v>24</v>
      </c>
      <c r="D493" s="23" t="s">
        <v>8</v>
      </c>
      <c r="E493" s="54" t="s">
        <v>681</v>
      </c>
      <c r="F493" s="23"/>
      <c r="G493" s="27">
        <f aca="true" t="shared" si="39" ref="G493:H495">G494</f>
        <v>0</v>
      </c>
      <c r="H493" s="27">
        <f t="shared" si="39"/>
        <v>950.12</v>
      </c>
      <c r="I493" s="128">
        <f t="shared" si="36"/>
        <v>950.12</v>
      </c>
      <c r="J493" s="126"/>
      <c r="K493" s="1"/>
      <c r="L493" s="1"/>
    </row>
    <row r="494" spans="2:12" ht="30" customHeight="1">
      <c r="B494" s="69" t="s">
        <v>332</v>
      </c>
      <c r="C494" s="23" t="s">
        <v>24</v>
      </c>
      <c r="D494" s="23" t="s">
        <v>8</v>
      </c>
      <c r="E494" s="54" t="s">
        <v>681</v>
      </c>
      <c r="F494" s="23" t="s">
        <v>334</v>
      </c>
      <c r="G494" s="27">
        <f t="shared" si="39"/>
        <v>0</v>
      </c>
      <c r="H494" s="27">
        <f t="shared" si="39"/>
        <v>950.12</v>
      </c>
      <c r="I494" s="128">
        <f t="shared" si="36"/>
        <v>950.12</v>
      </c>
      <c r="J494" s="126"/>
      <c r="K494" s="1"/>
      <c r="L494" s="1"/>
    </row>
    <row r="495" spans="2:12" ht="15" customHeight="1">
      <c r="B495" s="80" t="s">
        <v>106</v>
      </c>
      <c r="C495" s="23" t="s">
        <v>24</v>
      </c>
      <c r="D495" s="23" t="s">
        <v>8</v>
      </c>
      <c r="E495" s="54" t="s">
        <v>681</v>
      </c>
      <c r="F495" s="23" t="s">
        <v>107</v>
      </c>
      <c r="G495" s="27">
        <f t="shared" si="39"/>
        <v>0</v>
      </c>
      <c r="H495" s="27">
        <f t="shared" si="39"/>
        <v>950.12</v>
      </c>
      <c r="I495" s="128">
        <f t="shared" si="36"/>
        <v>950.12</v>
      </c>
      <c r="J495" s="126"/>
      <c r="K495" s="1"/>
      <c r="L495" s="1"/>
    </row>
    <row r="496" spans="2:12" ht="15" customHeight="1">
      <c r="B496" s="69" t="s">
        <v>335</v>
      </c>
      <c r="C496" s="23" t="s">
        <v>24</v>
      </c>
      <c r="D496" s="23" t="s">
        <v>8</v>
      </c>
      <c r="E496" s="54" t="s">
        <v>681</v>
      </c>
      <c r="F496" s="23" t="s">
        <v>108</v>
      </c>
      <c r="G496" s="27">
        <v>0</v>
      </c>
      <c r="H496" s="27">
        <v>950.12</v>
      </c>
      <c r="I496" s="128">
        <f t="shared" si="36"/>
        <v>950.12</v>
      </c>
      <c r="J496" s="126"/>
      <c r="K496" s="1"/>
      <c r="L496" s="1"/>
    </row>
    <row r="497" spans="2:12" ht="30" customHeight="1" hidden="1">
      <c r="B497" s="107" t="s">
        <v>581</v>
      </c>
      <c r="C497" s="23" t="s">
        <v>24</v>
      </c>
      <c r="D497" s="23" t="s">
        <v>8</v>
      </c>
      <c r="E497" s="54" t="s">
        <v>615</v>
      </c>
      <c r="F497" s="23"/>
      <c r="G497" s="27">
        <f>G498</f>
        <v>0</v>
      </c>
      <c r="H497" s="27"/>
      <c r="I497" s="128">
        <f t="shared" si="36"/>
        <v>0</v>
      </c>
      <c r="J497" s="126"/>
      <c r="K497" s="1"/>
      <c r="L497" s="1"/>
    </row>
    <row r="498" spans="2:12" ht="30" customHeight="1" hidden="1">
      <c r="B498" s="69" t="s">
        <v>332</v>
      </c>
      <c r="C498" s="23" t="s">
        <v>24</v>
      </c>
      <c r="D498" s="23" t="s">
        <v>8</v>
      </c>
      <c r="E498" s="54" t="s">
        <v>615</v>
      </c>
      <c r="F498" s="23" t="s">
        <v>334</v>
      </c>
      <c r="G498" s="27">
        <f>G499</f>
        <v>0</v>
      </c>
      <c r="H498" s="27"/>
      <c r="I498" s="128">
        <f t="shared" si="36"/>
        <v>0</v>
      </c>
      <c r="J498" s="126"/>
      <c r="K498" s="1"/>
      <c r="L498" s="1"/>
    </row>
    <row r="499" spans="2:12" ht="15" customHeight="1" hidden="1">
      <c r="B499" s="80" t="s">
        <v>106</v>
      </c>
      <c r="C499" s="23" t="s">
        <v>24</v>
      </c>
      <c r="D499" s="23" t="s">
        <v>8</v>
      </c>
      <c r="E499" s="54" t="s">
        <v>615</v>
      </c>
      <c r="F499" s="23" t="s">
        <v>107</v>
      </c>
      <c r="G499" s="27">
        <f>G500</f>
        <v>0</v>
      </c>
      <c r="H499" s="27"/>
      <c r="I499" s="128">
        <f t="shared" si="36"/>
        <v>0</v>
      </c>
      <c r="J499" s="126"/>
      <c r="K499" s="1"/>
      <c r="L499" s="1"/>
    </row>
    <row r="500" spans="2:12" ht="45" customHeight="1" hidden="1">
      <c r="B500" s="15" t="s">
        <v>351</v>
      </c>
      <c r="C500" s="23" t="s">
        <v>24</v>
      </c>
      <c r="D500" s="23" t="s">
        <v>8</v>
      </c>
      <c r="E500" s="54" t="s">
        <v>615</v>
      </c>
      <c r="F500" s="23" t="s">
        <v>108</v>
      </c>
      <c r="G500" s="27">
        <v>0</v>
      </c>
      <c r="H500" s="27"/>
      <c r="I500" s="128">
        <f t="shared" si="36"/>
        <v>0</v>
      </c>
      <c r="J500" s="126"/>
      <c r="K500" s="1"/>
      <c r="L500" s="1"/>
    </row>
    <row r="501" spans="2:12" ht="27">
      <c r="B501" s="15" t="s">
        <v>344</v>
      </c>
      <c r="C501" s="23" t="s">
        <v>24</v>
      </c>
      <c r="D501" s="23" t="s">
        <v>8</v>
      </c>
      <c r="E501" s="54" t="s">
        <v>345</v>
      </c>
      <c r="F501" s="23"/>
      <c r="G501" s="27">
        <f aca="true" t="shared" si="40" ref="G501:H504">G502</f>
        <v>1064.7</v>
      </c>
      <c r="H501" s="27">
        <f t="shared" si="40"/>
        <v>1064.7</v>
      </c>
      <c r="I501" s="128">
        <f t="shared" si="36"/>
        <v>0</v>
      </c>
      <c r="J501" s="126"/>
      <c r="K501" s="1"/>
      <c r="L501" s="1"/>
    </row>
    <row r="502" spans="2:12" ht="13.5">
      <c r="B502" s="68" t="s">
        <v>333</v>
      </c>
      <c r="C502" s="23" t="s">
        <v>24</v>
      </c>
      <c r="D502" s="23" t="s">
        <v>8</v>
      </c>
      <c r="E502" s="54" t="s">
        <v>346</v>
      </c>
      <c r="F502" s="23"/>
      <c r="G502" s="27">
        <f t="shared" si="40"/>
        <v>1064.7</v>
      </c>
      <c r="H502" s="27">
        <f t="shared" si="40"/>
        <v>1064.7</v>
      </c>
      <c r="I502" s="128">
        <f t="shared" si="36"/>
        <v>0</v>
      </c>
      <c r="J502" s="126"/>
      <c r="K502" s="1"/>
      <c r="L502" s="1"/>
    </row>
    <row r="503" spans="2:12" ht="27">
      <c r="B503" s="69" t="s">
        <v>332</v>
      </c>
      <c r="C503" s="23" t="s">
        <v>24</v>
      </c>
      <c r="D503" s="23" t="s">
        <v>8</v>
      </c>
      <c r="E503" s="54" t="s">
        <v>346</v>
      </c>
      <c r="F503" s="23" t="s">
        <v>334</v>
      </c>
      <c r="G503" s="27">
        <f t="shared" si="40"/>
        <v>1064.7</v>
      </c>
      <c r="H503" s="27">
        <f t="shared" si="40"/>
        <v>1064.7</v>
      </c>
      <c r="I503" s="128">
        <f t="shared" si="36"/>
        <v>0</v>
      </c>
      <c r="J503" s="126"/>
      <c r="K503" s="1"/>
      <c r="L503" s="1"/>
    </row>
    <row r="504" spans="2:12" ht="13.5">
      <c r="B504" s="80" t="s">
        <v>106</v>
      </c>
      <c r="C504" s="23" t="s">
        <v>24</v>
      </c>
      <c r="D504" s="23" t="s">
        <v>8</v>
      </c>
      <c r="E504" s="54" t="s">
        <v>346</v>
      </c>
      <c r="F504" s="23" t="s">
        <v>107</v>
      </c>
      <c r="G504" s="27">
        <f t="shared" si="40"/>
        <v>1064.7</v>
      </c>
      <c r="H504" s="27">
        <f t="shared" si="40"/>
        <v>1064.7</v>
      </c>
      <c r="I504" s="128">
        <f t="shared" si="36"/>
        <v>0</v>
      </c>
      <c r="J504" s="126"/>
      <c r="K504" s="1"/>
      <c r="L504" s="1"/>
    </row>
    <row r="505" spans="2:12" ht="13.5">
      <c r="B505" s="69" t="s">
        <v>335</v>
      </c>
      <c r="C505" s="23" t="s">
        <v>24</v>
      </c>
      <c r="D505" s="23" t="s">
        <v>8</v>
      </c>
      <c r="E505" s="54" t="s">
        <v>346</v>
      </c>
      <c r="F505" s="23" t="s">
        <v>109</v>
      </c>
      <c r="G505" s="27">
        <v>1064.7</v>
      </c>
      <c r="H505" s="27">
        <v>1064.7</v>
      </c>
      <c r="I505" s="128">
        <f t="shared" si="36"/>
        <v>0</v>
      </c>
      <c r="J505" s="126"/>
      <c r="K505" s="1"/>
      <c r="L505" s="1"/>
    </row>
    <row r="506" spans="2:12" ht="27">
      <c r="B506" s="15" t="s">
        <v>347</v>
      </c>
      <c r="C506" s="23" t="s">
        <v>24</v>
      </c>
      <c r="D506" s="23" t="s">
        <v>8</v>
      </c>
      <c r="E506" s="54" t="s">
        <v>348</v>
      </c>
      <c r="F506" s="23"/>
      <c r="G506" s="27">
        <f>G507+G511</f>
        <v>70987.9</v>
      </c>
      <c r="H506" s="27">
        <f>H507+H511</f>
        <v>70987.9</v>
      </c>
      <c r="I506" s="128">
        <f t="shared" si="36"/>
        <v>0</v>
      </c>
      <c r="J506" s="126"/>
      <c r="K506" s="1"/>
      <c r="L506" s="1"/>
    </row>
    <row r="507" spans="2:12" ht="110.25">
      <c r="B507" s="58" t="s">
        <v>349</v>
      </c>
      <c r="C507" s="23" t="s">
        <v>24</v>
      </c>
      <c r="D507" s="23" t="s">
        <v>8</v>
      </c>
      <c r="E507" s="54" t="s">
        <v>350</v>
      </c>
      <c r="F507" s="23"/>
      <c r="G507" s="27">
        <f aca="true" t="shared" si="41" ref="G507:H509">G508</f>
        <v>70987.9</v>
      </c>
      <c r="H507" s="27">
        <f t="shared" si="41"/>
        <v>70987.9</v>
      </c>
      <c r="I507" s="128">
        <f t="shared" si="36"/>
        <v>0</v>
      </c>
      <c r="J507" s="126"/>
      <c r="K507" s="1"/>
      <c r="L507" s="1"/>
    </row>
    <row r="508" spans="2:12" ht="27">
      <c r="B508" s="69" t="s">
        <v>332</v>
      </c>
      <c r="C508" s="23" t="s">
        <v>24</v>
      </c>
      <c r="D508" s="23" t="s">
        <v>8</v>
      </c>
      <c r="E508" s="54" t="s">
        <v>350</v>
      </c>
      <c r="F508" s="23" t="s">
        <v>334</v>
      </c>
      <c r="G508" s="27">
        <f t="shared" si="41"/>
        <v>70987.9</v>
      </c>
      <c r="H508" s="27">
        <f t="shared" si="41"/>
        <v>70987.9</v>
      </c>
      <c r="I508" s="128">
        <f t="shared" si="36"/>
        <v>0</v>
      </c>
      <c r="J508" s="126"/>
      <c r="K508" s="1"/>
      <c r="L508" s="1"/>
    </row>
    <row r="509" spans="2:12" ht="13.5">
      <c r="B509" s="80" t="s">
        <v>106</v>
      </c>
      <c r="C509" s="23" t="s">
        <v>24</v>
      </c>
      <c r="D509" s="23" t="s">
        <v>8</v>
      </c>
      <c r="E509" s="54" t="s">
        <v>350</v>
      </c>
      <c r="F509" s="23" t="s">
        <v>107</v>
      </c>
      <c r="G509" s="27">
        <f t="shared" si="41"/>
        <v>70987.9</v>
      </c>
      <c r="H509" s="27">
        <f t="shared" si="41"/>
        <v>70987.9</v>
      </c>
      <c r="I509" s="128">
        <f t="shared" si="36"/>
        <v>0</v>
      </c>
      <c r="J509" s="126"/>
      <c r="K509" s="1"/>
      <c r="L509" s="1"/>
    </row>
    <row r="510" spans="2:12" ht="41.25">
      <c r="B510" s="15" t="s">
        <v>351</v>
      </c>
      <c r="C510" s="23" t="s">
        <v>24</v>
      </c>
      <c r="D510" s="23" t="s">
        <v>8</v>
      </c>
      <c r="E510" s="54" t="s">
        <v>350</v>
      </c>
      <c r="F510" s="23" t="s">
        <v>108</v>
      </c>
      <c r="G510" s="27">
        <v>70987.9</v>
      </c>
      <c r="H510" s="27">
        <v>70987.9</v>
      </c>
      <c r="I510" s="128">
        <f t="shared" si="36"/>
        <v>0</v>
      </c>
      <c r="J510" s="126"/>
      <c r="K510" s="1"/>
      <c r="L510" s="1"/>
    </row>
    <row r="511" spans="2:12" ht="60" customHeight="1" hidden="1">
      <c r="B511" s="120" t="s">
        <v>572</v>
      </c>
      <c r="C511" s="23" t="s">
        <v>24</v>
      </c>
      <c r="D511" s="23" t="s">
        <v>8</v>
      </c>
      <c r="E511" s="54" t="s">
        <v>634</v>
      </c>
      <c r="F511" s="23"/>
      <c r="G511" s="27">
        <f>G512</f>
        <v>0</v>
      </c>
      <c r="H511" s="27"/>
      <c r="I511" s="128">
        <f t="shared" si="36"/>
        <v>0</v>
      </c>
      <c r="J511" s="126"/>
      <c r="K511" s="1"/>
      <c r="L511" s="1"/>
    </row>
    <row r="512" spans="2:12" ht="30" customHeight="1" hidden="1">
      <c r="B512" s="69" t="s">
        <v>332</v>
      </c>
      <c r="C512" s="23" t="s">
        <v>24</v>
      </c>
      <c r="D512" s="23" t="s">
        <v>8</v>
      </c>
      <c r="E512" s="54" t="s">
        <v>634</v>
      </c>
      <c r="F512" s="23" t="s">
        <v>334</v>
      </c>
      <c r="G512" s="27">
        <f>G513</f>
        <v>0</v>
      </c>
      <c r="H512" s="27"/>
      <c r="I512" s="128">
        <f t="shared" si="36"/>
        <v>0</v>
      </c>
      <c r="J512" s="126"/>
      <c r="K512" s="1"/>
      <c r="L512" s="1"/>
    </row>
    <row r="513" spans="2:12" ht="15" customHeight="1" hidden="1">
      <c r="B513" s="80" t="s">
        <v>106</v>
      </c>
      <c r="C513" s="23" t="s">
        <v>24</v>
      </c>
      <c r="D513" s="23" t="s">
        <v>8</v>
      </c>
      <c r="E513" s="54" t="s">
        <v>634</v>
      </c>
      <c r="F513" s="23" t="s">
        <v>107</v>
      </c>
      <c r="G513" s="27">
        <f>G514</f>
        <v>0</v>
      </c>
      <c r="H513" s="27"/>
      <c r="I513" s="128">
        <f t="shared" si="36"/>
        <v>0</v>
      </c>
      <c r="J513" s="126"/>
      <c r="K513" s="1"/>
      <c r="L513" s="1"/>
    </row>
    <row r="514" spans="2:12" ht="45" customHeight="1" hidden="1">
      <c r="B514" s="15" t="s">
        <v>351</v>
      </c>
      <c r="C514" s="23" t="s">
        <v>24</v>
      </c>
      <c r="D514" s="23" t="s">
        <v>8</v>
      </c>
      <c r="E514" s="54" t="s">
        <v>634</v>
      </c>
      <c r="F514" s="23" t="s">
        <v>108</v>
      </c>
      <c r="G514" s="27">
        <v>0</v>
      </c>
      <c r="H514" s="27"/>
      <c r="I514" s="128">
        <f t="shared" si="36"/>
        <v>0</v>
      </c>
      <c r="J514" s="126"/>
      <c r="K514" s="1"/>
      <c r="L514" s="1"/>
    </row>
    <row r="515" spans="2:12" ht="15" customHeight="1" hidden="1">
      <c r="B515" s="69" t="s">
        <v>180</v>
      </c>
      <c r="C515" s="23" t="s">
        <v>24</v>
      </c>
      <c r="D515" s="23" t="s">
        <v>8</v>
      </c>
      <c r="E515" s="54" t="s">
        <v>181</v>
      </c>
      <c r="F515" s="23"/>
      <c r="G515" s="27">
        <f>G516</f>
        <v>0</v>
      </c>
      <c r="H515" s="27"/>
      <c r="I515" s="128">
        <f t="shared" si="36"/>
        <v>0</v>
      </c>
      <c r="J515" s="126"/>
      <c r="K515" s="1"/>
      <c r="L515" s="1"/>
    </row>
    <row r="516" spans="2:12" ht="30" customHeight="1" hidden="1">
      <c r="B516" s="120" t="s">
        <v>573</v>
      </c>
      <c r="C516" s="23" t="s">
        <v>24</v>
      </c>
      <c r="D516" s="23" t="s">
        <v>8</v>
      </c>
      <c r="E516" s="54" t="s">
        <v>617</v>
      </c>
      <c r="F516" s="23"/>
      <c r="G516" s="27">
        <f>G517</f>
        <v>0</v>
      </c>
      <c r="H516" s="27"/>
      <c r="I516" s="128">
        <f t="shared" si="36"/>
        <v>0</v>
      </c>
      <c r="J516" s="126"/>
      <c r="K516" s="1"/>
      <c r="L516" s="1"/>
    </row>
    <row r="517" spans="2:12" ht="30" customHeight="1" hidden="1">
      <c r="B517" s="69" t="s">
        <v>332</v>
      </c>
      <c r="C517" s="23" t="s">
        <v>24</v>
      </c>
      <c r="D517" s="23" t="s">
        <v>8</v>
      </c>
      <c r="E517" s="54" t="s">
        <v>617</v>
      </c>
      <c r="F517" s="23" t="s">
        <v>334</v>
      </c>
      <c r="G517" s="27">
        <f>G518</f>
        <v>0</v>
      </c>
      <c r="H517" s="27"/>
      <c r="I517" s="128">
        <f t="shared" si="36"/>
        <v>0</v>
      </c>
      <c r="J517" s="126"/>
      <c r="K517" s="1"/>
      <c r="L517" s="1"/>
    </row>
    <row r="518" spans="2:12" ht="15" customHeight="1" hidden="1">
      <c r="B518" s="80" t="s">
        <v>106</v>
      </c>
      <c r="C518" s="23" t="s">
        <v>24</v>
      </c>
      <c r="D518" s="23" t="s">
        <v>8</v>
      </c>
      <c r="E518" s="54" t="s">
        <v>617</v>
      </c>
      <c r="F518" s="23" t="s">
        <v>107</v>
      </c>
      <c r="G518" s="27">
        <f>G519</f>
        <v>0</v>
      </c>
      <c r="H518" s="27"/>
      <c r="I518" s="128">
        <f t="shared" si="36"/>
        <v>0</v>
      </c>
      <c r="J518" s="126"/>
      <c r="K518" s="1"/>
      <c r="L518" s="1"/>
    </row>
    <row r="519" spans="2:12" ht="45" customHeight="1" hidden="1">
      <c r="B519" s="15" t="s">
        <v>351</v>
      </c>
      <c r="C519" s="23" t="s">
        <v>24</v>
      </c>
      <c r="D519" s="23" t="s">
        <v>8</v>
      </c>
      <c r="E519" s="54" t="s">
        <v>617</v>
      </c>
      <c r="F519" s="23" t="s">
        <v>109</v>
      </c>
      <c r="G519" s="27">
        <v>0</v>
      </c>
      <c r="H519" s="27"/>
      <c r="I519" s="128">
        <f t="shared" si="36"/>
        <v>0</v>
      </c>
      <c r="J519" s="126"/>
      <c r="K519" s="1"/>
      <c r="L519" s="1"/>
    </row>
    <row r="520" spans="2:12" ht="13.5">
      <c r="B520" s="14" t="s">
        <v>50</v>
      </c>
      <c r="C520" s="24" t="s">
        <v>24</v>
      </c>
      <c r="D520" s="24" t="s">
        <v>9</v>
      </c>
      <c r="E520" s="24"/>
      <c r="F520" s="24"/>
      <c r="G520" s="26">
        <f>G521+G617</f>
        <v>284181.8</v>
      </c>
      <c r="H520" s="26">
        <f>H521+H617</f>
        <v>347043.16000000003</v>
      </c>
      <c r="I520" s="147">
        <f t="shared" si="36"/>
        <v>62861.360000000044</v>
      </c>
      <c r="J520" s="122" t="e">
        <f>G520-#REF!</f>
        <v>#REF!</v>
      </c>
      <c r="K520" s="1"/>
      <c r="L520" s="1"/>
    </row>
    <row r="521" spans="2:12" ht="27">
      <c r="B521" s="15" t="s">
        <v>326</v>
      </c>
      <c r="C521" s="23" t="s">
        <v>24</v>
      </c>
      <c r="D521" s="23" t="s">
        <v>9</v>
      </c>
      <c r="E521" s="54" t="s">
        <v>40</v>
      </c>
      <c r="F521" s="23"/>
      <c r="G521" s="27">
        <f>G522+G586</f>
        <v>284181.8</v>
      </c>
      <c r="H521" s="27">
        <f>H522+H586</f>
        <v>344986.88</v>
      </c>
      <c r="I521" s="128">
        <f t="shared" si="36"/>
        <v>60805.080000000016</v>
      </c>
      <c r="J521" s="126" t="e">
        <f>G521-#REF!</f>
        <v>#REF!</v>
      </c>
      <c r="K521" s="1"/>
      <c r="L521" s="1"/>
    </row>
    <row r="522" spans="2:12" ht="27">
      <c r="B522" s="15" t="s">
        <v>352</v>
      </c>
      <c r="C522" s="23" t="s">
        <v>24</v>
      </c>
      <c r="D522" s="23" t="s">
        <v>9</v>
      </c>
      <c r="E522" s="54" t="s">
        <v>353</v>
      </c>
      <c r="F522" s="23"/>
      <c r="G522" s="27">
        <f>G523+G532+G537+G546+G577</f>
        <v>283731.8</v>
      </c>
      <c r="H522" s="27">
        <f>H523+H532+H537+H546+H577</f>
        <v>344536.88</v>
      </c>
      <c r="I522" s="128">
        <f t="shared" si="36"/>
        <v>60805.080000000016</v>
      </c>
      <c r="J522" s="126"/>
      <c r="K522" s="1"/>
      <c r="L522" s="1"/>
    </row>
    <row r="523" spans="2:12" ht="27">
      <c r="B523" s="16" t="s">
        <v>354</v>
      </c>
      <c r="C523" s="23" t="s">
        <v>24</v>
      </c>
      <c r="D523" s="23" t="s">
        <v>9</v>
      </c>
      <c r="E523" s="54" t="s">
        <v>355</v>
      </c>
      <c r="F523" s="23"/>
      <c r="G523" s="27">
        <f>G524</f>
        <v>350</v>
      </c>
      <c r="H523" s="27">
        <f>H524</f>
        <v>350</v>
      </c>
      <c r="I523" s="128">
        <f t="shared" si="36"/>
        <v>0</v>
      </c>
      <c r="J523" s="126"/>
      <c r="K523" s="1"/>
      <c r="L523" s="1"/>
    </row>
    <row r="524" spans="2:12" ht="27">
      <c r="B524" s="15" t="s">
        <v>51</v>
      </c>
      <c r="C524" s="23" t="s">
        <v>24</v>
      </c>
      <c r="D524" s="23" t="s">
        <v>9</v>
      </c>
      <c r="E524" s="54" t="s">
        <v>356</v>
      </c>
      <c r="F524" s="23"/>
      <c r="G524" s="27">
        <f>G529+G525</f>
        <v>350</v>
      </c>
      <c r="H524" s="27">
        <f>H529+H525</f>
        <v>350</v>
      </c>
      <c r="I524" s="128">
        <f t="shared" si="36"/>
        <v>0</v>
      </c>
      <c r="J524" s="126"/>
      <c r="K524" s="1"/>
      <c r="L524" s="1"/>
    </row>
    <row r="525" spans="2:12" ht="27">
      <c r="B525" s="58" t="s">
        <v>192</v>
      </c>
      <c r="C525" s="23" t="s">
        <v>24</v>
      </c>
      <c r="D525" s="23" t="s">
        <v>9</v>
      </c>
      <c r="E525" s="54" t="s">
        <v>356</v>
      </c>
      <c r="F525" s="23" t="s">
        <v>193</v>
      </c>
      <c r="G525" s="27">
        <f>G526</f>
        <v>200</v>
      </c>
      <c r="H525" s="27">
        <f>H526</f>
        <v>200</v>
      </c>
      <c r="I525" s="128">
        <f t="shared" si="36"/>
        <v>0</v>
      </c>
      <c r="J525" s="126"/>
      <c r="K525" s="1"/>
      <c r="L525" s="1"/>
    </row>
    <row r="526" spans="2:12" ht="13.5">
      <c r="B526" s="15" t="s">
        <v>82</v>
      </c>
      <c r="C526" s="23" t="s">
        <v>24</v>
      </c>
      <c r="D526" s="23" t="s">
        <v>9</v>
      </c>
      <c r="E526" s="54" t="s">
        <v>356</v>
      </c>
      <c r="F526" s="23" t="s">
        <v>83</v>
      </c>
      <c r="G526" s="27">
        <f>G527+G528</f>
        <v>200</v>
      </c>
      <c r="H526" s="27">
        <f>H527+H528</f>
        <v>200</v>
      </c>
      <c r="I526" s="128">
        <f t="shared" si="36"/>
        <v>0</v>
      </c>
      <c r="J526" s="126"/>
      <c r="K526" s="1"/>
      <c r="L526" s="1"/>
    </row>
    <row r="527" spans="2:12" ht="27">
      <c r="B527" s="16" t="s">
        <v>86</v>
      </c>
      <c r="C527" s="23" t="s">
        <v>24</v>
      </c>
      <c r="D527" s="23" t="s">
        <v>9</v>
      </c>
      <c r="E527" s="54" t="s">
        <v>356</v>
      </c>
      <c r="F527" s="23" t="s">
        <v>87</v>
      </c>
      <c r="G527" s="27">
        <v>55.5</v>
      </c>
      <c r="H527" s="27">
        <v>55.5</v>
      </c>
      <c r="I527" s="128">
        <f t="shared" si="36"/>
        <v>0</v>
      </c>
      <c r="J527" s="126"/>
      <c r="K527" s="1"/>
      <c r="L527" s="1"/>
    </row>
    <row r="528" spans="2:12" ht="13.5">
      <c r="B528" s="15" t="s">
        <v>84</v>
      </c>
      <c r="C528" s="23" t="s">
        <v>24</v>
      </c>
      <c r="D528" s="23" t="s">
        <v>9</v>
      </c>
      <c r="E528" s="54" t="s">
        <v>356</v>
      </c>
      <c r="F528" s="23" t="s">
        <v>85</v>
      </c>
      <c r="G528" s="27">
        <v>144.5</v>
      </c>
      <c r="H528" s="27">
        <v>144.5</v>
      </c>
      <c r="I528" s="128">
        <f t="shared" si="36"/>
        <v>0</v>
      </c>
      <c r="J528" s="126"/>
      <c r="K528" s="1"/>
      <c r="L528" s="1"/>
    </row>
    <row r="529" spans="2:12" ht="27">
      <c r="B529" s="69" t="s">
        <v>332</v>
      </c>
      <c r="C529" s="23" t="s">
        <v>24</v>
      </c>
      <c r="D529" s="23" t="s">
        <v>9</v>
      </c>
      <c r="E529" s="54" t="s">
        <v>356</v>
      </c>
      <c r="F529" s="23" t="s">
        <v>334</v>
      </c>
      <c r="G529" s="27">
        <f>G530</f>
        <v>150</v>
      </c>
      <c r="H529" s="27">
        <f>H530</f>
        <v>150</v>
      </c>
      <c r="I529" s="128">
        <f t="shared" si="36"/>
        <v>0</v>
      </c>
      <c r="J529" s="126"/>
      <c r="K529" s="1"/>
      <c r="L529" s="1"/>
    </row>
    <row r="530" spans="2:12" ht="13.5">
      <c r="B530" s="80" t="s">
        <v>106</v>
      </c>
      <c r="C530" s="23" t="s">
        <v>24</v>
      </c>
      <c r="D530" s="23" t="s">
        <v>9</v>
      </c>
      <c r="E530" s="54" t="s">
        <v>356</v>
      </c>
      <c r="F530" s="23" t="s">
        <v>107</v>
      </c>
      <c r="G530" s="27">
        <f>G531</f>
        <v>150</v>
      </c>
      <c r="H530" s="27">
        <f>H531</f>
        <v>150</v>
      </c>
      <c r="I530" s="128">
        <f t="shared" si="36"/>
        <v>0</v>
      </c>
      <c r="J530" s="126"/>
      <c r="K530" s="1"/>
      <c r="L530" s="1"/>
    </row>
    <row r="531" spans="2:12" ht="41.25">
      <c r="B531" s="15" t="s">
        <v>340</v>
      </c>
      <c r="C531" s="23" t="s">
        <v>24</v>
      </c>
      <c r="D531" s="23" t="s">
        <v>9</v>
      </c>
      <c r="E531" s="54" t="s">
        <v>356</v>
      </c>
      <c r="F531" s="23" t="s">
        <v>108</v>
      </c>
      <c r="G531" s="27">
        <v>150</v>
      </c>
      <c r="H531" s="27">
        <v>150</v>
      </c>
      <c r="I531" s="128">
        <f t="shared" si="36"/>
        <v>0</v>
      </c>
      <c r="J531" s="126" t="e">
        <f>G522-#REF!</f>
        <v>#REF!</v>
      </c>
      <c r="K531" s="1"/>
      <c r="L531" s="1"/>
    </row>
    <row r="532" spans="2:12" ht="41.25">
      <c r="B532" s="15" t="s">
        <v>357</v>
      </c>
      <c r="C532" s="23" t="s">
        <v>24</v>
      </c>
      <c r="D532" s="23" t="s">
        <v>9</v>
      </c>
      <c r="E532" s="54" t="s">
        <v>358</v>
      </c>
      <c r="F532" s="23"/>
      <c r="G532" s="27">
        <f aca="true" t="shared" si="42" ref="G532:H535">G533</f>
        <v>90.1</v>
      </c>
      <c r="H532" s="27">
        <f t="shared" si="42"/>
        <v>90.1</v>
      </c>
      <c r="I532" s="128">
        <f t="shared" si="36"/>
        <v>0</v>
      </c>
      <c r="J532" s="126"/>
      <c r="K532" s="1"/>
      <c r="L532" s="1"/>
    </row>
    <row r="533" spans="2:12" ht="27">
      <c r="B533" s="15" t="s">
        <v>51</v>
      </c>
      <c r="C533" s="23" t="s">
        <v>24</v>
      </c>
      <c r="D533" s="23" t="s">
        <v>9</v>
      </c>
      <c r="E533" s="54" t="s">
        <v>359</v>
      </c>
      <c r="F533" s="23"/>
      <c r="G533" s="27">
        <f t="shared" si="42"/>
        <v>90.1</v>
      </c>
      <c r="H533" s="27">
        <f t="shared" si="42"/>
        <v>90.1</v>
      </c>
      <c r="I533" s="128">
        <f t="shared" si="36"/>
        <v>0</v>
      </c>
      <c r="J533" s="126"/>
      <c r="K533" s="1"/>
      <c r="L533" s="1"/>
    </row>
    <row r="534" spans="2:12" ht="27">
      <c r="B534" s="69" t="s">
        <v>332</v>
      </c>
      <c r="C534" s="23" t="s">
        <v>24</v>
      </c>
      <c r="D534" s="23" t="s">
        <v>9</v>
      </c>
      <c r="E534" s="54" t="s">
        <v>359</v>
      </c>
      <c r="F534" s="23" t="s">
        <v>334</v>
      </c>
      <c r="G534" s="27">
        <f t="shared" si="42"/>
        <v>90.1</v>
      </c>
      <c r="H534" s="27">
        <f t="shared" si="42"/>
        <v>90.1</v>
      </c>
      <c r="I534" s="128">
        <f t="shared" si="36"/>
        <v>0</v>
      </c>
      <c r="J534" s="126"/>
      <c r="K534" s="1"/>
      <c r="L534" s="1"/>
    </row>
    <row r="535" spans="2:12" ht="13.5">
      <c r="B535" s="80" t="s">
        <v>106</v>
      </c>
      <c r="C535" s="23" t="s">
        <v>24</v>
      </c>
      <c r="D535" s="23" t="s">
        <v>9</v>
      </c>
      <c r="E535" s="54" t="s">
        <v>359</v>
      </c>
      <c r="F535" s="23" t="s">
        <v>107</v>
      </c>
      <c r="G535" s="27">
        <f t="shared" si="42"/>
        <v>90.1</v>
      </c>
      <c r="H535" s="27">
        <f t="shared" si="42"/>
        <v>90.1</v>
      </c>
      <c r="I535" s="128">
        <f aca="true" t="shared" si="43" ref="I535:I598">H535-G535</f>
        <v>0</v>
      </c>
      <c r="J535" s="126"/>
      <c r="K535" s="1"/>
      <c r="L535" s="1"/>
    </row>
    <row r="536" spans="2:12" ht="41.25">
      <c r="B536" s="15" t="s">
        <v>340</v>
      </c>
      <c r="C536" s="23" t="s">
        <v>24</v>
      </c>
      <c r="D536" s="23" t="s">
        <v>9</v>
      </c>
      <c r="E536" s="54" t="s">
        <v>359</v>
      </c>
      <c r="F536" s="23" t="s">
        <v>108</v>
      </c>
      <c r="G536" s="27">
        <v>90.1</v>
      </c>
      <c r="H536" s="27">
        <v>90.1</v>
      </c>
      <c r="I536" s="128">
        <f t="shared" si="43"/>
        <v>0</v>
      </c>
      <c r="J536" s="126"/>
      <c r="K536" s="1"/>
      <c r="L536" s="1"/>
    </row>
    <row r="537" spans="2:12" ht="54.75">
      <c r="B537" s="15" t="s">
        <v>360</v>
      </c>
      <c r="C537" s="23" t="s">
        <v>24</v>
      </c>
      <c r="D537" s="23" t="s">
        <v>9</v>
      </c>
      <c r="E537" s="54" t="s">
        <v>361</v>
      </c>
      <c r="F537" s="23"/>
      <c r="G537" s="27">
        <f>G538+G542</f>
        <v>9024.8</v>
      </c>
      <c r="H537" s="27">
        <f>H538+H542</f>
        <v>9024.8</v>
      </c>
      <c r="I537" s="128">
        <f t="shared" si="43"/>
        <v>0</v>
      </c>
      <c r="J537" s="126"/>
      <c r="K537" s="1"/>
      <c r="L537" s="1"/>
    </row>
    <row r="538" spans="2:12" ht="27" hidden="1">
      <c r="B538" s="15" t="s">
        <v>51</v>
      </c>
      <c r="C538" s="23" t="s">
        <v>24</v>
      </c>
      <c r="D538" s="23" t="s">
        <v>9</v>
      </c>
      <c r="E538" s="54" t="s">
        <v>362</v>
      </c>
      <c r="F538" s="23"/>
      <c r="G538" s="27">
        <f aca="true" t="shared" si="44" ref="G538:H540">G539</f>
        <v>0</v>
      </c>
      <c r="H538" s="27">
        <f t="shared" si="44"/>
        <v>0</v>
      </c>
      <c r="I538" s="128">
        <f t="shared" si="43"/>
        <v>0</v>
      </c>
      <c r="J538" s="126"/>
      <c r="K538" s="1"/>
      <c r="L538" s="1"/>
    </row>
    <row r="539" spans="2:12" ht="27" hidden="1">
      <c r="B539" s="69" t="s">
        <v>332</v>
      </c>
      <c r="C539" s="23" t="s">
        <v>24</v>
      </c>
      <c r="D539" s="23" t="s">
        <v>9</v>
      </c>
      <c r="E539" s="54" t="s">
        <v>362</v>
      </c>
      <c r="F539" s="23" t="s">
        <v>334</v>
      </c>
      <c r="G539" s="27">
        <f t="shared" si="44"/>
        <v>0</v>
      </c>
      <c r="H539" s="27">
        <f t="shared" si="44"/>
        <v>0</v>
      </c>
      <c r="I539" s="128">
        <f t="shared" si="43"/>
        <v>0</v>
      </c>
      <c r="J539" s="126"/>
      <c r="K539" s="1"/>
      <c r="L539" s="1"/>
    </row>
    <row r="540" spans="2:12" ht="13.5" hidden="1">
      <c r="B540" s="80" t="s">
        <v>106</v>
      </c>
      <c r="C540" s="23" t="s">
        <v>24</v>
      </c>
      <c r="D540" s="23" t="s">
        <v>9</v>
      </c>
      <c r="E540" s="54" t="s">
        <v>362</v>
      </c>
      <c r="F540" s="23" t="s">
        <v>107</v>
      </c>
      <c r="G540" s="27">
        <f t="shared" si="44"/>
        <v>0</v>
      </c>
      <c r="H540" s="27">
        <f t="shared" si="44"/>
        <v>0</v>
      </c>
      <c r="I540" s="128">
        <f t="shared" si="43"/>
        <v>0</v>
      </c>
      <c r="J540" s="126"/>
      <c r="K540" s="1"/>
      <c r="L540" s="1"/>
    </row>
    <row r="541" spans="2:12" ht="13.5" hidden="1">
      <c r="B541" s="15" t="s">
        <v>335</v>
      </c>
      <c r="C541" s="23" t="s">
        <v>24</v>
      </c>
      <c r="D541" s="23" t="s">
        <v>9</v>
      </c>
      <c r="E541" s="54" t="s">
        <v>362</v>
      </c>
      <c r="F541" s="23" t="s">
        <v>109</v>
      </c>
      <c r="G541" s="27">
        <v>0</v>
      </c>
      <c r="H541" s="27">
        <v>0</v>
      </c>
      <c r="I541" s="128">
        <f t="shared" si="43"/>
        <v>0</v>
      </c>
      <c r="J541" s="126"/>
      <c r="K541" s="1"/>
      <c r="L541" s="1"/>
    </row>
    <row r="542" spans="2:12" ht="27">
      <c r="B542" s="63" t="s">
        <v>369</v>
      </c>
      <c r="C542" s="23" t="s">
        <v>121</v>
      </c>
      <c r="D542" s="23" t="s">
        <v>9</v>
      </c>
      <c r="E542" s="54" t="s">
        <v>370</v>
      </c>
      <c r="F542" s="23"/>
      <c r="G542" s="27">
        <f aca="true" t="shared" si="45" ref="G542:H544">G543</f>
        <v>9024.8</v>
      </c>
      <c r="H542" s="27">
        <f t="shared" si="45"/>
        <v>9024.8</v>
      </c>
      <c r="I542" s="128">
        <f t="shared" si="43"/>
        <v>0</v>
      </c>
      <c r="J542" s="126"/>
      <c r="K542" s="1"/>
      <c r="L542" s="1"/>
    </row>
    <row r="543" spans="2:12" ht="27">
      <c r="B543" s="69" t="s">
        <v>332</v>
      </c>
      <c r="C543" s="23" t="s">
        <v>24</v>
      </c>
      <c r="D543" s="23" t="s">
        <v>9</v>
      </c>
      <c r="E543" s="54" t="s">
        <v>370</v>
      </c>
      <c r="F543" s="23" t="s">
        <v>334</v>
      </c>
      <c r="G543" s="27">
        <f t="shared" si="45"/>
        <v>9024.8</v>
      </c>
      <c r="H543" s="27">
        <f t="shared" si="45"/>
        <v>9024.8</v>
      </c>
      <c r="I543" s="128">
        <f t="shared" si="43"/>
        <v>0</v>
      </c>
      <c r="J543" s="126"/>
      <c r="K543" s="1"/>
      <c r="L543" s="1"/>
    </row>
    <row r="544" spans="2:12" ht="13.5">
      <c r="B544" s="80" t="s">
        <v>106</v>
      </c>
      <c r="C544" s="23" t="s">
        <v>24</v>
      </c>
      <c r="D544" s="23" t="s">
        <v>9</v>
      </c>
      <c r="E544" s="54" t="s">
        <v>370</v>
      </c>
      <c r="F544" s="23" t="s">
        <v>107</v>
      </c>
      <c r="G544" s="27">
        <f t="shared" si="45"/>
        <v>9024.8</v>
      </c>
      <c r="H544" s="27">
        <f t="shared" si="45"/>
        <v>9024.8</v>
      </c>
      <c r="I544" s="128">
        <f t="shared" si="43"/>
        <v>0</v>
      </c>
      <c r="J544" s="126"/>
      <c r="K544" s="1"/>
      <c r="L544" s="1"/>
    </row>
    <row r="545" spans="2:12" ht="13.5">
      <c r="B545" s="15" t="s">
        <v>335</v>
      </c>
      <c r="C545" s="23" t="s">
        <v>24</v>
      </c>
      <c r="D545" s="23" t="s">
        <v>9</v>
      </c>
      <c r="E545" s="54" t="s">
        <v>370</v>
      </c>
      <c r="F545" s="23" t="s">
        <v>109</v>
      </c>
      <c r="G545" s="27">
        <v>9024.8</v>
      </c>
      <c r="H545" s="27">
        <v>9024.8</v>
      </c>
      <c r="I545" s="128">
        <f t="shared" si="43"/>
        <v>0</v>
      </c>
      <c r="J545" s="126"/>
      <c r="K545" s="1"/>
      <c r="L545" s="1"/>
    </row>
    <row r="546" spans="2:12" ht="27">
      <c r="B546" s="15" t="s">
        <v>363</v>
      </c>
      <c r="C546" s="23" t="s">
        <v>24</v>
      </c>
      <c r="D546" s="23" t="s">
        <v>9</v>
      </c>
      <c r="E546" s="54" t="s">
        <v>364</v>
      </c>
      <c r="F546" s="23"/>
      <c r="G546" s="27">
        <f>G547+G551+G573</f>
        <v>94683.7</v>
      </c>
      <c r="H546" s="27">
        <f>H547+H551+H573</f>
        <v>155488.78</v>
      </c>
      <c r="I546" s="128">
        <f t="shared" si="43"/>
        <v>60805.08</v>
      </c>
      <c r="J546" s="126"/>
      <c r="K546" s="6"/>
      <c r="L546" s="1"/>
    </row>
    <row r="547" spans="2:12" ht="27">
      <c r="B547" s="15" t="s">
        <v>51</v>
      </c>
      <c r="C547" s="23" t="s">
        <v>24</v>
      </c>
      <c r="D547" s="23" t="s">
        <v>9</v>
      </c>
      <c r="E547" s="54" t="s">
        <v>365</v>
      </c>
      <c r="F547" s="23"/>
      <c r="G547" s="27">
        <f aca="true" t="shared" si="46" ref="G547:H549">G548</f>
        <v>94683.7</v>
      </c>
      <c r="H547" s="27">
        <f t="shared" si="46"/>
        <v>94663.13</v>
      </c>
      <c r="I547" s="128">
        <f t="shared" si="43"/>
        <v>-20.569999999992433</v>
      </c>
      <c r="J547" s="126"/>
      <c r="K547" s="1"/>
      <c r="L547" s="1"/>
    </row>
    <row r="548" spans="2:12" ht="27">
      <c r="B548" s="69" t="s">
        <v>332</v>
      </c>
      <c r="C548" s="23" t="s">
        <v>24</v>
      </c>
      <c r="D548" s="23" t="s">
        <v>9</v>
      </c>
      <c r="E548" s="54" t="s">
        <v>365</v>
      </c>
      <c r="F548" s="23" t="s">
        <v>334</v>
      </c>
      <c r="G548" s="27">
        <f t="shared" si="46"/>
        <v>94683.7</v>
      </c>
      <c r="H548" s="27">
        <f t="shared" si="46"/>
        <v>94663.13</v>
      </c>
      <c r="I548" s="128">
        <f t="shared" si="43"/>
        <v>-20.569999999992433</v>
      </c>
      <c r="J548" s="126"/>
      <c r="K548" s="1"/>
      <c r="L548" s="1"/>
    </row>
    <row r="549" spans="2:12" ht="13.5">
      <c r="B549" s="80" t="s">
        <v>106</v>
      </c>
      <c r="C549" s="23" t="s">
        <v>24</v>
      </c>
      <c r="D549" s="23" t="s">
        <v>9</v>
      </c>
      <c r="E549" s="54" t="s">
        <v>365</v>
      </c>
      <c r="F549" s="23" t="s">
        <v>107</v>
      </c>
      <c r="G549" s="27">
        <f t="shared" si="46"/>
        <v>94683.7</v>
      </c>
      <c r="H549" s="27">
        <f t="shared" si="46"/>
        <v>94663.13</v>
      </c>
      <c r="I549" s="128">
        <f t="shared" si="43"/>
        <v>-20.569999999992433</v>
      </c>
      <c r="J549" s="126"/>
      <c r="K549" s="1"/>
      <c r="L549" s="1"/>
    </row>
    <row r="550" spans="2:12" ht="41.25">
      <c r="B550" s="15" t="s">
        <v>340</v>
      </c>
      <c r="C550" s="23" t="s">
        <v>24</v>
      </c>
      <c r="D550" s="23" t="s">
        <v>9</v>
      </c>
      <c r="E550" s="54" t="s">
        <v>365</v>
      </c>
      <c r="F550" s="23" t="s">
        <v>108</v>
      </c>
      <c r="G550" s="27">
        <v>94683.7</v>
      </c>
      <c r="H550" s="27">
        <v>94663.13</v>
      </c>
      <c r="I550" s="128">
        <f t="shared" si="43"/>
        <v>-20.569999999992433</v>
      </c>
      <c r="J550" s="126"/>
      <c r="K550" s="1"/>
      <c r="L550" s="1"/>
    </row>
    <row r="551" spans="2:12" ht="79.5" customHeight="1">
      <c r="B551" s="16" t="s">
        <v>665</v>
      </c>
      <c r="C551" s="23" t="s">
        <v>24</v>
      </c>
      <c r="D551" s="23" t="s">
        <v>9</v>
      </c>
      <c r="E551" s="54" t="s">
        <v>682</v>
      </c>
      <c r="F551" s="23"/>
      <c r="G551" s="27">
        <f aca="true" t="shared" si="47" ref="G551:H553">G552</f>
        <v>0</v>
      </c>
      <c r="H551" s="27">
        <f t="shared" si="47"/>
        <v>1284.73</v>
      </c>
      <c r="I551" s="128">
        <f t="shared" si="43"/>
        <v>1284.73</v>
      </c>
      <c r="J551" s="126"/>
      <c r="K551" s="1"/>
      <c r="L551" s="1"/>
    </row>
    <row r="552" spans="2:12" ht="30" customHeight="1">
      <c r="B552" s="69" t="s">
        <v>332</v>
      </c>
      <c r="C552" s="23" t="s">
        <v>24</v>
      </c>
      <c r="D552" s="23" t="s">
        <v>9</v>
      </c>
      <c r="E552" s="54" t="s">
        <v>682</v>
      </c>
      <c r="F552" s="23" t="s">
        <v>334</v>
      </c>
      <c r="G552" s="27">
        <f t="shared" si="47"/>
        <v>0</v>
      </c>
      <c r="H552" s="27">
        <f t="shared" si="47"/>
        <v>1284.73</v>
      </c>
      <c r="I552" s="128">
        <f t="shared" si="43"/>
        <v>1284.73</v>
      </c>
      <c r="J552" s="126"/>
      <c r="K552" s="1"/>
      <c r="L552" s="1"/>
    </row>
    <row r="553" spans="2:12" ht="15" customHeight="1">
      <c r="B553" s="80" t="s">
        <v>106</v>
      </c>
      <c r="C553" s="23" t="s">
        <v>24</v>
      </c>
      <c r="D553" s="23" t="s">
        <v>9</v>
      </c>
      <c r="E553" s="54" t="s">
        <v>682</v>
      </c>
      <c r="F553" s="23" t="s">
        <v>107</v>
      </c>
      <c r="G553" s="27">
        <f t="shared" si="47"/>
        <v>0</v>
      </c>
      <c r="H553" s="27">
        <f t="shared" si="47"/>
        <v>1284.73</v>
      </c>
      <c r="I553" s="128">
        <f t="shared" si="43"/>
        <v>1284.73</v>
      </c>
      <c r="J553" s="126"/>
      <c r="K553" s="1"/>
      <c r="L553" s="1"/>
    </row>
    <row r="554" spans="2:12" ht="15" customHeight="1">
      <c r="B554" s="69" t="s">
        <v>335</v>
      </c>
      <c r="C554" s="23" t="s">
        <v>24</v>
      </c>
      <c r="D554" s="23" t="s">
        <v>9</v>
      </c>
      <c r="E554" s="54" t="s">
        <v>682</v>
      </c>
      <c r="F554" s="23" t="s">
        <v>108</v>
      </c>
      <c r="G554" s="27">
        <v>0</v>
      </c>
      <c r="H554" s="27">
        <v>1284.73</v>
      </c>
      <c r="I554" s="128">
        <f t="shared" si="43"/>
        <v>1284.73</v>
      </c>
      <c r="J554" s="126"/>
      <c r="K554" s="1"/>
      <c r="L554" s="1"/>
    </row>
    <row r="555" spans="2:12" ht="30" customHeight="1" hidden="1">
      <c r="B555" s="107" t="s">
        <v>581</v>
      </c>
      <c r="C555" s="23" t="s">
        <v>24</v>
      </c>
      <c r="D555" s="23" t="s">
        <v>9</v>
      </c>
      <c r="E555" s="54" t="s">
        <v>594</v>
      </c>
      <c r="F555" s="23"/>
      <c r="G555" s="27">
        <f>G556</f>
        <v>0</v>
      </c>
      <c r="H555" s="27"/>
      <c r="I555" s="128">
        <f t="shared" si="43"/>
        <v>0</v>
      </c>
      <c r="J555" s="126"/>
      <c r="K555" s="1"/>
      <c r="L555" s="1"/>
    </row>
    <row r="556" spans="2:12" ht="30" customHeight="1" hidden="1">
      <c r="B556" s="69" t="s">
        <v>332</v>
      </c>
      <c r="C556" s="23" t="s">
        <v>24</v>
      </c>
      <c r="D556" s="23" t="s">
        <v>9</v>
      </c>
      <c r="E556" s="54" t="s">
        <v>594</v>
      </c>
      <c r="F556" s="23" t="s">
        <v>334</v>
      </c>
      <c r="G556" s="27">
        <f>G557</f>
        <v>0</v>
      </c>
      <c r="H556" s="27"/>
      <c r="I556" s="128">
        <f t="shared" si="43"/>
        <v>0</v>
      </c>
      <c r="J556" s="126"/>
      <c r="K556" s="1"/>
      <c r="L556" s="1"/>
    </row>
    <row r="557" spans="2:12" ht="15" customHeight="1" hidden="1">
      <c r="B557" s="80" t="s">
        <v>106</v>
      </c>
      <c r="C557" s="23" t="s">
        <v>24</v>
      </c>
      <c r="D557" s="23" t="s">
        <v>9</v>
      </c>
      <c r="E557" s="54" t="s">
        <v>594</v>
      </c>
      <c r="F557" s="23" t="s">
        <v>107</v>
      </c>
      <c r="G557" s="27">
        <f>G558</f>
        <v>0</v>
      </c>
      <c r="H557" s="27"/>
      <c r="I557" s="128">
        <f t="shared" si="43"/>
        <v>0</v>
      </c>
      <c r="J557" s="126"/>
      <c r="K557" s="1"/>
      <c r="L557" s="1"/>
    </row>
    <row r="558" spans="2:12" ht="45" customHeight="1" hidden="1">
      <c r="B558" s="15" t="s">
        <v>351</v>
      </c>
      <c r="C558" s="23" t="s">
        <v>24</v>
      </c>
      <c r="D558" s="23" t="s">
        <v>9</v>
      </c>
      <c r="E558" s="54" t="s">
        <v>594</v>
      </c>
      <c r="F558" s="23" t="s">
        <v>108</v>
      </c>
      <c r="G558" s="27">
        <v>0</v>
      </c>
      <c r="H558" s="27"/>
      <c r="I558" s="128">
        <f t="shared" si="43"/>
        <v>0</v>
      </c>
      <c r="J558" s="126"/>
      <c r="K558" s="1"/>
      <c r="L558" s="1"/>
    </row>
    <row r="559" spans="2:12" ht="45" customHeight="1" hidden="1">
      <c r="B559" s="107" t="s">
        <v>593</v>
      </c>
      <c r="C559" s="23" t="s">
        <v>24</v>
      </c>
      <c r="D559" s="23" t="s">
        <v>9</v>
      </c>
      <c r="E559" s="54" t="s">
        <v>594</v>
      </c>
      <c r="F559" s="23"/>
      <c r="G559" s="27">
        <f>G560</f>
        <v>0</v>
      </c>
      <c r="H559" s="27"/>
      <c r="I559" s="128">
        <f t="shared" si="43"/>
        <v>0</v>
      </c>
      <c r="J559" s="126"/>
      <c r="K559" s="1"/>
      <c r="L559" s="1"/>
    </row>
    <row r="560" spans="2:12" ht="30" customHeight="1" hidden="1">
      <c r="B560" s="69" t="s">
        <v>332</v>
      </c>
      <c r="C560" s="23" t="s">
        <v>24</v>
      </c>
      <c r="D560" s="23" t="s">
        <v>9</v>
      </c>
      <c r="E560" s="54" t="s">
        <v>594</v>
      </c>
      <c r="F560" s="23" t="s">
        <v>334</v>
      </c>
      <c r="G560" s="27">
        <f>G561</f>
        <v>0</v>
      </c>
      <c r="H560" s="27"/>
      <c r="I560" s="128">
        <f t="shared" si="43"/>
        <v>0</v>
      </c>
      <c r="J560" s="126"/>
      <c r="K560" s="1"/>
      <c r="L560" s="1"/>
    </row>
    <row r="561" spans="2:12" ht="15" customHeight="1" hidden="1">
      <c r="B561" s="80" t="s">
        <v>106</v>
      </c>
      <c r="C561" s="23" t="s">
        <v>24</v>
      </c>
      <c r="D561" s="23" t="s">
        <v>9</v>
      </c>
      <c r="E561" s="54" t="s">
        <v>594</v>
      </c>
      <c r="F561" s="23" t="s">
        <v>107</v>
      </c>
      <c r="G561" s="27">
        <f>G562</f>
        <v>0</v>
      </c>
      <c r="H561" s="27"/>
      <c r="I561" s="128">
        <f t="shared" si="43"/>
        <v>0</v>
      </c>
      <c r="J561" s="126"/>
      <c r="K561" s="1"/>
      <c r="L561" s="1"/>
    </row>
    <row r="562" spans="2:12" ht="45" customHeight="1" hidden="1">
      <c r="B562" s="15" t="s">
        <v>351</v>
      </c>
      <c r="C562" s="23" t="s">
        <v>24</v>
      </c>
      <c r="D562" s="23" t="s">
        <v>9</v>
      </c>
      <c r="E562" s="54" t="s">
        <v>594</v>
      </c>
      <c r="F562" s="23" t="s">
        <v>108</v>
      </c>
      <c r="G562" s="27">
        <v>0</v>
      </c>
      <c r="H562" s="27"/>
      <c r="I562" s="128">
        <f t="shared" si="43"/>
        <v>0</v>
      </c>
      <c r="J562" s="126"/>
      <c r="K562" s="1"/>
      <c r="L562" s="1"/>
    </row>
    <row r="563" spans="2:12" ht="30" customHeight="1" hidden="1">
      <c r="B563" s="15" t="s">
        <v>366</v>
      </c>
      <c r="C563" s="23" t="s">
        <v>24</v>
      </c>
      <c r="D563" s="23" t="s">
        <v>9</v>
      </c>
      <c r="E563" s="54" t="s">
        <v>367</v>
      </c>
      <c r="F563" s="23"/>
      <c r="G563" s="27">
        <f>G564</f>
        <v>0</v>
      </c>
      <c r="H563" s="27"/>
      <c r="I563" s="128">
        <f t="shared" si="43"/>
        <v>0</v>
      </c>
      <c r="J563" s="126"/>
      <c r="K563" s="1"/>
      <c r="L563" s="1"/>
    </row>
    <row r="564" spans="2:12" ht="30" customHeight="1" hidden="1">
      <c r="B564" s="15" t="s">
        <v>51</v>
      </c>
      <c r="C564" s="23" t="s">
        <v>24</v>
      </c>
      <c r="D564" s="23" t="s">
        <v>9</v>
      </c>
      <c r="E564" s="54" t="s">
        <v>368</v>
      </c>
      <c r="F564" s="23"/>
      <c r="G564" s="27">
        <f>G565</f>
        <v>0</v>
      </c>
      <c r="H564" s="27"/>
      <c r="I564" s="128">
        <f t="shared" si="43"/>
        <v>0</v>
      </c>
      <c r="J564" s="126"/>
      <c r="K564" s="1"/>
      <c r="L564" s="1"/>
    </row>
    <row r="565" spans="2:12" ht="30" customHeight="1" hidden="1">
      <c r="B565" s="69" t="s">
        <v>332</v>
      </c>
      <c r="C565" s="23" t="s">
        <v>24</v>
      </c>
      <c r="D565" s="23" t="s">
        <v>9</v>
      </c>
      <c r="E565" s="54" t="s">
        <v>368</v>
      </c>
      <c r="F565" s="23" t="s">
        <v>334</v>
      </c>
      <c r="G565" s="27">
        <f>G566</f>
        <v>0</v>
      </c>
      <c r="H565" s="27"/>
      <c r="I565" s="128">
        <f t="shared" si="43"/>
        <v>0</v>
      </c>
      <c r="J565" s="126"/>
      <c r="K565" s="1"/>
      <c r="L565" s="1"/>
    </row>
    <row r="566" spans="2:12" ht="15" customHeight="1" hidden="1">
      <c r="B566" s="80" t="s">
        <v>106</v>
      </c>
      <c r="C566" s="23" t="s">
        <v>24</v>
      </c>
      <c r="D566" s="23" t="s">
        <v>9</v>
      </c>
      <c r="E566" s="54" t="s">
        <v>368</v>
      </c>
      <c r="F566" s="23" t="s">
        <v>107</v>
      </c>
      <c r="G566" s="27">
        <f>G567</f>
        <v>0</v>
      </c>
      <c r="H566" s="27"/>
      <c r="I566" s="128">
        <f t="shared" si="43"/>
        <v>0</v>
      </c>
      <c r="J566" s="126"/>
      <c r="K566" s="1"/>
      <c r="L566" s="1"/>
    </row>
    <row r="567" spans="2:12" ht="15" customHeight="1" hidden="1">
      <c r="B567" s="15" t="s">
        <v>335</v>
      </c>
      <c r="C567" s="23" t="s">
        <v>24</v>
      </c>
      <c r="D567" s="23" t="s">
        <v>9</v>
      </c>
      <c r="E567" s="54" t="s">
        <v>368</v>
      </c>
      <c r="F567" s="23" t="s">
        <v>109</v>
      </c>
      <c r="G567" s="27">
        <v>0</v>
      </c>
      <c r="H567" s="27"/>
      <c r="I567" s="128">
        <f t="shared" si="43"/>
        <v>0</v>
      </c>
      <c r="J567" s="126"/>
      <c r="K567" s="1"/>
      <c r="L567" s="1"/>
    </row>
    <row r="568" spans="2:12" ht="30" customHeight="1" hidden="1">
      <c r="B568" s="15" t="s">
        <v>371</v>
      </c>
      <c r="C568" s="23" t="s">
        <v>24</v>
      </c>
      <c r="D568" s="23" t="s">
        <v>9</v>
      </c>
      <c r="E568" s="54" t="s">
        <v>372</v>
      </c>
      <c r="F568" s="23"/>
      <c r="G568" s="27">
        <f>G569</f>
        <v>0</v>
      </c>
      <c r="H568" s="27"/>
      <c r="I568" s="128">
        <f t="shared" si="43"/>
        <v>0</v>
      </c>
      <c r="J568" s="126"/>
      <c r="K568" s="1"/>
      <c r="L568" s="1"/>
    </row>
    <row r="569" spans="2:12" ht="30" customHeight="1" hidden="1">
      <c r="B569" s="15" t="s">
        <v>51</v>
      </c>
      <c r="C569" s="23" t="s">
        <v>24</v>
      </c>
      <c r="D569" s="23" t="s">
        <v>9</v>
      </c>
      <c r="E569" s="54" t="s">
        <v>373</v>
      </c>
      <c r="F569" s="23"/>
      <c r="G569" s="27">
        <f>G570</f>
        <v>0</v>
      </c>
      <c r="H569" s="27"/>
      <c r="I569" s="128">
        <f t="shared" si="43"/>
        <v>0</v>
      </c>
      <c r="J569" s="126"/>
      <c r="K569" s="1"/>
      <c r="L569" s="1"/>
    </row>
    <row r="570" spans="2:12" ht="30" customHeight="1" hidden="1">
      <c r="B570" s="69" t="s">
        <v>332</v>
      </c>
      <c r="C570" s="23" t="s">
        <v>24</v>
      </c>
      <c r="D570" s="23" t="s">
        <v>9</v>
      </c>
      <c r="E570" s="54" t="s">
        <v>373</v>
      </c>
      <c r="F570" s="23" t="s">
        <v>334</v>
      </c>
      <c r="G570" s="27">
        <f>G571</f>
        <v>0</v>
      </c>
      <c r="H570" s="27"/>
      <c r="I570" s="128">
        <f t="shared" si="43"/>
        <v>0</v>
      </c>
      <c r="J570" s="126"/>
      <c r="K570" s="1"/>
      <c r="L570" s="1"/>
    </row>
    <row r="571" spans="2:12" ht="15" customHeight="1" hidden="1">
      <c r="B571" s="80" t="s">
        <v>106</v>
      </c>
      <c r="C571" s="23" t="s">
        <v>24</v>
      </c>
      <c r="D571" s="23" t="s">
        <v>9</v>
      </c>
      <c r="E571" s="54" t="s">
        <v>373</v>
      </c>
      <c r="F571" s="23" t="s">
        <v>107</v>
      </c>
      <c r="G571" s="27">
        <f>G572</f>
        <v>0</v>
      </c>
      <c r="H571" s="27"/>
      <c r="I571" s="128">
        <f t="shared" si="43"/>
        <v>0</v>
      </c>
      <c r="J571" s="126"/>
      <c r="K571" s="1"/>
      <c r="L571" s="1"/>
    </row>
    <row r="572" spans="2:12" ht="15" customHeight="1" hidden="1">
      <c r="B572" s="15" t="s">
        <v>335</v>
      </c>
      <c r="C572" s="23" t="s">
        <v>24</v>
      </c>
      <c r="D572" s="23" t="s">
        <v>9</v>
      </c>
      <c r="E572" s="54" t="s">
        <v>373</v>
      </c>
      <c r="F572" s="23" t="s">
        <v>109</v>
      </c>
      <c r="G572" s="27">
        <v>0</v>
      </c>
      <c r="H572" s="27"/>
      <c r="I572" s="128">
        <f t="shared" si="43"/>
        <v>0</v>
      </c>
      <c r="J572" s="126"/>
      <c r="K572" s="1"/>
      <c r="L572" s="1"/>
    </row>
    <row r="573" spans="2:12" ht="48.75" customHeight="1">
      <c r="B573" s="15" t="s">
        <v>683</v>
      </c>
      <c r="C573" s="23" t="s">
        <v>24</v>
      </c>
      <c r="D573" s="23" t="s">
        <v>9</v>
      </c>
      <c r="E573" s="54" t="s">
        <v>684</v>
      </c>
      <c r="F573" s="23"/>
      <c r="G573" s="27">
        <f aca="true" t="shared" si="48" ref="G573:H575">G574</f>
        <v>0</v>
      </c>
      <c r="H573" s="27">
        <f t="shared" si="48"/>
        <v>59540.92</v>
      </c>
      <c r="I573" s="128">
        <f t="shared" si="43"/>
        <v>59540.92</v>
      </c>
      <c r="J573" s="126"/>
      <c r="K573" s="1"/>
      <c r="L573" s="1"/>
    </row>
    <row r="574" spans="2:12" ht="15" customHeight="1">
      <c r="B574" s="69" t="s">
        <v>332</v>
      </c>
      <c r="C574" s="23" t="s">
        <v>24</v>
      </c>
      <c r="D574" s="23" t="s">
        <v>9</v>
      </c>
      <c r="E574" s="54" t="s">
        <v>684</v>
      </c>
      <c r="F574" s="23" t="s">
        <v>334</v>
      </c>
      <c r="G574" s="27">
        <f t="shared" si="48"/>
        <v>0</v>
      </c>
      <c r="H574" s="27">
        <f t="shared" si="48"/>
        <v>59540.92</v>
      </c>
      <c r="I574" s="128">
        <f t="shared" si="43"/>
        <v>59540.92</v>
      </c>
      <c r="J574" s="126"/>
      <c r="K574" s="1"/>
      <c r="L574" s="1"/>
    </row>
    <row r="575" spans="2:12" ht="15" customHeight="1">
      <c r="B575" s="80" t="s">
        <v>106</v>
      </c>
      <c r="C575" s="23" t="s">
        <v>24</v>
      </c>
      <c r="D575" s="23" t="s">
        <v>9</v>
      </c>
      <c r="E575" s="54" t="s">
        <v>684</v>
      </c>
      <c r="F575" s="23" t="s">
        <v>107</v>
      </c>
      <c r="G575" s="27">
        <f t="shared" si="48"/>
        <v>0</v>
      </c>
      <c r="H575" s="27">
        <f t="shared" si="48"/>
        <v>59540.92</v>
      </c>
      <c r="I575" s="128">
        <f t="shared" si="43"/>
        <v>59540.92</v>
      </c>
      <c r="J575" s="126"/>
      <c r="K575" s="1"/>
      <c r="L575" s="1"/>
    </row>
    <row r="576" spans="2:12" ht="15" customHeight="1">
      <c r="B576" s="15" t="s">
        <v>335</v>
      </c>
      <c r="C576" s="23" t="s">
        <v>24</v>
      </c>
      <c r="D576" s="23" t="s">
        <v>9</v>
      </c>
      <c r="E576" s="54" t="s">
        <v>684</v>
      </c>
      <c r="F576" s="23" t="s">
        <v>109</v>
      </c>
      <c r="G576" s="27">
        <v>0</v>
      </c>
      <c r="H576" s="27">
        <v>59540.92</v>
      </c>
      <c r="I576" s="128">
        <f t="shared" si="43"/>
        <v>59540.92</v>
      </c>
      <c r="J576" s="126"/>
      <c r="K576" s="1"/>
      <c r="L576" s="1"/>
    </row>
    <row r="577" spans="2:12" ht="27">
      <c r="B577" s="15" t="s">
        <v>374</v>
      </c>
      <c r="C577" s="23" t="s">
        <v>24</v>
      </c>
      <c r="D577" s="23" t="s">
        <v>9</v>
      </c>
      <c r="E577" s="54" t="s">
        <v>375</v>
      </c>
      <c r="F577" s="23"/>
      <c r="G577" s="27">
        <f>G578+G582</f>
        <v>179583.2</v>
      </c>
      <c r="H577" s="27">
        <f>H578+H582</f>
        <v>179583.2</v>
      </c>
      <c r="I577" s="128">
        <f t="shared" si="43"/>
        <v>0</v>
      </c>
      <c r="J577" s="126"/>
      <c r="K577" s="1"/>
      <c r="L577" s="1"/>
    </row>
    <row r="578" spans="2:12" ht="110.25">
      <c r="B578" s="69" t="s">
        <v>349</v>
      </c>
      <c r="C578" s="23" t="s">
        <v>24</v>
      </c>
      <c r="D578" s="23" t="s">
        <v>9</v>
      </c>
      <c r="E578" s="54" t="s">
        <v>376</v>
      </c>
      <c r="F578" s="23"/>
      <c r="G578" s="27">
        <f aca="true" t="shared" si="49" ref="G578:H580">G579</f>
        <v>179583.2</v>
      </c>
      <c r="H578" s="27">
        <f t="shared" si="49"/>
        <v>179583.2</v>
      </c>
      <c r="I578" s="128">
        <f t="shared" si="43"/>
        <v>0</v>
      </c>
      <c r="J578" s="126"/>
      <c r="K578" s="1"/>
      <c r="L578" s="1"/>
    </row>
    <row r="579" spans="2:12" ht="27">
      <c r="B579" s="69" t="s">
        <v>332</v>
      </c>
      <c r="C579" s="23" t="s">
        <v>24</v>
      </c>
      <c r="D579" s="23" t="s">
        <v>9</v>
      </c>
      <c r="E579" s="54" t="s">
        <v>376</v>
      </c>
      <c r="F579" s="23" t="s">
        <v>334</v>
      </c>
      <c r="G579" s="27">
        <f t="shared" si="49"/>
        <v>179583.2</v>
      </c>
      <c r="H579" s="27">
        <f t="shared" si="49"/>
        <v>179583.2</v>
      </c>
      <c r="I579" s="128">
        <f t="shared" si="43"/>
        <v>0</v>
      </c>
      <c r="J579" s="126"/>
      <c r="K579" s="1"/>
      <c r="L579" s="1"/>
    </row>
    <row r="580" spans="2:12" ht="13.5">
      <c r="B580" s="80" t="s">
        <v>106</v>
      </c>
      <c r="C580" s="23" t="s">
        <v>24</v>
      </c>
      <c r="D580" s="23" t="s">
        <v>9</v>
      </c>
      <c r="E580" s="54" t="s">
        <v>376</v>
      </c>
      <c r="F580" s="23" t="s">
        <v>107</v>
      </c>
      <c r="G580" s="27">
        <f t="shared" si="49"/>
        <v>179583.2</v>
      </c>
      <c r="H580" s="27">
        <f t="shared" si="49"/>
        <v>179583.2</v>
      </c>
      <c r="I580" s="128">
        <f t="shared" si="43"/>
        <v>0</v>
      </c>
      <c r="J580" s="126"/>
      <c r="K580" s="1"/>
      <c r="L580" s="1"/>
    </row>
    <row r="581" spans="2:12" ht="41.25">
      <c r="B581" s="15" t="s">
        <v>340</v>
      </c>
      <c r="C581" s="23" t="s">
        <v>24</v>
      </c>
      <c r="D581" s="23" t="s">
        <v>9</v>
      </c>
      <c r="E581" s="54" t="s">
        <v>376</v>
      </c>
      <c r="F581" s="23" t="s">
        <v>108</v>
      </c>
      <c r="G581" s="27">
        <v>179583.2</v>
      </c>
      <c r="H581" s="27">
        <v>179583.2</v>
      </c>
      <c r="I581" s="128">
        <f t="shared" si="43"/>
        <v>0</v>
      </c>
      <c r="J581" s="126"/>
      <c r="K581" s="1"/>
      <c r="L581" s="1"/>
    </row>
    <row r="582" spans="2:12" ht="60" customHeight="1" hidden="1">
      <c r="B582" s="120" t="s">
        <v>572</v>
      </c>
      <c r="C582" s="23" t="s">
        <v>24</v>
      </c>
      <c r="D582" s="23" t="s">
        <v>9</v>
      </c>
      <c r="E582" s="54" t="s">
        <v>635</v>
      </c>
      <c r="F582" s="23"/>
      <c r="G582" s="27">
        <f>G583</f>
        <v>0</v>
      </c>
      <c r="H582" s="27"/>
      <c r="I582" s="128">
        <f t="shared" si="43"/>
        <v>0</v>
      </c>
      <c r="J582" s="126"/>
      <c r="K582" s="1"/>
      <c r="L582" s="1"/>
    </row>
    <row r="583" spans="2:12" ht="30" customHeight="1" hidden="1">
      <c r="B583" s="69" t="s">
        <v>332</v>
      </c>
      <c r="C583" s="23" t="s">
        <v>24</v>
      </c>
      <c r="D583" s="23" t="s">
        <v>9</v>
      </c>
      <c r="E583" s="54" t="s">
        <v>635</v>
      </c>
      <c r="F583" s="23" t="s">
        <v>334</v>
      </c>
      <c r="G583" s="27">
        <f>G584</f>
        <v>0</v>
      </c>
      <c r="H583" s="27"/>
      <c r="I583" s="128">
        <f t="shared" si="43"/>
        <v>0</v>
      </c>
      <c r="J583" s="126"/>
      <c r="K583" s="1"/>
      <c r="L583" s="1"/>
    </row>
    <row r="584" spans="2:12" ht="15" customHeight="1" hidden="1">
      <c r="B584" s="80" t="s">
        <v>106</v>
      </c>
      <c r="C584" s="23" t="s">
        <v>24</v>
      </c>
      <c r="D584" s="23" t="s">
        <v>9</v>
      </c>
      <c r="E584" s="54" t="s">
        <v>635</v>
      </c>
      <c r="F584" s="23" t="s">
        <v>107</v>
      </c>
      <c r="G584" s="27">
        <f>G585</f>
        <v>0</v>
      </c>
      <c r="H584" s="27"/>
      <c r="I584" s="128">
        <f t="shared" si="43"/>
        <v>0</v>
      </c>
      <c r="J584" s="126"/>
      <c r="K584" s="1"/>
      <c r="L584" s="1"/>
    </row>
    <row r="585" spans="2:12" ht="45" customHeight="1" hidden="1">
      <c r="B585" s="15" t="s">
        <v>351</v>
      </c>
      <c r="C585" s="23" t="s">
        <v>24</v>
      </c>
      <c r="D585" s="23" t="s">
        <v>9</v>
      </c>
      <c r="E585" s="54" t="s">
        <v>635</v>
      </c>
      <c r="F585" s="23" t="s">
        <v>108</v>
      </c>
      <c r="G585" s="27">
        <v>0</v>
      </c>
      <c r="H585" s="27"/>
      <c r="I585" s="128">
        <f t="shared" si="43"/>
        <v>0</v>
      </c>
      <c r="J585" s="126"/>
      <c r="K585" s="1"/>
      <c r="L585" s="1"/>
    </row>
    <row r="586" spans="2:12" ht="13.5">
      <c r="B586" s="15" t="s">
        <v>422</v>
      </c>
      <c r="C586" s="23" t="s">
        <v>24</v>
      </c>
      <c r="D586" s="23" t="s">
        <v>9</v>
      </c>
      <c r="E586" s="54" t="s">
        <v>423</v>
      </c>
      <c r="F586" s="23"/>
      <c r="G586" s="27">
        <f>G587+G598+G603+G612</f>
        <v>450</v>
      </c>
      <c r="H586" s="27">
        <f>H587+H598+H603+H612</f>
        <v>450</v>
      </c>
      <c r="I586" s="128">
        <f t="shared" si="43"/>
        <v>0</v>
      </c>
      <c r="J586" s="126"/>
      <c r="K586" s="1"/>
      <c r="L586" s="1"/>
    </row>
    <row r="587" spans="2:12" ht="27">
      <c r="B587" s="15" t="s">
        <v>424</v>
      </c>
      <c r="C587" s="23" t="s">
        <v>24</v>
      </c>
      <c r="D587" s="23" t="s">
        <v>9</v>
      </c>
      <c r="E587" s="54" t="s">
        <v>425</v>
      </c>
      <c r="F587" s="23"/>
      <c r="G587" s="27">
        <f>G588</f>
        <v>250</v>
      </c>
      <c r="H587" s="27">
        <f>H588</f>
        <v>250</v>
      </c>
      <c r="I587" s="128">
        <f t="shared" si="43"/>
        <v>0</v>
      </c>
      <c r="J587" s="126"/>
      <c r="K587" s="1"/>
      <c r="L587" s="1"/>
    </row>
    <row r="588" spans="2:12" ht="13.5">
      <c r="B588" s="15" t="s">
        <v>53</v>
      </c>
      <c r="C588" s="23" t="s">
        <v>24</v>
      </c>
      <c r="D588" s="23" t="s">
        <v>9</v>
      </c>
      <c r="E588" s="54" t="s">
        <v>426</v>
      </c>
      <c r="F588" s="23"/>
      <c r="G588" s="27">
        <f>G595+G589+G592</f>
        <v>250</v>
      </c>
      <c r="H588" s="27">
        <f>H595+H589+H592</f>
        <v>250</v>
      </c>
      <c r="I588" s="128">
        <f t="shared" si="43"/>
        <v>0</v>
      </c>
      <c r="J588" s="126"/>
      <c r="K588" s="1"/>
      <c r="L588" s="1"/>
    </row>
    <row r="589" spans="2:12" ht="54.75">
      <c r="B589" s="69" t="s">
        <v>188</v>
      </c>
      <c r="C589" s="23" t="s">
        <v>24</v>
      </c>
      <c r="D589" s="23" t="s">
        <v>9</v>
      </c>
      <c r="E589" s="54" t="s">
        <v>426</v>
      </c>
      <c r="F589" s="23" t="s">
        <v>190</v>
      </c>
      <c r="G589" s="27">
        <f>G590</f>
        <v>0</v>
      </c>
      <c r="H589" s="27">
        <f>H590</f>
        <v>0</v>
      </c>
      <c r="I589" s="128">
        <f t="shared" si="43"/>
        <v>0</v>
      </c>
      <c r="J589" s="126"/>
      <c r="K589" s="1"/>
      <c r="L589" s="1"/>
    </row>
    <row r="590" spans="2:12" ht="13.5">
      <c r="B590" s="63" t="s">
        <v>215</v>
      </c>
      <c r="C590" s="23" t="s">
        <v>24</v>
      </c>
      <c r="D590" s="23" t="s">
        <v>9</v>
      </c>
      <c r="E590" s="54" t="s">
        <v>426</v>
      </c>
      <c r="F590" s="23" t="s">
        <v>216</v>
      </c>
      <c r="G590" s="27">
        <f>G591</f>
        <v>0</v>
      </c>
      <c r="H590" s="27">
        <f>H591</f>
        <v>0</v>
      </c>
      <c r="I590" s="128">
        <f t="shared" si="43"/>
        <v>0</v>
      </c>
      <c r="J590" s="126"/>
      <c r="K590" s="1"/>
      <c r="L590" s="1"/>
    </row>
    <row r="591" spans="2:12" ht="13.5">
      <c r="B591" s="16" t="s">
        <v>95</v>
      </c>
      <c r="C591" s="23" t="s">
        <v>24</v>
      </c>
      <c r="D591" s="23" t="s">
        <v>9</v>
      </c>
      <c r="E591" s="54" t="s">
        <v>426</v>
      </c>
      <c r="F591" s="23" t="s">
        <v>220</v>
      </c>
      <c r="G591" s="27">
        <v>0</v>
      </c>
      <c r="H591" s="27">
        <v>0</v>
      </c>
      <c r="I591" s="128">
        <f t="shared" si="43"/>
        <v>0</v>
      </c>
      <c r="J591" s="126"/>
      <c r="K591" s="1"/>
      <c r="L591" s="1"/>
    </row>
    <row r="592" spans="2:12" ht="27">
      <c r="B592" s="58" t="s">
        <v>192</v>
      </c>
      <c r="C592" s="23" t="s">
        <v>24</v>
      </c>
      <c r="D592" s="23" t="s">
        <v>9</v>
      </c>
      <c r="E592" s="54" t="s">
        <v>426</v>
      </c>
      <c r="F592" s="23" t="s">
        <v>193</v>
      </c>
      <c r="G592" s="27">
        <f>G593</f>
        <v>200</v>
      </c>
      <c r="H592" s="27">
        <f>H593</f>
        <v>200</v>
      </c>
      <c r="I592" s="128">
        <f t="shared" si="43"/>
        <v>0</v>
      </c>
      <c r="J592" s="126"/>
      <c r="K592" s="1"/>
      <c r="L592" s="1"/>
    </row>
    <row r="593" spans="2:12" ht="13.5">
      <c r="B593" s="15" t="s">
        <v>82</v>
      </c>
      <c r="C593" s="23" t="s">
        <v>24</v>
      </c>
      <c r="D593" s="23" t="s">
        <v>9</v>
      </c>
      <c r="E593" s="54" t="s">
        <v>426</v>
      </c>
      <c r="F593" s="23" t="s">
        <v>83</v>
      </c>
      <c r="G593" s="27">
        <f>G594</f>
        <v>200</v>
      </c>
      <c r="H593" s="27">
        <f>H594</f>
        <v>200</v>
      </c>
      <c r="I593" s="128">
        <f t="shared" si="43"/>
        <v>0</v>
      </c>
      <c r="J593" s="126"/>
      <c r="K593" s="1"/>
      <c r="L593" s="1"/>
    </row>
    <row r="594" spans="2:12" ht="13.5">
      <c r="B594" s="15" t="s">
        <v>84</v>
      </c>
      <c r="C594" s="23" t="s">
        <v>24</v>
      </c>
      <c r="D594" s="23" t="s">
        <v>9</v>
      </c>
      <c r="E594" s="54" t="s">
        <v>426</v>
      </c>
      <c r="F594" s="23" t="s">
        <v>85</v>
      </c>
      <c r="G594" s="27">
        <v>200</v>
      </c>
      <c r="H594" s="27">
        <v>200</v>
      </c>
      <c r="I594" s="128">
        <f t="shared" si="43"/>
        <v>0</v>
      </c>
      <c r="J594" s="126"/>
      <c r="K594" s="1"/>
      <c r="L594" s="1"/>
    </row>
    <row r="595" spans="2:12" ht="27">
      <c r="B595" s="69" t="s">
        <v>332</v>
      </c>
      <c r="C595" s="23" t="s">
        <v>24</v>
      </c>
      <c r="D595" s="23" t="s">
        <v>9</v>
      </c>
      <c r="E595" s="54" t="s">
        <v>426</v>
      </c>
      <c r="F595" s="23" t="s">
        <v>334</v>
      </c>
      <c r="G595" s="27">
        <f>G596</f>
        <v>50</v>
      </c>
      <c r="H595" s="27">
        <f>H596</f>
        <v>50</v>
      </c>
      <c r="I595" s="128">
        <f t="shared" si="43"/>
        <v>0</v>
      </c>
      <c r="J595" s="126"/>
      <c r="K595" s="1"/>
      <c r="L595" s="1"/>
    </row>
    <row r="596" spans="2:12" ht="13.5">
      <c r="B596" s="80" t="s">
        <v>106</v>
      </c>
      <c r="C596" s="23" t="s">
        <v>24</v>
      </c>
      <c r="D596" s="23" t="s">
        <v>9</v>
      </c>
      <c r="E596" s="54" t="s">
        <v>426</v>
      </c>
      <c r="F596" s="23" t="s">
        <v>107</v>
      </c>
      <c r="G596" s="27">
        <f>G597</f>
        <v>50</v>
      </c>
      <c r="H596" s="27">
        <f>H597</f>
        <v>50</v>
      </c>
      <c r="I596" s="128">
        <f t="shared" si="43"/>
        <v>0</v>
      </c>
      <c r="J596" s="126"/>
      <c r="K596" s="1"/>
      <c r="L596" s="1"/>
    </row>
    <row r="597" spans="2:12" ht="13.5">
      <c r="B597" s="15" t="s">
        <v>335</v>
      </c>
      <c r="C597" s="23" t="s">
        <v>24</v>
      </c>
      <c r="D597" s="23" t="s">
        <v>9</v>
      </c>
      <c r="E597" s="54" t="s">
        <v>426</v>
      </c>
      <c r="F597" s="23" t="s">
        <v>109</v>
      </c>
      <c r="G597" s="27">
        <v>50</v>
      </c>
      <c r="H597" s="27">
        <v>50</v>
      </c>
      <c r="I597" s="128">
        <f t="shared" si="43"/>
        <v>0</v>
      </c>
      <c r="J597" s="126"/>
      <c r="K597" s="1"/>
      <c r="L597" s="1"/>
    </row>
    <row r="598" spans="2:12" ht="27">
      <c r="B598" s="15" t="s">
        <v>427</v>
      </c>
      <c r="C598" s="23" t="s">
        <v>24</v>
      </c>
      <c r="D598" s="23" t="s">
        <v>9</v>
      </c>
      <c r="E598" s="54" t="s">
        <v>428</v>
      </c>
      <c r="F598" s="23"/>
      <c r="G598" s="27">
        <f aca="true" t="shared" si="50" ref="G598:H601">G599</f>
        <v>200</v>
      </c>
      <c r="H598" s="27">
        <f t="shared" si="50"/>
        <v>200</v>
      </c>
      <c r="I598" s="128">
        <f t="shared" si="43"/>
        <v>0</v>
      </c>
      <c r="J598" s="126"/>
      <c r="K598" s="1"/>
      <c r="L598" s="1"/>
    </row>
    <row r="599" spans="2:12" ht="27">
      <c r="B599" s="15" t="s">
        <v>51</v>
      </c>
      <c r="C599" s="23" t="s">
        <v>24</v>
      </c>
      <c r="D599" s="23" t="s">
        <v>9</v>
      </c>
      <c r="E599" s="54" t="s">
        <v>429</v>
      </c>
      <c r="F599" s="23"/>
      <c r="G599" s="27">
        <f t="shared" si="50"/>
        <v>200</v>
      </c>
      <c r="H599" s="27">
        <f t="shared" si="50"/>
        <v>200</v>
      </c>
      <c r="I599" s="128">
        <f aca="true" t="shared" si="51" ref="I599:I677">H599-G599</f>
        <v>0</v>
      </c>
      <c r="J599" s="126"/>
      <c r="K599" s="1"/>
      <c r="L599" s="1"/>
    </row>
    <row r="600" spans="2:12" ht="27">
      <c r="B600" s="69" t="s">
        <v>332</v>
      </c>
      <c r="C600" s="23" t="s">
        <v>24</v>
      </c>
      <c r="D600" s="23" t="s">
        <v>9</v>
      </c>
      <c r="E600" s="54" t="s">
        <v>429</v>
      </c>
      <c r="F600" s="23" t="s">
        <v>334</v>
      </c>
      <c r="G600" s="27">
        <f t="shared" si="50"/>
        <v>200</v>
      </c>
      <c r="H600" s="27">
        <f t="shared" si="50"/>
        <v>200</v>
      </c>
      <c r="I600" s="128">
        <f t="shared" si="51"/>
        <v>0</v>
      </c>
      <c r="J600" s="126"/>
      <c r="K600" s="1"/>
      <c r="L600" s="1"/>
    </row>
    <row r="601" spans="2:12" ht="13.5">
      <c r="B601" s="80" t="s">
        <v>106</v>
      </c>
      <c r="C601" s="23" t="s">
        <v>24</v>
      </c>
      <c r="D601" s="23" t="s">
        <v>9</v>
      </c>
      <c r="E601" s="54" t="s">
        <v>429</v>
      </c>
      <c r="F601" s="23" t="s">
        <v>107</v>
      </c>
      <c r="G601" s="27">
        <f t="shared" si="50"/>
        <v>200</v>
      </c>
      <c r="H601" s="27">
        <f t="shared" si="50"/>
        <v>200</v>
      </c>
      <c r="I601" s="128">
        <f t="shared" si="51"/>
        <v>0</v>
      </c>
      <c r="J601" s="126"/>
      <c r="K601" s="1"/>
      <c r="L601" s="1"/>
    </row>
    <row r="602" spans="2:12" ht="41.25">
      <c r="B602" s="15" t="s">
        <v>340</v>
      </c>
      <c r="C602" s="23" t="s">
        <v>24</v>
      </c>
      <c r="D602" s="23" t="s">
        <v>9</v>
      </c>
      <c r="E602" s="54" t="s">
        <v>429</v>
      </c>
      <c r="F602" s="23" t="s">
        <v>108</v>
      </c>
      <c r="G602" s="27">
        <v>200</v>
      </c>
      <c r="H602" s="27">
        <v>200</v>
      </c>
      <c r="I602" s="128">
        <f t="shared" si="51"/>
        <v>0</v>
      </c>
      <c r="J602" s="126"/>
      <c r="K602" s="1"/>
      <c r="L602" s="1"/>
    </row>
    <row r="603" spans="2:12" ht="45" customHeight="1" hidden="1">
      <c r="B603" s="15" t="s">
        <v>431</v>
      </c>
      <c r="C603" s="23" t="s">
        <v>24</v>
      </c>
      <c r="D603" s="23" t="s">
        <v>9</v>
      </c>
      <c r="E603" s="54" t="s">
        <v>430</v>
      </c>
      <c r="F603" s="23"/>
      <c r="G603" s="27">
        <f>G604+G608</f>
        <v>0</v>
      </c>
      <c r="H603" s="27"/>
      <c r="I603" s="128">
        <f t="shared" si="51"/>
        <v>0</v>
      </c>
      <c r="J603" s="126"/>
      <c r="K603" s="1"/>
      <c r="L603" s="1"/>
    </row>
    <row r="604" spans="2:12" ht="30" customHeight="1" hidden="1">
      <c r="B604" s="15" t="s">
        <v>51</v>
      </c>
      <c r="C604" s="23" t="s">
        <v>24</v>
      </c>
      <c r="D604" s="23" t="s">
        <v>9</v>
      </c>
      <c r="E604" s="54" t="s">
        <v>574</v>
      </c>
      <c r="F604" s="23"/>
      <c r="G604" s="27">
        <f>G605</f>
        <v>0</v>
      </c>
      <c r="H604" s="27"/>
      <c r="I604" s="128">
        <f t="shared" si="51"/>
        <v>0</v>
      </c>
      <c r="J604" s="126"/>
      <c r="K604" s="1"/>
      <c r="L604" s="1"/>
    </row>
    <row r="605" spans="2:12" ht="30" customHeight="1" hidden="1">
      <c r="B605" s="69" t="s">
        <v>332</v>
      </c>
      <c r="C605" s="23" t="s">
        <v>24</v>
      </c>
      <c r="D605" s="23" t="s">
        <v>9</v>
      </c>
      <c r="E605" s="54" t="s">
        <v>574</v>
      </c>
      <c r="F605" s="23" t="s">
        <v>334</v>
      </c>
      <c r="G605" s="27">
        <f>G606</f>
        <v>0</v>
      </c>
      <c r="H605" s="27"/>
      <c r="I605" s="128">
        <f t="shared" si="51"/>
        <v>0</v>
      </c>
      <c r="J605" s="126"/>
      <c r="K605" s="1"/>
      <c r="L605" s="1"/>
    </row>
    <row r="606" spans="2:12" ht="15" customHeight="1" hidden="1">
      <c r="B606" s="80" t="s">
        <v>106</v>
      </c>
      <c r="C606" s="23" t="s">
        <v>24</v>
      </c>
      <c r="D606" s="23" t="s">
        <v>9</v>
      </c>
      <c r="E606" s="54" t="s">
        <v>574</v>
      </c>
      <c r="F606" s="23" t="s">
        <v>107</v>
      </c>
      <c r="G606" s="27">
        <f>G607</f>
        <v>0</v>
      </c>
      <c r="H606" s="27"/>
      <c r="I606" s="128">
        <f t="shared" si="51"/>
        <v>0</v>
      </c>
      <c r="J606" s="126"/>
      <c r="K606" s="1"/>
      <c r="L606" s="1"/>
    </row>
    <row r="607" spans="2:12" ht="15" customHeight="1" hidden="1">
      <c r="B607" s="15" t="s">
        <v>335</v>
      </c>
      <c r="C607" s="23" t="s">
        <v>24</v>
      </c>
      <c r="D607" s="23" t="s">
        <v>9</v>
      </c>
      <c r="E607" s="54" t="s">
        <v>574</v>
      </c>
      <c r="F607" s="23" t="s">
        <v>109</v>
      </c>
      <c r="G607" s="27">
        <v>0</v>
      </c>
      <c r="H607" s="27"/>
      <c r="I607" s="128">
        <f t="shared" si="51"/>
        <v>0</v>
      </c>
      <c r="J607" s="126"/>
      <c r="K607" s="1"/>
      <c r="L607" s="1"/>
    </row>
    <row r="608" spans="2:12" ht="45" customHeight="1" hidden="1">
      <c r="B608" s="110" t="s">
        <v>595</v>
      </c>
      <c r="C608" s="23" t="s">
        <v>24</v>
      </c>
      <c r="D608" s="23" t="s">
        <v>9</v>
      </c>
      <c r="E608" s="54" t="s">
        <v>596</v>
      </c>
      <c r="F608" s="23"/>
      <c r="G608" s="27">
        <f>G609</f>
        <v>0</v>
      </c>
      <c r="H608" s="27"/>
      <c r="I608" s="128">
        <f t="shared" si="51"/>
        <v>0</v>
      </c>
      <c r="J608" s="126"/>
      <c r="K608" s="1"/>
      <c r="L608" s="1"/>
    </row>
    <row r="609" spans="2:12" ht="30" customHeight="1" hidden="1">
      <c r="B609" s="69" t="s">
        <v>332</v>
      </c>
      <c r="C609" s="23" t="s">
        <v>24</v>
      </c>
      <c r="D609" s="23" t="s">
        <v>9</v>
      </c>
      <c r="E609" s="54" t="s">
        <v>596</v>
      </c>
      <c r="F609" s="23" t="s">
        <v>334</v>
      </c>
      <c r="G609" s="27">
        <f>G610</f>
        <v>0</v>
      </c>
      <c r="H609" s="27"/>
      <c r="I609" s="128">
        <f t="shared" si="51"/>
        <v>0</v>
      </c>
      <c r="J609" s="126"/>
      <c r="K609" s="1"/>
      <c r="L609" s="1"/>
    </row>
    <row r="610" spans="2:12" ht="15" customHeight="1" hidden="1">
      <c r="B610" s="80" t="s">
        <v>106</v>
      </c>
      <c r="C610" s="23" t="s">
        <v>24</v>
      </c>
      <c r="D610" s="23" t="s">
        <v>9</v>
      </c>
      <c r="E610" s="54" t="s">
        <v>596</v>
      </c>
      <c r="F610" s="23" t="s">
        <v>107</v>
      </c>
      <c r="G610" s="27">
        <f>G611</f>
        <v>0</v>
      </c>
      <c r="H610" s="27"/>
      <c r="I610" s="128">
        <f t="shared" si="51"/>
        <v>0</v>
      </c>
      <c r="J610" s="126"/>
      <c r="K610" s="1"/>
      <c r="L610" s="1"/>
    </row>
    <row r="611" spans="2:12" ht="15" customHeight="1" hidden="1">
      <c r="B611" s="15" t="s">
        <v>335</v>
      </c>
      <c r="C611" s="23" t="s">
        <v>24</v>
      </c>
      <c r="D611" s="23" t="s">
        <v>9</v>
      </c>
      <c r="E611" s="54" t="s">
        <v>596</v>
      </c>
      <c r="F611" s="23" t="s">
        <v>109</v>
      </c>
      <c r="G611" s="27">
        <v>0</v>
      </c>
      <c r="H611" s="27"/>
      <c r="I611" s="128">
        <f t="shared" si="51"/>
        <v>0</v>
      </c>
      <c r="J611" s="126"/>
      <c r="K611" s="1"/>
      <c r="L611" s="1"/>
    </row>
    <row r="612" spans="2:10" ht="30" customHeight="1" hidden="1">
      <c r="B612" s="58" t="s">
        <v>432</v>
      </c>
      <c r="C612" s="23" t="s">
        <v>24</v>
      </c>
      <c r="D612" s="23" t="s">
        <v>9</v>
      </c>
      <c r="E612" s="54" t="s">
        <v>433</v>
      </c>
      <c r="F612" s="23"/>
      <c r="G612" s="27">
        <f>G613</f>
        <v>0</v>
      </c>
      <c r="H612" s="27"/>
      <c r="I612" s="128">
        <f t="shared" si="51"/>
        <v>0</v>
      </c>
      <c r="J612" s="126"/>
    </row>
    <row r="613" spans="2:10" ht="30" customHeight="1" hidden="1">
      <c r="B613" s="15" t="s">
        <v>51</v>
      </c>
      <c r="C613" s="23" t="s">
        <v>24</v>
      </c>
      <c r="D613" s="23" t="s">
        <v>9</v>
      </c>
      <c r="E613" s="54" t="s">
        <v>621</v>
      </c>
      <c r="F613" s="23"/>
      <c r="G613" s="27">
        <f>G614</f>
        <v>0</v>
      </c>
      <c r="H613" s="27"/>
      <c r="I613" s="128">
        <f t="shared" si="51"/>
        <v>0</v>
      </c>
      <c r="J613" s="126"/>
    </row>
    <row r="614" spans="2:10" ht="30" customHeight="1" hidden="1">
      <c r="B614" s="69" t="s">
        <v>332</v>
      </c>
      <c r="C614" s="23" t="s">
        <v>24</v>
      </c>
      <c r="D614" s="23" t="s">
        <v>9</v>
      </c>
      <c r="E614" s="54" t="s">
        <v>621</v>
      </c>
      <c r="F614" s="23" t="s">
        <v>334</v>
      </c>
      <c r="G614" s="27">
        <f>G615</f>
        <v>0</v>
      </c>
      <c r="H614" s="27"/>
      <c r="I614" s="128">
        <f t="shared" si="51"/>
        <v>0</v>
      </c>
      <c r="J614" s="126"/>
    </row>
    <row r="615" spans="2:10" ht="15" customHeight="1" hidden="1">
      <c r="B615" s="80" t="s">
        <v>106</v>
      </c>
      <c r="C615" s="23" t="s">
        <v>24</v>
      </c>
      <c r="D615" s="23" t="s">
        <v>9</v>
      </c>
      <c r="E615" s="54" t="s">
        <v>621</v>
      </c>
      <c r="F615" s="23" t="s">
        <v>107</v>
      </c>
      <c r="G615" s="27">
        <f>G616</f>
        <v>0</v>
      </c>
      <c r="H615" s="27"/>
      <c r="I615" s="128">
        <f t="shared" si="51"/>
        <v>0</v>
      </c>
      <c r="J615" s="126"/>
    </row>
    <row r="616" spans="2:10" ht="45" customHeight="1" hidden="1">
      <c r="B616" s="15" t="s">
        <v>340</v>
      </c>
      <c r="C616" s="23" t="s">
        <v>24</v>
      </c>
      <c r="D616" s="23" t="s">
        <v>9</v>
      </c>
      <c r="E616" s="54" t="s">
        <v>621</v>
      </c>
      <c r="F616" s="23" t="s">
        <v>108</v>
      </c>
      <c r="G616" s="27">
        <v>0</v>
      </c>
      <c r="H616" s="27"/>
      <c r="I616" s="128">
        <f t="shared" si="51"/>
        <v>0</v>
      </c>
      <c r="J616" s="126"/>
    </row>
    <row r="617" spans="2:10" ht="15" customHeight="1">
      <c r="B617" s="69" t="s">
        <v>180</v>
      </c>
      <c r="C617" s="23" t="s">
        <v>24</v>
      </c>
      <c r="D617" s="23" t="s">
        <v>9</v>
      </c>
      <c r="E617" s="54" t="s">
        <v>181</v>
      </c>
      <c r="F617" s="23"/>
      <c r="G617" s="27">
        <f aca="true" t="shared" si="52" ref="G617:H620">G618</f>
        <v>0</v>
      </c>
      <c r="H617" s="27">
        <f t="shared" si="52"/>
        <v>2056.28</v>
      </c>
      <c r="I617" s="128">
        <f t="shared" si="51"/>
        <v>2056.28</v>
      </c>
      <c r="J617" s="126"/>
    </row>
    <row r="618" spans="2:10" ht="48.75" customHeight="1">
      <c r="B618" s="120" t="s">
        <v>685</v>
      </c>
      <c r="C618" s="23" t="s">
        <v>24</v>
      </c>
      <c r="D618" s="23" t="s">
        <v>9</v>
      </c>
      <c r="E618" s="54" t="s">
        <v>686</v>
      </c>
      <c r="F618" s="23"/>
      <c r="G618" s="27">
        <f t="shared" si="52"/>
        <v>0</v>
      </c>
      <c r="H618" s="27">
        <f t="shared" si="52"/>
        <v>2056.28</v>
      </c>
      <c r="I618" s="128">
        <f t="shared" si="51"/>
        <v>2056.28</v>
      </c>
      <c r="J618" s="126"/>
    </row>
    <row r="619" spans="2:10" ht="30" customHeight="1">
      <c r="B619" s="69" t="s">
        <v>332</v>
      </c>
      <c r="C619" s="23" t="s">
        <v>24</v>
      </c>
      <c r="D619" s="23" t="s">
        <v>9</v>
      </c>
      <c r="E619" s="54" t="s">
        <v>686</v>
      </c>
      <c r="F619" s="23" t="s">
        <v>334</v>
      </c>
      <c r="G619" s="27">
        <f t="shared" si="52"/>
        <v>0</v>
      </c>
      <c r="H619" s="27">
        <f t="shared" si="52"/>
        <v>2056.28</v>
      </c>
      <c r="I619" s="128">
        <f t="shared" si="51"/>
        <v>2056.28</v>
      </c>
      <c r="J619" s="126"/>
    </row>
    <row r="620" spans="2:10" ht="15" customHeight="1">
      <c r="B620" s="80" t="s">
        <v>106</v>
      </c>
      <c r="C620" s="23" t="s">
        <v>24</v>
      </c>
      <c r="D620" s="23" t="s">
        <v>9</v>
      </c>
      <c r="E620" s="54" t="s">
        <v>686</v>
      </c>
      <c r="F620" s="23" t="s">
        <v>107</v>
      </c>
      <c r="G620" s="27">
        <f t="shared" si="52"/>
        <v>0</v>
      </c>
      <c r="H620" s="27">
        <f t="shared" si="52"/>
        <v>2056.28</v>
      </c>
      <c r="I620" s="128">
        <f t="shared" si="51"/>
        <v>2056.28</v>
      </c>
      <c r="J620" s="126"/>
    </row>
    <row r="621" spans="2:10" ht="45" customHeight="1">
      <c r="B621" s="15" t="s">
        <v>351</v>
      </c>
      <c r="C621" s="23" t="s">
        <v>24</v>
      </c>
      <c r="D621" s="23" t="s">
        <v>9</v>
      </c>
      <c r="E621" s="54" t="s">
        <v>686</v>
      </c>
      <c r="F621" s="23" t="s">
        <v>109</v>
      </c>
      <c r="G621" s="27">
        <v>0</v>
      </c>
      <c r="H621" s="27">
        <v>2056.28</v>
      </c>
      <c r="I621" s="128">
        <f t="shared" si="51"/>
        <v>2056.28</v>
      </c>
      <c r="J621" s="126"/>
    </row>
    <row r="622" spans="2:12" s="98" customFormat="1" ht="13.5">
      <c r="B622" s="73" t="s">
        <v>383</v>
      </c>
      <c r="C622" s="24" t="s">
        <v>24</v>
      </c>
      <c r="D622" s="24" t="s">
        <v>12</v>
      </c>
      <c r="E622" s="53"/>
      <c r="F622" s="24"/>
      <c r="G622" s="26">
        <f>G623+G638+G668</f>
        <v>23101.100000000002</v>
      </c>
      <c r="H622" s="26">
        <f>H623+H638+H668</f>
        <v>23772.84</v>
      </c>
      <c r="I622" s="147">
        <f t="shared" si="51"/>
        <v>671.739999999998</v>
      </c>
      <c r="J622" s="122"/>
      <c r="K622" s="97"/>
      <c r="L622" s="97"/>
    </row>
    <row r="623" spans="2:10" ht="27">
      <c r="B623" s="69" t="s">
        <v>540</v>
      </c>
      <c r="C623" s="23" t="s">
        <v>24</v>
      </c>
      <c r="D623" s="23" t="s">
        <v>12</v>
      </c>
      <c r="E623" s="54" t="s">
        <v>24</v>
      </c>
      <c r="F623" s="23"/>
      <c r="G623" s="27">
        <f>G624</f>
        <v>13279.1</v>
      </c>
      <c r="H623" s="27">
        <f>H624</f>
        <v>13657.72</v>
      </c>
      <c r="I623" s="128">
        <f t="shared" si="51"/>
        <v>378.619999999999</v>
      </c>
      <c r="J623" s="126"/>
    </row>
    <row r="624" spans="2:10" ht="13.5">
      <c r="B624" s="69" t="s">
        <v>384</v>
      </c>
      <c r="C624" s="23" t="s">
        <v>24</v>
      </c>
      <c r="D624" s="23" t="s">
        <v>12</v>
      </c>
      <c r="E624" s="54" t="s">
        <v>385</v>
      </c>
      <c r="F624" s="23"/>
      <c r="G624" s="27">
        <f>G625</f>
        <v>13279.1</v>
      </c>
      <c r="H624" s="27">
        <f>H625</f>
        <v>13657.72</v>
      </c>
      <c r="I624" s="128">
        <f t="shared" si="51"/>
        <v>378.619999999999</v>
      </c>
      <c r="J624" s="126"/>
    </row>
    <row r="625" spans="2:10" ht="27">
      <c r="B625" s="69" t="s">
        <v>386</v>
      </c>
      <c r="C625" s="23" t="s">
        <v>24</v>
      </c>
      <c r="D625" s="23" t="s">
        <v>12</v>
      </c>
      <c r="E625" s="54" t="s">
        <v>387</v>
      </c>
      <c r="F625" s="23"/>
      <c r="G625" s="27">
        <f>G626+G630</f>
        <v>13279.1</v>
      </c>
      <c r="H625" s="27">
        <f>H626+H630</f>
        <v>13657.72</v>
      </c>
      <c r="I625" s="128">
        <f t="shared" si="51"/>
        <v>378.619999999999</v>
      </c>
      <c r="J625" s="126"/>
    </row>
    <row r="626" spans="2:10" ht="13.5">
      <c r="B626" s="15" t="s">
        <v>381</v>
      </c>
      <c r="C626" s="23" t="s">
        <v>24</v>
      </c>
      <c r="D626" s="23" t="s">
        <v>12</v>
      </c>
      <c r="E626" s="54" t="s">
        <v>388</v>
      </c>
      <c r="F626" s="23"/>
      <c r="G626" s="27">
        <f>G629</f>
        <v>13279.1</v>
      </c>
      <c r="H626" s="27">
        <f>H629</f>
        <v>13277.65</v>
      </c>
      <c r="I626" s="128">
        <f t="shared" si="51"/>
        <v>-1.4500000000007276</v>
      </c>
      <c r="J626" s="126"/>
    </row>
    <row r="627" spans="2:10" ht="27">
      <c r="B627" s="69" t="s">
        <v>332</v>
      </c>
      <c r="C627" s="23" t="s">
        <v>24</v>
      </c>
      <c r="D627" s="23" t="s">
        <v>12</v>
      </c>
      <c r="E627" s="54" t="s">
        <v>388</v>
      </c>
      <c r="F627" s="23" t="s">
        <v>334</v>
      </c>
      <c r="G627" s="27">
        <f>G628</f>
        <v>13279.1</v>
      </c>
      <c r="H627" s="27">
        <f>H628</f>
        <v>13277.65</v>
      </c>
      <c r="I627" s="128">
        <f t="shared" si="51"/>
        <v>-1.4500000000007276</v>
      </c>
      <c r="J627" s="126"/>
    </row>
    <row r="628" spans="2:12" ht="13.5">
      <c r="B628" s="80" t="s">
        <v>106</v>
      </c>
      <c r="C628" s="23" t="s">
        <v>24</v>
      </c>
      <c r="D628" s="23" t="s">
        <v>12</v>
      </c>
      <c r="E628" s="54" t="s">
        <v>388</v>
      </c>
      <c r="F628" s="23" t="s">
        <v>107</v>
      </c>
      <c r="G628" s="27">
        <f>G629</f>
        <v>13279.1</v>
      </c>
      <c r="H628" s="27">
        <f>H629</f>
        <v>13277.65</v>
      </c>
      <c r="I628" s="128">
        <f t="shared" si="51"/>
        <v>-1.4500000000007276</v>
      </c>
      <c r="J628" s="126"/>
      <c r="K628" s="1"/>
      <c r="L628" s="1"/>
    </row>
    <row r="629" spans="2:12" ht="41.25">
      <c r="B629" s="15" t="s">
        <v>340</v>
      </c>
      <c r="C629" s="23" t="s">
        <v>24</v>
      </c>
      <c r="D629" s="23" t="s">
        <v>12</v>
      </c>
      <c r="E629" s="54" t="s">
        <v>388</v>
      </c>
      <c r="F629" s="23" t="s">
        <v>108</v>
      </c>
      <c r="G629" s="27">
        <v>13279.1</v>
      </c>
      <c r="H629" s="27">
        <v>13277.65</v>
      </c>
      <c r="I629" s="128">
        <f t="shared" si="51"/>
        <v>-1.4500000000007276</v>
      </c>
      <c r="J629" s="126"/>
      <c r="K629" s="1"/>
      <c r="L629" s="1"/>
    </row>
    <row r="630" spans="2:12" ht="78.75" customHeight="1">
      <c r="B630" s="16" t="s">
        <v>665</v>
      </c>
      <c r="C630" s="23" t="s">
        <v>24</v>
      </c>
      <c r="D630" s="23" t="s">
        <v>12</v>
      </c>
      <c r="E630" s="54" t="s">
        <v>689</v>
      </c>
      <c r="F630" s="23"/>
      <c r="G630" s="27">
        <f aca="true" t="shared" si="53" ref="G630:H632">G631</f>
        <v>0</v>
      </c>
      <c r="H630" s="27">
        <f t="shared" si="53"/>
        <v>380.07</v>
      </c>
      <c r="I630" s="128">
        <f t="shared" si="51"/>
        <v>380.07</v>
      </c>
      <c r="J630" s="126"/>
      <c r="K630" s="1"/>
      <c r="L630" s="1"/>
    </row>
    <row r="631" spans="2:12" ht="30" customHeight="1">
      <c r="B631" s="69" t="s">
        <v>332</v>
      </c>
      <c r="C631" s="23" t="s">
        <v>24</v>
      </c>
      <c r="D631" s="23" t="s">
        <v>12</v>
      </c>
      <c r="E631" s="54" t="s">
        <v>689</v>
      </c>
      <c r="F631" s="23" t="s">
        <v>334</v>
      </c>
      <c r="G631" s="27">
        <f t="shared" si="53"/>
        <v>0</v>
      </c>
      <c r="H631" s="27">
        <f t="shared" si="53"/>
        <v>380.07</v>
      </c>
      <c r="I631" s="128">
        <f t="shared" si="51"/>
        <v>380.07</v>
      </c>
      <c r="J631" s="126"/>
      <c r="K631" s="1"/>
      <c r="L631" s="1"/>
    </row>
    <row r="632" spans="2:12" ht="15" customHeight="1">
      <c r="B632" s="80" t="s">
        <v>106</v>
      </c>
      <c r="C632" s="23" t="s">
        <v>24</v>
      </c>
      <c r="D632" s="23" t="s">
        <v>12</v>
      </c>
      <c r="E632" s="54" t="s">
        <v>689</v>
      </c>
      <c r="F632" s="23" t="s">
        <v>107</v>
      </c>
      <c r="G632" s="27">
        <f t="shared" si="53"/>
        <v>0</v>
      </c>
      <c r="H632" s="27">
        <f t="shared" si="53"/>
        <v>380.07</v>
      </c>
      <c r="I632" s="128">
        <f t="shared" si="51"/>
        <v>380.07</v>
      </c>
      <c r="J632" s="126"/>
      <c r="K632" s="1"/>
      <c r="L632" s="1"/>
    </row>
    <row r="633" spans="2:12" ht="15" customHeight="1">
      <c r="B633" s="69" t="s">
        <v>335</v>
      </c>
      <c r="C633" s="23" t="s">
        <v>24</v>
      </c>
      <c r="D633" s="23" t="s">
        <v>12</v>
      </c>
      <c r="E633" s="54" t="s">
        <v>689</v>
      </c>
      <c r="F633" s="23" t="s">
        <v>109</v>
      </c>
      <c r="G633" s="27">
        <v>0</v>
      </c>
      <c r="H633" s="27">
        <v>380.07</v>
      </c>
      <c r="I633" s="128">
        <f t="shared" si="51"/>
        <v>380.07</v>
      </c>
      <c r="J633" s="126"/>
      <c r="K633" s="1"/>
      <c r="L633" s="1"/>
    </row>
    <row r="634" spans="2:12" ht="30" customHeight="1" hidden="1">
      <c r="B634" s="107" t="s">
        <v>581</v>
      </c>
      <c r="C634" s="23" t="s">
        <v>24</v>
      </c>
      <c r="D634" s="23" t="s">
        <v>12</v>
      </c>
      <c r="E634" s="54" t="s">
        <v>618</v>
      </c>
      <c r="F634" s="23"/>
      <c r="G634" s="27">
        <f>G635</f>
        <v>0</v>
      </c>
      <c r="H634" s="27"/>
      <c r="I634" s="128">
        <f t="shared" si="51"/>
        <v>0</v>
      </c>
      <c r="J634" s="126"/>
      <c r="K634" s="1"/>
      <c r="L634" s="1"/>
    </row>
    <row r="635" spans="2:12" ht="30" customHeight="1" hidden="1">
      <c r="B635" s="69" t="s">
        <v>332</v>
      </c>
      <c r="C635" s="23" t="s">
        <v>24</v>
      </c>
      <c r="D635" s="23" t="s">
        <v>12</v>
      </c>
      <c r="E635" s="54" t="s">
        <v>618</v>
      </c>
      <c r="F635" s="23" t="s">
        <v>334</v>
      </c>
      <c r="G635" s="27">
        <f>G636</f>
        <v>0</v>
      </c>
      <c r="H635" s="27"/>
      <c r="I635" s="128">
        <f t="shared" si="51"/>
        <v>0</v>
      </c>
      <c r="J635" s="126"/>
      <c r="K635" s="1"/>
      <c r="L635" s="1"/>
    </row>
    <row r="636" spans="2:12" ht="15" customHeight="1" hidden="1">
      <c r="B636" s="80" t="s">
        <v>106</v>
      </c>
      <c r="C636" s="23" t="s">
        <v>24</v>
      </c>
      <c r="D636" s="23" t="s">
        <v>12</v>
      </c>
      <c r="E636" s="54" t="s">
        <v>618</v>
      </c>
      <c r="F636" s="23" t="s">
        <v>107</v>
      </c>
      <c r="G636" s="27">
        <f>G637</f>
        <v>0</v>
      </c>
      <c r="H636" s="27"/>
      <c r="I636" s="128">
        <f t="shared" si="51"/>
        <v>0</v>
      </c>
      <c r="J636" s="126"/>
      <c r="K636" s="1"/>
      <c r="L636" s="1"/>
    </row>
    <row r="637" spans="2:12" ht="45" customHeight="1" hidden="1">
      <c r="B637" s="15" t="s">
        <v>351</v>
      </c>
      <c r="C637" s="23" t="s">
        <v>24</v>
      </c>
      <c r="D637" s="23" t="s">
        <v>12</v>
      </c>
      <c r="E637" s="54" t="s">
        <v>618</v>
      </c>
      <c r="F637" s="23" t="s">
        <v>108</v>
      </c>
      <c r="G637" s="27">
        <v>0</v>
      </c>
      <c r="H637" s="27"/>
      <c r="I637" s="128">
        <f t="shared" si="51"/>
        <v>0</v>
      </c>
      <c r="J637" s="126"/>
      <c r="K637" s="1"/>
      <c r="L637" s="1"/>
    </row>
    <row r="638" spans="2:12" ht="27">
      <c r="B638" s="15" t="s">
        <v>541</v>
      </c>
      <c r="C638" s="23" t="s">
        <v>24</v>
      </c>
      <c r="D638" s="23" t="s">
        <v>12</v>
      </c>
      <c r="E638" s="54" t="s">
        <v>40</v>
      </c>
      <c r="F638" s="23"/>
      <c r="G638" s="27">
        <f aca="true" t="shared" si="54" ref="G638:H643">G639</f>
        <v>9669.2</v>
      </c>
      <c r="H638" s="27">
        <f t="shared" si="54"/>
        <v>9960.820000000002</v>
      </c>
      <c r="I638" s="128">
        <f t="shared" si="51"/>
        <v>291.6200000000008</v>
      </c>
      <c r="J638" s="126"/>
      <c r="K638" s="1"/>
      <c r="L638" s="1"/>
    </row>
    <row r="639" spans="2:12" ht="27">
      <c r="B639" s="15" t="s">
        <v>377</v>
      </c>
      <c r="C639" s="23" t="s">
        <v>24</v>
      </c>
      <c r="D639" s="23" t="s">
        <v>12</v>
      </c>
      <c r="E639" s="54" t="s">
        <v>378</v>
      </c>
      <c r="F639" s="23"/>
      <c r="G639" s="27">
        <f>G640+G649+G653</f>
        <v>9669.2</v>
      </c>
      <c r="H639" s="27">
        <f>H640+H649+H653</f>
        <v>9960.820000000002</v>
      </c>
      <c r="I639" s="128">
        <f t="shared" si="51"/>
        <v>291.6200000000008</v>
      </c>
      <c r="J639" s="126"/>
      <c r="K639" s="1"/>
      <c r="L639" s="1"/>
    </row>
    <row r="640" spans="2:12" ht="41.25">
      <c r="B640" s="15" t="s">
        <v>379</v>
      </c>
      <c r="C640" s="23" t="s">
        <v>24</v>
      </c>
      <c r="D640" s="23" t="s">
        <v>12</v>
      </c>
      <c r="E640" s="54" t="s">
        <v>380</v>
      </c>
      <c r="F640" s="23"/>
      <c r="G640" s="27">
        <f>G641+G645+G664</f>
        <v>9669.2</v>
      </c>
      <c r="H640" s="27">
        <f>H641+H645+H664</f>
        <v>6193.420000000001</v>
      </c>
      <c r="I640" s="128">
        <f t="shared" si="51"/>
        <v>-3475.7799999999997</v>
      </c>
      <c r="J640" s="126"/>
      <c r="K640" s="1"/>
      <c r="L640" s="1"/>
    </row>
    <row r="641" spans="2:12" ht="13.5">
      <c r="B641" s="15" t="s">
        <v>381</v>
      </c>
      <c r="C641" s="23" t="s">
        <v>24</v>
      </c>
      <c r="D641" s="23" t="s">
        <v>12</v>
      </c>
      <c r="E641" s="54" t="s">
        <v>382</v>
      </c>
      <c r="F641" s="23"/>
      <c r="G641" s="27">
        <f t="shared" si="54"/>
        <v>9669.2</v>
      </c>
      <c r="H641" s="27">
        <f t="shared" si="54"/>
        <v>5901.800000000001</v>
      </c>
      <c r="I641" s="128">
        <f t="shared" si="51"/>
        <v>-3767.3999999999996</v>
      </c>
      <c r="J641" s="126"/>
      <c r="K641" s="1"/>
      <c r="L641" s="1"/>
    </row>
    <row r="642" spans="2:12" ht="27">
      <c r="B642" s="69" t="s">
        <v>332</v>
      </c>
      <c r="C642" s="23" t="s">
        <v>24</v>
      </c>
      <c r="D642" s="23" t="s">
        <v>12</v>
      </c>
      <c r="E642" s="54" t="s">
        <v>382</v>
      </c>
      <c r="F642" s="23" t="s">
        <v>334</v>
      </c>
      <c r="G642" s="27">
        <f t="shared" si="54"/>
        <v>9669.2</v>
      </c>
      <c r="H642" s="27">
        <f t="shared" si="54"/>
        <v>5901.800000000001</v>
      </c>
      <c r="I642" s="128">
        <f t="shared" si="51"/>
        <v>-3767.3999999999996</v>
      </c>
      <c r="J642" s="126"/>
      <c r="K642" s="1"/>
      <c r="L642" s="1"/>
    </row>
    <row r="643" spans="2:12" ht="13.5">
      <c r="B643" s="80" t="s">
        <v>106</v>
      </c>
      <c r="C643" s="23" t="s">
        <v>24</v>
      </c>
      <c r="D643" s="23" t="s">
        <v>12</v>
      </c>
      <c r="E643" s="54" t="s">
        <v>382</v>
      </c>
      <c r="F643" s="23" t="s">
        <v>107</v>
      </c>
      <c r="G643" s="27">
        <f t="shared" si="54"/>
        <v>9669.2</v>
      </c>
      <c r="H643" s="27">
        <f t="shared" si="54"/>
        <v>5901.800000000001</v>
      </c>
      <c r="I643" s="128">
        <f t="shared" si="51"/>
        <v>-3767.3999999999996</v>
      </c>
      <c r="J643" s="126"/>
      <c r="K643" s="1"/>
      <c r="L643" s="1"/>
    </row>
    <row r="644" spans="2:12" ht="41.25">
      <c r="B644" s="15" t="s">
        <v>340</v>
      </c>
      <c r="C644" s="23" t="s">
        <v>24</v>
      </c>
      <c r="D644" s="23" t="s">
        <v>12</v>
      </c>
      <c r="E644" s="54" t="s">
        <v>382</v>
      </c>
      <c r="F644" s="23" t="s">
        <v>108</v>
      </c>
      <c r="G644" s="27">
        <v>9669.2</v>
      </c>
      <c r="H644" s="27">
        <f>9669.2-3767.4</f>
        <v>5901.800000000001</v>
      </c>
      <c r="I644" s="128">
        <f t="shared" si="51"/>
        <v>-3767.3999999999996</v>
      </c>
      <c r="J644" s="126"/>
      <c r="K644" s="1"/>
      <c r="L644" s="1"/>
    </row>
    <row r="645" spans="2:12" ht="78.75" customHeight="1" hidden="1">
      <c r="B645" s="16" t="s">
        <v>665</v>
      </c>
      <c r="C645" s="23" t="s">
        <v>24</v>
      </c>
      <c r="D645" s="23" t="s">
        <v>12</v>
      </c>
      <c r="E645" s="54" t="s">
        <v>689</v>
      </c>
      <c r="F645" s="23"/>
      <c r="G645" s="27">
        <f>G646</f>
        <v>0</v>
      </c>
      <c r="H645" s="27"/>
      <c r="I645" s="128">
        <f t="shared" si="51"/>
        <v>0</v>
      </c>
      <c r="J645" s="126"/>
      <c r="K645" s="1"/>
      <c r="L645" s="1"/>
    </row>
    <row r="646" spans="2:12" ht="30" customHeight="1" hidden="1">
      <c r="B646" s="69" t="s">
        <v>332</v>
      </c>
      <c r="C646" s="23" t="s">
        <v>24</v>
      </c>
      <c r="D646" s="23" t="s">
        <v>12</v>
      </c>
      <c r="E646" s="54" t="s">
        <v>689</v>
      </c>
      <c r="F646" s="23" t="s">
        <v>334</v>
      </c>
      <c r="G646" s="27">
        <f>G647</f>
        <v>0</v>
      </c>
      <c r="H646" s="27"/>
      <c r="I646" s="128">
        <f t="shared" si="51"/>
        <v>0</v>
      </c>
      <c r="J646" s="126"/>
      <c r="K646" s="1"/>
      <c r="L646" s="1"/>
    </row>
    <row r="647" spans="2:12" ht="15" customHeight="1" hidden="1">
      <c r="B647" s="80" t="s">
        <v>106</v>
      </c>
      <c r="C647" s="23" t="s">
        <v>24</v>
      </c>
      <c r="D647" s="23" t="s">
        <v>12</v>
      </c>
      <c r="E647" s="54" t="s">
        <v>689</v>
      </c>
      <c r="F647" s="23" t="s">
        <v>107</v>
      </c>
      <c r="G647" s="27">
        <f>G648</f>
        <v>0</v>
      </c>
      <c r="H647" s="27"/>
      <c r="I647" s="128">
        <f t="shared" si="51"/>
        <v>0</v>
      </c>
      <c r="J647" s="126"/>
      <c r="K647" s="1"/>
      <c r="L647" s="1"/>
    </row>
    <row r="648" spans="2:12" ht="15" customHeight="1" hidden="1">
      <c r="B648" s="69" t="s">
        <v>335</v>
      </c>
      <c r="C648" s="23" t="s">
        <v>24</v>
      </c>
      <c r="D648" s="23" t="s">
        <v>12</v>
      </c>
      <c r="E648" s="54" t="s">
        <v>689</v>
      </c>
      <c r="F648" s="23" t="s">
        <v>109</v>
      </c>
      <c r="G648" s="27">
        <v>0</v>
      </c>
      <c r="H648" s="27"/>
      <c r="I648" s="128">
        <f t="shared" si="51"/>
        <v>0</v>
      </c>
      <c r="J648" s="126"/>
      <c r="K648" s="1"/>
      <c r="L648" s="1"/>
    </row>
    <row r="649" spans="2:12" ht="41.25">
      <c r="B649" s="152" t="s">
        <v>702</v>
      </c>
      <c r="C649" s="153" t="s">
        <v>24</v>
      </c>
      <c r="D649" s="153" t="s">
        <v>12</v>
      </c>
      <c r="E649" s="154" t="s">
        <v>703</v>
      </c>
      <c r="F649" s="153"/>
      <c r="G649" s="155">
        <f aca="true" t="shared" si="55" ref="G649:H651">G650</f>
        <v>0</v>
      </c>
      <c r="H649" s="155">
        <f t="shared" si="55"/>
        <v>3494.4</v>
      </c>
      <c r="I649" s="156">
        <f>H649-G649</f>
        <v>3494.4</v>
      </c>
      <c r="J649" s="126"/>
      <c r="K649" s="1"/>
      <c r="L649" s="1"/>
    </row>
    <row r="650" spans="2:12" ht="27">
      <c r="B650" s="157" t="s">
        <v>332</v>
      </c>
      <c r="C650" s="153" t="s">
        <v>24</v>
      </c>
      <c r="D650" s="153" t="s">
        <v>12</v>
      </c>
      <c r="E650" s="154" t="s">
        <v>704</v>
      </c>
      <c r="F650" s="153" t="s">
        <v>334</v>
      </c>
      <c r="G650" s="155">
        <f t="shared" si="55"/>
        <v>0</v>
      </c>
      <c r="H650" s="155">
        <f t="shared" si="55"/>
        <v>3494.4</v>
      </c>
      <c r="I650" s="156">
        <f aca="true" t="shared" si="56" ref="I650:I663">H650-G650</f>
        <v>3494.4</v>
      </c>
      <c r="J650" s="126"/>
      <c r="K650" s="1"/>
      <c r="L650" s="1"/>
    </row>
    <row r="651" spans="2:12" ht="13.5">
      <c r="B651" s="158" t="s">
        <v>106</v>
      </c>
      <c r="C651" s="153" t="s">
        <v>24</v>
      </c>
      <c r="D651" s="153" t="s">
        <v>12</v>
      </c>
      <c r="E651" s="154" t="s">
        <v>704</v>
      </c>
      <c r="F651" s="153" t="s">
        <v>107</v>
      </c>
      <c r="G651" s="155">
        <f t="shared" si="55"/>
        <v>0</v>
      </c>
      <c r="H651" s="155">
        <f t="shared" si="55"/>
        <v>3494.4</v>
      </c>
      <c r="I651" s="156">
        <f t="shared" si="56"/>
        <v>3494.4</v>
      </c>
      <c r="J651" s="126"/>
      <c r="K651" s="1"/>
      <c r="L651" s="1"/>
    </row>
    <row r="652" spans="2:12" ht="41.25">
      <c r="B652" s="152" t="s">
        <v>340</v>
      </c>
      <c r="C652" s="153" t="s">
        <v>24</v>
      </c>
      <c r="D652" s="153" t="s">
        <v>12</v>
      </c>
      <c r="E652" s="154" t="s">
        <v>704</v>
      </c>
      <c r="F652" s="153" t="s">
        <v>108</v>
      </c>
      <c r="G652" s="155"/>
      <c r="H652" s="155">
        <v>3494.4</v>
      </c>
      <c r="I652" s="156">
        <f t="shared" si="56"/>
        <v>3494.4</v>
      </c>
      <c r="J652" s="126"/>
      <c r="K652" s="1"/>
      <c r="L652" s="1"/>
    </row>
    <row r="653" spans="2:12" ht="27">
      <c r="B653" s="152" t="s">
        <v>705</v>
      </c>
      <c r="C653" s="153" t="s">
        <v>24</v>
      </c>
      <c r="D653" s="153" t="s">
        <v>12</v>
      </c>
      <c r="E653" s="154" t="s">
        <v>706</v>
      </c>
      <c r="F653" s="153"/>
      <c r="G653" s="155">
        <f>G654+G661</f>
        <v>0</v>
      </c>
      <c r="H653" s="155">
        <f>H654+H661</f>
        <v>273</v>
      </c>
      <c r="I653" s="156">
        <f t="shared" si="56"/>
        <v>273</v>
      </c>
      <c r="J653" s="126"/>
      <c r="K653" s="1"/>
      <c r="L653" s="1"/>
    </row>
    <row r="654" spans="2:12" ht="27">
      <c r="B654" s="157" t="s">
        <v>332</v>
      </c>
      <c r="C654" s="153" t="s">
        <v>24</v>
      </c>
      <c r="D654" s="153" t="s">
        <v>12</v>
      </c>
      <c r="E654" s="154" t="s">
        <v>707</v>
      </c>
      <c r="F654" s="153" t="s">
        <v>334</v>
      </c>
      <c r="G654" s="155">
        <f>G655+G657+G659</f>
        <v>0</v>
      </c>
      <c r="H654" s="155">
        <f>H655+H657+H659</f>
        <v>243</v>
      </c>
      <c r="I654" s="156">
        <f t="shared" si="56"/>
        <v>243</v>
      </c>
      <c r="J654" s="126"/>
      <c r="K654" s="1"/>
      <c r="L654" s="1"/>
    </row>
    <row r="655" spans="2:12" ht="15" customHeight="1">
      <c r="B655" s="158" t="s">
        <v>106</v>
      </c>
      <c r="C655" s="153" t="s">
        <v>24</v>
      </c>
      <c r="D655" s="153" t="s">
        <v>12</v>
      </c>
      <c r="E655" s="154" t="s">
        <v>707</v>
      </c>
      <c r="F655" s="153" t="s">
        <v>107</v>
      </c>
      <c r="G655" s="155">
        <f>G656</f>
        <v>0</v>
      </c>
      <c r="H655" s="155">
        <f>H656</f>
        <v>183</v>
      </c>
      <c r="I655" s="156">
        <f t="shared" si="56"/>
        <v>183</v>
      </c>
      <c r="J655" s="126"/>
      <c r="K655" s="1"/>
      <c r="L655" s="1"/>
    </row>
    <row r="656" spans="2:12" ht="15" customHeight="1">
      <c r="B656" s="157" t="s">
        <v>709</v>
      </c>
      <c r="C656" s="153" t="s">
        <v>24</v>
      </c>
      <c r="D656" s="153" t="s">
        <v>12</v>
      </c>
      <c r="E656" s="154" t="s">
        <v>707</v>
      </c>
      <c r="F656" s="153" t="s">
        <v>708</v>
      </c>
      <c r="G656" s="155"/>
      <c r="H656" s="155">
        <v>183</v>
      </c>
      <c r="I656" s="156">
        <f t="shared" si="56"/>
        <v>183</v>
      </c>
      <c r="J656" s="126"/>
      <c r="K656" s="1"/>
      <c r="L656" s="1"/>
    </row>
    <row r="657" spans="2:12" ht="15" customHeight="1">
      <c r="B657" s="157" t="s">
        <v>710</v>
      </c>
      <c r="C657" s="153" t="s">
        <v>24</v>
      </c>
      <c r="D657" s="153" t="s">
        <v>12</v>
      </c>
      <c r="E657" s="154" t="s">
        <v>707</v>
      </c>
      <c r="F657" s="153" t="s">
        <v>711</v>
      </c>
      <c r="G657" s="155">
        <f>G658</f>
        <v>0</v>
      </c>
      <c r="H657" s="155">
        <f>H658</f>
        <v>30</v>
      </c>
      <c r="I657" s="156">
        <f t="shared" si="56"/>
        <v>30</v>
      </c>
      <c r="J657" s="126"/>
      <c r="K657" s="1"/>
      <c r="L657" s="1"/>
    </row>
    <row r="658" spans="2:12" ht="15" customHeight="1">
      <c r="B658" s="157" t="s">
        <v>713</v>
      </c>
      <c r="C658" s="153" t="s">
        <v>24</v>
      </c>
      <c r="D658" s="153" t="s">
        <v>12</v>
      </c>
      <c r="E658" s="154" t="s">
        <v>707</v>
      </c>
      <c r="F658" s="153" t="s">
        <v>712</v>
      </c>
      <c r="G658" s="155"/>
      <c r="H658" s="155">
        <v>30</v>
      </c>
      <c r="I658" s="156">
        <f t="shared" si="56"/>
        <v>30</v>
      </c>
      <c r="J658" s="126"/>
      <c r="K658" s="1"/>
      <c r="L658" s="1"/>
    </row>
    <row r="659" spans="2:12" ht="27">
      <c r="B659" s="157" t="s">
        <v>714</v>
      </c>
      <c r="C659" s="153" t="s">
        <v>24</v>
      </c>
      <c r="D659" s="153" t="s">
        <v>12</v>
      </c>
      <c r="E659" s="154" t="s">
        <v>707</v>
      </c>
      <c r="F659" s="153" t="s">
        <v>715</v>
      </c>
      <c r="G659" s="155">
        <f>G660</f>
        <v>0</v>
      </c>
      <c r="H659" s="155">
        <f>H660</f>
        <v>30</v>
      </c>
      <c r="I659" s="156">
        <f t="shared" si="56"/>
        <v>30</v>
      </c>
      <c r="J659" s="126"/>
      <c r="K659" s="1"/>
      <c r="L659" s="1"/>
    </row>
    <row r="660" spans="2:12" ht="27">
      <c r="B660" s="157" t="s">
        <v>716</v>
      </c>
      <c r="C660" s="153" t="s">
        <v>24</v>
      </c>
      <c r="D660" s="153" t="s">
        <v>12</v>
      </c>
      <c r="E660" s="154" t="s">
        <v>707</v>
      </c>
      <c r="F660" s="153" t="s">
        <v>717</v>
      </c>
      <c r="G660" s="155"/>
      <c r="H660" s="155">
        <v>30</v>
      </c>
      <c r="I660" s="156">
        <f t="shared" si="56"/>
        <v>30</v>
      </c>
      <c r="J660" s="126"/>
      <c r="K660" s="1"/>
      <c r="L660" s="1"/>
    </row>
    <row r="661" spans="2:12" ht="15" customHeight="1">
      <c r="B661" s="157" t="s">
        <v>97</v>
      </c>
      <c r="C661" s="153" t="s">
        <v>24</v>
      </c>
      <c r="D661" s="153" t="s">
        <v>12</v>
      </c>
      <c r="E661" s="154" t="s">
        <v>707</v>
      </c>
      <c r="F661" s="153" t="s">
        <v>98</v>
      </c>
      <c r="G661" s="155">
        <f>G662</f>
        <v>0</v>
      </c>
      <c r="H661" s="155">
        <f>H662</f>
        <v>30</v>
      </c>
      <c r="I661" s="156">
        <f t="shared" si="56"/>
        <v>30</v>
      </c>
      <c r="J661" s="126"/>
      <c r="K661" s="1"/>
      <c r="L661" s="1"/>
    </row>
    <row r="662" spans="2:12" ht="41.25">
      <c r="B662" s="157" t="s">
        <v>718</v>
      </c>
      <c r="C662" s="153" t="s">
        <v>24</v>
      </c>
      <c r="D662" s="153" t="s">
        <v>12</v>
      </c>
      <c r="E662" s="154" t="s">
        <v>707</v>
      </c>
      <c r="F662" s="153" t="s">
        <v>719</v>
      </c>
      <c r="G662" s="155">
        <f>G663</f>
        <v>0</v>
      </c>
      <c r="H662" s="155">
        <f>H663</f>
        <v>30</v>
      </c>
      <c r="I662" s="156">
        <f t="shared" si="56"/>
        <v>30</v>
      </c>
      <c r="J662" s="126"/>
      <c r="K662" s="1"/>
      <c r="L662" s="1"/>
    </row>
    <row r="663" spans="2:12" ht="54.75">
      <c r="B663" s="157" t="s">
        <v>721</v>
      </c>
      <c r="C663" s="153" t="s">
        <v>24</v>
      </c>
      <c r="D663" s="153" t="s">
        <v>12</v>
      </c>
      <c r="E663" s="154" t="s">
        <v>707</v>
      </c>
      <c r="F663" s="153" t="s">
        <v>720</v>
      </c>
      <c r="G663" s="155"/>
      <c r="H663" s="155">
        <v>30</v>
      </c>
      <c r="I663" s="156">
        <f t="shared" si="56"/>
        <v>30</v>
      </c>
      <c r="J663" s="126"/>
      <c r="K663" s="1"/>
      <c r="L663" s="1"/>
    </row>
    <row r="664" spans="2:12" ht="74.25" customHeight="1">
      <c r="B664" s="16" t="s">
        <v>665</v>
      </c>
      <c r="C664" s="23" t="s">
        <v>24</v>
      </c>
      <c r="D664" s="23" t="s">
        <v>12</v>
      </c>
      <c r="E664" s="54" t="s">
        <v>688</v>
      </c>
      <c r="F664" s="23"/>
      <c r="G664" s="27">
        <f aca="true" t="shared" si="57" ref="G664:H666">G665</f>
        <v>0</v>
      </c>
      <c r="H664" s="27">
        <f t="shared" si="57"/>
        <v>291.62</v>
      </c>
      <c r="I664" s="128">
        <f t="shared" si="51"/>
        <v>291.62</v>
      </c>
      <c r="J664" s="126"/>
      <c r="K664" s="1"/>
      <c r="L664" s="1"/>
    </row>
    <row r="665" spans="2:12" ht="30" customHeight="1">
      <c r="B665" s="69" t="s">
        <v>332</v>
      </c>
      <c r="C665" s="23" t="s">
        <v>24</v>
      </c>
      <c r="D665" s="23" t="s">
        <v>12</v>
      </c>
      <c r="E665" s="54" t="s">
        <v>688</v>
      </c>
      <c r="F665" s="23" t="s">
        <v>334</v>
      </c>
      <c r="G665" s="27">
        <f t="shared" si="57"/>
        <v>0</v>
      </c>
      <c r="H665" s="27">
        <f t="shared" si="57"/>
        <v>291.62</v>
      </c>
      <c r="I665" s="128">
        <f t="shared" si="51"/>
        <v>291.62</v>
      </c>
      <c r="J665" s="126"/>
      <c r="K665" s="1"/>
      <c r="L665" s="1"/>
    </row>
    <row r="666" spans="2:12" ht="15" customHeight="1">
      <c r="B666" s="80" t="s">
        <v>106</v>
      </c>
      <c r="C666" s="23" t="s">
        <v>24</v>
      </c>
      <c r="D666" s="23" t="s">
        <v>12</v>
      </c>
      <c r="E666" s="54" t="s">
        <v>688</v>
      </c>
      <c r="F666" s="23" t="s">
        <v>107</v>
      </c>
      <c r="G666" s="27">
        <f t="shared" si="57"/>
        <v>0</v>
      </c>
      <c r="H666" s="27">
        <f t="shared" si="57"/>
        <v>291.62</v>
      </c>
      <c r="I666" s="128">
        <f t="shared" si="51"/>
        <v>291.62</v>
      </c>
      <c r="J666" s="126"/>
      <c r="K666" s="1"/>
      <c r="L666" s="1"/>
    </row>
    <row r="667" spans="2:12" ht="45" customHeight="1">
      <c r="B667" s="15" t="s">
        <v>351</v>
      </c>
      <c r="C667" s="23" t="s">
        <v>24</v>
      </c>
      <c r="D667" s="23" t="s">
        <v>12</v>
      </c>
      <c r="E667" s="54" t="s">
        <v>688</v>
      </c>
      <c r="F667" s="23" t="s">
        <v>108</v>
      </c>
      <c r="G667" s="27">
        <v>0</v>
      </c>
      <c r="H667" s="27">
        <v>291.62</v>
      </c>
      <c r="I667" s="128">
        <f t="shared" si="51"/>
        <v>291.62</v>
      </c>
      <c r="J667" s="126"/>
      <c r="K667" s="1"/>
      <c r="L667" s="1"/>
    </row>
    <row r="668" spans="2:12" ht="13.5">
      <c r="B668" s="15" t="s">
        <v>180</v>
      </c>
      <c r="C668" s="23" t="s">
        <v>24</v>
      </c>
      <c r="D668" s="23" t="s">
        <v>12</v>
      </c>
      <c r="E668" s="54" t="s">
        <v>181</v>
      </c>
      <c r="F668" s="23"/>
      <c r="G668" s="27">
        <f aca="true" t="shared" si="58" ref="G668:H671">G669</f>
        <v>152.8</v>
      </c>
      <c r="H668" s="27">
        <f t="shared" si="58"/>
        <v>154.3</v>
      </c>
      <c r="I668" s="128">
        <f t="shared" si="51"/>
        <v>1.5</v>
      </c>
      <c r="J668" s="126"/>
      <c r="K668" s="1"/>
      <c r="L668" s="1"/>
    </row>
    <row r="669" spans="2:12" ht="82.5">
      <c r="B669" s="69" t="s">
        <v>389</v>
      </c>
      <c r="C669" s="23" t="s">
        <v>24</v>
      </c>
      <c r="D669" s="23" t="s">
        <v>12</v>
      </c>
      <c r="E669" s="54" t="s">
        <v>610</v>
      </c>
      <c r="F669" s="23"/>
      <c r="G669" s="27">
        <f t="shared" si="58"/>
        <v>152.8</v>
      </c>
      <c r="H669" s="27">
        <f t="shared" si="58"/>
        <v>154.3</v>
      </c>
      <c r="I669" s="128">
        <f t="shared" si="51"/>
        <v>1.5</v>
      </c>
      <c r="J669" s="126"/>
      <c r="K669" s="1"/>
      <c r="L669" s="1"/>
    </row>
    <row r="670" spans="2:12" ht="27">
      <c r="B670" s="69" t="s">
        <v>332</v>
      </c>
      <c r="C670" s="23" t="s">
        <v>24</v>
      </c>
      <c r="D670" s="23" t="s">
        <v>12</v>
      </c>
      <c r="E670" s="54" t="s">
        <v>610</v>
      </c>
      <c r="F670" s="23" t="s">
        <v>334</v>
      </c>
      <c r="G670" s="27">
        <f t="shared" si="58"/>
        <v>152.8</v>
      </c>
      <c r="H670" s="27">
        <f t="shared" si="58"/>
        <v>154.3</v>
      </c>
      <c r="I670" s="128">
        <f t="shared" si="51"/>
        <v>1.5</v>
      </c>
      <c r="J670" s="126"/>
      <c r="K670" s="1"/>
      <c r="L670" s="1"/>
    </row>
    <row r="671" spans="2:12" ht="13.5">
      <c r="B671" s="80" t="s">
        <v>106</v>
      </c>
      <c r="C671" s="23" t="s">
        <v>24</v>
      </c>
      <c r="D671" s="23" t="s">
        <v>12</v>
      </c>
      <c r="E671" s="54" t="s">
        <v>610</v>
      </c>
      <c r="F671" s="23" t="s">
        <v>107</v>
      </c>
      <c r="G671" s="27">
        <f t="shared" si="58"/>
        <v>152.8</v>
      </c>
      <c r="H671" s="27">
        <f t="shared" si="58"/>
        <v>154.3</v>
      </c>
      <c r="I671" s="128">
        <f t="shared" si="51"/>
        <v>1.5</v>
      </c>
      <c r="J671" s="126"/>
      <c r="K671" s="1"/>
      <c r="L671" s="1"/>
    </row>
    <row r="672" spans="2:12" ht="41.25">
      <c r="B672" s="15" t="s">
        <v>340</v>
      </c>
      <c r="C672" s="23" t="s">
        <v>24</v>
      </c>
      <c r="D672" s="23" t="s">
        <v>12</v>
      </c>
      <c r="E672" s="54" t="s">
        <v>610</v>
      </c>
      <c r="F672" s="23" t="s">
        <v>108</v>
      </c>
      <c r="G672" s="27">
        <v>152.8</v>
      </c>
      <c r="H672" s="27">
        <v>154.3</v>
      </c>
      <c r="I672" s="128">
        <f t="shared" si="51"/>
        <v>1.5</v>
      </c>
      <c r="J672" s="126"/>
      <c r="K672" s="1"/>
      <c r="L672" s="1"/>
    </row>
    <row r="673" spans="2:12" ht="13.5">
      <c r="B673" s="73" t="s">
        <v>395</v>
      </c>
      <c r="C673" s="24" t="s">
        <v>24</v>
      </c>
      <c r="D673" s="24" t="s">
        <v>24</v>
      </c>
      <c r="E673" s="53"/>
      <c r="F673" s="24"/>
      <c r="G673" s="26">
        <f>G674+G681</f>
        <v>2814.8</v>
      </c>
      <c r="H673" s="26">
        <f>H674+H681</f>
        <v>2814.8</v>
      </c>
      <c r="I673" s="147">
        <f t="shared" si="51"/>
        <v>0</v>
      </c>
      <c r="J673" s="122"/>
      <c r="K673" s="1"/>
      <c r="L673" s="1"/>
    </row>
    <row r="674" spans="2:12" ht="27">
      <c r="B674" s="69" t="s">
        <v>540</v>
      </c>
      <c r="C674" s="23" t="s">
        <v>24</v>
      </c>
      <c r="D674" s="23" t="s">
        <v>24</v>
      </c>
      <c r="E674" s="54" t="s">
        <v>121</v>
      </c>
      <c r="F674" s="23"/>
      <c r="G674" s="27">
        <f aca="true" t="shared" si="59" ref="G674:H679">G675</f>
        <v>100</v>
      </c>
      <c r="H674" s="27">
        <f t="shared" si="59"/>
        <v>100</v>
      </c>
      <c r="I674" s="128">
        <f t="shared" si="51"/>
        <v>0</v>
      </c>
      <c r="J674" s="126"/>
      <c r="K674" s="1"/>
      <c r="L674" s="1"/>
    </row>
    <row r="675" spans="2:12" ht="13.5">
      <c r="B675" s="69" t="s">
        <v>401</v>
      </c>
      <c r="C675" s="23" t="s">
        <v>24</v>
      </c>
      <c r="D675" s="23" t="s">
        <v>24</v>
      </c>
      <c r="E675" s="54" t="s">
        <v>402</v>
      </c>
      <c r="F675" s="23"/>
      <c r="G675" s="27">
        <f t="shared" si="59"/>
        <v>100</v>
      </c>
      <c r="H675" s="27">
        <f t="shared" si="59"/>
        <v>100</v>
      </c>
      <c r="I675" s="128">
        <f t="shared" si="51"/>
        <v>0</v>
      </c>
      <c r="J675" s="126"/>
      <c r="K675" s="1"/>
      <c r="L675" s="1"/>
    </row>
    <row r="676" spans="2:12" ht="27">
      <c r="B676" s="69" t="s">
        <v>403</v>
      </c>
      <c r="C676" s="23" t="s">
        <v>24</v>
      </c>
      <c r="D676" s="23" t="s">
        <v>24</v>
      </c>
      <c r="E676" s="54" t="s">
        <v>404</v>
      </c>
      <c r="F676" s="23"/>
      <c r="G676" s="27">
        <f t="shared" si="59"/>
        <v>100</v>
      </c>
      <c r="H676" s="27">
        <f t="shared" si="59"/>
        <v>100</v>
      </c>
      <c r="I676" s="128">
        <f t="shared" si="51"/>
        <v>0</v>
      </c>
      <c r="J676" s="126"/>
      <c r="K676" s="1"/>
      <c r="L676" s="1"/>
    </row>
    <row r="677" spans="2:12" ht="27">
      <c r="B677" s="21" t="s">
        <v>405</v>
      </c>
      <c r="C677" s="23" t="s">
        <v>24</v>
      </c>
      <c r="D677" s="23" t="s">
        <v>24</v>
      </c>
      <c r="E677" s="54" t="s">
        <v>406</v>
      </c>
      <c r="F677" s="23"/>
      <c r="G677" s="27">
        <f t="shared" si="59"/>
        <v>100</v>
      </c>
      <c r="H677" s="27">
        <f t="shared" si="59"/>
        <v>100</v>
      </c>
      <c r="I677" s="128">
        <f t="shared" si="51"/>
        <v>0</v>
      </c>
      <c r="J677" s="126"/>
      <c r="K677" s="1"/>
      <c r="L677" s="1"/>
    </row>
    <row r="678" spans="2:12" ht="27">
      <c r="B678" s="58" t="s">
        <v>192</v>
      </c>
      <c r="C678" s="23" t="s">
        <v>24</v>
      </c>
      <c r="D678" s="23" t="s">
        <v>24</v>
      </c>
      <c r="E678" s="54" t="s">
        <v>406</v>
      </c>
      <c r="F678" s="23" t="s">
        <v>193</v>
      </c>
      <c r="G678" s="27">
        <f t="shared" si="59"/>
        <v>100</v>
      </c>
      <c r="H678" s="27">
        <f t="shared" si="59"/>
        <v>100</v>
      </c>
      <c r="I678" s="128">
        <f aca="true" t="shared" si="60" ref="I678:I741">H678-G678</f>
        <v>0</v>
      </c>
      <c r="J678" s="126"/>
      <c r="K678" s="1"/>
      <c r="L678" s="1"/>
    </row>
    <row r="679" spans="2:12" ht="13.5">
      <c r="B679" s="15" t="s">
        <v>82</v>
      </c>
      <c r="C679" s="23" t="s">
        <v>24</v>
      </c>
      <c r="D679" s="23" t="s">
        <v>24</v>
      </c>
      <c r="E679" s="54" t="s">
        <v>406</v>
      </c>
      <c r="F679" s="23" t="s">
        <v>83</v>
      </c>
      <c r="G679" s="27">
        <f t="shared" si="59"/>
        <v>100</v>
      </c>
      <c r="H679" s="27">
        <f t="shared" si="59"/>
        <v>100</v>
      </c>
      <c r="I679" s="128">
        <f t="shared" si="60"/>
        <v>0</v>
      </c>
      <c r="J679" s="126"/>
      <c r="K679" s="1"/>
      <c r="L679" s="1"/>
    </row>
    <row r="680" spans="2:12" ht="13.5">
      <c r="B680" s="15" t="s">
        <v>84</v>
      </c>
      <c r="C680" s="23" t="s">
        <v>24</v>
      </c>
      <c r="D680" s="23" t="s">
        <v>24</v>
      </c>
      <c r="E680" s="54" t="s">
        <v>406</v>
      </c>
      <c r="F680" s="23" t="s">
        <v>85</v>
      </c>
      <c r="G680" s="27">
        <v>100</v>
      </c>
      <c r="H680" s="27">
        <v>100</v>
      </c>
      <c r="I680" s="128">
        <f t="shared" si="60"/>
        <v>0</v>
      </c>
      <c r="J680" s="126"/>
      <c r="K680" s="1"/>
      <c r="L680" s="1"/>
    </row>
    <row r="681" spans="2:12" ht="27">
      <c r="B681" s="15" t="s">
        <v>541</v>
      </c>
      <c r="C681" s="23" t="s">
        <v>24</v>
      </c>
      <c r="D681" s="23" t="s">
        <v>24</v>
      </c>
      <c r="E681" s="54" t="s">
        <v>40</v>
      </c>
      <c r="F681" s="23"/>
      <c r="G681" s="27">
        <f>G682</f>
        <v>2714.8</v>
      </c>
      <c r="H681" s="27">
        <f>H682</f>
        <v>2714.8</v>
      </c>
      <c r="I681" s="128">
        <f t="shared" si="60"/>
        <v>0</v>
      </c>
      <c r="J681" s="126"/>
      <c r="K681" s="1"/>
      <c r="L681" s="1"/>
    </row>
    <row r="682" spans="2:12" ht="13.5">
      <c r="B682" s="15" t="s">
        <v>396</v>
      </c>
      <c r="C682" s="23" t="s">
        <v>24</v>
      </c>
      <c r="D682" s="23" t="s">
        <v>24</v>
      </c>
      <c r="E682" s="54" t="s">
        <v>397</v>
      </c>
      <c r="F682" s="23"/>
      <c r="G682" s="27">
        <f>G683</f>
        <v>2714.8</v>
      </c>
      <c r="H682" s="27">
        <f>H683</f>
        <v>2714.8</v>
      </c>
      <c r="I682" s="128">
        <f t="shared" si="60"/>
        <v>0</v>
      </c>
      <c r="J682" s="126"/>
      <c r="K682" s="1"/>
      <c r="L682" s="1"/>
    </row>
    <row r="683" spans="2:10" ht="27">
      <c r="B683" s="15" t="s">
        <v>398</v>
      </c>
      <c r="C683" s="23" t="s">
        <v>24</v>
      </c>
      <c r="D683" s="23" t="s">
        <v>24</v>
      </c>
      <c r="E683" s="54" t="s">
        <v>399</v>
      </c>
      <c r="F683" s="23"/>
      <c r="G683" s="27">
        <f>G688+G684</f>
        <v>2714.8</v>
      </c>
      <c r="H683" s="27">
        <f>H688+H684</f>
        <v>2714.8</v>
      </c>
      <c r="I683" s="128">
        <f t="shared" si="60"/>
        <v>0</v>
      </c>
      <c r="J683" s="126"/>
    </row>
    <row r="684" spans="2:10" ht="27">
      <c r="B684" s="107" t="s">
        <v>597</v>
      </c>
      <c r="C684" s="23" t="s">
        <v>24</v>
      </c>
      <c r="D684" s="23" t="s">
        <v>24</v>
      </c>
      <c r="E684" s="54" t="s">
        <v>598</v>
      </c>
      <c r="F684" s="23"/>
      <c r="G684" s="27">
        <f aca="true" t="shared" si="61" ref="G684:H686">G685</f>
        <v>2314.8</v>
      </c>
      <c r="H684" s="27">
        <f t="shared" si="61"/>
        <v>2314.8</v>
      </c>
      <c r="I684" s="128">
        <f t="shared" si="60"/>
        <v>0</v>
      </c>
      <c r="J684" s="126"/>
    </row>
    <row r="685" spans="2:10" ht="27">
      <c r="B685" s="69" t="s">
        <v>332</v>
      </c>
      <c r="C685" s="23" t="s">
        <v>24</v>
      </c>
      <c r="D685" s="23" t="s">
        <v>24</v>
      </c>
      <c r="E685" s="54" t="s">
        <v>598</v>
      </c>
      <c r="F685" s="23" t="s">
        <v>334</v>
      </c>
      <c r="G685" s="27">
        <f t="shared" si="61"/>
        <v>2314.8</v>
      </c>
      <c r="H685" s="27">
        <f t="shared" si="61"/>
        <v>2314.8</v>
      </c>
      <c r="I685" s="128">
        <f t="shared" si="60"/>
        <v>0</v>
      </c>
      <c r="J685" s="126"/>
    </row>
    <row r="686" spans="2:10" ht="13.5">
      <c r="B686" s="80" t="s">
        <v>106</v>
      </c>
      <c r="C686" s="23" t="s">
        <v>24</v>
      </c>
      <c r="D686" s="23" t="s">
        <v>24</v>
      </c>
      <c r="E686" s="54" t="s">
        <v>598</v>
      </c>
      <c r="F686" s="23" t="s">
        <v>107</v>
      </c>
      <c r="G686" s="27">
        <f t="shared" si="61"/>
        <v>2314.8</v>
      </c>
      <c r="H686" s="27">
        <f t="shared" si="61"/>
        <v>2314.8</v>
      </c>
      <c r="I686" s="128">
        <f t="shared" si="60"/>
        <v>0</v>
      </c>
      <c r="J686" s="126"/>
    </row>
    <row r="687" spans="2:10" ht="13.5">
      <c r="B687" s="15" t="s">
        <v>335</v>
      </c>
      <c r="C687" s="23" t="s">
        <v>24</v>
      </c>
      <c r="D687" s="23" t="s">
        <v>24</v>
      </c>
      <c r="E687" s="54" t="s">
        <v>598</v>
      </c>
      <c r="F687" s="23" t="s">
        <v>109</v>
      </c>
      <c r="G687" s="27">
        <v>2314.8</v>
      </c>
      <c r="H687" s="27">
        <v>2314.8</v>
      </c>
      <c r="I687" s="128">
        <f t="shared" si="60"/>
        <v>0</v>
      </c>
      <c r="J687" s="126"/>
    </row>
    <row r="688" spans="2:10" ht="27">
      <c r="B688" s="69" t="s">
        <v>332</v>
      </c>
      <c r="C688" s="23" t="s">
        <v>24</v>
      </c>
      <c r="D688" s="23" t="s">
        <v>24</v>
      </c>
      <c r="E688" s="54" t="s">
        <v>620</v>
      </c>
      <c r="F688" s="23" t="s">
        <v>334</v>
      </c>
      <c r="G688" s="27">
        <f>G689</f>
        <v>400</v>
      </c>
      <c r="H688" s="27">
        <f>H689</f>
        <v>400</v>
      </c>
      <c r="I688" s="128">
        <f t="shared" si="60"/>
        <v>0</v>
      </c>
      <c r="J688" s="126"/>
    </row>
    <row r="689" spans="2:10" ht="13.5">
      <c r="B689" s="80" t="s">
        <v>106</v>
      </c>
      <c r="C689" s="23" t="s">
        <v>24</v>
      </c>
      <c r="D689" s="23" t="s">
        <v>24</v>
      </c>
      <c r="E689" s="54" t="s">
        <v>620</v>
      </c>
      <c r="F689" s="23" t="s">
        <v>107</v>
      </c>
      <c r="G689" s="27">
        <f>G690</f>
        <v>400</v>
      </c>
      <c r="H689" s="27">
        <f>H690</f>
        <v>400</v>
      </c>
      <c r="I689" s="128">
        <f t="shared" si="60"/>
        <v>0</v>
      </c>
      <c r="J689" s="126"/>
    </row>
    <row r="690" spans="2:10" ht="13.5">
      <c r="B690" s="15" t="s">
        <v>335</v>
      </c>
      <c r="C690" s="23" t="s">
        <v>24</v>
      </c>
      <c r="D690" s="23" t="s">
        <v>24</v>
      </c>
      <c r="E690" s="54" t="s">
        <v>620</v>
      </c>
      <c r="F690" s="23" t="s">
        <v>109</v>
      </c>
      <c r="G690" s="27">
        <f>400</f>
        <v>400</v>
      </c>
      <c r="H690" s="27">
        <v>400</v>
      </c>
      <c r="I690" s="128">
        <f t="shared" si="60"/>
        <v>0</v>
      </c>
      <c r="J690" s="126"/>
    </row>
    <row r="691" spans="2:12" s="98" customFormat="1" ht="13.5">
      <c r="B691" s="73" t="s">
        <v>52</v>
      </c>
      <c r="C691" s="24" t="s">
        <v>24</v>
      </c>
      <c r="D691" s="24" t="s">
        <v>36</v>
      </c>
      <c r="E691" s="53"/>
      <c r="F691" s="24"/>
      <c r="G691" s="26">
        <f>G692+G761</f>
        <v>12935.1</v>
      </c>
      <c r="H691" s="26">
        <f>H692+H761</f>
        <v>13208.88</v>
      </c>
      <c r="I691" s="147">
        <f t="shared" si="60"/>
        <v>273.77999999999884</v>
      </c>
      <c r="J691" s="122"/>
      <c r="K691" s="97"/>
      <c r="L691" s="97"/>
    </row>
    <row r="692" spans="2:10" ht="27">
      <c r="B692" s="15" t="s">
        <v>541</v>
      </c>
      <c r="C692" s="23" t="s">
        <v>24</v>
      </c>
      <c r="D692" s="23" t="s">
        <v>36</v>
      </c>
      <c r="E692" s="54" t="s">
        <v>40</v>
      </c>
      <c r="F692" s="23"/>
      <c r="G692" s="27">
        <f>G693+G699+G706+G721</f>
        <v>12935.1</v>
      </c>
      <c r="H692" s="27">
        <f>H693+H699+H706+H721</f>
        <v>13208.88</v>
      </c>
      <c r="I692" s="128">
        <f t="shared" si="60"/>
        <v>273.77999999999884</v>
      </c>
      <c r="J692" s="126"/>
    </row>
    <row r="693" spans="2:10" ht="13.5">
      <c r="B693" s="15" t="s">
        <v>327</v>
      </c>
      <c r="C693" s="23" t="s">
        <v>24</v>
      </c>
      <c r="D693" s="23" t="s">
        <v>36</v>
      </c>
      <c r="E693" s="54" t="s">
        <v>328</v>
      </c>
      <c r="F693" s="23"/>
      <c r="G693" s="27">
        <f aca="true" t="shared" si="62" ref="G693:H697">G694</f>
        <v>10</v>
      </c>
      <c r="H693" s="27">
        <f t="shared" si="62"/>
        <v>10</v>
      </c>
      <c r="I693" s="128">
        <f t="shared" si="60"/>
        <v>0</v>
      </c>
      <c r="J693" s="126"/>
    </row>
    <row r="694" spans="2:10" ht="27">
      <c r="B694" s="69" t="s">
        <v>407</v>
      </c>
      <c r="C694" s="23" t="s">
        <v>24</v>
      </c>
      <c r="D694" s="23" t="s">
        <v>36</v>
      </c>
      <c r="E694" s="54" t="s">
        <v>408</v>
      </c>
      <c r="F694" s="23"/>
      <c r="G694" s="27">
        <f t="shared" si="62"/>
        <v>10</v>
      </c>
      <c r="H694" s="27">
        <f t="shared" si="62"/>
        <v>10</v>
      </c>
      <c r="I694" s="128">
        <f t="shared" si="60"/>
        <v>0</v>
      </c>
      <c r="J694" s="126"/>
    </row>
    <row r="695" spans="2:10" ht="72" customHeight="1">
      <c r="B695" s="58" t="s">
        <v>409</v>
      </c>
      <c r="C695" s="23" t="s">
        <v>24</v>
      </c>
      <c r="D695" s="23" t="s">
        <v>36</v>
      </c>
      <c r="E695" s="54" t="s">
        <v>547</v>
      </c>
      <c r="F695" s="23"/>
      <c r="G695" s="27">
        <f t="shared" si="62"/>
        <v>10</v>
      </c>
      <c r="H695" s="27">
        <f t="shared" si="62"/>
        <v>10</v>
      </c>
      <c r="I695" s="128">
        <f t="shared" si="60"/>
        <v>0</v>
      </c>
      <c r="J695" s="126"/>
    </row>
    <row r="696" spans="2:10" ht="27">
      <c r="B696" s="58" t="s">
        <v>192</v>
      </c>
      <c r="C696" s="23" t="s">
        <v>24</v>
      </c>
      <c r="D696" s="23" t="s">
        <v>36</v>
      </c>
      <c r="E696" s="54" t="s">
        <v>547</v>
      </c>
      <c r="F696" s="23" t="s">
        <v>193</v>
      </c>
      <c r="G696" s="27">
        <f t="shared" si="62"/>
        <v>10</v>
      </c>
      <c r="H696" s="27">
        <f t="shared" si="62"/>
        <v>10</v>
      </c>
      <c r="I696" s="128">
        <f t="shared" si="60"/>
        <v>0</v>
      </c>
      <c r="J696" s="126"/>
    </row>
    <row r="697" spans="2:10" ht="13.5">
      <c r="B697" s="15" t="s">
        <v>82</v>
      </c>
      <c r="C697" s="23" t="s">
        <v>24</v>
      </c>
      <c r="D697" s="23" t="s">
        <v>36</v>
      </c>
      <c r="E697" s="54" t="s">
        <v>547</v>
      </c>
      <c r="F697" s="23" t="s">
        <v>83</v>
      </c>
      <c r="G697" s="27">
        <f t="shared" si="62"/>
        <v>10</v>
      </c>
      <c r="H697" s="27">
        <f t="shared" si="62"/>
        <v>10</v>
      </c>
      <c r="I697" s="128">
        <f t="shared" si="60"/>
        <v>0</v>
      </c>
      <c r="J697" s="126"/>
    </row>
    <row r="698" spans="2:10" ht="13.5">
      <c r="B698" s="15" t="s">
        <v>84</v>
      </c>
      <c r="C698" s="23" t="s">
        <v>24</v>
      </c>
      <c r="D698" s="23" t="s">
        <v>36</v>
      </c>
      <c r="E698" s="54" t="s">
        <v>547</v>
      </c>
      <c r="F698" s="23" t="s">
        <v>85</v>
      </c>
      <c r="G698" s="27">
        <v>10</v>
      </c>
      <c r="H698" s="27">
        <v>10</v>
      </c>
      <c r="I698" s="128">
        <f t="shared" si="60"/>
        <v>0</v>
      </c>
      <c r="J698" s="126"/>
    </row>
    <row r="699" spans="2:10" ht="27">
      <c r="B699" s="69" t="s">
        <v>352</v>
      </c>
      <c r="C699" s="23" t="s">
        <v>24</v>
      </c>
      <c r="D699" s="23" t="s">
        <v>36</v>
      </c>
      <c r="E699" s="54" t="s">
        <v>353</v>
      </c>
      <c r="F699" s="23"/>
      <c r="G699" s="27">
        <f aca="true" t="shared" si="63" ref="G699:H702">G700</f>
        <v>85.5</v>
      </c>
      <c r="H699" s="27">
        <f t="shared" si="63"/>
        <v>85.5</v>
      </c>
      <c r="I699" s="128">
        <f t="shared" si="60"/>
        <v>0</v>
      </c>
      <c r="J699" s="126"/>
    </row>
    <row r="700" spans="2:10" ht="54.75">
      <c r="B700" s="15" t="s">
        <v>360</v>
      </c>
      <c r="C700" s="23" t="s">
        <v>24</v>
      </c>
      <c r="D700" s="23" t="s">
        <v>36</v>
      </c>
      <c r="E700" s="54" t="s">
        <v>361</v>
      </c>
      <c r="F700" s="23"/>
      <c r="G700" s="27">
        <f t="shared" si="63"/>
        <v>85.5</v>
      </c>
      <c r="H700" s="27">
        <f t="shared" si="63"/>
        <v>85.5</v>
      </c>
      <c r="I700" s="128">
        <f t="shared" si="60"/>
        <v>0</v>
      </c>
      <c r="J700" s="126"/>
    </row>
    <row r="701" spans="2:10" ht="54.75">
      <c r="B701" s="69" t="s">
        <v>410</v>
      </c>
      <c r="C701" s="23" t="s">
        <v>24</v>
      </c>
      <c r="D701" s="23" t="s">
        <v>36</v>
      </c>
      <c r="E701" s="54" t="s">
        <v>546</v>
      </c>
      <c r="F701" s="23"/>
      <c r="G701" s="27">
        <f t="shared" si="63"/>
        <v>85.5</v>
      </c>
      <c r="H701" s="27">
        <f t="shared" si="63"/>
        <v>85.5</v>
      </c>
      <c r="I701" s="128">
        <f t="shared" si="60"/>
        <v>0</v>
      </c>
      <c r="J701" s="126"/>
    </row>
    <row r="702" spans="2:10" ht="27">
      <c r="B702" s="58" t="s">
        <v>192</v>
      </c>
      <c r="C702" s="23" t="s">
        <v>24</v>
      </c>
      <c r="D702" s="23" t="s">
        <v>36</v>
      </c>
      <c r="E702" s="54" t="s">
        <v>546</v>
      </c>
      <c r="F702" s="23" t="s">
        <v>193</v>
      </c>
      <c r="G702" s="27">
        <f t="shared" si="63"/>
        <v>85.5</v>
      </c>
      <c r="H702" s="27">
        <f t="shared" si="63"/>
        <v>85.5</v>
      </c>
      <c r="I702" s="128">
        <f t="shared" si="60"/>
        <v>0</v>
      </c>
      <c r="J702" s="126"/>
    </row>
    <row r="703" spans="2:12" ht="13.5">
      <c r="B703" s="15" t="s">
        <v>82</v>
      </c>
      <c r="C703" s="23" t="s">
        <v>24</v>
      </c>
      <c r="D703" s="23" t="s">
        <v>36</v>
      </c>
      <c r="E703" s="54" t="s">
        <v>546</v>
      </c>
      <c r="F703" s="23" t="s">
        <v>83</v>
      </c>
      <c r="G703" s="27">
        <f>G704+G705</f>
        <v>85.5</v>
      </c>
      <c r="H703" s="27">
        <f>H704+H705</f>
        <v>85.5</v>
      </c>
      <c r="I703" s="128">
        <f t="shared" si="60"/>
        <v>0</v>
      </c>
      <c r="J703" s="126"/>
      <c r="K703" s="1"/>
      <c r="L703" s="1"/>
    </row>
    <row r="704" spans="2:12" ht="27">
      <c r="B704" s="16" t="s">
        <v>86</v>
      </c>
      <c r="C704" s="23" t="s">
        <v>24</v>
      </c>
      <c r="D704" s="23" t="s">
        <v>36</v>
      </c>
      <c r="E704" s="54" t="s">
        <v>546</v>
      </c>
      <c r="F704" s="23" t="s">
        <v>87</v>
      </c>
      <c r="G704" s="27">
        <v>85.5</v>
      </c>
      <c r="H704" s="27">
        <v>69.6</v>
      </c>
      <c r="I704" s="128">
        <f t="shared" si="60"/>
        <v>-15.900000000000006</v>
      </c>
      <c r="J704" s="126"/>
      <c r="K704" s="1"/>
      <c r="L704" s="1"/>
    </row>
    <row r="705" spans="2:12" ht="13.5">
      <c r="B705" s="15" t="s">
        <v>84</v>
      </c>
      <c r="C705" s="23" t="s">
        <v>24</v>
      </c>
      <c r="D705" s="23" t="s">
        <v>36</v>
      </c>
      <c r="E705" s="54" t="s">
        <v>546</v>
      </c>
      <c r="F705" s="23" t="s">
        <v>85</v>
      </c>
      <c r="G705" s="27">
        <v>0</v>
      </c>
      <c r="H705" s="27">
        <v>15.9</v>
      </c>
      <c r="I705" s="128">
        <f t="shared" si="60"/>
        <v>15.9</v>
      </c>
      <c r="J705" s="126"/>
      <c r="K705" s="1"/>
      <c r="L705" s="1"/>
    </row>
    <row r="706" spans="2:12" ht="27">
      <c r="B706" s="15" t="s">
        <v>390</v>
      </c>
      <c r="C706" s="23" t="s">
        <v>24</v>
      </c>
      <c r="D706" s="23" t="s">
        <v>36</v>
      </c>
      <c r="E706" s="54" t="s">
        <v>391</v>
      </c>
      <c r="F706" s="23"/>
      <c r="G706" s="27">
        <f>G707</f>
        <v>3020.4</v>
      </c>
      <c r="H706" s="27">
        <f>H707</f>
        <v>3020.4</v>
      </c>
      <c r="I706" s="128">
        <f t="shared" si="60"/>
        <v>0</v>
      </c>
      <c r="J706" s="126"/>
      <c r="K706" s="1"/>
      <c r="L706" s="1"/>
    </row>
    <row r="707" spans="2:12" ht="27">
      <c r="B707" s="15" t="s">
        <v>392</v>
      </c>
      <c r="C707" s="23" t="s">
        <v>24</v>
      </c>
      <c r="D707" s="23" t="s">
        <v>36</v>
      </c>
      <c r="E707" s="54" t="s">
        <v>393</v>
      </c>
      <c r="F707" s="23"/>
      <c r="G707" s="27">
        <f>G708</f>
        <v>3020.4</v>
      </c>
      <c r="H707" s="27">
        <f>H708</f>
        <v>3020.4</v>
      </c>
      <c r="I707" s="128">
        <f t="shared" si="60"/>
        <v>0</v>
      </c>
      <c r="J707" s="126"/>
      <c r="K707" s="1"/>
      <c r="L707" s="1"/>
    </row>
    <row r="708" spans="2:12" ht="41.25">
      <c r="B708" s="58" t="s">
        <v>54</v>
      </c>
      <c r="C708" s="23" t="s">
        <v>24</v>
      </c>
      <c r="D708" s="23" t="s">
        <v>36</v>
      </c>
      <c r="E708" s="54" t="s">
        <v>394</v>
      </c>
      <c r="F708" s="23"/>
      <c r="G708" s="27">
        <f>G709+G714+G718</f>
        <v>3020.4</v>
      </c>
      <c r="H708" s="27">
        <f>H709+H714+H718</f>
        <v>3020.4</v>
      </c>
      <c r="I708" s="128">
        <f t="shared" si="60"/>
        <v>0</v>
      </c>
      <c r="J708" s="126"/>
      <c r="K708" s="1"/>
      <c r="L708" s="1"/>
    </row>
    <row r="709" spans="2:12" ht="54.75">
      <c r="B709" s="63" t="s">
        <v>188</v>
      </c>
      <c r="C709" s="23" t="s">
        <v>24</v>
      </c>
      <c r="D709" s="23" t="s">
        <v>36</v>
      </c>
      <c r="E709" s="54" t="s">
        <v>394</v>
      </c>
      <c r="F709" s="23" t="s">
        <v>190</v>
      </c>
      <c r="G709" s="27">
        <f>G710</f>
        <v>2342</v>
      </c>
      <c r="H709" s="27">
        <f>H710</f>
        <v>2342</v>
      </c>
      <c r="I709" s="128">
        <f t="shared" si="60"/>
        <v>0</v>
      </c>
      <c r="J709" s="126"/>
      <c r="K709" s="1"/>
      <c r="L709" s="1"/>
    </row>
    <row r="710" spans="2:12" ht="13.5">
      <c r="B710" s="15" t="s">
        <v>81</v>
      </c>
      <c r="C710" s="23" t="s">
        <v>24</v>
      </c>
      <c r="D710" s="23" t="s">
        <v>36</v>
      </c>
      <c r="E710" s="54" t="s">
        <v>394</v>
      </c>
      <c r="F710" s="23" t="s">
        <v>79</v>
      </c>
      <c r="G710" s="27">
        <f>G711+G712+G713</f>
        <v>2342</v>
      </c>
      <c r="H710" s="27">
        <f>H711+H712+H713</f>
        <v>2342</v>
      </c>
      <c r="I710" s="128">
        <f t="shared" si="60"/>
        <v>0</v>
      </c>
      <c r="J710" s="126"/>
      <c r="K710" s="1"/>
      <c r="L710" s="1"/>
    </row>
    <row r="711" spans="2:12" ht="13.5">
      <c r="B711" s="15" t="s">
        <v>80</v>
      </c>
      <c r="C711" s="23" t="s">
        <v>24</v>
      </c>
      <c r="D711" s="23" t="s">
        <v>36</v>
      </c>
      <c r="E711" s="54" t="s">
        <v>394</v>
      </c>
      <c r="F711" s="23" t="s">
        <v>78</v>
      </c>
      <c r="G711" s="27">
        <v>1472</v>
      </c>
      <c r="H711" s="27">
        <v>1472</v>
      </c>
      <c r="I711" s="128">
        <f t="shared" si="60"/>
        <v>0</v>
      </c>
      <c r="J711" s="126"/>
      <c r="K711" s="1"/>
      <c r="L711" s="1"/>
    </row>
    <row r="712" spans="2:12" ht="13.5">
      <c r="B712" s="16" t="s">
        <v>95</v>
      </c>
      <c r="C712" s="23" t="s">
        <v>24</v>
      </c>
      <c r="D712" s="23" t="s">
        <v>36</v>
      </c>
      <c r="E712" s="54" t="s">
        <v>394</v>
      </c>
      <c r="F712" s="23" t="s">
        <v>96</v>
      </c>
      <c r="G712" s="27">
        <f>25+100+300</f>
        <v>425</v>
      </c>
      <c r="H712" s="27">
        <v>425</v>
      </c>
      <c r="I712" s="128">
        <f t="shared" si="60"/>
        <v>0</v>
      </c>
      <c r="J712" s="126"/>
      <c r="K712" s="1"/>
      <c r="L712" s="1"/>
    </row>
    <row r="713" spans="2:12" ht="27">
      <c r="B713" s="16" t="s">
        <v>174</v>
      </c>
      <c r="C713" s="23" t="s">
        <v>24</v>
      </c>
      <c r="D713" s="23" t="s">
        <v>36</v>
      </c>
      <c r="E713" s="54" t="s">
        <v>394</v>
      </c>
      <c r="F713" s="23" t="s">
        <v>173</v>
      </c>
      <c r="G713" s="27">
        <v>445</v>
      </c>
      <c r="H713" s="27">
        <v>445</v>
      </c>
      <c r="I713" s="128">
        <f t="shared" si="60"/>
        <v>0</v>
      </c>
      <c r="J713" s="126"/>
      <c r="K713" s="1"/>
      <c r="L713" s="1"/>
    </row>
    <row r="714" spans="2:12" ht="27">
      <c r="B714" s="58" t="s">
        <v>192</v>
      </c>
      <c r="C714" s="23" t="s">
        <v>24</v>
      </c>
      <c r="D714" s="23" t="s">
        <v>36</v>
      </c>
      <c r="E714" s="54" t="s">
        <v>394</v>
      </c>
      <c r="F714" s="23" t="s">
        <v>193</v>
      </c>
      <c r="G714" s="27">
        <f>G715</f>
        <v>678.4</v>
      </c>
      <c r="H714" s="27">
        <f>H715</f>
        <v>678.4</v>
      </c>
      <c r="I714" s="128">
        <f t="shared" si="60"/>
        <v>0</v>
      </c>
      <c r="J714" s="126"/>
      <c r="K714" s="1"/>
      <c r="L714" s="1"/>
    </row>
    <row r="715" spans="2:12" ht="13.5">
      <c r="B715" s="15" t="s">
        <v>82</v>
      </c>
      <c r="C715" s="23" t="s">
        <v>24</v>
      </c>
      <c r="D715" s="23" t="s">
        <v>36</v>
      </c>
      <c r="E715" s="54" t="s">
        <v>394</v>
      </c>
      <c r="F715" s="23" t="s">
        <v>83</v>
      </c>
      <c r="G715" s="27">
        <f>G716+G717</f>
        <v>678.4</v>
      </c>
      <c r="H715" s="27">
        <f>H716+H717</f>
        <v>678.4</v>
      </c>
      <c r="I715" s="128">
        <f t="shared" si="60"/>
        <v>0</v>
      </c>
      <c r="J715" s="126"/>
      <c r="K715" s="1"/>
      <c r="L715" s="1"/>
    </row>
    <row r="716" spans="2:12" ht="27">
      <c r="B716" s="16" t="s">
        <v>86</v>
      </c>
      <c r="C716" s="23" t="s">
        <v>24</v>
      </c>
      <c r="D716" s="23" t="s">
        <v>36</v>
      </c>
      <c r="E716" s="54" t="s">
        <v>394</v>
      </c>
      <c r="F716" s="23" t="s">
        <v>87</v>
      </c>
      <c r="G716" s="27">
        <f>5+15+120+70</f>
        <v>210</v>
      </c>
      <c r="H716" s="27">
        <v>210</v>
      </c>
      <c r="I716" s="128">
        <f t="shared" si="60"/>
        <v>0</v>
      </c>
      <c r="J716" s="126"/>
      <c r="K716" s="1"/>
      <c r="L716" s="1"/>
    </row>
    <row r="717" spans="2:12" ht="13.5">
      <c r="B717" s="15" t="s">
        <v>84</v>
      </c>
      <c r="C717" s="23" t="s">
        <v>24</v>
      </c>
      <c r="D717" s="23" t="s">
        <v>36</v>
      </c>
      <c r="E717" s="54" t="s">
        <v>394</v>
      </c>
      <c r="F717" s="23" t="s">
        <v>85</v>
      </c>
      <c r="G717" s="27">
        <f>100+368.4</f>
        <v>468.4</v>
      </c>
      <c r="H717" s="27">
        <v>468.4</v>
      </c>
      <c r="I717" s="128">
        <f t="shared" si="60"/>
        <v>0</v>
      </c>
      <c r="J717" s="126"/>
      <c r="K717" s="1"/>
      <c r="L717" s="1"/>
    </row>
    <row r="718" spans="2:12" ht="13.5">
      <c r="B718" s="64" t="s">
        <v>97</v>
      </c>
      <c r="C718" s="23" t="s">
        <v>24</v>
      </c>
      <c r="D718" s="23" t="s">
        <v>36</v>
      </c>
      <c r="E718" s="54" t="s">
        <v>394</v>
      </c>
      <c r="F718" s="23" t="s">
        <v>98</v>
      </c>
      <c r="G718" s="27">
        <f>G719</f>
        <v>0</v>
      </c>
      <c r="H718" s="27">
        <f>H719</f>
        <v>0</v>
      </c>
      <c r="I718" s="128">
        <f t="shared" si="60"/>
        <v>0</v>
      </c>
      <c r="J718" s="126"/>
      <c r="K718" s="1"/>
      <c r="L718" s="1"/>
    </row>
    <row r="719" spans="2:12" ht="13.5">
      <c r="B719" s="15" t="s">
        <v>133</v>
      </c>
      <c r="C719" s="23" t="s">
        <v>24</v>
      </c>
      <c r="D719" s="23" t="s">
        <v>36</v>
      </c>
      <c r="E719" s="54" t="s">
        <v>394</v>
      </c>
      <c r="F719" s="23" t="s">
        <v>135</v>
      </c>
      <c r="G719" s="27">
        <f>G720</f>
        <v>0</v>
      </c>
      <c r="H719" s="27">
        <f>H720</f>
        <v>0</v>
      </c>
      <c r="I719" s="128">
        <f t="shared" si="60"/>
        <v>0</v>
      </c>
      <c r="J719" s="126"/>
      <c r="K719" s="1"/>
      <c r="L719" s="1"/>
    </row>
    <row r="720" spans="2:12" ht="28.5" customHeight="1">
      <c r="B720" s="15" t="s">
        <v>134</v>
      </c>
      <c r="C720" s="23" t="s">
        <v>24</v>
      </c>
      <c r="D720" s="23" t="s">
        <v>36</v>
      </c>
      <c r="E720" s="54" t="s">
        <v>394</v>
      </c>
      <c r="F720" s="23" t="s">
        <v>136</v>
      </c>
      <c r="G720" s="27">
        <v>0</v>
      </c>
      <c r="H720" s="27">
        <v>0</v>
      </c>
      <c r="I720" s="128">
        <f t="shared" si="60"/>
        <v>0</v>
      </c>
      <c r="J720" s="126"/>
      <c r="K720" s="1"/>
      <c r="L720" s="1"/>
    </row>
    <row r="721" spans="2:12" ht="27">
      <c r="B721" s="15" t="s">
        <v>411</v>
      </c>
      <c r="C721" s="23" t="s">
        <v>24</v>
      </c>
      <c r="D721" s="23" t="s">
        <v>36</v>
      </c>
      <c r="E721" s="54" t="s">
        <v>414</v>
      </c>
      <c r="F721" s="23"/>
      <c r="G721" s="27">
        <f>G722+G741</f>
        <v>9819.2</v>
      </c>
      <c r="H721" s="27">
        <f>H722+H741</f>
        <v>10092.98</v>
      </c>
      <c r="I721" s="128">
        <f t="shared" si="60"/>
        <v>273.77999999999884</v>
      </c>
      <c r="J721" s="126"/>
      <c r="K721" s="1"/>
      <c r="L721" s="1"/>
    </row>
    <row r="722" spans="2:12" ht="27">
      <c r="B722" s="15" t="s">
        <v>412</v>
      </c>
      <c r="C722" s="23" t="s">
        <v>24</v>
      </c>
      <c r="D722" s="23" t="s">
        <v>36</v>
      </c>
      <c r="E722" s="54" t="s">
        <v>415</v>
      </c>
      <c r="F722" s="23"/>
      <c r="G722" s="27">
        <f>G723+G737</f>
        <v>2812.7</v>
      </c>
      <c r="H722" s="27">
        <f>H723+H737</f>
        <v>2884.2</v>
      </c>
      <c r="I722" s="128">
        <f t="shared" si="60"/>
        <v>71.5</v>
      </c>
      <c r="J722" s="126"/>
      <c r="K722" s="1"/>
      <c r="L722" s="1"/>
    </row>
    <row r="723" spans="2:12" ht="27">
      <c r="B723" s="70" t="s">
        <v>186</v>
      </c>
      <c r="C723" s="23" t="s">
        <v>24</v>
      </c>
      <c r="D723" s="23" t="s">
        <v>36</v>
      </c>
      <c r="E723" s="54" t="s">
        <v>416</v>
      </c>
      <c r="F723" s="23"/>
      <c r="G723" s="27">
        <f>G724+G729+G733</f>
        <v>2812.7</v>
      </c>
      <c r="H723" s="27">
        <f>H724+H729+H733</f>
        <v>2800.7</v>
      </c>
      <c r="I723" s="128">
        <f t="shared" si="60"/>
        <v>-12</v>
      </c>
      <c r="J723" s="126"/>
      <c r="K723" s="1"/>
      <c r="L723" s="1"/>
    </row>
    <row r="724" spans="2:12" ht="54.75">
      <c r="B724" s="63" t="s">
        <v>188</v>
      </c>
      <c r="C724" s="23" t="s">
        <v>24</v>
      </c>
      <c r="D724" s="23" t="s">
        <v>36</v>
      </c>
      <c r="E724" s="54" t="s">
        <v>416</v>
      </c>
      <c r="F724" s="23" t="s">
        <v>190</v>
      </c>
      <c r="G724" s="27">
        <f>G725</f>
        <v>2709.5</v>
      </c>
      <c r="H724" s="27">
        <f>H725</f>
        <v>2709.5</v>
      </c>
      <c r="I724" s="128">
        <f t="shared" si="60"/>
        <v>0</v>
      </c>
      <c r="J724" s="126"/>
      <c r="K724" s="1"/>
      <c r="L724" s="1"/>
    </row>
    <row r="725" spans="2:12" ht="13.5">
      <c r="B725" s="15" t="s">
        <v>81</v>
      </c>
      <c r="C725" s="23" t="s">
        <v>24</v>
      </c>
      <c r="D725" s="23" t="s">
        <v>36</v>
      </c>
      <c r="E725" s="54" t="s">
        <v>416</v>
      </c>
      <c r="F725" s="23" t="s">
        <v>79</v>
      </c>
      <c r="G725" s="27">
        <f>G726+G727+G728</f>
        <v>2709.5</v>
      </c>
      <c r="H725" s="27">
        <f>H726+H727+H728</f>
        <v>2709.5</v>
      </c>
      <c r="I725" s="128">
        <f t="shared" si="60"/>
        <v>0</v>
      </c>
      <c r="J725" s="126"/>
      <c r="K725" s="1"/>
      <c r="L725" s="1"/>
    </row>
    <row r="726" spans="2:12" ht="13.5">
      <c r="B726" s="15" t="s">
        <v>80</v>
      </c>
      <c r="C726" s="23" t="s">
        <v>24</v>
      </c>
      <c r="D726" s="23" t="s">
        <v>36</v>
      </c>
      <c r="E726" s="54" t="s">
        <v>416</v>
      </c>
      <c r="F726" s="23" t="s">
        <v>78</v>
      </c>
      <c r="G726" s="27">
        <v>1966.7</v>
      </c>
      <c r="H726" s="27">
        <v>1966.7</v>
      </c>
      <c r="I726" s="128">
        <f t="shared" si="60"/>
        <v>0</v>
      </c>
      <c r="J726" s="126"/>
      <c r="K726" s="1"/>
      <c r="L726" s="1"/>
    </row>
    <row r="727" spans="2:12" ht="13.5">
      <c r="B727" s="16" t="s">
        <v>95</v>
      </c>
      <c r="C727" s="23" t="s">
        <v>24</v>
      </c>
      <c r="D727" s="23" t="s">
        <v>36</v>
      </c>
      <c r="E727" s="54" t="s">
        <v>416</v>
      </c>
      <c r="F727" s="23" t="s">
        <v>96</v>
      </c>
      <c r="G727" s="27">
        <f>10+20+115+3.8</f>
        <v>148.8</v>
      </c>
      <c r="H727" s="27">
        <v>148.8</v>
      </c>
      <c r="I727" s="128">
        <f t="shared" si="60"/>
        <v>0</v>
      </c>
      <c r="J727" s="126"/>
      <c r="K727" s="1"/>
      <c r="L727" s="1"/>
    </row>
    <row r="728" spans="2:12" ht="27">
      <c r="B728" s="16" t="s">
        <v>174</v>
      </c>
      <c r="C728" s="23" t="s">
        <v>24</v>
      </c>
      <c r="D728" s="23" t="s">
        <v>36</v>
      </c>
      <c r="E728" s="54" t="s">
        <v>416</v>
      </c>
      <c r="F728" s="23" t="s">
        <v>173</v>
      </c>
      <c r="G728" s="27">
        <v>594</v>
      </c>
      <c r="H728" s="27">
        <v>594</v>
      </c>
      <c r="I728" s="128">
        <f t="shared" si="60"/>
        <v>0</v>
      </c>
      <c r="J728" s="126"/>
      <c r="K728" s="1"/>
      <c r="L728" s="1"/>
    </row>
    <row r="729" spans="2:12" ht="27">
      <c r="B729" s="58" t="s">
        <v>192</v>
      </c>
      <c r="C729" s="23" t="s">
        <v>24</v>
      </c>
      <c r="D729" s="23" t="s">
        <v>36</v>
      </c>
      <c r="E729" s="54" t="s">
        <v>416</v>
      </c>
      <c r="F729" s="23" t="s">
        <v>193</v>
      </c>
      <c r="G729" s="27">
        <f>G730</f>
        <v>91.2</v>
      </c>
      <c r="H729" s="27">
        <f>H730</f>
        <v>91.2</v>
      </c>
      <c r="I729" s="128">
        <f t="shared" si="60"/>
        <v>0</v>
      </c>
      <c r="J729" s="126"/>
      <c r="K729" s="1"/>
      <c r="L729" s="1"/>
    </row>
    <row r="730" spans="2:12" ht="13.5">
      <c r="B730" s="15" t="s">
        <v>82</v>
      </c>
      <c r="C730" s="23" t="s">
        <v>24</v>
      </c>
      <c r="D730" s="23" t="s">
        <v>36</v>
      </c>
      <c r="E730" s="54" t="s">
        <v>416</v>
      </c>
      <c r="F730" s="23" t="s">
        <v>83</v>
      </c>
      <c r="G730" s="27">
        <f>G731+G732</f>
        <v>91.2</v>
      </c>
      <c r="H730" s="27">
        <f>H731+H732</f>
        <v>91.2</v>
      </c>
      <c r="I730" s="128">
        <f t="shared" si="60"/>
        <v>0</v>
      </c>
      <c r="J730" s="126"/>
      <c r="K730" s="1"/>
      <c r="L730" s="1"/>
    </row>
    <row r="731" spans="2:12" ht="27">
      <c r="B731" s="16" t="s">
        <v>86</v>
      </c>
      <c r="C731" s="23" t="s">
        <v>24</v>
      </c>
      <c r="D731" s="23" t="s">
        <v>36</v>
      </c>
      <c r="E731" s="54" t="s">
        <v>416</v>
      </c>
      <c r="F731" s="23" t="s">
        <v>87</v>
      </c>
      <c r="G731" s="27">
        <f>25</f>
        <v>25</v>
      </c>
      <c r="H731" s="27">
        <v>25</v>
      </c>
      <c r="I731" s="128">
        <f t="shared" si="60"/>
        <v>0</v>
      </c>
      <c r="J731" s="126"/>
      <c r="K731" s="1"/>
      <c r="L731" s="1"/>
    </row>
    <row r="732" spans="2:12" ht="13.5">
      <c r="B732" s="15" t="s">
        <v>84</v>
      </c>
      <c r="C732" s="23" t="s">
        <v>24</v>
      </c>
      <c r="D732" s="23" t="s">
        <v>36</v>
      </c>
      <c r="E732" s="54" t="s">
        <v>416</v>
      </c>
      <c r="F732" s="23" t="s">
        <v>85</v>
      </c>
      <c r="G732" s="27">
        <f>15+16.2+35</f>
        <v>66.2</v>
      </c>
      <c r="H732" s="27">
        <v>66.2</v>
      </c>
      <c r="I732" s="128">
        <f t="shared" si="60"/>
        <v>0</v>
      </c>
      <c r="J732" s="126"/>
      <c r="K732" s="1"/>
      <c r="L732" s="1"/>
    </row>
    <row r="733" spans="2:12" ht="13.5">
      <c r="B733" s="64" t="s">
        <v>97</v>
      </c>
      <c r="C733" s="23" t="s">
        <v>24</v>
      </c>
      <c r="D733" s="23" t="s">
        <v>36</v>
      </c>
      <c r="E733" s="54" t="s">
        <v>416</v>
      </c>
      <c r="F733" s="23" t="s">
        <v>98</v>
      </c>
      <c r="G733" s="27">
        <f>G734</f>
        <v>12</v>
      </c>
      <c r="H733" s="27">
        <f>H734</f>
        <v>0</v>
      </c>
      <c r="I733" s="128">
        <f t="shared" si="60"/>
        <v>-12</v>
      </c>
      <c r="J733" s="126"/>
      <c r="K733" s="1"/>
      <c r="L733" s="1"/>
    </row>
    <row r="734" spans="2:12" ht="13.5">
      <c r="B734" s="16" t="s">
        <v>88</v>
      </c>
      <c r="C734" s="23" t="s">
        <v>24</v>
      </c>
      <c r="D734" s="23" t="s">
        <v>36</v>
      </c>
      <c r="E734" s="54" t="s">
        <v>416</v>
      </c>
      <c r="F734" s="23" t="s">
        <v>90</v>
      </c>
      <c r="G734" s="27">
        <f>G735+G736</f>
        <v>12</v>
      </c>
      <c r="H734" s="27">
        <f>H735+H736</f>
        <v>0</v>
      </c>
      <c r="I734" s="128">
        <f t="shared" si="60"/>
        <v>-12</v>
      </c>
      <c r="J734" s="126"/>
      <c r="K734" s="1"/>
      <c r="L734" s="1"/>
    </row>
    <row r="735" spans="2:12" ht="13.5">
      <c r="B735" s="16" t="s">
        <v>89</v>
      </c>
      <c r="C735" s="23" t="s">
        <v>24</v>
      </c>
      <c r="D735" s="23" t="s">
        <v>36</v>
      </c>
      <c r="E735" s="54" t="s">
        <v>416</v>
      </c>
      <c r="F735" s="23" t="s">
        <v>91</v>
      </c>
      <c r="G735" s="27">
        <v>0</v>
      </c>
      <c r="H735" s="27">
        <v>0</v>
      </c>
      <c r="I735" s="128">
        <f t="shared" si="60"/>
        <v>0</v>
      </c>
      <c r="J735" s="126"/>
      <c r="K735" s="1"/>
      <c r="L735" s="1"/>
    </row>
    <row r="736" spans="2:12" ht="13.5">
      <c r="B736" s="16" t="s">
        <v>93</v>
      </c>
      <c r="C736" s="23" t="s">
        <v>24</v>
      </c>
      <c r="D736" s="23" t="s">
        <v>36</v>
      </c>
      <c r="E736" s="54" t="s">
        <v>416</v>
      </c>
      <c r="F736" s="23" t="s">
        <v>417</v>
      </c>
      <c r="G736" s="27">
        <v>12</v>
      </c>
      <c r="H736" s="27">
        <v>0</v>
      </c>
      <c r="I736" s="128">
        <f t="shared" si="60"/>
        <v>-12</v>
      </c>
      <c r="J736" s="126"/>
      <c r="K736" s="1"/>
      <c r="L736" s="1"/>
    </row>
    <row r="737" spans="2:12" ht="81.75" customHeight="1">
      <c r="B737" s="16" t="s">
        <v>665</v>
      </c>
      <c r="C737" s="23" t="s">
        <v>24</v>
      </c>
      <c r="D737" s="23" t="s">
        <v>36</v>
      </c>
      <c r="E737" s="54" t="s">
        <v>691</v>
      </c>
      <c r="F737" s="23" t="s">
        <v>190</v>
      </c>
      <c r="G737" s="27">
        <f>G738</f>
        <v>0</v>
      </c>
      <c r="H737" s="27">
        <f>H738</f>
        <v>83.5</v>
      </c>
      <c r="I737" s="128">
        <f t="shared" si="60"/>
        <v>83.5</v>
      </c>
      <c r="J737" s="126"/>
      <c r="K737" s="1"/>
      <c r="L737" s="1"/>
    </row>
    <row r="738" spans="2:12" ht="13.5">
      <c r="B738" s="15" t="s">
        <v>81</v>
      </c>
      <c r="C738" s="23" t="s">
        <v>24</v>
      </c>
      <c r="D738" s="23" t="s">
        <v>36</v>
      </c>
      <c r="E738" s="54" t="s">
        <v>691</v>
      </c>
      <c r="F738" s="23" t="s">
        <v>79</v>
      </c>
      <c r="G738" s="27">
        <f>G739+G740</f>
        <v>0</v>
      </c>
      <c r="H738" s="27">
        <f>H739+H740</f>
        <v>83.5</v>
      </c>
      <c r="I738" s="128">
        <f t="shared" si="60"/>
        <v>83.5</v>
      </c>
      <c r="J738" s="126"/>
      <c r="K738" s="1"/>
      <c r="L738" s="1"/>
    </row>
    <row r="739" spans="2:12" ht="13.5">
      <c r="B739" s="15" t="s">
        <v>80</v>
      </c>
      <c r="C739" s="23" t="s">
        <v>24</v>
      </c>
      <c r="D739" s="23" t="s">
        <v>36</v>
      </c>
      <c r="E739" s="54" t="s">
        <v>691</v>
      </c>
      <c r="F739" s="23" t="s">
        <v>78</v>
      </c>
      <c r="G739" s="27">
        <v>0</v>
      </c>
      <c r="H739" s="27">
        <v>64.13</v>
      </c>
      <c r="I739" s="128">
        <f t="shared" si="60"/>
        <v>64.13</v>
      </c>
      <c r="J739" s="126"/>
      <c r="K739" s="1"/>
      <c r="L739" s="1"/>
    </row>
    <row r="740" spans="2:12" ht="27">
      <c r="B740" s="16" t="s">
        <v>174</v>
      </c>
      <c r="C740" s="23" t="s">
        <v>24</v>
      </c>
      <c r="D740" s="23" t="s">
        <v>36</v>
      </c>
      <c r="E740" s="54" t="s">
        <v>691</v>
      </c>
      <c r="F740" s="23" t="s">
        <v>173</v>
      </c>
      <c r="G740" s="27">
        <v>0</v>
      </c>
      <c r="H740" s="27">
        <v>19.37</v>
      </c>
      <c r="I740" s="128">
        <f t="shared" si="60"/>
        <v>19.37</v>
      </c>
      <c r="J740" s="126"/>
      <c r="K740" s="1"/>
      <c r="L740" s="1"/>
    </row>
    <row r="741" spans="2:12" ht="27">
      <c r="B741" s="16" t="s">
        <v>418</v>
      </c>
      <c r="C741" s="23" t="s">
        <v>24</v>
      </c>
      <c r="D741" s="23" t="s">
        <v>36</v>
      </c>
      <c r="E741" s="54" t="s">
        <v>419</v>
      </c>
      <c r="F741" s="23"/>
      <c r="G741" s="27">
        <f>G742+G756</f>
        <v>7006.5</v>
      </c>
      <c r="H741" s="27">
        <f>H742+H756</f>
        <v>7208.78</v>
      </c>
      <c r="I741" s="128">
        <f t="shared" si="60"/>
        <v>202.27999999999975</v>
      </c>
      <c r="J741" s="126"/>
      <c r="K741" s="1"/>
      <c r="L741" s="1"/>
    </row>
    <row r="742" spans="2:12" ht="13.5">
      <c r="B742" s="15" t="s">
        <v>420</v>
      </c>
      <c r="C742" s="23" t="s">
        <v>24</v>
      </c>
      <c r="D742" s="23" t="s">
        <v>36</v>
      </c>
      <c r="E742" s="54" t="s">
        <v>421</v>
      </c>
      <c r="F742" s="23"/>
      <c r="G742" s="27">
        <f>G743+G748+G752</f>
        <v>7006.5</v>
      </c>
      <c r="H742" s="27">
        <f>H743+H748+H752</f>
        <v>7018.48</v>
      </c>
      <c r="I742" s="128">
        <f aca="true" t="shared" si="64" ref="I742:I805">H742-G742</f>
        <v>11.979999999999563</v>
      </c>
      <c r="J742" s="126"/>
      <c r="K742" s="1"/>
      <c r="L742" s="1"/>
    </row>
    <row r="743" spans="2:12" ht="54.75">
      <c r="B743" s="63" t="s">
        <v>188</v>
      </c>
      <c r="C743" s="23" t="s">
        <v>24</v>
      </c>
      <c r="D743" s="23" t="s">
        <v>36</v>
      </c>
      <c r="E743" s="54" t="s">
        <v>421</v>
      </c>
      <c r="F743" s="23" t="s">
        <v>190</v>
      </c>
      <c r="G743" s="27">
        <f>G744</f>
        <v>6609.9</v>
      </c>
      <c r="H743" s="27">
        <f>H744</f>
        <v>6609.889999999999</v>
      </c>
      <c r="I743" s="128">
        <f t="shared" si="64"/>
        <v>-0.010000000000218279</v>
      </c>
      <c r="J743" s="126"/>
      <c r="K743" s="1"/>
      <c r="L743" s="1"/>
    </row>
    <row r="744" spans="2:12" ht="13.5">
      <c r="B744" s="63" t="s">
        <v>215</v>
      </c>
      <c r="C744" s="23" t="s">
        <v>24</v>
      </c>
      <c r="D744" s="23" t="s">
        <v>36</v>
      </c>
      <c r="E744" s="54" t="s">
        <v>421</v>
      </c>
      <c r="F744" s="23" t="s">
        <v>216</v>
      </c>
      <c r="G744" s="59">
        <f>G745+G746+G747</f>
        <v>6609.9</v>
      </c>
      <c r="H744" s="59">
        <f>H745+H746+H747</f>
        <v>6609.889999999999</v>
      </c>
      <c r="I744" s="128">
        <f t="shared" si="64"/>
        <v>-0.010000000000218279</v>
      </c>
      <c r="J744" s="126"/>
      <c r="K744" s="1"/>
      <c r="L744" s="1"/>
    </row>
    <row r="745" spans="2:12" ht="13.5">
      <c r="B745" s="63" t="s">
        <v>218</v>
      </c>
      <c r="C745" s="23" t="s">
        <v>24</v>
      </c>
      <c r="D745" s="23" t="s">
        <v>36</v>
      </c>
      <c r="E745" s="54" t="s">
        <v>421</v>
      </c>
      <c r="F745" s="23" t="s">
        <v>217</v>
      </c>
      <c r="G745" s="27">
        <v>5016.5</v>
      </c>
      <c r="H745" s="27">
        <v>5065.62</v>
      </c>
      <c r="I745" s="128">
        <f t="shared" si="64"/>
        <v>49.11999999999989</v>
      </c>
      <c r="J745" s="126"/>
      <c r="K745" s="1"/>
      <c r="L745" s="1"/>
    </row>
    <row r="746" spans="2:12" ht="13.5">
      <c r="B746" s="16" t="s">
        <v>95</v>
      </c>
      <c r="C746" s="23" t="s">
        <v>24</v>
      </c>
      <c r="D746" s="23" t="s">
        <v>36</v>
      </c>
      <c r="E746" s="54" t="s">
        <v>421</v>
      </c>
      <c r="F746" s="23" t="s">
        <v>220</v>
      </c>
      <c r="G746" s="27">
        <f>18+24+36.4</f>
        <v>78.4</v>
      </c>
      <c r="H746" s="27">
        <v>78.4</v>
      </c>
      <c r="I746" s="128">
        <f t="shared" si="64"/>
        <v>0</v>
      </c>
      <c r="J746" s="126"/>
      <c r="K746" s="1"/>
      <c r="L746" s="1"/>
    </row>
    <row r="747" spans="2:12" ht="27">
      <c r="B747" s="63" t="s">
        <v>174</v>
      </c>
      <c r="C747" s="23" t="s">
        <v>24</v>
      </c>
      <c r="D747" s="23" t="s">
        <v>36</v>
      </c>
      <c r="E747" s="54" t="s">
        <v>421</v>
      </c>
      <c r="F747" s="23" t="s">
        <v>221</v>
      </c>
      <c r="G747" s="27">
        <v>1515</v>
      </c>
      <c r="H747" s="27">
        <v>1465.87</v>
      </c>
      <c r="I747" s="128">
        <f t="shared" si="64"/>
        <v>-49.13000000000011</v>
      </c>
      <c r="J747" s="126"/>
      <c r="K747" s="1"/>
      <c r="L747" s="1"/>
    </row>
    <row r="748" spans="2:12" ht="27">
      <c r="B748" s="58" t="s">
        <v>192</v>
      </c>
      <c r="C748" s="23" t="s">
        <v>24</v>
      </c>
      <c r="D748" s="23" t="s">
        <v>36</v>
      </c>
      <c r="E748" s="54" t="s">
        <v>421</v>
      </c>
      <c r="F748" s="23" t="s">
        <v>193</v>
      </c>
      <c r="G748" s="27">
        <f>G749</f>
        <v>396.6</v>
      </c>
      <c r="H748" s="27">
        <f>H749</f>
        <v>396.6</v>
      </c>
      <c r="I748" s="128">
        <f t="shared" si="64"/>
        <v>0</v>
      </c>
      <c r="J748" s="126"/>
      <c r="K748" s="1"/>
      <c r="L748" s="1"/>
    </row>
    <row r="749" spans="2:12" ht="13.5">
      <c r="B749" s="15" t="s">
        <v>82</v>
      </c>
      <c r="C749" s="23" t="s">
        <v>24</v>
      </c>
      <c r="D749" s="23" t="s">
        <v>36</v>
      </c>
      <c r="E749" s="54" t="s">
        <v>421</v>
      </c>
      <c r="F749" s="23" t="s">
        <v>83</v>
      </c>
      <c r="G749" s="27">
        <f>G750+G751</f>
        <v>396.6</v>
      </c>
      <c r="H749" s="27">
        <f>H750+H751</f>
        <v>396.6</v>
      </c>
      <c r="I749" s="128">
        <f t="shared" si="64"/>
        <v>0</v>
      </c>
      <c r="J749" s="126"/>
      <c r="K749" s="1"/>
      <c r="L749" s="1"/>
    </row>
    <row r="750" spans="2:12" ht="27">
      <c r="B750" s="16" t="s">
        <v>86</v>
      </c>
      <c r="C750" s="23" t="s">
        <v>24</v>
      </c>
      <c r="D750" s="23" t="s">
        <v>36</v>
      </c>
      <c r="E750" s="54" t="s">
        <v>421</v>
      </c>
      <c r="F750" s="23" t="s">
        <v>87</v>
      </c>
      <c r="G750" s="27">
        <f>75+45</f>
        <v>120</v>
      </c>
      <c r="H750" s="27">
        <v>120</v>
      </c>
      <c r="I750" s="128">
        <f t="shared" si="64"/>
        <v>0</v>
      </c>
      <c r="J750" s="126"/>
      <c r="K750" s="1"/>
      <c r="L750" s="1"/>
    </row>
    <row r="751" spans="2:12" ht="13.5">
      <c r="B751" s="15" t="s">
        <v>84</v>
      </c>
      <c r="C751" s="23" t="s">
        <v>24</v>
      </c>
      <c r="D751" s="23" t="s">
        <v>36</v>
      </c>
      <c r="E751" s="54" t="s">
        <v>421</v>
      </c>
      <c r="F751" s="23" t="s">
        <v>85</v>
      </c>
      <c r="G751" s="27">
        <f>10+10+17+26.6+30+183</f>
        <v>276.6</v>
      </c>
      <c r="H751" s="27">
        <v>276.6</v>
      </c>
      <c r="I751" s="128">
        <f t="shared" si="64"/>
        <v>0</v>
      </c>
      <c r="J751" s="126"/>
      <c r="K751" s="1"/>
      <c r="L751" s="1"/>
    </row>
    <row r="752" spans="2:12" ht="13.5">
      <c r="B752" s="64" t="s">
        <v>97</v>
      </c>
      <c r="C752" s="23" t="s">
        <v>24</v>
      </c>
      <c r="D752" s="23" t="s">
        <v>36</v>
      </c>
      <c r="E752" s="54" t="s">
        <v>421</v>
      </c>
      <c r="F752" s="23" t="s">
        <v>98</v>
      </c>
      <c r="G752" s="27">
        <f>G753</f>
        <v>0</v>
      </c>
      <c r="H752" s="27">
        <f>H753</f>
        <v>11.989999999999998</v>
      </c>
      <c r="I752" s="128">
        <f t="shared" si="64"/>
        <v>11.989999999999998</v>
      </c>
      <c r="J752" s="126"/>
      <c r="K752" s="1"/>
      <c r="L752" s="1"/>
    </row>
    <row r="753" spans="2:12" ht="13.5">
      <c r="B753" s="16" t="s">
        <v>88</v>
      </c>
      <c r="C753" s="23" t="s">
        <v>24</v>
      </c>
      <c r="D753" s="23" t="s">
        <v>36</v>
      </c>
      <c r="E753" s="54" t="s">
        <v>421</v>
      </c>
      <c r="F753" s="23" t="s">
        <v>90</v>
      </c>
      <c r="G753" s="27">
        <f>G754+G755</f>
        <v>0</v>
      </c>
      <c r="H753" s="27">
        <f>H754+H755</f>
        <v>11.989999999999998</v>
      </c>
      <c r="I753" s="128">
        <f t="shared" si="64"/>
        <v>11.989999999999998</v>
      </c>
      <c r="J753" s="126"/>
      <c r="K753" s="1"/>
      <c r="L753" s="1"/>
    </row>
    <row r="754" spans="2:12" ht="13.5">
      <c r="B754" s="15" t="s">
        <v>130</v>
      </c>
      <c r="C754" s="23" t="s">
        <v>24</v>
      </c>
      <c r="D754" s="23" t="s">
        <v>36</v>
      </c>
      <c r="E754" s="54" t="s">
        <v>421</v>
      </c>
      <c r="F754" s="23" t="s">
        <v>92</v>
      </c>
      <c r="G754" s="27">
        <v>0</v>
      </c>
      <c r="H754" s="27">
        <v>2.46</v>
      </c>
      <c r="I754" s="128">
        <f t="shared" si="64"/>
        <v>2.46</v>
      </c>
      <c r="J754" s="126"/>
      <c r="K754" s="1"/>
      <c r="L754" s="1"/>
    </row>
    <row r="755" spans="2:10" ht="13.5">
      <c r="B755" s="16" t="s">
        <v>93</v>
      </c>
      <c r="C755" s="23" t="s">
        <v>24</v>
      </c>
      <c r="D755" s="23" t="s">
        <v>36</v>
      </c>
      <c r="E755" s="54" t="s">
        <v>421</v>
      </c>
      <c r="F755" s="23" t="s">
        <v>417</v>
      </c>
      <c r="G755" s="27">
        <v>0</v>
      </c>
      <c r="H755" s="27">
        <v>9.53</v>
      </c>
      <c r="I755" s="128">
        <f t="shared" si="64"/>
        <v>9.53</v>
      </c>
      <c r="J755" s="126"/>
    </row>
    <row r="756" spans="2:10" ht="81.75" customHeight="1">
      <c r="B756" s="16" t="s">
        <v>665</v>
      </c>
      <c r="C756" s="23" t="s">
        <v>24</v>
      </c>
      <c r="D756" s="23" t="s">
        <v>36</v>
      </c>
      <c r="E756" s="54" t="s">
        <v>692</v>
      </c>
      <c r="F756" s="23"/>
      <c r="G756" s="27">
        <f>G757</f>
        <v>0</v>
      </c>
      <c r="H756" s="27">
        <f>H757</f>
        <v>190.3</v>
      </c>
      <c r="I756" s="128">
        <f t="shared" si="64"/>
        <v>190.3</v>
      </c>
      <c r="J756" s="126"/>
    </row>
    <row r="757" spans="2:10" ht="60" customHeight="1">
      <c r="B757" s="63" t="s">
        <v>188</v>
      </c>
      <c r="C757" s="23" t="s">
        <v>24</v>
      </c>
      <c r="D757" s="23" t="s">
        <v>36</v>
      </c>
      <c r="E757" s="54" t="s">
        <v>692</v>
      </c>
      <c r="F757" s="23" t="s">
        <v>190</v>
      </c>
      <c r="G757" s="27">
        <f>G758</f>
        <v>0</v>
      </c>
      <c r="H757" s="27">
        <f>H758</f>
        <v>190.3</v>
      </c>
      <c r="I757" s="128">
        <f t="shared" si="64"/>
        <v>190.3</v>
      </c>
      <c r="J757" s="126"/>
    </row>
    <row r="758" spans="2:10" ht="15" customHeight="1">
      <c r="B758" s="63" t="s">
        <v>215</v>
      </c>
      <c r="C758" s="23" t="s">
        <v>24</v>
      </c>
      <c r="D758" s="23" t="s">
        <v>36</v>
      </c>
      <c r="E758" s="54" t="s">
        <v>692</v>
      </c>
      <c r="F758" s="23" t="s">
        <v>216</v>
      </c>
      <c r="G758" s="27">
        <f>G759+G760</f>
        <v>0</v>
      </c>
      <c r="H758" s="27">
        <f>H759+H760</f>
        <v>190.3</v>
      </c>
      <c r="I758" s="128">
        <f t="shared" si="64"/>
        <v>190.3</v>
      </c>
      <c r="J758" s="126"/>
    </row>
    <row r="759" spans="2:10" ht="15" customHeight="1">
      <c r="B759" s="63" t="s">
        <v>218</v>
      </c>
      <c r="C759" s="23" t="s">
        <v>24</v>
      </c>
      <c r="D759" s="23" t="s">
        <v>36</v>
      </c>
      <c r="E759" s="54" t="s">
        <v>692</v>
      </c>
      <c r="F759" s="23" t="s">
        <v>217</v>
      </c>
      <c r="G759" s="27">
        <v>0</v>
      </c>
      <c r="H759" s="27">
        <v>146.16</v>
      </c>
      <c r="I759" s="128">
        <f t="shared" si="64"/>
        <v>146.16</v>
      </c>
      <c r="J759" s="126"/>
    </row>
    <row r="760" spans="2:10" ht="30" customHeight="1">
      <c r="B760" s="63" t="s">
        <v>174</v>
      </c>
      <c r="C760" s="23" t="s">
        <v>24</v>
      </c>
      <c r="D760" s="23" t="s">
        <v>36</v>
      </c>
      <c r="E760" s="54" t="s">
        <v>692</v>
      </c>
      <c r="F760" s="23" t="s">
        <v>221</v>
      </c>
      <c r="G760" s="27">
        <v>0</v>
      </c>
      <c r="H760" s="27">
        <v>44.14</v>
      </c>
      <c r="I760" s="128">
        <f t="shared" si="64"/>
        <v>44.14</v>
      </c>
      <c r="J760" s="126"/>
    </row>
    <row r="761" spans="2:10" ht="15" customHeight="1" hidden="1">
      <c r="B761" s="62" t="s">
        <v>180</v>
      </c>
      <c r="C761" s="23" t="s">
        <v>24</v>
      </c>
      <c r="D761" s="23" t="s">
        <v>36</v>
      </c>
      <c r="E761" s="54" t="s">
        <v>181</v>
      </c>
      <c r="F761" s="23"/>
      <c r="G761" s="27">
        <f>G762</f>
        <v>0</v>
      </c>
      <c r="H761" s="27"/>
      <c r="I761" s="128">
        <f t="shared" si="64"/>
        <v>0</v>
      </c>
      <c r="J761" s="126"/>
    </row>
    <row r="762" spans="2:10" ht="18" customHeight="1" hidden="1">
      <c r="B762" s="15" t="s">
        <v>210</v>
      </c>
      <c r="C762" s="23" t="s">
        <v>24</v>
      </c>
      <c r="D762" s="23" t="s">
        <v>36</v>
      </c>
      <c r="E762" s="54" t="s">
        <v>209</v>
      </c>
      <c r="F762" s="23"/>
      <c r="G762" s="27">
        <f>G763</f>
        <v>0</v>
      </c>
      <c r="H762" s="27"/>
      <c r="I762" s="128">
        <f t="shared" si="64"/>
        <v>0</v>
      </c>
      <c r="J762" s="126"/>
    </row>
    <row r="763" spans="2:10" ht="30" customHeight="1" hidden="1">
      <c r="B763" s="58" t="s">
        <v>192</v>
      </c>
      <c r="C763" s="23" t="s">
        <v>24</v>
      </c>
      <c r="D763" s="23" t="s">
        <v>36</v>
      </c>
      <c r="E763" s="54" t="s">
        <v>209</v>
      </c>
      <c r="F763" s="23" t="s">
        <v>193</v>
      </c>
      <c r="G763" s="27">
        <f>G764</f>
        <v>0</v>
      </c>
      <c r="H763" s="27"/>
      <c r="I763" s="128">
        <f t="shared" si="64"/>
        <v>0</v>
      </c>
      <c r="J763" s="126"/>
    </row>
    <row r="764" spans="2:10" ht="15" customHeight="1" hidden="1">
      <c r="B764" s="15" t="s">
        <v>82</v>
      </c>
      <c r="C764" s="23" t="s">
        <v>24</v>
      </c>
      <c r="D764" s="23" t="s">
        <v>36</v>
      </c>
      <c r="E764" s="54" t="s">
        <v>209</v>
      </c>
      <c r="F764" s="23" t="s">
        <v>83</v>
      </c>
      <c r="G764" s="27">
        <f>G765</f>
        <v>0</v>
      </c>
      <c r="H764" s="27"/>
      <c r="I764" s="128">
        <f t="shared" si="64"/>
        <v>0</v>
      </c>
      <c r="J764" s="126"/>
    </row>
    <row r="765" spans="2:10" ht="30" customHeight="1" hidden="1">
      <c r="B765" s="15" t="s">
        <v>84</v>
      </c>
      <c r="C765" s="23" t="s">
        <v>24</v>
      </c>
      <c r="D765" s="23" t="s">
        <v>36</v>
      </c>
      <c r="E765" s="54" t="s">
        <v>209</v>
      </c>
      <c r="F765" s="23" t="s">
        <v>85</v>
      </c>
      <c r="G765" s="27">
        <v>0</v>
      </c>
      <c r="H765" s="27"/>
      <c r="I765" s="128">
        <f t="shared" si="64"/>
        <v>0</v>
      </c>
      <c r="J765" s="126"/>
    </row>
    <row r="766" spans="2:10" ht="13.5">
      <c r="B766" s="14" t="s">
        <v>55</v>
      </c>
      <c r="C766" s="24" t="s">
        <v>40</v>
      </c>
      <c r="D766" s="24"/>
      <c r="E766" s="24"/>
      <c r="F766" s="24"/>
      <c r="G766" s="26">
        <f>G767+G823</f>
        <v>19937.800000000003</v>
      </c>
      <c r="H766" s="26">
        <f>H767+H823</f>
        <v>21188.63</v>
      </c>
      <c r="I766" s="147">
        <f t="shared" si="64"/>
        <v>1250.829999999998</v>
      </c>
      <c r="J766" s="122" t="e">
        <f>G766-#REF!</f>
        <v>#REF!</v>
      </c>
    </row>
    <row r="767" spans="2:12" s="98" customFormat="1" ht="13.5">
      <c r="B767" s="14" t="s">
        <v>56</v>
      </c>
      <c r="C767" s="24" t="s">
        <v>40</v>
      </c>
      <c r="D767" s="24" t="s">
        <v>8</v>
      </c>
      <c r="E767" s="24"/>
      <c r="F767" s="24"/>
      <c r="G767" s="26">
        <f>G768+G811</f>
        <v>16591.300000000003</v>
      </c>
      <c r="H767" s="26">
        <f>H768+H811</f>
        <v>17756.33</v>
      </c>
      <c r="I767" s="147">
        <f t="shared" si="64"/>
        <v>1165.0299999999988</v>
      </c>
      <c r="J767" s="122" t="e">
        <f>G767-#REF!</f>
        <v>#REF!</v>
      </c>
      <c r="K767" s="97"/>
      <c r="L767" s="97"/>
    </row>
    <row r="768" spans="2:10" ht="27">
      <c r="B768" s="15" t="s">
        <v>540</v>
      </c>
      <c r="C768" s="23" t="s">
        <v>40</v>
      </c>
      <c r="D768" s="23" t="s">
        <v>8</v>
      </c>
      <c r="E768" s="54" t="s">
        <v>24</v>
      </c>
      <c r="F768" s="23"/>
      <c r="G768" s="27">
        <f>G769+G783+G797</f>
        <v>16591.300000000003</v>
      </c>
      <c r="H768" s="27">
        <f>H769+H783+H797</f>
        <v>17310.93</v>
      </c>
      <c r="I768" s="128">
        <f t="shared" si="64"/>
        <v>719.6299999999974</v>
      </c>
      <c r="J768" s="126" t="e">
        <f>G768-#REF!</f>
        <v>#REF!</v>
      </c>
    </row>
    <row r="769" spans="2:10" ht="13.5">
      <c r="B769" s="15" t="s">
        <v>434</v>
      </c>
      <c r="C769" s="23" t="s">
        <v>40</v>
      </c>
      <c r="D769" s="23" t="s">
        <v>8</v>
      </c>
      <c r="E769" s="54" t="s">
        <v>413</v>
      </c>
      <c r="F769" s="23"/>
      <c r="G769" s="27">
        <f>G770</f>
        <v>9969.1</v>
      </c>
      <c r="H769" s="27">
        <f>H770</f>
        <v>10496</v>
      </c>
      <c r="I769" s="128">
        <f t="shared" si="64"/>
        <v>526.8999999999996</v>
      </c>
      <c r="J769" s="126" t="e">
        <f>G769-#REF!</f>
        <v>#REF!</v>
      </c>
    </row>
    <row r="770" spans="2:10" ht="27">
      <c r="B770" s="20" t="s">
        <v>435</v>
      </c>
      <c r="C770" s="23" t="s">
        <v>40</v>
      </c>
      <c r="D770" s="23" t="s">
        <v>8</v>
      </c>
      <c r="E770" s="54" t="s">
        <v>436</v>
      </c>
      <c r="F770" s="23"/>
      <c r="G770" s="27">
        <f>G771+G775+G779</f>
        <v>9969.1</v>
      </c>
      <c r="H770" s="27">
        <f>H771+H775+H779</f>
        <v>10496</v>
      </c>
      <c r="I770" s="128">
        <f t="shared" si="64"/>
        <v>526.8999999999996</v>
      </c>
      <c r="J770" s="126" t="e">
        <f>G770-#REF!</f>
        <v>#REF!</v>
      </c>
    </row>
    <row r="771" spans="2:10" ht="13.5">
      <c r="B771" s="16" t="s">
        <v>57</v>
      </c>
      <c r="C771" s="23" t="s">
        <v>40</v>
      </c>
      <c r="D771" s="23" t="s">
        <v>8</v>
      </c>
      <c r="E771" s="60" t="s">
        <v>437</v>
      </c>
      <c r="F771" s="23"/>
      <c r="G771" s="27">
        <f aca="true" t="shared" si="65" ref="G771:H773">G772</f>
        <v>9969.1</v>
      </c>
      <c r="H771" s="27">
        <f t="shared" si="65"/>
        <v>10296.1</v>
      </c>
      <c r="I771" s="128">
        <f t="shared" si="64"/>
        <v>327</v>
      </c>
      <c r="J771" s="126"/>
    </row>
    <row r="772" spans="2:10" ht="27">
      <c r="B772" s="69" t="s">
        <v>332</v>
      </c>
      <c r="C772" s="23" t="s">
        <v>40</v>
      </c>
      <c r="D772" s="23" t="s">
        <v>8</v>
      </c>
      <c r="E772" s="60" t="s">
        <v>437</v>
      </c>
      <c r="F772" s="23" t="s">
        <v>334</v>
      </c>
      <c r="G772" s="27">
        <f t="shared" si="65"/>
        <v>9969.1</v>
      </c>
      <c r="H772" s="27">
        <f t="shared" si="65"/>
        <v>10296.1</v>
      </c>
      <c r="I772" s="128">
        <f t="shared" si="64"/>
        <v>327</v>
      </c>
      <c r="J772" s="126"/>
    </row>
    <row r="773" spans="2:10" ht="13.5">
      <c r="B773" s="80" t="s">
        <v>106</v>
      </c>
      <c r="C773" s="23" t="s">
        <v>40</v>
      </c>
      <c r="D773" s="23" t="s">
        <v>8</v>
      </c>
      <c r="E773" s="60" t="s">
        <v>437</v>
      </c>
      <c r="F773" s="23" t="s">
        <v>107</v>
      </c>
      <c r="G773" s="27">
        <f t="shared" si="65"/>
        <v>9969.1</v>
      </c>
      <c r="H773" s="27">
        <f t="shared" si="65"/>
        <v>10296.1</v>
      </c>
      <c r="I773" s="128">
        <f t="shared" si="64"/>
        <v>327</v>
      </c>
      <c r="J773" s="126"/>
    </row>
    <row r="774" spans="2:10" ht="41.25">
      <c r="B774" s="15" t="s">
        <v>340</v>
      </c>
      <c r="C774" s="23" t="s">
        <v>40</v>
      </c>
      <c r="D774" s="23" t="s">
        <v>8</v>
      </c>
      <c r="E774" s="60" t="s">
        <v>437</v>
      </c>
      <c r="F774" s="23" t="s">
        <v>108</v>
      </c>
      <c r="G774" s="27">
        <v>9969.1</v>
      </c>
      <c r="H774" s="27">
        <v>10296.1</v>
      </c>
      <c r="I774" s="128">
        <f t="shared" si="64"/>
        <v>327</v>
      </c>
      <c r="J774" s="126"/>
    </row>
    <row r="775" spans="2:10" ht="80.25" customHeight="1">
      <c r="B775" s="16" t="s">
        <v>665</v>
      </c>
      <c r="C775" s="23" t="s">
        <v>40</v>
      </c>
      <c r="D775" s="23" t="s">
        <v>8</v>
      </c>
      <c r="E775" s="60" t="s">
        <v>693</v>
      </c>
      <c r="F775" s="23"/>
      <c r="G775" s="27">
        <f aca="true" t="shared" si="66" ref="G775:H777">G776</f>
        <v>0</v>
      </c>
      <c r="H775" s="27">
        <f t="shared" si="66"/>
        <v>199.9</v>
      </c>
      <c r="I775" s="128">
        <f t="shared" si="64"/>
        <v>199.9</v>
      </c>
      <c r="J775" s="126"/>
    </row>
    <row r="776" spans="2:12" ht="30" customHeight="1">
      <c r="B776" s="69" t="s">
        <v>332</v>
      </c>
      <c r="C776" s="23" t="s">
        <v>40</v>
      </c>
      <c r="D776" s="23" t="s">
        <v>8</v>
      </c>
      <c r="E776" s="60" t="s">
        <v>693</v>
      </c>
      <c r="F776" s="23" t="s">
        <v>334</v>
      </c>
      <c r="G776" s="27">
        <f t="shared" si="66"/>
        <v>0</v>
      </c>
      <c r="H776" s="27">
        <f t="shared" si="66"/>
        <v>199.9</v>
      </c>
      <c r="I776" s="128">
        <f t="shared" si="64"/>
        <v>199.9</v>
      </c>
      <c r="J776" s="126"/>
      <c r="K776" s="1"/>
      <c r="L776" s="1"/>
    </row>
    <row r="777" spans="2:12" ht="15" customHeight="1">
      <c r="B777" s="80" t="s">
        <v>106</v>
      </c>
      <c r="C777" s="23" t="s">
        <v>40</v>
      </c>
      <c r="D777" s="23" t="s">
        <v>8</v>
      </c>
      <c r="E777" s="60" t="s">
        <v>693</v>
      </c>
      <c r="F777" s="23" t="s">
        <v>107</v>
      </c>
      <c r="G777" s="27">
        <f t="shared" si="66"/>
        <v>0</v>
      </c>
      <c r="H777" s="27">
        <f t="shared" si="66"/>
        <v>199.9</v>
      </c>
      <c r="I777" s="128">
        <f t="shared" si="64"/>
        <v>199.9</v>
      </c>
      <c r="J777" s="126"/>
      <c r="K777" s="1"/>
      <c r="L777" s="1"/>
    </row>
    <row r="778" spans="2:12" ht="15" customHeight="1">
      <c r="B778" s="69" t="s">
        <v>335</v>
      </c>
      <c r="C778" s="23" t="s">
        <v>40</v>
      </c>
      <c r="D778" s="23" t="s">
        <v>8</v>
      </c>
      <c r="E778" s="60" t="s">
        <v>693</v>
      </c>
      <c r="F778" s="23" t="s">
        <v>108</v>
      </c>
      <c r="G778" s="27">
        <v>0</v>
      </c>
      <c r="H778" s="27">
        <v>199.9</v>
      </c>
      <c r="I778" s="128">
        <f t="shared" si="64"/>
        <v>199.9</v>
      </c>
      <c r="J778" s="126"/>
      <c r="K778" s="1"/>
      <c r="L778" s="1"/>
    </row>
    <row r="779" spans="2:12" ht="30" customHeight="1" hidden="1">
      <c r="B779" s="107" t="s">
        <v>581</v>
      </c>
      <c r="C779" s="23" t="s">
        <v>40</v>
      </c>
      <c r="D779" s="23" t="s">
        <v>8</v>
      </c>
      <c r="E779" s="60" t="s">
        <v>624</v>
      </c>
      <c r="F779" s="23"/>
      <c r="G779" s="27">
        <f>G780</f>
        <v>0</v>
      </c>
      <c r="H779" s="27"/>
      <c r="I779" s="128">
        <f t="shared" si="64"/>
        <v>0</v>
      </c>
      <c r="J779" s="126"/>
      <c r="K779" s="1"/>
      <c r="L779" s="1"/>
    </row>
    <row r="780" spans="2:12" ht="13.5" customHeight="1" hidden="1">
      <c r="B780" s="69" t="s">
        <v>332</v>
      </c>
      <c r="C780" s="23" t="s">
        <v>40</v>
      </c>
      <c r="D780" s="23" t="s">
        <v>8</v>
      </c>
      <c r="E780" s="60" t="s">
        <v>624</v>
      </c>
      <c r="F780" s="23" t="s">
        <v>334</v>
      </c>
      <c r="G780" s="27">
        <f>G781</f>
        <v>0</v>
      </c>
      <c r="H780" s="27"/>
      <c r="I780" s="128">
        <f t="shared" si="64"/>
        <v>0</v>
      </c>
      <c r="J780" s="126"/>
      <c r="K780" s="1"/>
      <c r="L780" s="1"/>
    </row>
    <row r="781" spans="2:12" ht="13.5" customHeight="1" hidden="1">
      <c r="B781" s="80" t="s">
        <v>106</v>
      </c>
      <c r="C781" s="23" t="s">
        <v>40</v>
      </c>
      <c r="D781" s="23" t="s">
        <v>8</v>
      </c>
      <c r="E781" s="60" t="s">
        <v>624</v>
      </c>
      <c r="F781" s="23" t="s">
        <v>107</v>
      </c>
      <c r="G781" s="27">
        <f>G782</f>
        <v>0</v>
      </c>
      <c r="H781" s="27"/>
      <c r="I781" s="128">
        <f t="shared" si="64"/>
        <v>0</v>
      </c>
      <c r="J781" s="126"/>
      <c r="K781" s="1"/>
      <c r="L781" s="1"/>
    </row>
    <row r="782" spans="2:12" ht="45" customHeight="1" hidden="1">
      <c r="B782" s="15" t="s">
        <v>351</v>
      </c>
      <c r="C782" s="23" t="s">
        <v>40</v>
      </c>
      <c r="D782" s="23" t="s">
        <v>8</v>
      </c>
      <c r="E782" s="60" t="s">
        <v>624</v>
      </c>
      <c r="F782" s="23" t="s">
        <v>108</v>
      </c>
      <c r="G782" s="27">
        <v>0</v>
      </c>
      <c r="H782" s="27"/>
      <c r="I782" s="128">
        <f t="shared" si="64"/>
        <v>0</v>
      </c>
      <c r="J782" s="126"/>
      <c r="K782" s="1"/>
      <c r="L782" s="1"/>
    </row>
    <row r="783" spans="2:12" ht="13.5">
      <c r="B783" s="15" t="s">
        <v>438</v>
      </c>
      <c r="C783" s="23" t="s">
        <v>40</v>
      </c>
      <c r="D783" s="23" t="s">
        <v>8</v>
      </c>
      <c r="E783" s="60" t="s">
        <v>441</v>
      </c>
      <c r="F783" s="23"/>
      <c r="G783" s="27">
        <f>G784</f>
        <v>5246.3</v>
      </c>
      <c r="H783" s="27">
        <f>H784</f>
        <v>5408.2300000000005</v>
      </c>
      <c r="I783" s="128">
        <f t="shared" si="64"/>
        <v>161.9300000000003</v>
      </c>
      <c r="J783" s="126"/>
      <c r="K783" s="1"/>
      <c r="L783" s="1"/>
    </row>
    <row r="784" spans="2:12" ht="27">
      <c r="B784" s="15" t="s">
        <v>439</v>
      </c>
      <c r="C784" s="23" t="s">
        <v>40</v>
      </c>
      <c r="D784" s="23" t="s">
        <v>8</v>
      </c>
      <c r="E784" s="60" t="s">
        <v>442</v>
      </c>
      <c r="F784" s="23"/>
      <c r="G784" s="27">
        <f>G785+G789+G793</f>
        <v>5246.3</v>
      </c>
      <c r="H784" s="27">
        <f>H785+H789+H793</f>
        <v>5408.2300000000005</v>
      </c>
      <c r="I784" s="128">
        <f t="shared" si="64"/>
        <v>161.9300000000003</v>
      </c>
      <c r="J784" s="126"/>
      <c r="K784" s="1"/>
      <c r="L784" s="1"/>
    </row>
    <row r="785" spans="2:12" ht="13.5">
      <c r="B785" s="68" t="s">
        <v>440</v>
      </c>
      <c r="C785" s="23" t="s">
        <v>40</v>
      </c>
      <c r="D785" s="23" t="s">
        <v>8</v>
      </c>
      <c r="E785" s="54" t="s">
        <v>443</v>
      </c>
      <c r="F785" s="23"/>
      <c r="G785" s="27">
        <f>G787</f>
        <v>5246.3</v>
      </c>
      <c r="H785" s="27">
        <f>H787</f>
        <v>5256.05</v>
      </c>
      <c r="I785" s="128">
        <f t="shared" si="64"/>
        <v>9.75</v>
      </c>
      <c r="J785" s="126" t="e">
        <f>G785-#REF!</f>
        <v>#REF!</v>
      </c>
      <c r="K785" s="1"/>
      <c r="L785" s="1"/>
    </row>
    <row r="786" spans="2:12" ht="27">
      <c r="B786" s="69" t="s">
        <v>332</v>
      </c>
      <c r="C786" s="23" t="s">
        <v>40</v>
      </c>
      <c r="D786" s="23" t="s">
        <v>8</v>
      </c>
      <c r="E786" s="54" t="s">
        <v>443</v>
      </c>
      <c r="F786" s="23" t="s">
        <v>334</v>
      </c>
      <c r="G786" s="27">
        <f>G787</f>
        <v>5246.3</v>
      </c>
      <c r="H786" s="27">
        <f>H787</f>
        <v>5256.05</v>
      </c>
      <c r="I786" s="128">
        <f t="shared" si="64"/>
        <v>9.75</v>
      </c>
      <c r="J786" s="126"/>
      <c r="K786" s="1"/>
      <c r="L786" s="1"/>
    </row>
    <row r="787" spans="2:12" ht="13.5">
      <c r="B787" s="80" t="s">
        <v>106</v>
      </c>
      <c r="C787" s="23" t="s">
        <v>40</v>
      </c>
      <c r="D787" s="23" t="s">
        <v>8</v>
      </c>
      <c r="E787" s="54" t="s">
        <v>443</v>
      </c>
      <c r="F787" s="23" t="s">
        <v>107</v>
      </c>
      <c r="G787" s="27">
        <f>G788</f>
        <v>5246.3</v>
      </c>
      <c r="H787" s="27">
        <f>H788</f>
        <v>5256.05</v>
      </c>
      <c r="I787" s="128">
        <f t="shared" si="64"/>
        <v>9.75</v>
      </c>
      <c r="J787" s="126" t="e">
        <f>G787-#REF!</f>
        <v>#REF!</v>
      </c>
      <c r="K787" s="1"/>
      <c r="L787" s="1"/>
    </row>
    <row r="788" spans="2:12" ht="41.25">
      <c r="B788" s="15" t="s">
        <v>340</v>
      </c>
      <c r="C788" s="23" t="s">
        <v>40</v>
      </c>
      <c r="D788" s="23" t="s">
        <v>8</v>
      </c>
      <c r="E788" s="54" t="s">
        <v>443</v>
      </c>
      <c r="F788" s="23" t="s">
        <v>108</v>
      </c>
      <c r="G788" s="27">
        <v>5246.3</v>
      </c>
      <c r="H788" s="27">
        <v>5256.05</v>
      </c>
      <c r="I788" s="128">
        <f t="shared" si="64"/>
        <v>9.75</v>
      </c>
      <c r="J788" s="126" t="e">
        <f>G788-#REF!</f>
        <v>#REF!</v>
      </c>
      <c r="K788" s="1"/>
      <c r="L788" s="1"/>
    </row>
    <row r="789" spans="2:12" ht="45" customHeight="1" hidden="1">
      <c r="B789" s="116" t="s">
        <v>566</v>
      </c>
      <c r="C789" s="23" t="s">
        <v>40</v>
      </c>
      <c r="D789" s="23" t="s">
        <v>8</v>
      </c>
      <c r="E789" s="54" t="s">
        <v>625</v>
      </c>
      <c r="F789" s="23"/>
      <c r="G789" s="27">
        <f>G790</f>
        <v>0</v>
      </c>
      <c r="H789" s="27"/>
      <c r="I789" s="128">
        <f t="shared" si="64"/>
        <v>0</v>
      </c>
      <c r="J789" s="126"/>
      <c r="K789" s="1"/>
      <c r="L789" s="1"/>
    </row>
    <row r="790" spans="2:12" ht="30" customHeight="1" hidden="1">
      <c r="B790" s="69" t="s">
        <v>332</v>
      </c>
      <c r="C790" s="23" t="s">
        <v>40</v>
      </c>
      <c r="D790" s="23" t="s">
        <v>8</v>
      </c>
      <c r="E790" s="54" t="s">
        <v>625</v>
      </c>
      <c r="F790" s="23" t="s">
        <v>334</v>
      </c>
      <c r="G790" s="27">
        <f>G791</f>
        <v>0</v>
      </c>
      <c r="H790" s="27"/>
      <c r="I790" s="128">
        <f t="shared" si="64"/>
        <v>0</v>
      </c>
      <c r="J790" s="126"/>
      <c r="K790" s="1"/>
      <c r="L790" s="1"/>
    </row>
    <row r="791" spans="2:12" ht="15" customHeight="1" hidden="1">
      <c r="B791" s="80" t="s">
        <v>106</v>
      </c>
      <c r="C791" s="23" t="s">
        <v>40</v>
      </c>
      <c r="D791" s="23" t="s">
        <v>8</v>
      </c>
      <c r="E791" s="54" t="s">
        <v>625</v>
      </c>
      <c r="F791" s="23" t="s">
        <v>107</v>
      </c>
      <c r="G791" s="27">
        <f>G792</f>
        <v>0</v>
      </c>
      <c r="H791" s="27"/>
      <c r="I791" s="128">
        <f t="shared" si="64"/>
        <v>0</v>
      </c>
      <c r="J791" s="126"/>
      <c r="K791" s="1"/>
      <c r="L791" s="1"/>
    </row>
    <row r="792" spans="2:12" ht="15" customHeight="1" hidden="1">
      <c r="B792" s="69" t="s">
        <v>335</v>
      </c>
      <c r="C792" s="23" t="s">
        <v>40</v>
      </c>
      <c r="D792" s="23" t="s">
        <v>8</v>
      </c>
      <c r="E792" s="54" t="s">
        <v>625</v>
      </c>
      <c r="F792" s="23" t="s">
        <v>109</v>
      </c>
      <c r="G792" s="27">
        <v>0</v>
      </c>
      <c r="H792" s="27"/>
      <c r="I792" s="128">
        <f t="shared" si="64"/>
        <v>0</v>
      </c>
      <c r="J792" s="126"/>
      <c r="K792" s="1"/>
      <c r="L792" s="1"/>
    </row>
    <row r="793" spans="2:12" ht="81" customHeight="1">
      <c r="B793" s="16" t="s">
        <v>665</v>
      </c>
      <c r="C793" s="23" t="s">
        <v>40</v>
      </c>
      <c r="D793" s="23" t="s">
        <v>8</v>
      </c>
      <c r="E793" s="54" t="s">
        <v>694</v>
      </c>
      <c r="F793" s="23"/>
      <c r="G793" s="27">
        <f aca="true" t="shared" si="67" ref="G793:H795">G794</f>
        <v>0</v>
      </c>
      <c r="H793" s="27">
        <f t="shared" si="67"/>
        <v>152.18</v>
      </c>
      <c r="I793" s="128">
        <f t="shared" si="64"/>
        <v>152.18</v>
      </c>
      <c r="J793" s="126"/>
      <c r="K793" s="1"/>
      <c r="L793" s="1"/>
    </row>
    <row r="794" spans="2:12" ht="30" customHeight="1">
      <c r="B794" s="69" t="s">
        <v>332</v>
      </c>
      <c r="C794" s="23" t="s">
        <v>40</v>
      </c>
      <c r="D794" s="23" t="s">
        <v>8</v>
      </c>
      <c r="E794" s="54" t="s">
        <v>694</v>
      </c>
      <c r="F794" s="23" t="s">
        <v>334</v>
      </c>
      <c r="G794" s="27">
        <f t="shared" si="67"/>
        <v>0</v>
      </c>
      <c r="H794" s="27">
        <f t="shared" si="67"/>
        <v>152.18</v>
      </c>
      <c r="I794" s="128">
        <f t="shared" si="64"/>
        <v>152.18</v>
      </c>
      <c r="J794" s="126"/>
      <c r="K794" s="1"/>
      <c r="L794" s="1"/>
    </row>
    <row r="795" spans="2:12" ht="15" customHeight="1">
      <c r="B795" s="80" t="s">
        <v>106</v>
      </c>
      <c r="C795" s="23" t="s">
        <v>40</v>
      </c>
      <c r="D795" s="23" t="s">
        <v>8</v>
      </c>
      <c r="E795" s="54" t="s">
        <v>694</v>
      </c>
      <c r="F795" s="23" t="s">
        <v>107</v>
      </c>
      <c r="G795" s="27">
        <f t="shared" si="67"/>
        <v>0</v>
      </c>
      <c r="H795" s="27">
        <f t="shared" si="67"/>
        <v>152.18</v>
      </c>
      <c r="I795" s="128">
        <f t="shared" si="64"/>
        <v>152.18</v>
      </c>
      <c r="J795" s="126"/>
      <c r="K795" s="1"/>
      <c r="L795" s="1"/>
    </row>
    <row r="796" spans="2:12" ht="45" customHeight="1">
      <c r="B796" s="15" t="s">
        <v>351</v>
      </c>
      <c r="C796" s="23" t="s">
        <v>40</v>
      </c>
      <c r="D796" s="23" t="s">
        <v>8</v>
      </c>
      <c r="E796" s="54" t="s">
        <v>694</v>
      </c>
      <c r="F796" s="23" t="s">
        <v>108</v>
      </c>
      <c r="G796" s="27">
        <v>0</v>
      </c>
      <c r="H796" s="27">
        <v>152.18</v>
      </c>
      <c r="I796" s="128">
        <f t="shared" si="64"/>
        <v>152.18</v>
      </c>
      <c r="J796" s="126"/>
      <c r="K796" s="1"/>
      <c r="L796" s="1"/>
    </row>
    <row r="797" spans="2:12" ht="13.5">
      <c r="B797" s="16" t="s">
        <v>444</v>
      </c>
      <c r="C797" s="23" t="s">
        <v>40</v>
      </c>
      <c r="D797" s="23" t="s">
        <v>8</v>
      </c>
      <c r="E797" s="54" t="s">
        <v>445</v>
      </c>
      <c r="F797" s="23"/>
      <c r="G797" s="27">
        <f>G798</f>
        <v>1375.9</v>
      </c>
      <c r="H797" s="27">
        <f>H798</f>
        <v>1406.7</v>
      </c>
      <c r="I797" s="128">
        <f t="shared" si="64"/>
        <v>30.799999999999955</v>
      </c>
      <c r="J797" s="126"/>
      <c r="K797" s="1"/>
      <c r="L797" s="1"/>
    </row>
    <row r="798" spans="2:12" ht="27">
      <c r="B798" s="16" t="s">
        <v>446</v>
      </c>
      <c r="C798" s="23" t="s">
        <v>40</v>
      </c>
      <c r="D798" s="23" t="s">
        <v>8</v>
      </c>
      <c r="E798" s="54" t="s">
        <v>447</v>
      </c>
      <c r="F798" s="23"/>
      <c r="G798" s="27">
        <f>G799+G803+G807</f>
        <v>1375.9</v>
      </c>
      <c r="H798" s="27">
        <f>H799+H803+H807</f>
        <v>1406.7</v>
      </c>
      <c r="I798" s="128">
        <f t="shared" si="64"/>
        <v>30.799999999999955</v>
      </c>
      <c r="J798" s="126"/>
      <c r="K798" s="1"/>
      <c r="L798" s="1"/>
    </row>
    <row r="799" spans="2:12" ht="13.5">
      <c r="B799" s="16" t="s">
        <v>448</v>
      </c>
      <c r="C799" s="23" t="s">
        <v>40</v>
      </c>
      <c r="D799" s="23" t="s">
        <v>8</v>
      </c>
      <c r="E799" s="54" t="s">
        <v>449</v>
      </c>
      <c r="F799" s="23"/>
      <c r="G799" s="27">
        <f aca="true" t="shared" si="68" ref="G799:H801">G800</f>
        <v>1375.9</v>
      </c>
      <c r="H799" s="27">
        <f t="shared" si="68"/>
        <v>1371.8</v>
      </c>
      <c r="I799" s="128">
        <f t="shared" si="64"/>
        <v>-4.100000000000136</v>
      </c>
      <c r="J799" s="126" t="e">
        <f>G799-#REF!</f>
        <v>#REF!</v>
      </c>
      <c r="K799" s="1"/>
      <c r="L799" s="1"/>
    </row>
    <row r="800" spans="2:10" ht="27">
      <c r="B800" s="69" t="s">
        <v>332</v>
      </c>
      <c r="C800" s="23" t="s">
        <v>40</v>
      </c>
      <c r="D800" s="23" t="s">
        <v>8</v>
      </c>
      <c r="E800" s="54" t="s">
        <v>449</v>
      </c>
      <c r="F800" s="23" t="s">
        <v>334</v>
      </c>
      <c r="G800" s="27">
        <f t="shared" si="68"/>
        <v>1375.9</v>
      </c>
      <c r="H800" s="27">
        <f t="shared" si="68"/>
        <v>1371.8</v>
      </c>
      <c r="I800" s="128">
        <f t="shared" si="64"/>
        <v>-4.100000000000136</v>
      </c>
      <c r="J800" s="126" t="e">
        <f>G800-#REF!</f>
        <v>#REF!</v>
      </c>
    </row>
    <row r="801" spans="2:10" ht="13.5">
      <c r="B801" s="80" t="s">
        <v>106</v>
      </c>
      <c r="C801" s="23" t="s">
        <v>40</v>
      </c>
      <c r="D801" s="23" t="s">
        <v>8</v>
      </c>
      <c r="E801" s="54" t="s">
        <v>449</v>
      </c>
      <c r="F801" s="23" t="s">
        <v>107</v>
      </c>
      <c r="G801" s="27">
        <f t="shared" si="68"/>
        <v>1375.9</v>
      </c>
      <c r="H801" s="27">
        <f t="shared" si="68"/>
        <v>1371.8</v>
      </c>
      <c r="I801" s="128">
        <f t="shared" si="64"/>
        <v>-4.100000000000136</v>
      </c>
      <c r="J801" s="126" t="e">
        <f>G801-#REF!</f>
        <v>#REF!</v>
      </c>
    </row>
    <row r="802" spans="2:10" ht="41.25">
      <c r="B802" s="15" t="s">
        <v>340</v>
      </c>
      <c r="C802" s="23" t="s">
        <v>40</v>
      </c>
      <c r="D802" s="23" t="s">
        <v>8</v>
      </c>
      <c r="E802" s="54" t="s">
        <v>449</v>
      </c>
      <c r="F802" s="23" t="s">
        <v>108</v>
      </c>
      <c r="G802" s="27">
        <v>1375.9</v>
      </c>
      <c r="H802" s="27">
        <v>1371.8</v>
      </c>
      <c r="I802" s="128">
        <f t="shared" si="64"/>
        <v>-4.100000000000136</v>
      </c>
      <c r="J802" s="126" t="e">
        <f>G802-#REF!</f>
        <v>#REF!</v>
      </c>
    </row>
    <row r="803" spans="2:10" ht="45" customHeight="1" hidden="1">
      <c r="B803" s="116" t="s">
        <v>566</v>
      </c>
      <c r="C803" s="23" t="s">
        <v>40</v>
      </c>
      <c r="D803" s="23" t="s">
        <v>8</v>
      </c>
      <c r="E803" s="54" t="s">
        <v>626</v>
      </c>
      <c r="F803" s="23"/>
      <c r="G803" s="27">
        <f>G804</f>
        <v>0</v>
      </c>
      <c r="H803" s="27"/>
      <c r="I803" s="128">
        <f t="shared" si="64"/>
        <v>0</v>
      </c>
      <c r="J803" s="126"/>
    </row>
    <row r="804" spans="2:10" ht="30" customHeight="1" hidden="1">
      <c r="B804" s="69" t="s">
        <v>332</v>
      </c>
      <c r="C804" s="23" t="s">
        <v>40</v>
      </c>
      <c r="D804" s="23" t="s">
        <v>8</v>
      </c>
      <c r="E804" s="54" t="s">
        <v>626</v>
      </c>
      <c r="F804" s="23" t="s">
        <v>334</v>
      </c>
      <c r="G804" s="27">
        <f>G805</f>
        <v>0</v>
      </c>
      <c r="H804" s="27"/>
      <c r="I804" s="128">
        <f t="shared" si="64"/>
        <v>0</v>
      </c>
      <c r="J804" s="126"/>
    </row>
    <row r="805" spans="2:10" ht="15" customHeight="1" hidden="1">
      <c r="B805" s="80" t="s">
        <v>106</v>
      </c>
      <c r="C805" s="23" t="s">
        <v>40</v>
      </c>
      <c r="D805" s="23" t="s">
        <v>8</v>
      </c>
      <c r="E805" s="54" t="s">
        <v>626</v>
      </c>
      <c r="F805" s="23" t="s">
        <v>107</v>
      </c>
      <c r="G805" s="27">
        <f>G806</f>
        <v>0</v>
      </c>
      <c r="H805" s="27"/>
      <c r="I805" s="128">
        <f t="shared" si="64"/>
        <v>0</v>
      </c>
      <c r="J805" s="126"/>
    </row>
    <row r="806" spans="2:10" ht="15" customHeight="1" hidden="1">
      <c r="B806" s="69" t="s">
        <v>335</v>
      </c>
      <c r="C806" s="23" t="s">
        <v>40</v>
      </c>
      <c r="D806" s="23" t="s">
        <v>8</v>
      </c>
      <c r="E806" s="54" t="s">
        <v>626</v>
      </c>
      <c r="F806" s="23" t="s">
        <v>109</v>
      </c>
      <c r="G806" s="27">
        <v>0</v>
      </c>
      <c r="H806" s="27"/>
      <c r="I806" s="128">
        <f aca="true" t="shared" si="69" ref="I806:I869">H806-G806</f>
        <v>0</v>
      </c>
      <c r="J806" s="126"/>
    </row>
    <row r="807" spans="2:10" ht="72" customHeight="1">
      <c r="B807" s="16" t="s">
        <v>665</v>
      </c>
      <c r="C807" s="23" t="s">
        <v>40</v>
      </c>
      <c r="D807" s="23" t="s">
        <v>8</v>
      </c>
      <c r="E807" s="54" t="s">
        <v>695</v>
      </c>
      <c r="F807" s="23"/>
      <c r="G807" s="27">
        <f aca="true" t="shared" si="70" ref="G807:H809">G808</f>
        <v>0</v>
      </c>
      <c r="H807" s="27">
        <f t="shared" si="70"/>
        <v>34.9</v>
      </c>
      <c r="I807" s="128">
        <f t="shared" si="69"/>
        <v>34.9</v>
      </c>
      <c r="J807" s="126"/>
    </row>
    <row r="808" spans="2:10" ht="30" customHeight="1">
      <c r="B808" s="69" t="s">
        <v>332</v>
      </c>
      <c r="C808" s="23" t="s">
        <v>40</v>
      </c>
      <c r="D808" s="23" t="s">
        <v>8</v>
      </c>
      <c r="E808" s="54" t="s">
        <v>695</v>
      </c>
      <c r="F808" s="23" t="s">
        <v>334</v>
      </c>
      <c r="G808" s="27">
        <f t="shared" si="70"/>
        <v>0</v>
      </c>
      <c r="H808" s="27">
        <f t="shared" si="70"/>
        <v>34.9</v>
      </c>
      <c r="I808" s="128">
        <f t="shared" si="69"/>
        <v>34.9</v>
      </c>
      <c r="J808" s="126"/>
    </row>
    <row r="809" spans="2:10" ht="15" customHeight="1">
      <c r="B809" s="80" t="s">
        <v>106</v>
      </c>
      <c r="C809" s="23" t="s">
        <v>40</v>
      </c>
      <c r="D809" s="23" t="s">
        <v>8</v>
      </c>
      <c r="E809" s="54" t="s">
        <v>695</v>
      </c>
      <c r="F809" s="23" t="s">
        <v>107</v>
      </c>
      <c r="G809" s="27">
        <f t="shared" si="70"/>
        <v>0</v>
      </c>
      <c r="H809" s="27">
        <f t="shared" si="70"/>
        <v>34.9</v>
      </c>
      <c r="I809" s="128">
        <f t="shared" si="69"/>
        <v>34.9</v>
      </c>
      <c r="J809" s="126"/>
    </row>
    <row r="810" spans="2:10" ht="45" customHeight="1">
      <c r="B810" s="15" t="s">
        <v>351</v>
      </c>
      <c r="C810" s="23" t="s">
        <v>40</v>
      </c>
      <c r="D810" s="23" t="s">
        <v>8</v>
      </c>
      <c r="E810" s="54" t="s">
        <v>695</v>
      </c>
      <c r="F810" s="23" t="s">
        <v>108</v>
      </c>
      <c r="G810" s="27">
        <v>0</v>
      </c>
      <c r="H810" s="27">
        <v>34.9</v>
      </c>
      <c r="I810" s="128">
        <f t="shared" si="69"/>
        <v>34.9</v>
      </c>
      <c r="J810" s="126"/>
    </row>
    <row r="811" spans="2:10" ht="15" customHeight="1">
      <c r="B811" s="40" t="s">
        <v>453</v>
      </c>
      <c r="C811" s="23" t="s">
        <v>40</v>
      </c>
      <c r="D811" s="23" t="s">
        <v>8</v>
      </c>
      <c r="E811" s="54" t="s">
        <v>181</v>
      </c>
      <c r="F811" s="23"/>
      <c r="G811" s="27">
        <f>G816+G812</f>
        <v>0</v>
      </c>
      <c r="H811" s="27">
        <f>H816+H812</f>
        <v>445.4</v>
      </c>
      <c r="I811" s="128">
        <f t="shared" si="69"/>
        <v>445.4</v>
      </c>
      <c r="J811" s="126"/>
    </row>
    <row r="812" spans="2:10" ht="30" customHeight="1">
      <c r="B812" s="40" t="s">
        <v>608</v>
      </c>
      <c r="C812" s="23" t="s">
        <v>40</v>
      </c>
      <c r="D812" s="23" t="s">
        <v>8</v>
      </c>
      <c r="E812" s="54" t="s">
        <v>609</v>
      </c>
      <c r="F812" s="23"/>
      <c r="G812" s="27">
        <f aca="true" t="shared" si="71" ref="G812:H814">G813</f>
        <v>0</v>
      </c>
      <c r="H812" s="27">
        <f t="shared" si="71"/>
        <v>445.4</v>
      </c>
      <c r="I812" s="128">
        <f t="shared" si="69"/>
        <v>445.4</v>
      </c>
      <c r="J812" s="126"/>
    </row>
    <row r="813" spans="2:10" ht="15" customHeight="1">
      <c r="B813" s="80" t="s">
        <v>16</v>
      </c>
      <c r="C813" s="23" t="s">
        <v>40</v>
      </c>
      <c r="D813" s="23" t="s">
        <v>8</v>
      </c>
      <c r="E813" s="54" t="s">
        <v>609</v>
      </c>
      <c r="F813" s="23" t="s">
        <v>10</v>
      </c>
      <c r="G813" s="27">
        <f t="shared" si="71"/>
        <v>0</v>
      </c>
      <c r="H813" s="27">
        <f t="shared" si="71"/>
        <v>445.4</v>
      </c>
      <c r="I813" s="128">
        <f t="shared" si="69"/>
        <v>445.4</v>
      </c>
      <c r="J813" s="126"/>
    </row>
    <row r="814" spans="2:10" ht="15" customHeight="1">
      <c r="B814" s="15" t="s">
        <v>105</v>
      </c>
      <c r="C814" s="23" t="s">
        <v>40</v>
      </c>
      <c r="D814" s="23" t="s">
        <v>8</v>
      </c>
      <c r="E814" s="54" t="s">
        <v>609</v>
      </c>
      <c r="F814" s="23" t="s">
        <v>138</v>
      </c>
      <c r="G814" s="27">
        <f t="shared" si="71"/>
        <v>0</v>
      </c>
      <c r="H814" s="27">
        <f t="shared" si="71"/>
        <v>445.4</v>
      </c>
      <c r="I814" s="128">
        <f t="shared" si="69"/>
        <v>445.4</v>
      </c>
      <c r="J814" s="126"/>
    </row>
    <row r="815" spans="2:10" ht="45" customHeight="1">
      <c r="B815" s="15" t="s">
        <v>579</v>
      </c>
      <c r="C815" s="23" t="s">
        <v>40</v>
      </c>
      <c r="D815" s="23" t="s">
        <v>8</v>
      </c>
      <c r="E815" s="54" t="s">
        <v>609</v>
      </c>
      <c r="F815" s="23" t="s">
        <v>129</v>
      </c>
      <c r="G815" s="27">
        <v>0</v>
      </c>
      <c r="H815" s="27">
        <v>445.4</v>
      </c>
      <c r="I815" s="128">
        <f t="shared" si="69"/>
        <v>445.4</v>
      </c>
      <c r="J815" s="126"/>
    </row>
    <row r="816" spans="2:10" ht="15" customHeight="1">
      <c r="B816" s="120" t="s">
        <v>599</v>
      </c>
      <c r="C816" s="23" t="s">
        <v>40</v>
      </c>
      <c r="D816" s="23" t="s">
        <v>8</v>
      </c>
      <c r="E816" s="54" t="s">
        <v>600</v>
      </c>
      <c r="F816" s="23"/>
      <c r="G816" s="27">
        <f>G817+G820</f>
        <v>0</v>
      </c>
      <c r="H816" s="27">
        <f>H817+H820</f>
        <v>0</v>
      </c>
      <c r="I816" s="128">
        <f t="shared" si="69"/>
        <v>0</v>
      </c>
      <c r="J816" s="126"/>
    </row>
    <row r="817" spans="2:10" ht="30" customHeight="1">
      <c r="B817" s="69" t="s">
        <v>332</v>
      </c>
      <c r="C817" s="23" t="s">
        <v>40</v>
      </c>
      <c r="D817" s="23" t="s">
        <v>8</v>
      </c>
      <c r="E817" s="54" t="s">
        <v>600</v>
      </c>
      <c r="F817" s="23" t="s">
        <v>334</v>
      </c>
      <c r="G817" s="27">
        <f>G818</f>
        <v>0</v>
      </c>
      <c r="H817" s="27">
        <f>H818</f>
        <v>0</v>
      </c>
      <c r="I817" s="128">
        <f t="shared" si="69"/>
        <v>0</v>
      </c>
      <c r="J817" s="126"/>
    </row>
    <row r="818" spans="2:10" ht="15" customHeight="1">
      <c r="B818" s="80" t="s">
        <v>106</v>
      </c>
      <c r="C818" s="23" t="s">
        <v>40</v>
      </c>
      <c r="D818" s="23" t="s">
        <v>8</v>
      </c>
      <c r="E818" s="54" t="s">
        <v>600</v>
      </c>
      <c r="F818" s="23" t="s">
        <v>107</v>
      </c>
      <c r="G818" s="27">
        <f>G819</f>
        <v>0</v>
      </c>
      <c r="H818" s="27">
        <f>H819</f>
        <v>0</v>
      </c>
      <c r="I818" s="128">
        <f t="shared" si="69"/>
        <v>0</v>
      </c>
      <c r="J818" s="126"/>
    </row>
    <row r="819" spans="2:10" ht="15" customHeight="1">
      <c r="B819" s="69" t="s">
        <v>335</v>
      </c>
      <c r="C819" s="23" t="s">
        <v>40</v>
      </c>
      <c r="D819" s="23" t="s">
        <v>8</v>
      </c>
      <c r="E819" s="54" t="s">
        <v>600</v>
      </c>
      <c r="F819" s="23" t="s">
        <v>109</v>
      </c>
      <c r="G819" s="27">
        <v>0</v>
      </c>
      <c r="H819" s="27">
        <v>0</v>
      </c>
      <c r="I819" s="128">
        <f t="shared" si="69"/>
        <v>0</v>
      </c>
      <c r="J819" s="126"/>
    </row>
    <row r="820" spans="2:10" ht="15" customHeight="1">
      <c r="B820" s="80" t="s">
        <v>16</v>
      </c>
      <c r="C820" s="23" t="s">
        <v>40</v>
      </c>
      <c r="D820" s="23" t="s">
        <v>8</v>
      </c>
      <c r="E820" s="54" t="s">
        <v>600</v>
      </c>
      <c r="F820" s="23" t="s">
        <v>10</v>
      </c>
      <c r="G820" s="27">
        <f>G821</f>
        <v>0</v>
      </c>
      <c r="H820" s="27">
        <f>H821</f>
        <v>0</v>
      </c>
      <c r="I820" s="128">
        <f t="shared" si="69"/>
        <v>0</v>
      </c>
      <c r="J820" s="126"/>
    </row>
    <row r="821" spans="2:10" ht="15" customHeight="1">
      <c r="B821" s="15" t="s">
        <v>105</v>
      </c>
      <c r="C821" s="23" t="s">
        <v>40</v>
      </c>
      <c r="D821" s="23" t="s">
        <v>8</v>
      </c>
      <c r="E821" s="54" t="s">
        <v>600</v>
      </c>
      <c r="F821" s="23" t="s">
        <v>138</v>
      </c>
      <c r="G821" s="27">
        <f>G822</f>
        <v>0</v>
      </c>
      <c r="H821" s="27">
        <f>H822</f>
        <v>0</v>
      </c>
      <c r="I821" s="128">
        <f t="shared" si="69"/>
        <v>0</v>
      </c>
      <c r="J821" s="126"/>
    </row>
    <row r="822" spans="2:10" ht="45" customHeight="1">
      <c r="B822" s="15" t="s">
        <v>579</v>
      </c>
      <c r="C822" s="23" t="s">
        <v>40</v>
      </c>
      <c r="D822" s="23" t="s">
        <v>8</v>
      </c>
      <c r="E822" s="54" t="s">
        <v>600</v>
      </c>
      <c r="F822" s="23" t="s">
        <v>129</v>
      </c>
      <c r="G822" s="27">
        <v>0</v>
      </c>
      <c r="H822" s="27">
        <v>0</v>
      </c>
      <c r="I822" s="128">
        <f t="shared" si="69"/>
        <v>0</v>
      </c>
      <c r="J822" s="126"/>
    </row>
    <row r="823" spans="2:12" s="98" customFormat="1" ht="13.5">
      <c r="B823" s="99" t="s">
        <v>58</v>
      </c>
      <c r="C823" s="24" t="s">
        <v>40</v>
      </c>
      <c r="D823" s="24" t="s">
        <v>15</v>
      </c>
      <c r="E823" s="53"/>
      <c r="F823" s="24"/>
      <c r="G823" s="26">
        <f aca="true" t="shared" si="72" ref="G823:H825">G824</f>
        <v>3346.5</v>
      </c>
      <c r="H823" s="26">
        <f t="shared" si="72"/>
        <v>3432.2999999999997</v>
      </c>
      <c r="I823" s="147">
        <f t="shared" si="69"/>
        <v>85.79999999999973</v>
      </c>
      <c r="J823" s="122"/>
      <c r="K823" s="97"/>
      <c r="L823" s="97"/>
    </row>
    <row r="824" spans="2:10" ht="27">
      <c r="B824" s="15" t="s">
        <v>540</v>
      </c>
      <c r="C824" s="23" t="s">
        <v>40</v>
      </c>
      <c r="D824" s="23" t="s">
        <v>15</v>
      </c>
      <c r="E824" s="54" t="s">
        <v>24</v>
      </c>
      <c r="F824" s="23"/>
      <c r="G824" s="27">
        <f t="shared" si="72"/>
        <v>3346.5</v>
      </c>
      <c r="H824" s="27">
        <f t="shared" si="72"/>
        <v>3432.2999999999997</v>
      </c>
      <c r="I824" s="128">
        <f t="shared" si="69"/>
        <v>85.79999999999973</v>
      </c>
      <c r="J824" s="126"/>
    </row>
    <row r="825" spans="2:10" ht="13.5">
      <c r="B825" s="15" t="s">
        <v>255</v>
      </c>
      <c r="C825" s="23" t="s">
        <v>40</v>
      </c>
      <c r="D825" s="23" t="s">
        <v>15</v>
      </c>
      <c r="E825" s="54" t="s">
        <v>256</v>
      </c>
      <c r="F825" s="23"/>
      <c r="G825" s="27">
        <f t="shared" si="72"/>
        <v>3346.5</v>
      </c>
      <c r="H825" s="27">
        <f t="shared" si="72"/>
        <v>3432.2999999999997</v>
      </c>
      <c r="I825" s="128">
        <f t="shared" si="69"/>
        <v>85.79999999999973</v>
      </c>
      <c r="J825" s="126"/>
    </row>
    <row r="826" spans="2:10" ht="27">
      <c r="B826" s="15" t="s">
        <v>257</v>
      </c>
      <c r="C826" s="23" t="s">
        <v>40</v>
      </c>
      <c r="D826" s="23" t="s">
        <v>15</v>
      </c>
      <c r="E826" s="54" t="s">
        <v>450</v>
      </c>
      <c r="F826" s="23"/>
      <c r="G826" s="27">
        <f>G827+G841+G861</f>
        <v>3346.5</v>
      </c>
      <c r="H826" s="27">
        <f>H827+H841+H861</f>
        <v>3432.2999999999997</v>
      </c>
      <c r="I826" s="128">
        <f t="shared" si="69"/>
        <v>85.79999999999973</v>
      </c>
      <c r="J826" s="126"/>
    </row>
    <row r="827" spans="2:10" ht="27">
      <c r="B827" s="70" t="s">
        <v>186</v>
      </c>
      <c r="C827" s="23" t="s">
        <v>40</v>
      </c>
      <c r="D827" s="23" t="s">
        <v>15</v>
      </c>
      <c r="E827" s="54" t="s">
        <v>451</v>
      </c>
      <c r="F827" s="23"/>
      <c r="G827" s="27">
        <f>G828+G833+G837</f>
        <v>1018.8</v>
      </c>
      <c r="H827" s="27">
        <f>H828+H833+H837</f>
        <v>1018.8</v>
      </c>
      <c r="I827" s="128">
        <f t="shared" si="69"/>
        <v>0</v>
      </c>
      <c r="J827" s="126"/>
    </row>
    <row r="828" spans="2:10" ht="54.75">
      <c r="B828" s="63" t="s">
        <v>188</v>
      </c>
      <c r="C828" s="23" t="s">
        <v>40</v>
      </c>
      <c r="D828" s="23" t="s">
        <v>15</v>
      </c>
      <c r="E828" s="54" t="s">
        <v>451</v>
      </c>
      <c r="F828" s="23" t="s">
        <v>190</v>
      </c>
      <c r="G828" s="27">
        <f>G829</f>
        <v>1006.3</v>
      </c>
      <c r="H828" s="27">
        <f>H829</f>
        <v>1006.3</v>
      </c>
      <c r="I828" s="128">
        <f t="shared" si="69"/>
        <v>0</v>
      </c>
      <c r="J828" s="126"/>
    </row>
    <row r="829" spans="2:10" ht="13.5">
      <c r="B829" s="15" t="s">
        <v>81</v>
      </c>
      <c r="C829" s="23" t="s">
        <v>40</v>
      </c>
      <c r="D829" s="23" t="s">
        <v>15</v>
      </c>
      <c r="E829" s="54" t="s">
        <v>451</v>
      </c>
      <c r="F829" s="23" t="s">
        <v>79</v>
      </c>
      <c r="G829" s="27">
        <f>G830+G831+G832</f>
        <v>1006.3</v>
      </c>
      <c r="H829" s="27">
        <f>H830+H831+H832</f>
        <v>1006.3</v>
      </c>
      <c r="I829" s="128">
        <f t="shared" si="69"/>
        <v>0</v>
      </c>
      <c r="J829" s="126"/>
    </row>
    <row r="830" spans="2:10" ht="13.5">
      <c r="B830" s="15" t="s">
        <v>80</v>
      </c>
      <c r="C830" s="23" t="s">
        <v>40</v>
      </c>
      <c r="D830" s="23" t="s">
        <v>15</v>
      </c>
      <c r="E830" s="54" t="s">
        <v>451</v>
      </c>
      <c r="F830" s="23" t="s">
        <v>78</v>
      </c>
      <c r="G830" s="27">
        <v>732.6</v>
      </c>
      <c r="H830" s="27">
        <v>732.6</v>
      </c>
      <c r="I830" s="128">
        <f t="shared" si="69"/>
        <v>0</v>
      </c>
      <c r="J830" s="126"/>
    </row>
    <row r="831" spans="2:10" ht="13.5">
      <c r="B831" s="16" t="s">
        <v>95</v>
      </c>
      <c r="C831" s="23" t="s">
        <v>40</v>
      </c>
      <c r="D831" s="23" t="s">
        <v>15</v>
      </c>
      <c r="E831" s="54" t="s">
        <v>451</v>
      </c>
      <c r="F831" s="23" t="s">
        <v>96</v>
      </c>
      <c r="G831" s="27">
        <f>0.4+8+40+4</f>
        <v>52.4</v>
      </c>
      <c r="H831" s="27">
        <v>52.4</v>
      </c>
      <c r="I831" s="128">
        <f t="shared" si="69"/>
        <v>0</v>
      </c>
      <c r="J831" s="126"/>
    </row>
    <row r="832" spans="2:12" ht="27">
      <c r="B832" s="16" t="s">
        <v>174</v>
      </c>
      <c r="C832" s="23" t="s">
        <v>40</v>
      </c>
      <c r="D832" s="23" t="s">
        <v>15</v>
      </c>
      <c r="E832" s="54" t="s">
        <v>451</v>
      </c>
      <c r="F832" s="23" t="s">
        <v>173</v>
      </c>
      <c r="G832" s="27">
        <v>221.3</v>
      </c>
      <c r="H832" s="27">
        <v>221.3</v>
      </c>
      <c r="I832" s="128">
        <f t="shared" si="69"/>
        <v>0</v>
      </c>
      <c r="J832" s="126"/>
      <c r="K832" s="1"/>
      <c r="L832" s="1"/>
    </row>
    <row r="833" spans="2:12" ht="27">
      <c r="B833" s="58" t="s">
        <v>192</v>
      </c>
      <c r="C833" s="23" t="s">
        <v>40</v>
      </c>
      <c r="D833" s="23" t="s">
        <v>15</v>
      </c>
      <c r="E833" s="54" t="s">
        <v>451</v>
      </c>
      <c r="F833" s="23" t="s">
        <v>193</v>
      </c>
      <c r="G833" s="27">
        <f>G834</f>
        <v>12.5</v>
      </c>
      <c r="H833" s="27">
        <f>H834</f>
        <v>12.5</v>
      </c>
      <c r="I833" s="128">
        <f t="shared" si="69"/>
        <v>0</v>
      </c>
      <c r="J833" s="126"/>
      <c r="K833" s="1"/>
      <c r="L833" s="1"/>
    </row>
    <row r="834" spans="2:12" ht="13.5">
      <c r="B834" s="15" t="s">
        <v>82</v>
      </c>
      <c r="C834" s="23" t="s">
        <v>40</v>
      </c>
      <c r="D834" s="23" t="s">
        <v>15</v>
      </c>
      <c r="E834" s="54" t="s">
        <v>451</v>
      </c>
      <c r="F834" s="23" t="s">
        <v>83</v>
      </c>
      <c r="G834" s="27">
        <f>G835+G836</f>
        <v>12.5</v>
      </c>
      <c r="H834" s="27">
        <f>H835+H836</f>
        <v>12.5</v>
      </c>
      <c r="I834" s="128">
        <f t="shared" si="69"/>
        <v>0</v>
      </c>
      <c r="J834" s="126"/>
      <c r="K834" s="1"/>
      <c r="L834" s="1"/>
    </row>
    <row r="835" spans="2:12" ht="27">
      <c r="B835" s="16" t="s">
        <v>86</v>
      </c>
      <c r="C835" s="23" t="s">
        <v>40</v>
      </c>
      <c r="D835" s="23" t="s">
        <v>15</v>
      </c>
      <c r="E835" s="54" t="s">
        <v>451</v>
      </c>
      <c r="F835" s="23" t="s">
        <v>87</v>
      </c>
      <c r="G835" s="27">
        <f>4+5.1</f>
        <v>9.1</v>
      </c>
      <c r="H835" s="27">
        <v>9.1</v>
      </c>
      <c r="I835" s="128">
        <f t="shared" si="69"/>
        <v>0</v>
      </c>
      <c r="J835" s="126"/>
      <c r="K835" s="1"/>
      <c r="L835" s="1"/>
    </row>
    <row r="836" spans="2:12" ht="13.5">
      <c r="B836" s="15" t="s">
        <v>84</v>
      </c>
      <c r="C836" s="23" t="s">
        <v>40</v>
      </c>
      <c r="D836" s="23" t="s">
        <v>15</v>
      </c>
      <c r="E836" s="54" t="s">
        <v>451</v>
      </c>
      <c r="F836" s="23" t="s">
        <v>85</v>
      </c>
      <c r="G836" s="27">
        <f>3.4</f>
        <v>3.4</v>
      </c>
      <c r="H836" s="27">
        <v>3.4</v>
      </c>
      <c r="I836" s="128">
        <f t="shared" si="69"/>
        <v>0</v>
      </c>
      <c r="J836" s="126"/>
      <c r="K836" s="1"/>
      <c r="L836" s="1"/>
    </row>
    <row r="837" spans="2:12" ht="13.5" hidden="1">
      <c r="B837" s="64" t="s">
        <v>97</v>
      </c>
      <c r="C837" s="23" t="s">
        <v>40</v>
      </c>
      <c r="D837" s="23" t="s">
        <v>15</v>
      </c>
      <c r="E837" s="54" t="s">
        <v>451</v>
      </c>
      <c r="F837" s="23" t="s">
        <v>98</v>
      </c>
      <c r="G837" s="27">
        <f>G838</f>
        <v>0</v>
      </c>
      <c r="H837" s="27">
        <f>H838</f>
        <v>0</v>
      </c>
      <c r="I837" s="128">
        <f t="shared" si="69"/>
        <v>0</v>
      </c>
      <c r="J837" s="126"/>
      <c r="K837" s="1"/>
      <c r="L837" s="1"/>
    </row>
    <row r="838" spans="2:12" ht="13.5" hidden="1">
      <c r="B838" s="16" t="s">
        <v>88</v>
      </c>
      <c r="C838" s="23" t="s">
        <v>40</v>
      </c>
      <c r="D838" s="23" t="s">
        <v>15</v>
      </c>
      <c r="E838" s="54" t="s">
        <v>451</v>
      </c>
      <c r="F838" s="23" t="s">
        <v>90</v>
      </c>
      <c r="G838" s="27">
        <f>G839+G840</f>
        <v>0</v>
      </c>
      <c r="H838" s="27">
        <f>H839+H840</f>
        <v>0</v>
      </c>
      <c r="I838" s="128">
        <f t="shared" si="69"/>
        <v>0</v>
      </c>
      <c r="J838" s="126"/>
      <c r="K838" s="1"/>
      <c r="L838" s="1"/>
    </row>
    <row r="839" spans="2:12" ht="13.5" hidden="1">
      <c r="B839" s="16" t="s">
        <v>89</v>
      </c>
      <c r="C839" s="23" t="s">
        <v>40</v>
      </c>
      <c r="D839" s="23" t="s">
        <v>15</v>
      </c>
      <c r="E839" s="54" t="s">
        <v>451</v>
      </c>
      <c r="F839" s="23" t="s">
        <v>91</v>
      </c>
      <c r="G839" s="27">
        <v>0</v>
      </c>
      <c r="H839" s="27">
        <v>0</v>
      </c>
      <c r="I839" s="128">
        <f t="shared" si="69"/>
        <v>0</v>
      </c>
      <c r="J839" s="126"/>
      <c r="K839" s="1"/>
      <c r="L839" s="1"/>
    </row>
    <row r="840" spans="2:12" ht="13.5" hidden="1">
      <c r="B840" s="16" t="s">
        <v>93</v>
      </c>
      <c r="C840" s="23" t="s">
        <v>40</v>
      </c>
      <c r="D840" s="23" t="s">
        <v>15</v>
      </c>
      <c r="E840" s="54" t="s">
        <v>451</v>
      </c>
      <c r="F840" s="23" t="s">
        <v>417</v>
      </c>
      <c r="G840" s="27">
        <v>0</v>
      </c>
      <c r="H840" s="27">
        <v>0</v>
      </c>
      <c r="I840" s="128">
        <f t="shared" si="69"/>
        <v>0</v>
      </c>
      <c r="J840" s="126"/>
      <c r="K840" s="1"/>
      <c r="L840" s="1"/>
    </row>
    <row r="841" spans="2:12" ht="13.5">
      <c r="B841" s="16" t="s">
        <v>420</v>
      </c>
      <c r="C841" s="23" t="s">
        <v>40</v>
      </c>
      <c r="D841" s="23" t="s">
        <v>15</v>
      </c>
      <c r="E841" s="54" t="s">
        <v>452</v>
      </c>
      <c r="F841" s="23"/>
      <c r="G841" s="27">
        <f>G842+G847+G851</f>
        <v>2327.7000000000003</v>
      </c>
      <c r="H841" s="27">
        <f>H842+H847+H851</f>
        <v>2322.1</v>
      </c>
      <c r="I841" s="128">
        <f t="shared" si="69"/>
        <v>-5.600000000000364</v>
      </c>
      <c r="J841" s="126"/>
      <c r="K841" s="1"/>
      <c r="L841" s="1"/>
    </row>
    <row r="842" spans="2:12" ht="54.75">
      <c r="B842" s="63" t="s">
        <v>188</v>
      </c>
      <c r="C842" s="23" t="s">
        <v>40</v>
      </c>
      <c r="D842" s="23" t="s">
        <v>15</v>
      </c>
      <c r="E842" s="54" t="s">
        <v>452</v>
      </c>
      <c r="F842" s="23" t="s">
        <v>190</v>
      </c>
      <c r="G842" s="27">
        <f>G843</f>
        <v>1848.4</v>
      </c>
      <c r="H842" s="27">
        <f>H843</f>
        <v>1848.4</v>
      </c>
      <c r="I842" s="128">
        <f t="shared" si="69"/>
        <v>0</v>
      </c>
      <c r="J842" s="126"/>
      <c r="K842" s="1"/>
      <c r="L842" s="1"/>
    </row>
    <row r="843" spans="2:12" ht="13.5">
      <c r="B843" s="63" t="s">
        <v>215</v>
      </c>
      <c r="C843" s="23" t="s">
        <v>40</v>
      </c>
      <c r="D843" s="23" t="s">
        <v>15</v>
      </c>
      <c r="E843" s="54" t="s">
        <v>452</v>
      </c>
      <c r="F843" s="23" t="s">
        <v>216</v>
      </c>
      <c r="G843" s="59">
        <f>G844+G845+G846</f>
        <v>1848.4</v>
      </c>
      <c r="H843" s="59">
        <f>H844+H845+H846</f>
        <v>1848.4</v>
      </c>
      <c r="I843" s="128">
        <f t="shared" si="69"/>
        <v>0</v>
      </c>
      <c r="J843" s="126"/>
      <c r="K843" s="1"/>
      <c r="L843" s="1"/>
    </row>
    <row r="844" spans="2:12" ht="13.5">
      <c r="B844" s="63" t="s">
        <v>218</v>
      </c>
      <c r="C844" s="23" t="s">
        <v>40</v>
      </c>
      <c r="D844" s="23" t="s">
        <v>15</v>
      </c>
      <c r="E844" s="54" t="s">
        <v>452</v>
      </c>
      <c r="F844" s="23" t="s">
        <v>217</v>
      </c>
      <c r="G844" s="27">
        <v>1419.7</v>
      </c>
      <c r="H844" s="27">
        <v>1419.7</v>
      </c>
      <c r="I844" s="128">
        <f t="shared" si="69"/>
        <v>0</v>
      </c>
      <c r="J844" s="126"/>
      <c r="K844" s="1"/>
      <c r="L844" s="1"/>
    </row>
    <row r="845" spans="2:12" ht="13.5">
      <c r="B845" s="16" t="s">
        <v>95</v>
      </c>
      <c r="C845" s="23" t="s">
        <v>40</v>
      </c>
      <c r="D845" s="23" t="s">
        <v>15</v>
      </c>
      <c r="E845" s="54" t="s">
        <v>452</v>
      </c>
      <c r="F845" s="23" t="s">
        <v>220</v>
      </c>
      <c r="G845" s="27">
        <v>0</v>
      </c>
      <c r="H845" s="27">
        <v>0</v>
      </c>
      <c r="I845" s="128">
        <f t="shared" si="69"/>
        <v>0</v>
      </c>
      <c r="J845" s="126"/>
      <c r="K845" s="1"/>
      <c r="L845" s="1"/>
    </row>
    <row r="846" spans="2:12" ht="27">
      <c r="B846" s="63" t="s">
        <v>174</v>
      </c>
      <c r="C846" s="23" t="s">
        <v>40</v>
      </c>
      <c r="D846" s="23" t="s">
        <v>15</v>
      </c>
      <c r="E846" s="54" t="s">
        <v>452</v>
      </c>
      <c r="F846" s="23" t="s">
        <v>221</v>
      </c>
      <c r="G846" s="27">
        <v>428.7</v>
      </c>
      <c r="H846" s="27">
        <v>428.7</v>
      </c>
      <c r="I846" s="128">
        <f t="shared" si="69"/>
        <v>0</v>
      </c>
      <c r="J846" s="126"/>
      <c r="K846" s="1"/>
      <c r="L846" s="1"/>
    </row>
    <row r="847" spans="2:12" ht="27">
      <c r="B847" s="58" t="s">
        <v>192</v>
      </c>
      <c r="C847" s="23" t="s">
        <v>40</v>
      </c>
      <c r="D847" s="23" t="s">
        <v>15</v>
      </c>
      <c r="E847" s="54" t="s">
        <v>452</v>
      </c>
      <c r="F847" s="23" t="s">
        <v>193</v>
      </c>
      <c r="G847" s="27">
        <f>G848</f>
        <v>464.3</v>
      </c>
      <c r="H847" s="27">
        <f>H848</f>
        <v>458.7</v>
      </c>
      <c r="I847" s="128">
        <f t="shared" si="69"/>
        <v>-5.600000000000023</v>
      </c>
      <c r="J847" s="126"/>
      <c r="K847" s="1"/>
      <c r="L847" s="1"/>
    </row>
    <row r="848" spans="2:10" ht="13.5">
      <c r="B848" s="15" t="s">
        <v>82</v>
      </c>
      <c r="C848" s="23" t="s">
        <v>40</v>
      </c>
      <c r="D848" s="23" t="s">
        <v>15</v>
      </c>
      <c r="E848" s="54" t="s">
        <v>452</v>
      </c>
      <c r="F848" s="23" t="s">
        <v>83</v>
      </c>
      <c r="G848" s="27">
        <f>G849+G850</f>
        <v>464.3</v>
      </c>
      <c r="H848" s="27">
        <f>H849+H850</f>
        <v>458.7</v>
      </c>
      <c r="I848" s="128">
        <f t="shared" si="69"/>
        <v>-5.600000000000023</v>
      </c>
      <c r="J848" s="126"/>
    </row>
    <row r="849" spans="2:10" ht="27">
      <c r="B849" s="16" t="s">
        <v>86</v>
      </c>
      <c r="C849" s="23" t="s">
        <v>40</v>
      </c>
      <c r="D849" s="23" t="s">
        <v>15</v>
      </c>
      <c r="E849" s="54" t="s">
        <v>452</v>
      </c>
      <c r="F849" s="23" t="s">
        <v>87</v>
      </c>
      <c r="G849" s="27">
        <f>87.4+11+40.8</f>
        <v>139.2</v>
      </c>
      <c r="H849" s="27">
        <v>139.2</v>
      </c>
      <c r="I849" s="128">
        <f t="shared" si="69"/>
        <v>0</v>
      </c>
      <c r="J849" s="126"/>
    </row>
    <row r="850" spans="2:10" ht="13.5">
      <c r="B850" s="15" t="s">
        <v>84</v>
      </c>
      <c r="C850" s="23" t="s">
        <v>40</v>
      </c>
      <c r="D850" s="23" t="s">
        <v>15</v>
      </c>
      <c r="E850" s="54" t="s">
        <v>452</v>
      </c>
      <c r="F850" s="23" t="s">
        <v>85</v>
      </c>
      <c r="G850" s="27">
        <f>9.4+47.7+46.7+30+191.3</f>
        <v>325.1</v>
      </c>
      <c r="H850" s="27">
        <v>319.5</v>
      </c>
      <c r="I850" s="128">
        <f t="shared" si="69"/>
        <v>-5.600000000000023</v>
      </c>
      <c r="J850" s="126"/>
    </row>
    <row r="851" spans="2:10" ht="13.5">
      <c r="B851" s="64" t="s">
        <v>97</v>
      </c>
      <c r="C851" s="23" t="s">
        <v>40</v>
      </c>
      <c r="D851" s="23" t="s">
        <v>15</v>
      </c>
      <c r="E851" s="54" t="s">
        <v>452</v>
      </c>
      <c r="F851" s="23" t="s">
        <v>98</v>
      </c>
      <c r="G851" s="27">
        <f>G854+G852</f>
        <v>15</v>
      </c>
      <c r="H851" s="27">
        <f>H854+H852</f>
        <v>15</v>
      </c>
      <c r="I851" s="128">
        <f t="shared" si="69"/>
        <v>0</v>
      </c>
      <c r="J851" s="126"/>
    </row>
    <row r="852" spans="2:10" ht="13.5">
      <c r="B852" s="15" t="s">
        <v>133</v>
      </c>
      <c r="C852" s="23" t="s">
        <v>40</v>
      </c>
      <c r="D852" s="23" t="s">
        <v>15</v>
      </c>
      <c r="E852" s="54" t="s">
        <v>452</v>
      </c>
      <c r="F852" s="23" t="s">
        <v>135</v>
      </c>
      <c r="G852" s="27">
        <f>G853</f>
        <v>0</v>
      </c>
      <c r="H852" s="27">
        <f>H853</f>
        <v>0</v>
      </c>
      <c r="I852" s="128">
        <f t="shared" si="69"/>
        <v>0</v>
      </c>
      <c r="J852" s="126"/>
    </row>
    <row r="853" spans="2:10" ht="24" customHeight="1">
      <c r="B853" s="15" t="s">
        <v>134</v>
      </c>
      <c r="C853" s="23" t="s">
        <v>40</v>
      </c>
      <c r="D853" s="23" t="s">
        <v>15</v>
      </c>
      <c r="E853" s="54" t="s">
        <v>452</v>
      </c>
      <c r="F853" s="23" t="s">
        <v>136</v>
      </c>
      <c r="G853" s="27">
        <v>0</v>
      </c>
      <c r="H853" s="27">
        <v>0</v>
      </c>
      <c r="I853" s="128">
        <f t="shared" si="69"/>
        <v>0</v>
      </c>
      <c r="J853" s="126"/>
    </row>
    <row r="854" spans="2:10" ht="13.5">
      <c r="B854" s="16" t="s">
        <v>88</v>
      </c>
      <c r="C854" s="23" t="s">
        <v>40</v>
      </c>
      <c r="D854" s="23" t="s">
        <v>15</v>
      </c>
      <c r="E854" s="54" t="s">
        <v>452</v>
      </c>
      <c r="F854" s="23" t="s">
        <v>90</v>
      </c>
      <c r="G854" s="27">
        <f>G855+G856</f>
        <v>15</v>
      </c>
      <c r="H854" s="27">
        <f>H855+H856</f>
        <v>15</v>
      </c>
      <c r="I854" s="128">
        <f t="shared" si="69"/>
        <v>0</v>
      </c>
      <c r="J854" s="126"/>
    </row>
    <row r="855" spans="2:10" ht="13.5">
      <c r="B855" s="15" t="s">
        <v>130</v>
      </c>
      <c r="C855" s="23" t="s">
        <v>40</v>
      </c>
      <c r="D855" s="23" t="s">
        <v>15</v>
      </c>
      <c r="E855" s="54" t="s">
        <v>452</v>
      </c>
      <c r="F855" s="23" t="s">
        <v>92</v>
      </c>
      <c r="G855" s="27">
        <v>0</v>
      </c>
      <c r="H855" s="27">
        <v>0</v>
      </c>
      <c r="I855" s="128">
        <f t="shared" si="69"/>
        <v>0</v>
      </c>
      <c r="J855" s="126"/>
    </row>
    <row r="856" spans="2:10" ht="13.5">
      <c r="B856" s="16" t="s">
        <v>93</v>
      </c>
      <c r="C856" s="23" t="s">
        <v>40</v>
      </c>
      <c r="D856" s="23" t="s">
        <v>15</v>
      </c>
      <c r="E856" s="54" t="s">
        <v>452</v>
      </c>
      <c r="F856" s="23" t="s">
        <v>417</v>
      </c>
      <c r="G856" s="27">
        <v>15</v>
      </c>
      <c r="H856" s="27">
        <v>15</v>
      </c>
      <c r="I856" s="128">
        <f t="shared" si="69"/>
        <v>0</v>
      </c>
      <c r="J856" s="126"/>
    </row>
    <row r="857" spans="2:10" ht="45" customHeight="1" hidden="1">
      <c r="B857" s="116" t="s">
        <v>566</v>
      </c>
      <c r="C857" s="23" t="s">
        <v>40</v>
      </c>
      <c r="D857" s="23" t="s">
        <v>15</v>
      </c>
      <c r="E857" s="54" t="s">
        <v>632</v>
      </c>
      <c r="F857" s="23"/>
      <c r="G857" s="27">
        <f>G858</f>
        <v>0</v>
      </c>
      <c r="H857" s="27"/>
      <c r="I857" s="128">
        <f t="shared" si="69"/>
        <v>0</v>
      </c>
      <c r="J857" s="126"/>
    </row>
    <row r="858" spans="2:10" ht="30" customHeight="1" hidden="1">
      <c r="B858" s="58" t="s">
        <v>192</v>
      </c>
      <c r="C858" s="23" t="s">
        <v>40</v>
      </c>
      <c r="D858" s="23" t="s">
        <v>15</v>
      </c>
      <c r="E858" s="54" t="s">
        <v>632</v>
      </c>
      <c r="F858" s="23" t="s">
        <v>193</v>
      </c>
      <c r="G858" s="27">
        <f>G859</f>
        <v>0</v>
      </c>
      <c r="H858" s="27"/>
      <c r="I858" s="128">
        <f t="shared" si="69"/>
        <v>0</v>
      </c>
      <c r="J858" s="126"/>
    </row>
    <row r="859" spans="2:10" ht="15" customHeight="1" hidden="1">
      <c r="B859" s="15" t="s">
        <v>82</v>
      </c>
      <c r="C859" s="23" t="s">
        <v>40</v>
      </c>
      <c r="D859" s="23" t="s">
        <v>15</v>
      </c>
      <c r="E859" s="54" t="s">
        <v>632</v>
      </c>
      <c r="F859" s="23" t="s">
        <v>83</v>
      </c>
      <c r="G859" s="27">
        <f>G860</f>
        <v>0</v>
      </c>
      <c r="H859" s="27"/>
      <c r="I859" s="128">
        <f t="shared" si="69"/>
        <v>0</v>
      </c>
      <c r="J859" s="126"/>
    </row>
    <row r="860" spans="2:10" ht="30" customHeight="1" hidden="1">
      <c r="B860" s="15" t="s">
        <v>84</v>
      </c>
      <c r="C860" s="23" t="s">
        <v>40</v>
      </c>
      <c r="D860" s="23" t="s">
        <v>15</v>
      </c>
      <c r="E860" s="54" t="s">
        <v>632</v>
      </c>
      <c r="F860" s="23" t="s">
        <v>85</v>
      </c>
      <c r="G860" s="27">
        <v>0</v>
      </c>
      <c r="H860" s="27"/>
      <c r="I860" s="128">
        <f t="shared" si="69"/>
        <v>0</v>
      </c>
      <c r="J860" s="126"/>
    </row>
    <row r="861" spans="2:10" ht="87" customHeight="1">
      <c r="B861" s="16" t="s">
        <v>665</v>
      </c>
      <c r="C861" s="23" t="s">
        <v>40</v>
      </c>
      <c r="D861" s="23" t="s">
        <v>15</v>
      </c>
      <c r="E861" s="54" t="s">
        <v>668</v>
      </c>
      <c r="F861" s="23"/>
      <c r="G861" s="27">
        <f>G862+G865</f>
        <v>0</v>
      </c>
      <c r="H861" s="27">
        <f>H862+H865</f>
        <v>91.39999999999999</v>
      </c>
      <c r="I861" s="128">
        <f t="shared" si="69"/>
        <v>91.39999999999999</v>
      </c>
      <c r="J861" s="126"/>
    </row>
    <row r="862" spans="2:10" ht="15" customHeight="1">
      <c r="B862" s="63" t="s">
        <v>215</v>
      </c>
      <c r="C862" s="23" t="s">
        <v>40</v>
      </c>
      <c r="D862" s="23" t="s">
        <v>15</v>
      </c>
      <c r="E862" s="54" t="s">
        <v>668</v>
      </c>
      <c r="F862" s="23" t="s">
        <v>216</v>
      </c>
      <c r="G862" s="27">
        <f>G863+G864</f>
        <v>0</v>
      </c>
      <c r="H862" s="27">
        <f>H863+H864</f>
        <v>60.3</v>
      </c>
      <c r="I862" s="128">
        <f t="shared" si="69"/>
        <v>60.3</v>
      </c>
      <c r="J862" s="126"/>
    </row>
    <row r="863" spans="2:10" ht="15" customHeight="1">
      <c r="B863" s="63" t="s">
        <v>218</v>
      </c>
      <c r="C863" s="23" t="s">
        <v>40</v>
      </c>
      <c r="D863" s="23" t="s">
        <v>15</v>
      </c>
      <c r="E863" s="54" t="s">
        <v>668</v>
      </c>
      <c r="F863" s="23" t="s">
        <v>217</v>
      </c>
      <c r="G863" s="27">
        <v>0</v>
      </c>
      <c r="H863" s="27">
        <v>46.3</v>
      </c>
      <c r="I863" s="128">
        <f t="shared" si="69"/>
        <v>46.3</v>
      </c>
      <c r="J863" s="126"/>
    </row>
    <row r="864" spans="2:10" ht="30" customHeight="1">
      <c r="B864" s="63" t="s">
        <v>174</v>
      </c>
      <c r="C864" s="23" t="s">
        <v>40</v>
      </c>
      <c r="D864" s="23" t="s">
        <v>15</v>
      </c>
      <c r="E864" s="54" t="s">
        <v>668</v>
      </c>
      <c r="F864" s="23" t="s">
        <v>221</v>
      </c>
      <c r="G864" s="27">
        <v>0</v>
      </c>
      <c r="H864" s="27">
        <v>14</v>
      </c>
      <c r="I864" s="128">
        <f t="shared" si="69"/>
        <v>14</v>
      </c>
      <c r="J864" s="126"/>
    </row>
    <row r="865" spans="2:10" ht="20.25" customHeight="1">
      <c r="B865" s="15" t="s">
        <v>81</v>
      </c>
      <c r="C865" s="23" t="s">
        <v>40</v>
      </c>
      <c r="D865" s="23" t="s">
        <v>15</v>
      </c>
      <c r="E865" s="54" t="s">
        <v>668</v>
      </c>
      <c r="F865" s="23" t="s">
        <v>79</v>
      </c>
      <c r="G865" s="27">
        <f>G866+G867</f>
        <v>0</v>
      </c>
      <c r="H865" s="27">
        <f>H866+H867</f>
        <v>31.099999999999998</v>
      </c>
      <c r="I865" s="128">
        <f t="shared" si="69"/>
        <v>31.099999999999998</v>
      </c>
      <c r="J865" s="126"/>
    </row>
    <row r="866" spans="2:10" ht="15.75" customHeight="1">
      <c r="B866" s="15" t="s">
        <v>80</v>
      </c>
      <c r="C866" s="23" t="s">
        <v>40</v>
      </c>
      <c r="D866" s="23" t="s">
        <v>15</v>
      </c>
      <c r="E866" s="54" t="s">
        <v>668</v>
      </c>
      <c r="F866" s="23" t="s">
        <v>78</v>
      </c>
      <c r="G866" s="27">
        <v>0</v>
      </c>
      <c r="H866" s="27">
        <v>23.9</v>
      </c>
      <c r="I866" s="128">
        <f t="shared" si="69"/>
        <v>23.9</v>
      </c>
      <c r="J866" s="126"/>
    </row>
    <row r="867" spans="2:10" ht="30" customHeight="1">
      <c r="B867" s="16" t="s">
        <v>174</v>
      </c>
      <c r="C867" s="23" t="s">
        <v>40</v>
      </c>
      <c r="D867" s="23" t="s">
        <v>15</v>
      </c>
      <c r="E867" s="54" t="s">
        <v>668</v>
      </c>
      <c r="F867" s="23" t="s">
        <v>173</v>
      </c>
      <c r="G867" s="27">
        <v>0</v>
      </c>
      <c r="H867" s="27">
        <v>7.2</v>
      </c>
      <c r="I867" s="128">
        <f t="shared" si="69"/>
        <v>7.2</v>
      </c>
      <c r="J867" s="126"/>
    </row>
    <row r="868" spans="2:10" ht="13.5">
      <c r="B868" s="14" t="s">
        <v>59</v>
      </c>
      <c r="C868" s="24" t="s">
        <v>37</v>
      </c>
      <c r="D868" s="24"/>
      <c r="E868" s="24"/>
      <c r="F868" s="24"/>
      <c r="G868" s="26">
        <f>G869+G878+G890+G942</f>
        <v>21941.9</v>
      </c>
      <c r="H868" s="26">
        <f>H869+H878+H890+H942</f>
        <v>24061.500000000004</v>
      </c>
      <c r="I868" s="147">
        <f t="shared" si="69"/>
        <v>2119.600000000002</v>
      </c>
      <c r="J868" s="122" t="e">
        <f>G868-#REF!</f>
        <v>#REF!</v>
      </c>
    </row>
    <row r="869" spans="2:12" s="98" customFormat="1" ht="13.5">
      <c r="B869" s="14" t="s">
        <v>60</v>
      </c>
      <c r="C869" s="24" t="s">
        <v>37</v>
      </c>
      <c r="D869" s="24" t="s">
        <v>8</v>
      </c>
      <c r="E869" s="24"/>
      <c r="F869" s="24"/>
      <c r="G869" s="26">
        <f>G871</f>
        <v>3817.3</v>
      </c>
      <c r="H869" s="26">
        <f>H871</f>
        <v>3817.3</v>
      </c>
      <c r="I869" s="147">
        <f t="shared" si="69"/>
        <v>0</v>
      </c>
      <c r="J869" s="122" t="e">
        <f>G869-#REF!</f>
        <v>#REF!</v>
      </c>
      <c r="K869" s="97"/>
      <c r="L869" s="97"/>
    </row>
    <row r="870" spans="2:10" ht="13.5">
      <c r="B870" s="15" t="s">
        <v>453</v>
      </c>
      <c r="C870" s="23" t="s">
        <v>37</v>
      </c>
      <c r="D870" s="23" t="s">
        <v>8</v>
      </c>
      <c r="E870" s="54" t="s">
        <v>181</v>
      </c>
      <c r="F870" s="23"/>
      <c r="G870" s="27">
        <f>G871</f>
        <v>3817.3</v>
      </c>
      <c r="H870" s="27">
        <f>H871</f>
        <v>3817.3</v>
      </c>
      <c r="I870" s="128">
        <f aca="true" t="shared" si="73" ref="I870:I933">H870-G870</f>
        <v>0</v>
      </c>
      <c r="J870" s="126"/>
    </row>
    <row r="871" spans="2:10" ht="13.5">
      <c r="B871" s="15" t="s">
        <v>61</v>
      </c>
      <c r="C871" s="23" t="s">
        <v>37</v>
      </c>
      <c r="D871" s="23" t="s">
        <v>8</v>
      </c>
      <c r="E871" s="54" t="s">
        <v>454</v>
      </c>
      <c r="F871" s="23"/>
      <c r="G871" s="27">
        <f>G872+G875</f>
        <v>3817.3</v>
      </c>
      <c r="H871" s="27">
        <f>H872+H875</f>
        <v>3817.3</v>
      </c>
      <c r="I871" s="128">
        <f t="shared" si="73"/>
        <v>0</v>
      </c>
      <c r="J871" s="126" t="e">
        <f>G871-#REF!</f>
        <v>#REF!</v>
      </c>
    </row>
    <row r="872" spans="2:10" ht="27">
      <c r="B872" s="58" t="s">
        <v>192</v>
      </c>
      <c r="C872" s="23" t="s">
        <v>37</v>
      </c>
      <c r="D872" s="23" t="s">
        <v>8</v>
      </c>
      <c r="E872" s="54" t="s">
        <v>454</v>
      </c>
      <c r="F872" s="23" t="s">
        <v>282</v>
      </c>
      <c r="G872" s="27">
        <f>G873</f>
        <v>317.3</v>
      </c>
      <c r="H872" s="27">
        <f>H873</f>
        <v>317.3</v>
      </c>
      <c r="I872" s="128">
        <f t="shared" si="73"/>
        <v>0</v>
      </c>
      <c r="J872" s="126" t="e">
        <f>G872-#REF!</f>
        <v>#REF!</v>
      </c>
    </row>
    <row r="873" spans="2:10" ht="13.5">
      <c r="B873" s="15" t="s">
        <v>82</v>
      </c>
      <c r="C873" s="23" t="s">
        <v>37</v>
      </c>
      <c r="D873" s="23" t="s">
        <v>8</v>
      </c>
      <c r="E873" s="54" t="s">
        <v>454</v>
      </c>
      <c r="F873" s="23" t="s">
        <v>83</v>
      </c>
      <c r="G873" s="27">
        <f>G874</f>
        <v>317.3</v>
      </c>
      <c r="H873" s="27">
        <f>H874</f>
        <v>317.3</v>
      </c>
      <c r="I873" s="128">
        <f t="shared" si="73"/>
        <v>0</v>
      </c>
      <c r="J873" s="126"/>
    </row>
    <row r="874" spans="2:10" ht="27">
      <c r="B874" s="16" t="s">
        <v>86</v>
      </c>
      <c r="C874" s="23" t="s">
        <v>37</v>
      </c>
      <c r="D874" s="23" t="s">
        <v>8</v>
      </c>
      <c r="E874" s="54" t="s">
        <v>454</v>
      </c>
      <c r="F874" s="23" t="s">
        <v>85</v>
      </c>
      <c r="G874" s="27">
        <v>317.3</v>
      </c>
      <c r="H874" s="27">
        <v>317.3</v>
      </c>
      <c r="I874" s="128">
        <f t="shared" si="73"/>
        <v>0</v>
      </c>
      <c r="J874" s="126"/>
    </row>
    <row r="875" spans="2:10" ht="13.5">
      <c r="B875" s="80" t="s">
        <v>168</v>
      </c>
      <c r="C875" s="23" t="s">
        <v>37</v>
      </c>
      <c r="D875" s="23" t="s">
        <v>8</v>
      </c>
      <c r="E875" s="54" t="s">
        <v>454</v>
      </c>
      <c r="F875" s="23" t="s">
        <v>455</v>
      </c>
      <c r="G875" s="27">
        <f>G876</f>
        <v>3500</v>
      </c>
      <c r="H875" s="27">
        <f>H876</f>
        <v>3500</v>
      </c>
      <c r="I875" s="128">
        <f t="shared" si="73"/>
        <v>0</v>
      </c>
      <c r="J875" s="126"/>
    </row>
    <row r="876" spans="2:10" ht="27">
      <c r="B876" s="63" t="s">
        <v>101</v>
      </c>
      <c r="C876" s="23" t="s">
        <v>37</v>
      </c>
      <c r="D876" s="23" t="s">
        <v>8</v>
      </c>
      <c r="E876" s="54" t="s">
        <v>454</v>
      </c>
      <c r="F876" s="23" t="s">
        <v>103</v>
      </c>
      <c r="G876" s="27">
        <f>G877</f>
        <v>3500</v>
      </c>
      <c r="H876" s="27">
        <f>H877</f>
        <v>3500</v>
      </c>
      <c r="I876" s="128">
        <f t="shared" si="73"/>
        <v>0</v>
      </c>
      <c r="J876" s="126"/>
    </row>
    <row r="877" spans="2:10" ht="27">
      <c r="B877" s="63" t="s">
        <v>102</v>
      </c>
      <c r="C877" s="23" t="s">
        <v>37</v>
      </c>
      <c r="D877" s="23" t="s">
        <v>8</v>
      </c>
      <c r="E877" s="54" t="s">
        <v>454</v>
      </c>
      <c r="F877" s="23" t="s">
        <v>104</v>
      </c>
      <c r="G877" s="27">
        <v>3500</v>
      </c>
      <c r="H877" s="27">
        <v>3500</v>
      </c>
      <c r="I877" s="128">
        <f t="shared" si="73"/>
        <v>0</v>
      </c>
      <c r="J877" s="126"/>
    </row>
    <row r="878" spans="2:12" s="98" customFormat="1" ht="13.5">
      <c r="B878" s="85" t="s">
        <v>62</v>
      </c>
      <c r="C878" s="34" t="s">
        <v>37</v>
      </c>
      <c r="D878" s="34" t="s">
        <v>12</v>
      </c>
      <c r="E878" s="34"/>
      <c r="F878" s="34"/>
      <c r="G878" s="26">
        <f>G879+G886</f>
        <v>156</v>
      </c>
      <c r="H878" s="26">
        <f>H879+H886</f>
        <v>156</v>
      </c>
      <c r="I878" s="147">
        <f t="shared" si="73"/>
        <v>0</v>
      </c>
      <c r="J878" s="122" t="e">
        <f>G878-#REF!</f>
        <v>#REF!</v>
      </c>
      <c r="K878" s="97"/>
      <c r="L878" s="97"/>
    </row>
    <row r="879" spans="2:10" ht="27">
      <c r="B879" s="15" t="s">
        <v>537</v>
      </c>
      <c r="C879" s="24" t="s">
        <v>111</v>
      </c>
      <c r="D879" s="24" t="s">
        <v>12</v>
      </c>
      <c r="E879" s="53" t="s">
        <v>21</v>
      </c>
      <c r="F879" s="24"/>
      <c r="G879" s="26">
        <f aca="true" t="shared" si="74" ref="G879:H884">G880</f>
        <v>156</v>
      </c>
      <c r="H879" s="26">
        <f t="shared" si="74"/>
        <v>156</v>
      </c>
      <c r="I879" s="147">
        <f t="shared" si="73"/>
        <v>0</v>
      </c>
      <c r="J879" s="122" t="e">
        <f>G879-#REF!</f>
        <v>#REF!</v>
      </c>
    </row>
    <row r="880" spans="2:10" ht="27">
      <c r="B880" s="17" t="s">
        <v>456</v>
      </c>
      <c r="C880" s="23" t="s">
        <v>37</v>
      </c>
      <c r="D880" s="23" t="s">
        <v>12</v>
      </c>
      <c r="E880" s="54" t="s">
        <v>457</v>
      </c>
      <c r="F880" s="23"/>
      <c r="G880" s="27">
        <f t="shared" si="74"/>
        <v>156</v>
      </c>
      <c r="H880" s="27">
        <f t="shared" si="74"/>
        <v>156</v>
      </c>
      <c r="I880" s="128">
        <f t="shared" si="73"/>
        <v>0</v>
      </c>
      <c r="J880" s="122" t="e">
        <f>G880-#REF!</f>
        <v>#REF!</v>
      </c>
    </row>
    <row r="881" spans="2:10" ht="41.25">
      <c r="B881" s="17" t="s">
        <v>458</v>
      </c>
      <c r="C881" s="23" t="s">
        <v>37</v>
      </c>
      <c r="D881" s="23" t="s">
        <v>12</v>
      </c>
      <c r="E881" s="54" t="s">
        <v>459</v>
      </c>
      <c r="F881" s="23"/>
      <c r="G881" s="27">
        <f t="shared" si="74"/>
        <v>156</v>
      </c>
      <c r="H881" s="27">
        <f t="shared" si="74"/>
        <v>156</v>
      </c>
      <c r="I881" s="128">
        <f t="shared" si="73"/>
        <v>0</v>
      </c>
      <c r="J881" s="122"/>
    </row>
    <row r="882" spans="2:10" ht="27">
      <c r="B882" s="58" t="s">
        <v>460</v>
      </c>
      <c r="C882" s="23" t="s">
        <v>37</v>
      </c>
      <c r="D882" s="23" t="s">
        <v>12</v>
      </c>
      <c r="E882" s="54" t="s">
        <v>601</v>
      </c>
      <c r="F882" s="23"/>
      <c r="G882" s="27">
        <f t="shared" si="74"/>
        <v>156</v>
      </c>
      <c r="H882" s="27">
        <f t="shared" si="74"/>
        <v>156</v>
      </c>
      <c r="I882" s="128">
        <f t="shared" si="73"/>
        <v>0</v>
      </c>
      <c r="J882" s="122"/>
    </row>
    <row r="883" spans="2:10" ht="13.5">
      <c r="B883" s="80" t="s">
        <v>168</v>
      </c>
      <c r="C883" s="23" t="s">
        <v>37</v>
      </c>
      <c r="D883" s="23" t="s">
        <v>12</v>
      </c>
      <c r="E883" s="54" t="s">
        <v>601</v>
      </c>
      <c r="F883" s="23" t="s">
        <v>169</v>
      </c>
      <c r="G883" s="27">
        <f t="shared" si="74"/>
        <v>156</v>
      </c>
      <c r="H883" s="27">
        <f t="shared" si="74"/>
        <v>156</v>
      </c>
      <c r="I883" s="128">
        <f t="shared" si="73"/>
        <v>0</v>
      </c>
      <c r="J883" s="122"/>
    </row>
    <row r="884" spans="2:10" ht="27">
      <c r="B884" s="16" t="s">
        <v>101</v>
      </c>
      <c r="C884" s="23" t="s">
        <v>37</v>
      </c>
      <c r="D884" s="23" t="s">
        <v>12</v>
      </c>
      <c r="E884" s="54" t="s">
        <v>601</v>
      </c>
      <c r="F884" s="23" t="s">
        <v>103</v>
      </c>
      <c r="G884" s="27">
        <f t="shared" si="74"/>
        <v>156</v>
      </c>
      <c r="H884" s="27">
        <f t="shared" si="74"/>
        <v>156</v>
      </c>
      <c r="I884" s="128">
        <f t="shared" si="73"/>
        <v>0</v>
      </c>
      <c r="J884" s="122" t="e">
        <f>G884-#REF!</f>
        <v>#REF!</v>
      </c>
    </row>
    <row r="885" spans="2:10" ht="13.5">
      <c r="B885" s="16" t="s">
        <v>123</v>
      </c>
      <c r="C885" s="23" t="s">
        <v>37</v>
      </c>
      <c r="D885" s="23" t="s">
        <v>12</v>
      </c>
      <c r="E885" s="54" t="s">
        <v>601</v>
      </c>
      <c r="F885" s="23" t="s">
        <v>122</v>
      </c>
      <c r="G885" s="27">
        <v>156</v>
      </c>
      <c r="H885" s="27">
        <v>156</v>
      </c>
      <c r="I885" s="128">
        <f t="shared" si="73"/>
        <v>0</v>
      </c>
      <c r="J885" s="122" t="e">
        <f>G885-#REF!</f>
        <v>#REF!</v>
      </c>
    </row>
    <row r="886" spans="2:10" ht="13.5">
      <c r="B886" s="40" t="s">
        <v>453</v>
      </c>
      <c r="C886" s="23" t="s">
        <v>37</v>
      </c>
      <c r="D886" s="23" t="s">
        <v>12</v>
      </c>
      <c r="E886" s="54" t="s">
        <v>181</v>
      </c>
      <c r="F886" s="23"/>
      <c r="G886" s="27">
        <f aca="true" t="shared" si="75" ref="G886:H888">G887</f>
        <v>0</v>
      </c>
      <c r="H886" s="27">
        <f t="shared" si="75"/>
        <v>0</v>
      </c>
      <c r="I886" s="128">
        <f t="shared" si="73"/>
        <v>0</v>
      </c>
      <c r="J886" s="122"/>
    </row>
    <row r="887" spans="2:10" ht="13.5">
      <c r="B887" s="80" t="s">
        <v>16</v>
      </c>
      <c r="C887" s="23" t="s">
        <v>37</v>
      </c>
      <c r="D887" s="23" t="s">
        <v>12</v>
      </c>
      <c r="E887" s="54" t="s">
        <v>602</v>
      </c>
      <c r="F887" s="23" t="s">
        <v>10</v>
      </c>
      <c r="G887" s="27">
        <f t="shared" si="75"/>
        <v>0</v>
      </c>
      <c r="H887" s="27">
        <f t="shared" si="75"/>
        <v>0</v>
      </c>
      <c r="I887" s="128">
        <f t="shared" si="73"/>
        <v>0</v>
      </c>
      <c r="J887" s="122"/>
    </row>
    <row r="888" spans="2:10" ht="13.5">
      <c r="B888" s="15" t="s">
        <v>105</v>
      </c>
      <c r="C888" s="23" t="s">
        <v>37</v>
      </c>
      <c r="D888" s="23" t="s">
        <v>12</v>
      </c>
      <c r="E888" s="54" t="s">
        <v>602</v>
      </c>
      <c r="F888" s="23" t="s">
        <v>138</v>
      </c>
      <c r="G888" s="27">
        <f t="shared" si="75"/>
        <v>0</v>
      </c>
      <c r="H888" s="27">
        <f t="shared" si="75"/>
        <v>0</v>
      </c>
      <c r="I888" s="128">
        <f t="shared" si="73"/>
        <v>0</v>
      </c>
      <c r="J888" s="122"/>
    </row>
    <row r="889" spans="2:10" ht="41.25">
      <c r="B889" s="15" t="s">
        <v>579</v>
      </c>
      <c r="C889" s="23" t="s">
        <v>37</v>
      </c>
      <c r="D889" s="23" t="s">
        <v>12</v>
      </c>
      <c r="E889" s="54" t="s">
        <v>602</v>
      </c>
      <c r="F889" s="23" t="s">
        <v>129</v>
      </c>
      <c r="G889" s="27">
        <v>0</v>
      </c>
      <c r="H889" s="27">
        <v>0</v>
      </c>
      <c r="I889" s="128">
        <f t="shared" si="73"/>
        <v>0</v>
      </c>
      <c r="J889" s="122"/>
    </row>
    <row r="890" spans="2:10" ht="13.5">
      <c r="B890" s="14" t="s">
        <v>63</v>
      </c>
      <c r="C890" s="24" t="s">
        <v>37</v>
      </c>
      <c r="D890" s="24" t="s">
        <v>15</v>
      </c>
      <c r="E890" s="24"/>
      <c r="F890" s="24"/>
      <c r="G890" s="26">
        <f>G891+G895</f>
        <v>17918.600000000002</v>
      </c>
      <c r="H890" s="26">
        <f>H891+H895</f>
        <v>20038.200000000004</v>
      </c>
      <c r="I890" s="147">
        <f t="shared" si="73"/>
        <v>2119.600000000002</v>
      </c>
      <c r="J890" s="122" t="e">
        <f>G890-#REF!</f>
        <v>#REF!</v>
      </c>
    </row>
    <row r="891" spans="2:10" ht="27">
      <c r="B891" s="58" t="s">
        <v>460</v>
      </c>
      <c r="C891" s="23" t="s">
        <v>37</v>
      </c>
      <c r="D891" s="23" t="s">
        <v>15</v>
      </c>
      <c r="E891" s="54" t="s">
        <v>601</v>
      </c>
      <c r="F891" s="23"/>
      <c r="G891" s="27">
        <f aca="true" t="shared" si="76" ref="G891:H893">G892</f>
        <v>0</v>
      </c>
      <c r="H891" s="27">
        <f t="shared" si="76"/>
        <v>2119.56</v>
      </c>
      <c r="I891" s="128">
        <f t="shared" si="73"/>
        <v>2119.56</v>
      </c>
      <c r="J891" s="122"/>
    </row>
    <row r="892" spans="2:10" ht="13.5">
      <c r="B892" s="80" t="s">
        <v>168</v>
      </c>
      <c r="C892" s="23" t="s">
        <v>37</v>
      </c>
      <c r="D892" s="23" t="s">
        <v>15</v>
      </c>
      <c r="E892" s="54" t="s">
        <v>601</v>
      </c>
      <c r="F892" s="23" t="s">
        <v>169</v>
      </c>
      <c r="G892" s="27">
        <f t="shared" si="76"/>
        <v>0</v>
      </c>
      <c r="H892" s="27">
        <f t="shared" si="76"/>
        <v>2119.56</v>
      </c>
      <c r="I892" s="128">
        <f t="shared" si="73"/>
        <v>2119.56</v>
      </c>
      <c r="J892" s="122"/>
    </row>
    <row r="893" spans="2:10" ht="27">
      <c r="B893" s="16" t="s">
        <v>101</v>
      </c>
      <c r="C893" s="23" t="s">
        <v>37</v>
      </c>
      <c r="D893" s="23" t="s">
        <v>15</v>
      </c>
      <c r="E893" s="54" t="s">
        <v>601</v>
      </c>
      <c r="F893" s="23" t="s">
        <v>103</v>
      </c>
      <c r="G893" s="27">
        <f t="shared" si="76"/>
        <v>0</v>
      </c>
      <c r="H893" s="27">
        <f t="shared" si="76"/>
        <v>2119.56</v>
      </c>
      <c r="I893" s="128">
        <f t="shared" si="73"/>
        <v>2119.56</v>
      </c>
      <c r="J893" s="122"/>
    </row>
    <row r="894" spans="2:10" ht="13.5">
      <c r="B894" s="16" t="s">
        <v>123</v>
      </c>
      <c r="C894" s="23" t="s">
        <v>37</v>
      </c>
      <c r="D894" s="23" t="s">
        <v>15</v>
      </c>
      <c r="E894" s="54" t="s">
        <v>601</v>
      </c>
      <c r="F894" s="23" t="s">
        <v>122</v>
      </c>
      <c r="G894" s="27">
        <v>0</v>
      </c>
      <c r="H894" s="27">
        <v>2119.56</v>
      </c>
      <c r="I894" s="128">
        <f t="shared" si="73"/>
        <v>2119.56</v>
      </c>
      <c r="J894" s="122"/>
    </row>
    <row r="895" spans="2:11" ht="27">
      <c r="B895" s="16" t="s">
        <v>541</v>
      </c>
      <c r="C895" s="23" t="s">
        <v>37</v>
      </c>
      <c r="D895" s="23" t="s">
        <v>15</v>
      </c>
      <c r="E895" s="54" t="s">
        <v>40</v>
      </c>
      <c r="F895" s="23"/>
      <c r="G895" s="31">
        <f>G896+G905</f>
        <v>17918.600000000002</v>
      </c>
      <c r="H895" s="31">
        <f>H896+H905</f>
        <v>17918.640000000003</v>
      </c>
      <c r="I895" s="128">
        <f t="shared" si="73"/>
        <v>0.040000000000873115</v>
      </c>
      <c r="J895" s="126" t="e">
        <f>G895-#REF!</f>
        <v>#REF!</v>
      </c>
      <c r="K895" s="96"/>
    </row>
    <row r="896" spans="2:10" ht="13.5">
      <c r="B896" s="15" t="s">
        <v>327</v>
      </c>
      <c r="C896" s="23" t="s">
        <v>37</v>
      </c>
      <c r="D896" s="23" t="s">
        <v>15</v>
      </c>
      <c r="E896" s="54" t="s">
        <v>328</v>
      </c>
      <c r="F896" s="23"/>
      <c r="G896" s="31">
        <f>G897</f>
        <v>495.7</v>
      </c>
      <c r="H896" s="31">
        <f>H897</f>
        <v>495.7</v>
      </c>
      <c r="I896" s="128">
        <f t="shared" si="73"/>
        <v>0</v>
      </c>
      <c r="J896" s="126"/>
    </row>
    <row r="897" spans="2:12" ht="27">
      <c r="B897" s="15" t="s">
        <v>462</v>
      </c>
      <c r="C897" s="23" t="s">
        <v>37</v>
      </c>
      <c r="D897" s="23" t="s">
        <v>15</v>
      </c>
      <c r="E897" s="54" t="s">
        <v>408</v>
      </c>
      <c r="F897" s="23"/>
      <c r="G897" s="31">
        <f>G898</f>
        <v>495.7</v>
      </c>
      <c r="H897" s="31">
        <f>H898</f>
        <v>495.7</v>
      </c>
      <c r="I897" s="128">
        <f t="shared" si="73"/>
        <v>0</v>
      </c>
      <c r="J897" s="126"/>
      <c r="K897" s="1"/>
      <c r="L897" s="1"/>
    </row>
    <row r="898" spans="2:12" ht="54.75">
      <c r="B898" s="63" t="s">
        <v>463</v>
      </c>
      <c r="C898" s="23" t="s">
        <v>37</v>
      </c>
      <c r="D898" s="23" t="s">
        <v>15</v>
      </c>
      <c r="E898" s="54" t="s">
        <v>464</v>
      </c>
      <c r="F898" s="23"/>
      <c r="G898" s="31">
        <f>G899+G902</f>
        <v>495.7</v>
      </c>
      <c r="H898" s="31">
        <f>H899+H902</f>
        <v>495.7</v>
      </c>
      <c r="I898" s="128">
        <f t="shared" si="73"/>
        <v>0</v>
      </c>
      <c r="J898" s="126"/>
      <c r="K898" s="1"/>
      <c r="L898" s="1"/>
    </row>
    <row r="899" spans="2:12" ht="27">
      <c r="B899" s="58" t="s">
        <v>192</v>
      </c>
      <c r="C899" s="23" t="s">
        <v>37</v>
      </c>
      <c r="D899" s="23" t="s">
        <v>15</v>
      </c>
      <c r="E899" s="54" t="s">
        <v>464</v>
      </c>
      <c r="F899" s="23" t="s">
        <v>282</v>
      </c>
      <c r="G899" s="27">
        <f>G900</f>
        <v>4.9</v>
      </c>
      <c r="H899" s="27">
        <f>H900</f>
        <v>4.9</v>
      </c>
      <c r="I899" s="128">
        <f t="shared" si="73"/>
        <v>0</v>
      </c>
      <c r="J899" s="126"/>
      <c r="K899" s="1"/>
      <c r="L899" s="1"/>
    </row>
    <row r="900" spans="2:12" ht="13.5">
      <c r="B900" s="15" t="s">
        <v>82</v>
      </c>
      <c r="C900" s="23" t="s">
        <v>37</v>
      </c>
      <c r="D900" s="23" t="s">
        <v>15</v>
      </c>
      <c r="E900" s="54" t="s">
        <v>464</v>
      </c>
      <c r="F900" s="23" t="s">
        <v>83</v>
      </c>
      <c r="G900" s="27">
        <f>G901</f>
        <v>4.9</v>
      </c>
      <c r="H900" s="27">
        <f>H901</f>
        <v>4.9</v>
      </c>
      <c r="I900" s="128">
        <f t="shared" si="73"/>
        <v>0</v>
      </c>
      <c r="J900" s="126"/>
      <c r="K900" s="1"/>
      <c r="L900" s="1"/>
    </row>
    <row r="901" spans="2:12" ht="13.5">
      <c r="B901" s="15" t="s">
        <v>84</v>
      </c>
      <c r="C901" s="23" t="s">
        <v>37</v>
      </c>
      <c r="D901" s="23" t="s">
        <v>15</v>
      </c>
      <c r="E901" s="54" t="s">
        <v>464</v>
      </c>
      <c r="F901" s="23" t="s">
        <v>85</v>
      </c>
      <c r="G901" s="27">
        <v>4.9</v>
      </c>
      <c r="H901" s="27">
        <v>4.9</v>
      </c>
      <c r="I901" s="128">
        <f t="shared" si="73"/>
        <v>0</v>
      </c>
      <c r="J901" s="126"/>
      <c r="K901" s="1"/>
      <c r="L901" s="1"/>
    </row>
    <row r="902" spans="2:12" ht="13.5">
      <c r="B902" s="69" t="s">
        <v>168</v>
      </c>
      <c r="C902" s="23" t="s">
        <v>37</v>
      </c>
      <c r="D902" s="23" t="s">
        <v>15</v>
      </c>
      <c r="E902" s="54" t="s">
        <v>464</v>
      </c>
      <c r="F902" s="23" t="s">
        <v>455</v>
      </c>
      <c r="G902" s="31">
        <f>G903</f>
        <v>490.8</v>
      </c>
      <c r="H902" s="31">
        <f>H903</f>
        <v>490.8</v>
      </c>
      <c r="I902" s="128">
        <f t="shared" si="73"/>
        <v>0</v>
      </c>
      <c r="J902" s="126"/>
      <c r="K902" s="1"/>
      <c r="L902" s="1"/>
    </row>
    <row r="903" spans="2:12" ht="27">
      <c r="B903" s="69" t="s">
        <v>101</v>
      </c>
      <c r="C903" s="23" t="s">
        <v>37</v>
      </c>
      <c r="D903" s="23" t="s">
        <v>15</v>
      </c>
      <c r="E903" s="54" t="s">
        <v>464</v>
      </c>
      <c r="F903" s="23" t="s">
        <v>103</v>
      </c>
      <c r="G903" s="31">
        <f>G904</f>
        <v>490.8</v>
      </c>
      <c r="H903" s="31">
        <f>H904</f>
        <v>490.8</v>
      </c>
      <c r="I903" s="128">
        <f t="shared" si="73"/>
        <v>0</v>
      </c>
      <c r="J903" s="126"/>
      <c r="K903" s="1"/>
      <c r="L903" s="1"/>
    </row>
    <row r="904" spans="2:12" ht="27">
      <c r="B904" s="69" t="s">
        <v>102</v>
      </c>
      <c r="C904" s="23" t="s">
        <v>37</v>
      </c>
      <c r="D904" s="23" t="s">
        <v>15</v>
      </c>
      <c r="E904" s="54" t="s">
        <v>464</v>
      </c>
      <c r="F904" s="23" t="s">
        <v>104</v>
      </c>
      <c r="G904" s="31">
        <v>490.8</v>
      </c>
      <c r="H904" s="27">
        <v>490.8</v>
      </c>
      <c r="I904" s="128">
        <f t="shared" si="73"/>
        <v>0</v>
      </c>
      <c r="J904" s="126"/>
      <c r="K904" s="1"/>
      <c r="L904" s="1"/>
    </row>
    <row r="905" spans="2:12" ht="27">
      <c r="B905" s="15" t="s">
        <v>390</v>
      </c>
      <c r="C905" s="23" t="s">
        <v>37</v>
      </c>
      <c r="D905" s="23" t="s">
        <v>15</v>
      </c>
      <c r="E905" s="54" t="s">
        <v>461</v>
      </c>
      <c r="F905" s="23"/>
      <c r="G905" s="31">
        <f>G906</f>
        <v>17422.9</v>
      </c>
      <c r="H905" s="31">
        <f>H906</f>
        <v>17422.940000000002</v>
      </c>
      <c r="I905" s="128">
        <f t="shared" si="73"/>
        <v>0.040000000000873115</v>
      </c>
      <c r="J905" s="126"/>
      <c r="K905" s="1"/>
      <c r="L905" s="1"/>
    </row>
    <row r="906" spans="2:12" ht="27">
      <c r="B906" s="15" t="s">
        <v>392</v>
      </c>
      <c r="C906" s="23" t="s">
        <v>37</v>
      </c>
      <c r="D906" s="23" t="s">
        <v>15</v>
      </c>
      <c r="E906" s="54" t="s">
        <v>393</v>
      </c>
      <c r="F906" s="23"/>
      <c r="G906" s="31">
        <f>G907+G914+G921+G928</f>
        <v>17422.9</v>
      </c>
      <c r="H906" s="31">
        <f>H907+H914+H921+H928</f>
        <v>17422.940000000002</v>
      </c>
      <c r="I906" s="128">
        <f t="shared" si="73"/>
        <v>0.040000000000873115</v>
      </c>
      <c r="J906" s="126"/>
      <c r="K906" s="1"/>
      <c r="L906" s="1"/>
    </row>
    <row r="907" spans="2:12" ht="54.75">
      <c r="B907" s="15" t="s">
        <v>470</v>
      </c>
      <c r="C907" s="23" t="s">
        <v>37</v>
      </c>
      <c r="D907" s="23" t="s">
        <v>15</v>
      </c>
      <c r="E907" s="54" t="s">
        <v>471</v>
      </c>
      <c r="F907" s="23"/>
      <c r="G907" s="31">
        <f>G908+G911</f>
        <v>131.3</v>
      </c>
      <c r="H907" s="31">
        <f>H908+H911</f>
        <v>202</v>
      </c>
      <c r="I907" s="128">
        <f t="shared" si="73"/>
        <v>70.69999999999999</v>
      </c>
      <c r="J907" s="126"/>
      <c r="K907" s="1"/>
      <c r="L907" s="1"/>
    </row>
    <row r="908" spans="2:12" ht="27">
      <c r="B908" s="58" t="s">
        <v>192</v>
      </c>
      <c r="C908" s="23" t="s">
        <v>37</v>
      </c>
      <c r="D908" s="23" t="s">
        <v>15</v>
      </c>
      <c r="E908" s="54" t="s">
        <v>471</v>
      </c>
      <c r="F908" s="23" t="s">
        <v>282</v>
      </c>
      <c r="G908" s="27">
        <f>G909</f>
        <v>1.3</v>
      </c>
      <c r="H908" s="27">
        <f>H909</f>
        <v>2</v>
      </c>
      <c r="I908" s="128">
        <f t="shared" si="73"/>
        <v>0.7</v>
      </c>
      <c r="J908" s="126"/>
      <c r="K908" s="1"/>
      <c r="L908" s="1"/>
    </row>
    <row r="909" spans="2:12" ht="13.5">
      <c r="B909" s="15" t="s">
        <v>82</v>
      </c>
      <c r="C909" s="23" t="s">
        <v>37</v>
      </c>
      <c r="D909" s="23" t="s">
        <v>15</v>
      </c>
      <c r="E909" s="54" t="s">
        <v>471</v>
      </c>
      <c r="F909" s="23" t="s">
        <v>83</v>
      </c>
      <c r="G909" s="27">
        <f>G910</f>
        <v>1.3</v>
      </c>
      <c r="H909" s="27">
        <f>H910</f>
        <v>2</v>
      </c>
      <c r="I909" s="128">
        <f t="shared" si="73"/>
        <v>0.7</v>
      </c>
      <c r="J909" s="126"/>
      <c r="K909" s="1"/>
      <c r="L909" s="1"/>
    </row>
    <row r="910" spans="2:12" ht="13.5">
      <c r="B910" s="15" t="s">
        <v>84</v>
      </c>
      <c r="C910" s="23" t="s">
        <v>37</v>
      </c>
      <c r="D910" s="23" t="s">
        <v>15</v>
      </c>
      <c r="E910" s="54" t="s">
        <v>471</v>
      </c>
      <c r="F910" s="23" t="s">
        <v>85</v>
      </c>
      <c r="G910" s="27">
        <v>1.3</v>
      </c>
      <c r="H910" s="27">
        <v>2</v>
      </c>
      <c r="I910" s="128">
        <f t="shared" si="73"/>
        <v>0.7</v>
      </c>
      <c r="J910" s="126"/>
      <c r="K910" s="1"/>
      <c r="L910" s="1"/>
    </row>
    <row r="911" spans="2:12" ht="13.5">
      <c r="B911" s="69" t="s">
        <v>168</v>
      </c>
      <c r="C911" s="23" t="s">
        <v>37</v>
      </c>
      <c r="D911" s="23" t="s">
        <v>15</v>
      </c>
      <c r="E911" s="54" t="s">
        <v>471</v>
      </c>
      <c r="F911" s="23" t="s">
        <v>169</v>
      </c>
      <c r="G911" s="27">
        <f>G912</f>
        <v>130</v>
      </c>
      <c r="H911" s="27">
        <f>H912</f>
        <v>200</v>
      </c>
      <c r="I911" s="128">
        <f t="shared" si="73"/>
        <v>70</v>
      </c>
      <c r="J911" s="126"/>
      <c r="K911" s="1"/>
      <c r="L911" s="1"/>
    </row>
    <row r="912" spans="2:12" ht="13.5">
      <c r="B912" s="69" t="s">
        <v>124</v>
      </c>
      <c r="C912" s="23" t="s">
        <v>37</v>
      </c>
      <c r="D912" s="23" t="s">
        <v>15</v>
      </c>
      <c r="E912" s="54" t="s">
        <v>471</v>
      </c>
      <c r="F912" s="23" t="s">
        <v>466</v>
      </c>
      <c r="G912" s="27">
        <f>G913</f>
        <v>130</v>
      </c>
      <c r="H912" s="27">
        <f>H913</f>
        <v>200</v>
      </c>
      <c r="I912" s="128">
        <f t="shared" si="73"/>
        <v>70</v>
      </c>
      <c r="J912" s="126"/>
      <c r="K912" s="1"/>
      <c r="L912" s="1"/>
    </row>
    <row r="913" spans="2:12" ht="27">
      <c r="B913" s="16" t="s">
        <v>126</v>
      </c>
      <c r="C913" s="23" t="s">
        <v>37</v>
      </c>
      <c r="D913" s="23" t="s">
        <v>15</v>
      </c>
      <c r="E913" s="54" t="s">
        <v>471</v>
      </c>
      <c r="F913" s="23" t="s">
        <v>125</v>
      </c>
      <c r="G913" s="27">
        <v>130</v>
      </c>
      <c r="H913" s="27">
        <v>200</v>
      </c>
      <c r="I913" s="128">
        <f t="shared" si="73"/>
        <v>70</v>
      </c>
      <c r="J913" s="126"/>
      <c r="K913" s="1"/>
      <c r="L913" s="1"/>
    </row>
    <row r="914" spans="2:12" ht="27">
      <c r="B914" s="18" t="s">
        <v>64</v>
      </c>
      <c r="C914" s="23" t="s">
        <v>37</v>
      </c>
      <c r="D914" s="23" t="s">
        <v>15</v>
      </c>
      <c r="E914" s="54" t="s">
        <v>465</v>
      </c>
      <c r="F914" s="23"/>
      <c r="G914" s="27">
        <f>G915+G918</f>
        <v>4623</v>
      </c>
      <c r="H914" s="27">
        <f>H915+H918</f>
        <v>4623</v>
      </c>
      <c r="I914" s="128">
        <f t="shared" si="73"/>
        <v>0</v>
      </c>
      <c r="J914" s="126" t="e">
        <f>G914-#REF!</f>
        <v>#REF!</v>
      </c>
      <c r="K914" s="1"/>
      <c r="L914" s="1"/>
    </row>
    <row r="915" spans="2:12" ht="27">
      <c r="B915" s="58" t="s">
        <v>192</v>
      </c>
      <c r="C915" s="23" t="s">
        <v>37</v>
      </c>
      <c r="D915" s="23" t="s">
        <v>15</v>
      </c>
      <c r="E915" s="54" t="s">
        <v>465</v>
      </c>
      <c r="F915" s="23" t="s">
        <v>282</v>
      </c>
      <c r="G915" s="27">
        <f>G916</f>
        <v>23</v>
      </c>
      <c r="H915" s="27">
        <f>H916</f>
        <v>23</v>
      </c>
      <c r="I915" s="128">
        <f t="shared" si="73"/>
        <v>0</v>
      </c>
      <c r="J915" s="126"/>
      <c r="K915" s="1"/>
      <c r="L915" s="1"/>
    </row>
    <row r="916" spans="2:12" ht="13.5">
      <c r="B916" s="15" t="s">
        <v>82</v>
      </c>
      <c r="C916" s="23" t="s">
        <v>37</v>
      </c>
      <c r="D916" s="23" t="s">
        <v>15</v>
      </c>
      <c r="E916" s="54" t="s">
        <v>465</v>
      </c>
      <c r="F916" s="23" t="s">
        <v>83</v>
      </c>
      <c r="G916" s="27">
        <f>G917</f>
        <v>23</v>
      </c>
      <c r="H916" s="27">
        <f>H917</f>
        <v>23</v>
      </c>
      <c r="I916" s="128">
        <f t="shared" si="73"/>
        <v>0</v>
      </c>
      <c r="J916" s="126"/>
      <c r="K916" s="1"/>
      <c r="L916" s="1"/>
    </row>
    <row r="917" spans="2:12" ht="13.5">
      <c r="B917" s="15" t="s">
        <v>84</v>
      </c>
      <c r="C917" s="23" t="s">
        <v>37</v>
      </c>
      <c r="D917" s="23" t="s">
        <v>15</v>
      </c>
      <c r="E917" s="54" t="s">
        <v>465</v>
      </c>
      <c r="F917" s="23" t="s">
        <v>85</v>
      </c>
      <c r="G917" s="27">
        <v>23</v>
      </c>
      <c r="H917" s="27">
        <v>23</v>
      </c>
      <c r="I917" s="128">
        <f t="shared" si="73"/>
        <v>0</v>
      </c>
      <c r="J917" s="126"/>
      <c r="K917" s="1"/>
      <c r="L917" s="1"/>
    </row>
    <row r="918" spans="2:12" ht="13.5">
      <c r="B918" s="69" t="s">
        <v>168</v>
      </c>
      <c r="C918" s="23" t="s">
        <v>37</v>
      </c>
      <c r="D918" s="23" t="s">
        <v>15</v>
      </c>
      <c r="E918" s="54" t="s">
        <v>465</v>
      </c>
      <c r="F918" s="23" t="s">
        <v>169</v>
      </c>
      <c r="G918" s="27">
        <f>G919</f>
        <v>4600</v>
      </c>
      <c r="H918" s="27">
        <f>H919</f>
        <v>4600</v>
      </c>
      <c r="I918" s="128">
        <f t="shared" si="73"/>
        <v>0</v>
      </c>
      <c r="J918" s="126"/>
      <c r="K918" s="1"/>
      <c r="L918" s="1"/>
    </row>
    <row r="919" spans="2:12" ht="13.5">
      <c r="B919" s="69" t="s">
        <v>124</v>
      </c>
      <c r="C919" s="23" t="s">
        <v>37</v>
      </c>
      <c r="D919" s="23" t="s">
        <v>15</v>
      </c>
      <c r="E919" s="54" t="s">
        <v>465</v>
      </c>
      <c r="F919" s="23" t="s">
        <v>466</v>
      </c>
      <c r="G919" s="27">
        <f>G920</f>
        <v>4600</v>
      </c>
      <c r="H919" s="27">
        <f>H920</f>
        <v>4600</v>
      </c>
      <c r="I919" s="128">
        <f t="shared" si="73"/>
        <v>0</v>
      </c>
      <c r="J919" s="126"/>
      <c r="K919" s="1"/>
      <c r="L919" s="1"/>
    </row>
    <row r="920" spans="2:12" ht="27">
      <c r="B920" s="16" t="s">
        <v>126</v>
      </c>
      <c r="C920" s="23" t="s">
        <v>37</v>
      </c>
      <c r="D920" s="23" t="s">
        <v>15</v>
      </c>
      <c r="E920" s="54" t="s">
        <v>465</v>
      </c>
      <c r="F920" s="23" t="s">
        <v>125</v>
      </c>
      <c r="G920" s="27">
        <v>4600</v>
      </c>
      <c r="H920" s="27">
        <v>4600</v>
      </c>
      <c r="I920" s="128">
        <f t="shared" si="73"/>
        <v>0</v>
      </c>
      <c r="J920" s="126"/>
      <c r="K920" s="1"/>
      <c r="L920" s="1"/>
    </row>
    <row r="921" spans="2:12" ht="13.5">
      <c r="B921" s="16" t="s">
        <v>159</v>
      </c>
      <c r="C921" s="23" t="s">
        <v>37</v>
      </c>
      <c r="D921" s="23" t="s">
        <v>15</v>
      </c>
      <c r="E921" s="54" t="s">
        <v>467</v>
      </c>
      <c r="F921" s="23"/>
      <c r="G921" s="27">
        <f>G922+G925</f>
        <v>2964.7</v>
      </c>
      <c r="H921" s="27">
        <f>H922+H925</f>
        <v>2894</v>
      </c>
      <c r="I921" s="128">
        <f t="shared" si="73"/>
        <v>-70.69999999999982</v>
      </c>
      <c r="J921" s="126"/>
      <c r="K921" s="1"/>
      <c r="L921" s="1"/>
    </row>
    <row r="922" spans="2:12" ht="27">
      <c r="B922" s="58" t="s">
        <v>192</v>
      </c>
      <c r="C922" s="23" t="s">
        <v>37</v>
      </c>
      <c r="D922" s="23" t="s">
        <v>15</v>
      </c>
      <c r="E922" s="54" t="s">
        <v>467</v>
      </c>
      <c r="F922" s="23" t="s">
        <v>282</v>
      </c>
      <c r="G922" s="27">
        <f>G923</f>
        <v>14.7</v>
      </c>
      <c r="H922" s="27">
        <f>H923</f>
        <v>14.7</v>
      </c>
      <c r="I922" s="128">
        <f t="shared" si="73"/>
        <v>0</v>
      </c>
      <c r="J922" s="126"/>
      <c r="K922" s="1"/>
      <c r="L922" s="1"/>
    </row>
    <row r="923" spans="2:12" ht="13.5">
      <c r="B923" s="15" t="s">
        <v>82</v>
      </c>
      <c r="C923" s="23" t="s">
        <v>37</v>
      </c>
      <c r="D923" s="23" t="s">
        <v>15</v>
      </c>
      <c r="E923" s="54" t="s">
        <v>467</v>
      </c>
      <c r="F923" s="23" t="s">
        <v>83</v>
      </c>
      <c r="G923" s="27">
        <f>G924</f>
        <v>14.7</v>
      </c>
      <c r="H923" s="27">
        <f>H924</f>
        <v>14.7</v>
      </c>
      <c r="I923" s="128">
        <f t="shared" si="73"/>
        <v>0</v>
      </c>
      <c r="J923" s="126"/>
      <c r="K923" s="1"/>
      <c r="L923" s="1"/>
    </row>
    <row r="924" spans="2:12" ht="13.5">
      <c r="B924" s="15" t="s">
        <v>84</v>
      </c>
      <c r="C924" s="23" t="s">
        <v>37</v>
      </c>
      <c r="D924" s="23" t="s">
        <v>15</v>
      </c>
      <c r="E924" s="54" t="s">
        <v>467</v>
      </c>
      <c r="F924" s="23" t="s">
        <v>85</v>
      </c>
      <c r="G924" s="27">
        <v>14.7</v>
      </c>
      <c r="H924" s="27">
        <v>14.7</v>
      </c>
      <c r="I924" s="128">
        <f t="shared" si="73"/>
        <v>0</v>
      </c>
      <c r="J924" s="126"/>
      <c r="K924" s="1"/>
      <c r="L924" s="1"/>
    </row>
    <row r="925" spans="2:12" ht="13.5">
      <c r="B925" s="69" t="s">
        <v>168</v>
      </c>
      <c r="C925" s="23" t="s">
        <v>37</v>
      </c>
      <c r="D925" s="23" t="s">
        <v>15</v>
      </c>
      <c r="E925" s="54" t="s">
        <v>467</v>
      </c>
      <c r="F925" s="23" t="s">
        <v>169</v>
      </c>
      <c r="G925" s="27">
        <f>G926</f>
        <v>2950</v>
      </c>
      <c r="H925" s="27">
        <f>H926</f>
        <v>2879.3</v>
      </c>
      <c r="I925" s="128">
        <f t="shared" si="73"/>
        <v>-70.69999999999982</v>
      </c>
      <c r="J925" s="126"/>
      <c r="K925" s="1"/>
      <c r="L925" s="1"/>
    </row>
    <row r="926" spans="2:12" ht="13.5">
      <c r="B926" s="69" t="s">
        <v>124</v>
      </c>
      <c r="C926" s="23" t="s">
        <v>37</v>
      </c>
      <c r="D926" s="23" t="s">
        <v>15</v>
      </c>
      <c r="E926" s="54" t="s">
        <v>467</v>
      </c>
      <c r="F926" s="23" t="s">
        <v>103</v>
      </c>
      <c r="G926" s="27">
        <f>G927</f>
        <v>2950</v>
      </c>
      <c r="H926" s="27">
        <f>H927</f>
        <v>2879.3</v>
      </c>
      <c r="I926" s="128">
        <f t="shared" si="73"/>
        <v>-70.69999999999982</v>
      </c>
      <c r="J926" s="126"/>
      <c r="K926" s="1"/>
      <c r="L926" s="1"/>
    </row>
    <row r="927" spans="2:12" ht="27">
      <c r="B927" s="16" t="s">
        <v>126</v>
      </c>
      <c r="C927" s="23" t="s">
        <v>37</v>
      </c>
      <c r="D927" s="23" t="s">
        <v>15</v>
      </c>
      <c r="E927" s="54" t="s">
        <v>467</v>
      </c>
      <c r="F927" s="23" t="s">
        <v>532</v>
      </c>
      <c r="G927" s="27">
        <v>2950</v>
      </c>
      <c r="H927" s="27">
        <v>2879.3</v>
      </c>
      <c r="I927" s="128">
        <f t="shared" si="73"/>
        <v>-70.69999999999982</v>
      </c>
      <c r="J927" s="126"/>
      <c r="K927" s="1"/>
      <c r="L927" s="1"/>
    </row>
    <row r="928" spans="2:12" ht="41.25">
      <c r="B928" s="16" t="s">
        <v>469</v>
      </c>
      <c r="C928" s="23" t="s">
        <v>37</v>
      </c>
      <c r="D928" s="23" t="s">
        <v>15</v>
      </c>
      <c r="E928" s="54" t="s">
        <v>468</v>
      </c>
      <c r="F928" s="23"/>
      <c r="G928" s="27">
        <f>G929+G932</f>
        <v>9703.900000000001</v>
      </c>
      <c r="H928" s="27">
        <f>H929+H932</f>
        <v>9703.94</v>
      </c>
      <c r="I928" s="128">
        <f t="shared" si="73"/>
        <v>0.039999999999054126</v>
      </c>
      <c r="J928" s="126"/>
      <c r="K928" s="1"/>
      <c r="L928" s="1"/>
    </row>
    <row r="929" spans="2:12" ht="27">
      <c r="B929" s="58" t="s">
        <v>192</v>
      </c>
      <c r="C929" s="23" t="s">
        <v>37</v>
      </c>
      <c r="D929" s="23" t="s">
        <v>15</v>
      </c>
      <c r="E929" s="54" t="s">
        <v>468</v>
      </c>
      <c r="F929" s="23" t="s">
        <v>282</v>
      </c>
      <c r="G929" s="27">
        <f>G930</f>
        <v>48.2</v>
      </c>
      <c r="H929" s="27">
        <f>H930</f>
        <v>48.2</v>
      </c>
      <c r="I929" s="128">
        <f t="shared" si="73"/>
        <v>0</v>
      </c>
      <c r="J929" s="126"/>
      <c r="K929" s="1"/>
      <c r="L929" s="1"/>
    </row>
    <row r="930" spans="2:12" ht="13.5">
      <c r="B930" s="15" t="s">
        <v>82</v>
      </c>
      <c r="C930" s="23" t="s">
        <v>37</v>
      </c>
      <c r="D930" s="23" t="s">
        <v>15</v>
      </c>
      <c r="E930" s="54" t="s">
        <v>468</v>
      </c>
      <c r="F930" s="23" t="s">
        <v>83</v>
      </c>
      <c r="G930" s="27">
        <f>G931</f>
        <v>48.2</v>
      </c>
      <c r="H930" s="27">
        <f>H931</f>
        <v>48.2</v>
      </c>
      <c r="I930" s="128">
        <f t="shared" si="73"/>
        <v>0</v>
      </c>
      <c r="J930" s="126"/>
      <c r="K930" s="1"/>
      <c r="L930" s="1"/>
    </row>
    <row r="931" spans="2:12" ht="13.5">
      <c r="B931" s="15" t="s">
        <v>84</v>
      </c>
      <c r="C931" s="23" t="s">
        <v>37</v>
      </c>
      <c r="D931" s="23" t="s">
        <v>15</v>
      </c>
      <c r="E931" s="54" t="s">
        <v>468</v>
      </c>
      <c r="F931" s="23" t="s">
        <v>85</v>
      </c>
      <c r="G931" s="27">
        <v>48.2</v>
      </c>
      <c r="H931" s="27">
        <v>48.2</v>
      </c>
      <c r="I931" s="128">
        <f t="shared" si="73"/>
        <v>0</v>
      </c>
      <c r="J931" s="126"/>
      <c r="K931" s="1"/>
      <c r="L931" s="1"/>
    </row>
    <row r="932" spans="2:12" ht="13.5">
      <c r="B932" s="69" t="s">
        <v>168</v>
      </c>
      <c r="C932" s="23" t="s">
        <v>37</v>
      </c>
      <c r="D932" s="23" t="s">
        <v>15</v>
      </c>
      <c r="E932" s="54" t="s">
        <v>468</v>
      </c>
      <c r="F932" s="23" t="s">
        <v>169</v>
      </c>
      <c r="G932" s="27">
        <f>G933</f>
        <v>9655.7</v>
      </c>
      <c r="H932" s="27">
        <f>H933</f>
        <v>9655.74</v>
      </c>
      <c r="I932" s="128">
        <f t="shared" si="73"/>
        <v>0.039999999999054126</v>
      </c>
      <c r="J932" s="126"/>
      <c r="K932" s="1"/>
      <c r="L932" s="1"/>
    </row>
    <row r="933" spans="2:12" ht="13.5">
      <c r="B933" s="69" t="s">
        <v>124</v>
      </c>
      <c r="C933" s="23" t="s">
        <v>37</v>
      </c>
      <c r="D933" s="23" t="s">
        <v>15</v>
      </c>
      <c r="E933" s="54" t="s">
        <v>468</v>
      </c>
      <c r="F933" s="23" t="s">
        <v>466</v>
      </c>
      <c r="G933" s="27">
        <f>G934</f>
        <v>9655.7</v>
      </c>
      <c r="H933" s="27">
        <f>H934</f>
        <v>9655.74</v>
      </c>
      <c r="I933" s="128">
        <f t="shared" si="73"/>
        <v>0.039999999999054126</v>
      </c>
      <c r="J933" s="126"/>
      <c r="K933" s="1"/>
      <c r="L933" s="1"/>
    </row>
    <row r="934" spans="2:12" ht="27">
      <c r="B934" s="16" t="s">
        <v>126</v>
      </c>
      <c r="C934" s="23" t="s">
        <v>37</v>
      </c>
      <c r="D934" s="23" t="s">
        <v>15</v>
      </c>
      <c r="E934" s="54" t="s">
        <v>468</v>
      </c>
      <c r="F934" s="23" t="s">
        <v>125</v>
      </c>
      <c r="G934" s="27">
        <v>9655.7</v>
      </c>
      <c r="H934" s="27">
        <v>9655.74</v>
      </c>
      <c r="I934" s="128">
        <f aca="true" t="shared" si="77" ref="I934:I997">H934-G934</f>
        <v>0.039999999999054126</v>
      </c>
      <c r="J934" s="126"/>
      <c r="K934" s="1"/>
      <c r="L934" s="1"/>
    </row>
    <row r="935" spans="2:12" ht="15" customHeight="1" hidden="1">
      <c r="B935" s="15" t="s">
        <v>453</v>
      </c>
      <c r="C935" s="23" t="s">
        <v>37</v>
      </c>
      <c r="D935" s="23" t="s">
        <v>15</v>
      </c>
      <c r="E935" s="54" t="s">
        <v>181</v>
      </c>
      <c r="F935" s="23"/>
      <c r="G935" s="27">
        <f>G936+G939</f>
        <v>0</v>
      </c>
      <c r="H935" s="27"/>
      <c r="I935" s="128">
        <f t="shared" si="77"/>
        <v>0</v>
      </c>
      <c r="J935" s="126"/>
      <c r="K935" s="1"/>
      <c r="L935" s="1"/>
    </row>
    <row r="936" spans="2:12" ht="75" customHeight="1" hidden="1">
      <c r="B936" s="69" t="s">
        <v>555</v>
      </c>
      <c r="C936" s="23" t="s">
        <v>37</v>
      </c>
      <c r="D936" s="23" t="s">
        <v>15</v>
      </c>
      <c r="E936" s="54" t="s">
        <v>556</v>
      </c>
      <c r="F936" s="23"/>
      <c r="G936" s="27">
        <f>G937</f>
        <v>0</v>
      </c>
      <c r="H936" s="27"/>
      <c r="I936" s="128">
        <f t="shared" si="77"/>
        <v>0</v>
      </c>
      <c r="J936" s="126"/>
      <c r="K936" s="1"/>
      <c r="L936" s="1"/>
    </row>
    <row r="937" spans="2:12" ht="15" customHeight="1" hidden="1">
      <c r="B937" s="15" t="s">
        <v>82</v>
      </c>
      <c r="C937" s="23" t="s">
        <v>37</v>
      </c>
      <c r="D937" s="23" t="s">
        <v>15</v>
      </c>
      <c r="E937" s="54" t="s">
        <v>556</v>
      </c>
      <c r="F937" s="23" t="s">
        <v>83</v>
      </c>
      <c r="G937" s="27">
        <f>G938</f>
        <v>0</v>
      </c>
      <c r="H937" s="27"/>
      <c r="I937" s="128">
        <f t="shared" si="77"/>
        <v>0</v>
      </c>
      <c r="J937" s="126"/>
      <c r="K937" s="1"/>
      <c r="L937" s="1"/>
    </row>
    <row r="938" spans="2:12" ht="30" customHeight="1" hidden="1">
      <c r="B938" s="16" t="s">
        <v>557</v>
      </c>
      <c r="C938" s="23" t="s">
        <v>37</v>
      </c>
      <c r="D938" s="23" t="s">
        <v>15</v>
      </c>
      <c r="E938" s="54" t="s">
        <v>556</v>
      </c>
      <c r="F938" s="23" t="s">
        <v>558</v>
      </c>
      <c r="G938" s="27">
        <f>127.1-127.1</f>
        <v>0</v>
      </c>
      <c r="H938" s="27"/>
      <c r="I938" s="128">
        <f t="shared" si="77"/>
        <v>0</v>
      </c>
      <c r="J938" s="126"/>
      <c r="K938" s="1"/>
      <c r="L938" s="1"/>
    </row>
    <row r="939" spans="2:12" ht="30" customHeight="1" hidden="1">
      <c r="B939" s="58" t="s">
        <v>559</v>
      </c>
      <c r="C939" s="23" t="s">
        <v>37</v>
      </c>
      <c r="D939" s="23" t="s">
        <v>15</v>
      </c>
      <c r="E939" s="54" t="s">
        <v>560</v>
      </c>
      <c r="F939" s="23"/>
      <c r="G939" s="27">
        <f>G940</f>
        <v>0</v>
      </c>
      <c r="H939" s="27"/>
      <c r="I939" s="128">
        <f t="shared" si="77"/>
        <v>0</v>
      </c>
      <c r="J939" s="126"/>
      <c r="K939" s="1"/>
      <c r="L939" s="1"/>
    </row>
    <row r="940" spans="2:12" ht="15" customHeight="1" hidden="1">
      <c r="B940" s="15" t="s">
        <v>82</v>
      </c>
      <c r="C940" s="23" t="s">
        <v>37</v>
      </c>
      <c r="D940" s="23" t="s">
        <v>15</v>
      </c>
      <c r="E940" s="54" t="s">
        <v>560</v>
      </c>
      <c r="F940" s="23" t="s">
        <v>83</v>
      </c>
      <c r="G940" s="27">
        <f>G941</f>
        <v>0</v>
      </c>
      <c r="H940" s="27"/>
      <c r="I940" s="128">
        <f t="shared" si="77"/>
        <v>0</v>
      </c>
      <c r="J940" s="126"/>
      <c r="K940" s="1"/>
      <c r="L940" s="1"/>
    </row>
    <row r="941" spans="2:12" ht="30" customHeight="1" hidden="1">
      <c r="B941" s="15" t="s">
        <v>84</v>
      </c>
      <c r="C941" s="23" t="s">
        <v>37</v>
      </c>
      <c r="D941" s="23" t="s">
        <v>15</v>
      </c>
      <c r="E941" s="54" t="s">
        <v>560</v>
      </c>
      <c r="F941" s="23" t="s">
        <v>85</v>
      </c>
      <c r="G941" s="27">
        <f>0.5-0.5</f>
        <v>0</v>
      </c>
      <c r="H941" s="27"/>
      <c r="I941" s="128">
        <f t="shared" si="77"/>
        <v>0</v>
      </c>
      <c r="J941" s="126"/>
      <c r="K941" s="1"/>
      <c r="L941" s="1"/>
    </row>
    <row r="942" spans="2:12" ht="13.5">
      <c r="B942" s="73" t="s">
        <v>525</v>
      </c>
      <c r="C942" s="24" t="s">
        <v>37</v>
      </c>
      <c r="D942" s="24" t="s">
        <v>21</v>
      </c>
      <c r="E942" s="54"/>
      <c r="F942" s="23"/>
      <c r="G942" s="26">
        <f aca="true" t="shared" si="78" ref="G942:H948">G943</f>
        <v>50</v>
      </c>
      <c r="H942" s="26">
        <f t="shared" si="78"/>
        <v>50</v>
      </c>
      <c r="I942" s="147">
        <f t="shared" si="77"/>
        <v>0</v>
      </c>
      <c r="J942" s="126"/>
      <c r="K942" s="1"/>
      <c r="L942" s="1"/>
    </row>
    <row r="943" spans="2:12" ht="27">
      <c r="B943" s="17" t="s">
        <v>544</v>
      </c>
      <c r="C943" s="23" t="s">
        <v>37</v>
      </c>
      <c r="D943" s="23" t="s">
        <v>21</v>
      </c>
      <c r="E943" s="54" t="s">
        <v>15</v>
      </c>
      <c r="F943" s="23"/>
      <c r="G943" s="27">
        <f t="shared" si="78"/>
        <v>50</v>
      </c>
      <c r="H943" s="27">
        <f t="shared" si="78"/>
        <v>50</v>
      </c>
      <c r="I943" s="128">
        <f t="shared" si="77"/>
        <v>0</v>
      </c>
      <c r="J943" s="126"/>
      <c r="K943" s="1"/>
      <c r="L943" s="1"/>
    </row>
    <row r="944" spans="2:12" ht="13.5">
      <c r="B944" s="16" t="s">
        <v>526</v>
      </c>
      <c r="C944" s="23" t="s">
        <v>37</v>
      </c>
      <c r="D944" s="23" t="s">
        <v>21</v>
      </c>
      <c r="E944" s="54" t="s">
        <v>527</v>
      </c>
      <c r="F944" s="23"/>
      <c r="G944" s="27">
        <f t="shared" si="78"/>
        <v>50</v>
      </c>
      <c r="H944" s="27">
        <f t="shared" si="78"/>
        <v>50</v>
      </c>
      <c r="I944" s="128">
        <f t="shared" si="77"/>
        <v>0</v>
      </c>
      <c r="J944" s="126"/>
      <c r="K944" s="1"/>
      <c r="L944" s="1"/>
    </row>
    <row r="945" spans="2:12" ht="41.25">
      <c r="B945" s="16" t="s">
        <v>528</v>
      </c>
      <c r="C945" s="23" t="s">
        <v>37</v>
      </c>
      <c r="D945" s="23" t="s">
        <v>21</v>
      </c>
      <c r="E945" s="54" t="s">
        <v>529</v>
      </c>
      <c r="F945" s="23"/>
      <c r="G945" s="27">
        <f t="shared" si="78"/>
        <v>50</v>
      </c>
      <c r="H945" s="27">
        <f t="shared" si="78"/>
        <v>50</v>
      </c>
      <c r="I945" s="128">
        <f t="shared" si="77"/>
        <v>0</v>
      </c>
      <c r="J945" s="126"/>
      <c r="K945" s="1"/>
      <c r="L945" s="1"/>
    </row>
    <row r="946" spans="2:12" ht="41.25">
      <c r="B946" s="21" t="s">
        <v>530</v>
      </c>
      <c r="C946" s="23" t="s">
        <v>37</v>
      </c>
      <c r="D946" s="23" t="s">
        <v>21</v>
      </c>
      <c r="E946" s="54" t="s">
        <v>531</v>
      </c>
      <c r="F946" s="23"/>
      <c r="G946" s="27">
        <f>G947+G950+G952</f>
        <v>50</v>
      </c>
      <c r="H946" s="27">
        <f>H947+H950+H952</f>
        <v>50</v>
      </c>
      <c r="I946" s="128">
        <f t="shared" si="77"/>
        <v>0</v>
      </c>
      <c r="J946" s="126"/>
      <c r="K946" s="1"/>
      <c r="L946" s="1"/>
    </row>
    <row r="947" spans="2:12" ht="27">
      <c r="B947" s="58" t="s">
        <v>192</v>
      </c>
      <c r="C947" s="23" t="s">
        <v>37</v>
      </c>
      <c r="D947" s="23" t="s">
        <v>21</v>
      </c>
      <c r="E947" s="54" t="s">
        <v>531</v>
      </c>
      <c r="F947" s="23" t="s">
        <v>282</v>
      </c>
      <c r="G947" s="27">
        <f t="shared" si="78"/>
        <v>50</v>
      </c>
      <c r="H947" s="27">
        <f t="shared" si="78"/>
        <v>50</v>
      </c>
      <c r="I947" s="128">
        <f t="shared" si="77"/>
        <v>0</v>
      </c>
      <c r="J947" s="126"/>
      <c r="K947" s="1"/>
      <c r="L947" s="1"/>
    </row>
    <row r="948" spans="2:12" ht="13.5">
      <c r="B948" s="16" t="s">
        <v>99</v>
      </c>
      <c r="C948" s="23" t="s">
        <v>37</v>
      </c>
      <c r="D948" s="23" t="s">
        <v>21</v>
      </c>
      <c r="E948" s="54" t="s">
        <v>531</v>
      </c>
      <c r="F948" s="23" t="s">
        <v>230</v>
      </c>
      <c r="G948" s="27">
        <f t="shared" si="78"/>
        <v>50</v>
      </c>
      <c r="H948" s="27">
        <f t="shared" si="78"/>
        <v>50</v>
      </c>
      <c r="I948" s="128">
        <f t="shared" si="77"/>
        <v>0</v>
      </c>
      <c r="J948" s="126"/>
      <c r="K948" s="1"/>
      <c r="L948" s="1"/>
    </row>
    <row r="949" spans="2:12" ht="13.5">
      <c r="B949" s="16" t="s">
        <v>84</v>
      </c>
      <c r="C949" s="23" t="s">
        <v>37</v>
      </c>
      <c r="D949" s="23" t="s">
        <v>21</v>
      </c>
      <c r="E949" s="54" t="s">
        <v>531</v>
      </c>
      <c r="F949" s="23" t="s">
        <v>85</v>
      </c>
      <c r="G949" s="27">
        <v>50</v>
      </c>
      <c r="H949" s="27">
        <v>50</v>
      </c>
      <c r="I949" s="128">
        <f t="shared" si="77"/>
        <v>0</v>
      </c>
      <c r="J949" s="126"/>
      <c r="K949" s="1"/>
      <c r="L949" s="1"/>
    </row>
    <row r="950" spans="2:12" ht="13.5" hidden="1">
      <c r="B950" s="15" t="s">
        <v>105</v>
      </c>
      <c r="C950" s="23" t="s">
        <v>37</v>
      </c>
      <c r="D950" s="23" t="s">
        <v>21</v>
      </c>
      <c r="E950" s="54" t="s">
        <v>531</v>
      </c>
      <c r="F950" s="23" t="s">
        <v>10</v>
      </c>
      <c r="G950" s="27">
        <f>G951</f>
        <v>0</v>
      </c>
      <c r="H950" s="27">
        <f>H951</f>
        <v>0</v>
      </c>
      <c r="I950" s="128">
        <f t="shared" si="77"/>
        <v>0</v>
      </c>
      <c r="J950" s="126"/>
      <c r="K950" s="1"/>
      <c r="L950" s="1"/>
    </row>
    <row r="951" spans="2:12" ht="41.25" hidden="1">
      <c r="B951" s="15" t="s">
        <v>579</v>
      </c>
      <c r="C951" s="23" t="s">
        <v>37</v>
      </c>
      <c r="D951" s="23" t="s">
        <v>21</v>
      </c>
      <c r="E951" s="54" t="s">
        <v>531</v>
      </c>
      <c r="F951" s="23" t="s">
        <v>129</v>
      </c>
      <c r="G951" s="27">
        <v>0</v>
      </c>
      <c r="H951" s="27">
        <v>0</v>
      </c>
      <c r="I951" s="128">
        <f t="shared" si="77"/>
        <v>0</v>
      </c>
      <c r="J951" s="126"/>
      <c r="K951" s="1"/>
      <c r="L951" s="1"/>
    </row>
    <row r="952" spans="2:12" ht="27" hidden="1">
      <c r="B952" s="69" t="s">
        <v>332</v>
      </c>
      <c r="C952" s="23" t="s">
        <v>37</v>
      </c>
      <c r="D952" s="23" t="s">
        <v>21</v>
      </c>
      <c r="E952" s="54" t="s">
        <v>531</v>
      </c>
      <c r="F952" s="23" t="s">
        <v>334</v>
      </c>
      <c r="G952" s="27">
        <f>G953</f>
        <v>0</v>
      </c>
      <c r="H952" s="27">
        <f>H953</f>
        <v>0</v>
      </c>
      <c r="I952" s="128">
        <f t="shared" si="77"/>
        <v>0</v>
      </c>
      <c r="J952" s="126"/>
      <c r="K952" s="1"/>
      <c r="L952" s="1"/>
    </row>
    <row r="953" spans="2:12" ht="13.5" hidden="1">
      <c r="B953" s="80" t="s">
        <v>106</v>
      </c>
      <c r="C953" s="23" t="s">
        <v>37</v>
      </c>
      <c r="D953" s="23" t="s">
        <v>21</v>
      </c>
      <c r="E953" s="54" t="s">
        <v>531</v>
      </c>
      <c r="F953" s="23" t="s">
        <v>107</v>
      </c>
      <c r="G953" s="27">
        <f>G954</f>
        <v>0</v>
      </c>
      <c r="H953" s="27">
        <f>H954</f>
        <v>0</v>
      </c>
      <c r="I953" s="128">
        <f t="shared" si="77"/>
        <v>0</v>
      </c>
      <c r="J953" s="126"/>
      <c r="K953" s="1"/>
      <c r="L953" s="1"/>
    </row>
    <row r="954" spans="2:12" ht="13.5" hidden="1">
      <c r="B954" s="69" t="s">
        <v>335</v>
      </c>
      <c r="C954" s="23" t="s">
        <v>37</v>
      </c>
      <c r="D954" s="23" t="s">
        <v>21</v>
      </c>
      <c r="E954" s="54" t="s">
        <v>531</v>
      </c>
      <c r="F954" s="23" t="s">
        <v>109</v>
      </c>
      <c r="G954" s="27">
        <v>0</v>
      </c>
      <c r="H954" s="27">
        <v>0</v>
      </c>
      <c r="I954" s="128">
        <f t="shared" si="77"/>
        <v>0</v>
      </c>
      <c r="J954" s="126"/>
      <c r="K954" s="1"/>
      <c r="L954" s="1"/>
    </row>
    <row r="955" spans="2:12" ht="13.5">
      <c r="B955" s="19" t="s">
        <v>65</v>
      </c>
      <c r="C955" s="24" t="s">
        <v>26</v>
      </c>
      <c r="D955" s="24"/>
      <c r="E955" s="24"/>
      <c r="F955" s="24"/>
      <c r="G955" s="26">
        <f aca="true" t="shared" si="79" ref="G955:H962">G956</f>
        <v>250</v>
      </c>
      <c r="H955" s="26">
        <f t="shared" si="79"/>
        <v>250</v>
      </c>
      <c r="I955" s="147">
        <f t="shared" si="77"/>
        <v>0</v>
      </c>
      <c r="J955" s="122" t="e">
        <f>G955-#REF!</f>
        <v>#REF!</v>
      </c>
      <c r="K955" s="1"/>
      <c r="L955" s="1"/>
    </row>
    <row r="956" spans="2:12" ht="13.5">
      <c r="B956" s="19" t="s">
        <v>66</v>
      </c>
      <c r="C956" s="24" t="s">
        <v>26</v>
      </c>
      <c r="D956" s="24" t="s">
        <v>9</v>
      </c>
      <c r="E956" s="24"/>
      <c r="F956" s="24"/>
      <c r="G956" s="26">
        <f t="shared" si="79"/>
        <v>250</v>
      </c>
      <c r="H956" s="26">
        <f t="shared" si="79"/>
        <v>250</v>
      </c>
      <c r="I956" s="147">
        <f t="shared" si="77"/>
        <v>0</v>
      </c>
      <c r="J956" s="122" t="e">
        <f>G956-#REF!</f>
        <v>#REF!</v>
      </c>
      <c r="K956" s="1"/>
      <c r="L956" s="1"/>
    </row>
    <row r="957" spans="2:12" ht="27">
      <c r="B957" s="17" t="s">
        <v>544</v>
      </c>
      <c r="C957" s="23" t="s">
        <v>472</v>
      </c>
      <c r="D957" s="23" t="s">
        <v>9</v>
      </c>
      <c r="E957" s="54" t="s">
        <v>15</v>
      </c>
      <c r="F957" s="23"/>
      <c r="G957" s="27">
        <f t="shared" si="79"/>
        <v>250</v>
      </c>
      <c r="H957" s="27">
        <f t="shared" si="79"/>
        <v>250</v>
      </c>
      <c r="I957" s="128">
        <f t="shared" si="77"/>
        <v>0</v>
      </c>
      <c r="J957" s="126"/>
      <c r="K957" s="1"/>
      <c r="L957" s="1"/>
    </row>
    <row r="958" spans="2:12" ht="27">
      <c r="B958" s="17" t="s">
        <v>473</v>
      </c>
      <c r="C958" s="23" t="s">
        <v>26</v>
      </c>
      <c r="D958" s="23" t="s">
        <v>9</v>
      </c>
      <c r="E958" s="54" t="s">
        <v>474</v>
      </c>
      <c r="F958" s="23"/>
      <c r="G958" s="27">
        <f t="shared" si="79"/>
        <v>250</v>
      </c>
      <c r="H958" s="27">
        <f t="shared" si="79"/>
        <v>250</v>
      </c>
      <c r="I958" s="128">
        <f t="shared" si="77"/>
        <v>0</v>
      </c>
      <c r="J958" s="126"/>
      <c r="K958" s="1"/>
      <c r="L958" s="1"/>
    </row>
    <row r="959" spans="2:12" ht="41.25">
      <c r="B959" s="16" t="s">
        <v>475</v>
      </c>
      <c r="C959" s="23" t="s">
        <v>26</v>
      </c>
      <c r="D959" s="23" t="s">
        <v>9</v>
      </c>
      <c r="E959" s="54" t="s">
        <v>477</v>
      </c>
      <c r="F959" s="23"/>
      <c r="G959" s="27">
        <f t="shared" si="79"/>
        <v>250</v>
      </c>
      <c r="H959" s="27">
        <f t="shared" si="79"/>
        <v>250</v>
      </c>
      <c r="I959" s="128">
        <f t="shared" si="77"/>
        <v>0</v>
      </c>
      <c r="J959" s="126" t="e">
        <f>G959-#REF!</f>
        <v>#REF!</v>
      </c>
      <c r="K959" s="1"/>
      <c r="L959" s="1"/>
    </row>
    <row r="960" spans="2:12" ht="13.5">
      <c r="B960" s="16" t="s">
        <v>110</v>
      </c>
      <c r="C960" s="23" t="s">
        <v>26</v>
      </c>
      <c r="D960" s="23" t="s">
        <v>9</v>
      </c>
      <c r="E960" s="54" t="s">
        <v>476</v>
      </c>
      <c r="F960" s="23"/>
      <c r="G960" s="27">
        <f t="shared" si="79"/>
        <v>250</v>
      </c>
      <c r="H960" s="27">
        <f t="shared" si="79"/>
        <v>250</v>
      </c>
      <c r="I960" s="128">
        <f t="shared" si="77"/>
        <v>0</v>
      </c>
      <c r="J960" s="126" t="e">
        <f>G960-#REF!</f>
        <v>#REF!</v>
      </c>
      <c r="K960" s="1"/>
      <c r="L960" s="1"/>
    </row>
    <row r="961" spans="2:12" ht="27">
      <c r="B961" s="58" t="s">
        <v>192</v>
      </c>
      <c r="C961" s="23" t="s">
        <v>26</v>
      </c>
      <c r="D961" s="23" t="s">
        <v>9</v>
      </c>
      <c r="E961" s="54" t="s">
        <v>476</v>
      </c>
      <c r="F961" s="29" t="s">
        <v>193</v>
      </c>
      <c r="G961" s="27">
        <f t="shared" si="79"/>
        <v>250</v>
      </c>
      <c r="H961" s="27">
        <f t="shared" si="79"/>
        <v>250</v>
      </c>
      <c r="I961" s="128">
        <f t="shared" si="77"/>
        <v>0</v>
      </c>
      <c r="J961" s="126"/>
      <c r="K961" s="1"/>
      <c r="L961" s="1"/>
    </row>
    <row r="962" spans="2:12" ht="13.5">
      <c r="B962" s="16" t="s">
        <v>99</v>
      </c>
      <c r="C962" s="23" t="s">
        <v>26</v>
      </c>
      <c r="D962" s="23" t="s">
        <v>9</v>
      </c>
      <c r="E962" s="54" t="s">
        <v>476</v>
      </c>
      <c r="F962" s="29" t="s">
        <v>83</v>
      </c>
      <c r="G962" s="27">
        <f t="shared" si="79"/>
        <v>250</v>
      </c>
      <c r="H962" s="27">
        <f t="shared" si="79"/>
        <v>250</v>
      </c>
      <c r="I962" s="128">
        <f t="shared" si="77"/>
        <v>0</v>
      </c>
      <c r="J962" s="126" t="e">
        <f>G962-#REF!</f>
        <v>#REF!</v>
      </c>
      <c r="K962" s="1"/>
      <c r="L962" s="1"/>
    </row>
    <row r="963" spans="2:12" ht="13.5">
      <c r="B963" s="16" t="s">
        <v>84</v>
      </c>
      <c r="C963" s="23" t="s">
        <v>26</v>
      </c>
      <c r="D963" s="23" t="s">
        <v>9</v>
      </c>
      <c r="E963" s="54" t="s">
        <v>476</v>
      </c>
      <c r="F963" s="29" t="s">
        <v>85</v>
      </c>
      <c r="G963" s="27">
        <v>250</v>
      </c>
      <c r="H963" s="27">
        <v>250</v>
      </c>
      <c r="I963" s="128">
        <f t="shared" si="77"/>
        <v>0</v>
      </c>
      <c r="J963" s="126" t="e">
        <f>G963-#REF!</f>
        <v>#REF!</v>
      </c>
      <c r="K963" s="1"/>
      <c r="L963" s="1"/>
    </row>
    <row r="964" spans="2:12" ht="13.5">
      <c r="B964" s="19" t="s">
        <v>67</v>
      </c>
      <c r="C964" s="24" t="s">
        <v>29</v>
      </c>
      <c r="D964" s="24"/>
      <c r="E964" s="24"/>
      <c r="F964" s="24"/>
      <c r="G964" s="26">
        <f aca="true" t="shared" si="80" ref="G964:H969">G965</f>
        <v>2.2</v>
      </c>
      <c r="H964" s="26">
        <f t="shared" si="80"/>
        <v>2.2</v>
      </c>
      <c r="I964" s="147">
        <f t="shared" si="77"/>
        <v>0</v>
      </c>
      <c r="J964" s="122" t="e">
        <f>G964-#REF!</f>
        <v>#REF!</v>
      </c>
      <c r="K964" s="1"/>
      <c r="L964" s="1"/>
    </row>
    <row r="965" spans="2:12" ht="27">
      <c r="B965" s="19" t="s">
        <v>68</v>
      </c>
      <c r="C965" s="24" t="s">
        <v>29</v>
      </c>
      <c r="D965" s="24" t="s">
        <v>8</v>
      </c>
      <c r="E965" s="24"/>
      <c r="F965" s="24"/>
      <c r="G965" s="26">
        <f t="shared" si="80"/>
        <v>2.2</v>
      </c>
      <c r="H965" s="26">
        <f t="shared" si="80"/>
        <v>2.2</v>
      </c>
      <c r="I965" s="147">
        <f t="shared" si="77"/>
        <v>0</v>
      </c>
      <c r="J965" s="122" t="e">
        <f>G965-#REF!</f>
        <v>#REF!</v>
      </c>
      <c r="K965" s="1"/>
      <c r="L965" s="1"/>
    </row>
    <row r="966" spans="2:10" ht="41.25">
      <c r="B966" s="17" t="s">
        <v>533</v>
      </c>
      <c r="C966" s="23" t="s">
        <v>29</v>
      </c>
      <c r="D966" s="23" t="s">
        <v>128</v>
      </c>
      <c r="E966" s="54" t="s">
        <v>479</v>
      </c>
      <c r="F966" s="23"/>
      <c r="G966" s="27">
        <f t="shared" si="80"/>
        <v>2.2</v>
      </c>
      <c r="H966" s="27">
        <f t="shared" si="80"/>
        <v>2.2</v>
      </c>
      <c r="I966" s="128">
        <f t="shared" si="77"/>
        <v>0</v>
      </c>
      <c r="J966" s="126"/>
    </row>
    <row r="967" spans="2:10" ht="27">
      <c r="B967" s="17" t="s">
        <v>478</v>
      </c>
      <c r="C967" s="23" t="s">
        <v>29</v>
      </c>
      <c r="D967" s="23" t="s">
        <v>8</v>
      </c>
      <c r="E967" s="54" t="s">
        <v>480</v>
      </c>
      <c r="F967" s="23"/>
      <c r="G967" s="27">
        <f t="shared" si="80"/>
        <v>2.2</v>
      </c>
      <c r="H967" s="27">
        <f t="shared" si="80"/>
        <v>2.2</v>
      </c>
      <c r="I967" s="128">
        <f t="shared" si="77"/>
        <v>0</v>
      </c>
      <c r="J967" s="126"/>
    </row>
    <row r="968" spans="2:10" ht="27">
      <c r="B968" s="18" t="s">
        <v>482</v>
      </c>
      <c r="C968" s="29" t="s">
        <v>29</v>
      </c>
      <c r="D968" s="23" t="s">
        <v>8</v>
      </c>
      <c r="E968" s="54" t="s">
        <v>481</v>
      </c>
      <c r="F968" s="23"/>
      <c r="G968" s="27">
        <f t="shared" si="80"/>
        <v>2.2</v>
      </c>
      <c r="H968" s="27">
        <f t="shared" si="80"/>
        <v>2.2</v>
      </c>
      <c r="I968" s="128">
        <f t="shared" si="77"/>
        <v>0</v>
      </c>
      <c r="J968" s="126" t="e">
        <f>G968-#REF!</f>
        <v>#REF!</v>
      </c>
    </row>
    <row r="969" spans="2:10" ht="13.5">
      <c r="B969" s="69" t="s">
        <v>483</v>
      </c>
      <c r="C969" s="29" t="s">
        <v>29</v>
      </c>
      <c r="D969" s="23" t="s">
        <v>8</v>
      </c>
      <c r="E969" s="54" t="s">
        <v>481</v>
      </c>
      <c r="F969" s="23" t="s">
        <v>114</v>
      </c>
      <c r="G969" s="27">
        <f t="shared" si="80"/>
        <v>2.2</v>
      </c>
      <c r="H969" s="27">
        <f t="shared" si="80"/>
        <v>2.2</v>
      </c>
      <c r="I969" s="128">
        <f t="shared" si="77"/>
        <v>0</v>
      </c>
      <c r="J969" s="126"/>
    </row>
    <row r="970" spans="2:10" ht="13.5">
      <c r="B970" s="18" t="s">
        <v>484</v>
      </c>
      <c r="C970" s="29" t="s">
        <v>29</v>
      </c>
      <c r="D970" s="23" t="s">
        <v>8</v>
      </c>
      <c r="E970" s="54" t="s">
        <v>481</v>
      </c>
      <c r="F970" s="23" t="s">
        <v>113</v>
      </c>
      <c r="G970" s="27">
        <v>2.2</v>
      </c>
      <c r="H970" s="27">
        <v>2.2</v>
      </c>
      <c r="I970" s="128">
        <f t="shared" si="77"/>
        <v>0</v>
      </c>
      <c r="J970" s="122" t="e">
        <f>G970-#REF!</f>
        <v>#REF!</v>
      </c>
    </row>
    <row r="971" spans="2:10" ht="27">
      <c r="B971" s="73" t="s">
        <v>485</v>
      </c>
      <c r="C971" s="24" t="s">
        <v>72</v>
      </c>
      <c r="D971" s="24"/>
      <c r="E971" s="24"/>
      <c r="F971" s="24"/>
      <c r="G971" s="26">
        <f>G972+G984+G995</f>
        <v>81186.7</v>
      </c>
      <c r="H971" s="26">
        <f>H972+H984+H995</f>
        <v>87462.9</v>
      </c>
      <c r="I971" s="147">
        <f t="shared" si="77"/>
        <v>6276.199999999997</v>
      </c>
      <c r="J971" s="122" t="e">
        <f>G971-#REF!</f>
        <v>#REF!</v>
      </c>
    </row>
    <row r="972" spans="2:12" s="98" customFormat="1" ht="41.25">
      <c r="B972" s="73" t="s">
        <v>486</v>
      </c>
      <c r="C972" s="24" t="s">
        <v>72</v>
      </c>
      <c r="D972" s="24" t="s">
        <v>8</v>
      </c>
      <c r="E972" s="24"/>
      <c r="F972" s="24"/>
      <c r="G972" s="26">
        <f>G973+G979</f>
        <v>20819</v>
      </c>
      <c r="H972" s="26">
        <f>H973+H979</f>
        <v>20819</v>
      </c>
      <c r="I972" s="147">
        <f t="shared" si="77"/>
        <v>0</v>
      </c>
      <c r="J972" s="122" t="e">
        <f>G972-#REF!</f>
        <v>#REF!</v>
      </c>
      <c r="K972" s="97"/>
      <c r="L972" s="97"/>
    </row>
    <row r="973" spans="2:10" ht="41.25">
      <c r="B973" s="17" t="s">
        <v>533</v>
      </c>
      <c r="C973" s="23" t="s">
        <v>72</v>
      </c>
      <c r="D973" s="23" t="s">
        <v>8</v>
      </c>
      <c r="E973" s="54" t="s">
        <v>8</v>
      </c>
      <c r="F973" s="23"/>
      <c r="G973" s="27">
        <f aca="true" t="shared" si="81" ref="G973:H977">G974</f>
        <v>16685</v>
      </c>
      <c r="H973" s="27">
        <f t="shared" si="81"/>
        <v>16685</v>
      </c>
      <c r="I973" s="128">
        <f t="shared" si="77"/>
        <v>0</v>
      </c>
      <c r="J973" s="126"/>
    </row>
    <row r="974" spans="2:10" ht="41.25">
      <c r="B974" s="17" t="s">
        <v>487</v>
      </c>
      <c r="C974" s="23" t="s">
        <v>72</v>
      </c>
      <c r="D974" s="23" t="s">
        <v>8</v>
      </c>
      <c r="E974" s="54" t="s">
        <v>488</v>
      </c>
      <c r="F974" s="23"/>
      <c r="G974" s="27">
        <f t="shared" si="81"/>
        <v>16685</v>
      </c>
      <c r="H974" s="27">
        <f t="shared" si="81"/>
        <v>16685</v>
      </c>
      <c r="I974" s="128">
        <f t="shared" si="77"/>
        <v>0</v>
      </c>
      <c r="J974" s="126"/>
    </row>
    <row r="975" spans="2:10" ht="13.5">
      <c r="B975" s="80" t="s">
        <v>489</v>
      </c>
      <c r="C975" s="23" t="s">
        <v>72</v>
      </c>
      <c r="D975" s="23" t="s">
        <v>8</v>
      </c>
      <c r="E975" s="54" t="s">
        <v>490</v>
      </c>
      <c r="F975" s="23"/>
      <c r="G975" s="27">
        <f t="shared" si="81"/>
        <v>16685</v>
      </c>
      <c r="H975" s="27">
        <f t="shared" si="81"/>
        <v>16685</v>
      </c>
      <c r="I975" s="128">
        <f t="shared" si="77"/>
        <v>0</v>
      </c>
      <c r="J975" s="126" t="e">
        <f>G975-#REF!</f>
        <v>#REF!</v>
      </c>
    </row>
    <row r="976" spans="2:10" ht="13.5">
      <c r="B976" s="80" t="s">
        <v>16</v>
      </c>
      <c r="C976" s="23" t="s">
        <v>72</v>
      </c>
      <c r="D976" s="23" t="s">
        <v>8</v>
      </c>
      <c r="E976" s="54" t="s">
        <v>490</v>
      </c>
      <c r="F976" s="23" t="s">
        <v>10</v>
      </c>
      <c r="G976" s="27">
        <f t="shared" si="81"/>
        <v>16685</v>
      </c>
      <c r="H976" s="27">
        <f t="shared" si="81"/>
        <v>16685</v>
      </c>
      <c r="I976" s="128">
        <f t="shared" si="77"/>
        <v>0</v>
      </c>
      <c r="J976" s="126" t="e">
        <f>G976-#REF!</f>
        <v>#REF!</v>
      </c>
    </row>
    <row r="977" spans="2:10" ht="13.5">
      <c r="B977" s="17" t="s">
        <v>74</v>
      </c>
      <c r="C977" s="23" t="s">
        <v>72</v>
      </c>
      <c r="D977" s="23" t="s">
        <v>8</v>
      </c>
      <c r="E977" s="54" t="s">
        <v>490</v>
      </c>
      <c r="F977" s="23" t="s">
        <v>116</v>
      </c>
      <c r="G977" s="27">
        <f t="shared" si="81"/>
        <v>16685</v>
      </c>
      <c r="H977" s="27">
        <f t="shared" si="81"/>
        <v>16685</v>
      </c>
      <c r="I977" s="128">
        <f t="shared" si="77"/>
        <v>0</v>
      </c>
      <c r="J977" s="126" t="e">
        <f>G977-#REF!</f>
        <v>#REF!</v>
      </c>
    </row>
    <row r="978" spans="2:10" ht="27">
      <c r="B978" s="17" t="s">
        <v>491</v>
      </c>
      <c r="C978" s="23" t="s">
        <v>72</v>
      </c>
      <c r="D978" s="23" t="s">
        <v>8</v>
      </c>
      <c r="E978" s="54" t="s">
        <v>490</v>
      </c>
      <c r="F978" s="23" t="s">
        <v>115</v>
      </c>
      <c r="G978" s="27">
        <v>16685</v>
      </c>
      <c r="H978" s="27">
        <v>16685</v>
      </c>
      <c r="I978" s="128">
        <f t="shared" si="77"/>
        <v>0</v>
      </c>
      <c r="J978" s="126" t="e">
        <f>G978-#REF!</f>
        <v>#REF!</v>
      </c>
    </row>
    <row r="979" spans="2:10" ht="13.5">
      <c r="B979" s="17" t="s">
        <v>453</v>
      </c>
      <c r="C979" s="23" t="s">
        <v>72</v>
      </c>
      <c r="D979" s="23" t="s">
        <v>8</v>
      </c>
      <c r="E979" s="54" t="s">
        <v>181</v>
      </c>
      <c r="F979" s="23"/>
      <c r="G979" s="27">
        <f aca="true" t="shared" si="82" ref="G979:H982">G980</f>
        <v>4134</v>
      </c>
      <c r="H979" s="27">
        <f t="shared" si="82"/>
        <v>4134</v>
      </c>
      <c r="I979" s="128">
        <f t="shared" si="77"/>
        <v>0</v>
      </c>
      <c r="J979" s="126"/>
    </row>
    <row r="980" spans="2:10" ht="41.25">
      <c r="B980" s="38" t="s">
        <v>492</v>
      </c>
      <c r="C980" s="23" t="s">
        <v>72</v>
      </c>
      <c r="D980" s="23" t="s">
        <v>8</v>
      </c>
      <c r="E980" s="54" t="s">
        <v>493</v>
      </c>
      <c r="F980" s="23"/>
      <c r="G980" s="27">
        <f t="shared" si="82"/>
        <v>4134</v>
      </c>
      <c r="H980" s="27">
        <f t="shared" si="82"/>
        <v>4134</v>
      </c>
      <c r="I980" s="128">
        <f t="shared" si="77"/>
        <v>0</v>
      </c>
      <c r="J980" s="126"/>
    </row>
    <row r="981" spans="2:10" ht="13.5">
      <c r="B981" s="80" t="s">
        <v>16</v>
      </c>
      <c r="C981" s="23" t="s">
        <v>72</v>
      </c>
      <c r="D981" s="23" t="s">
        <v>8</v>
      </c>
      <c r="E981" s="54" t="s">
        <v>493</v>
      </c>
      <c r="F981" s="23" t="s">
        <v>10</v>
      </c>
      <c r="G981" s="27">
        <f t="shared" si="82"/>
        <v>4134</v>
      </c>
      <c r="H981" s="27">
        <f t="shared" si="82"/>
        <v>4134</v>
      </c>
      <c r="I981" s="128">
        <f t="shared" si="77"/>
        <v>0</v>
      </c>
      <c r="J981" s="126"/>
    </row>
    <row r="982" spans="2:10" ht="13.5">
      <c r="B982" s="17" t="s">
        <v>74</v>
      </c>
      <c r="C982" s="23" t="s">
        <v>72</v>
      </c>
      <c r="D982" s="23" t="s">
        <v>8</v>
      </c>
      <c r="E982" s="54" t="s">
        <v>493</v>
      </c>
      <c r="F982" s="23" t="s">
        <v>116</v>
      </c>
      <c r="G982" s="27">
        <f t="shared" si="82"/>
        <v>4134</v>
      </c>
      <c r="H982" s="27">
        <f t="shared" si="82"/>
        <v>4134</v>
      </c>
      <c r="I982" s="128">
        <f t="shared" si="77"/>
        <v>0</v>
      </c>
      <c r="J982" s="126" t="e">
        <f>G982-#REF!</f>
        <v>#REF!</v>
      </c>
    </row>
    <row r="983" spans="2:10" ht="27">
      <c r="B983" s="17" t="s">
        <v>491</v>
      </c>
      <c r="C983" s="23" t="s">
        <v>72</v>
      </c>
      <c r="D983" s="23" t="s">
        <v>8</v>
      </c>
      <c r="E983" s="54" t="s">
        <v>493</v>
      </c>
      <c r="F983" s="23" t="s">
        <v>115</v>
      </c>
      <c r="G983" s="27">
        <v>4134</v>
      </c>
      <c r="H983" s="27">
        <v>4134</v>
      </c>
      <c r="I983" s="128">
        <f t="shared" si="77"/>
        <v>0</v>
      </c>
      <c r="J983" s="126" t="e">
        <f>G983-#REF!</f>
        <v>#REF!</v>
      </c>
    </row>
    <row r="984" spans="2:12" s="98" customFormat="1" ht="13.5">
      <c r="B984" s="19" t="s">
        <v>73</v>
      </c>
      <c r="C984" s="24" t="s">
        <v>72</v>
      </c>
      <c r="D984" s="24" t="s">
        <v>9</v>
      </c>
      <c r="E984" s="24"/>
      <c r="F984" s="24"/>
      <c r="G984" s="26">
        <f>G985+G991</f>
        <v>42254</v>
      </c>
      <c r="H984" s="26">
        <f>H985+H991</f>
        <v>43222.5</v>
      </c>
      <c r="I984" s="147">
        <f t="shared" si="77"/>
        <v>968.5</v>
      </c>
      <c r="J984" s="122" t="e">
        <f>G984-#REF!</f>
        <v>#REF!</v>
      </c>
      <c r="K984" s="97"/>
      <c r="L984" s="97"/>
    </row>
    <row r="985" spans="2:10" ht="41.25">
      <c r="B985" s="17" t="s">
        <v>533</v>
      </c>
      <c r="C985" s="23" t="s">
        <v>72</v>
      </c>
      <c r="D985" s="23" t="s">
        <v>9</v>
      </c>
      <c r="E985" s="54" t="s">
        <v>8</v>
      </c>
      <c r="F985" s="23"/>
      <c r="G985" s="27">
        <f aca="true" t="shared" si="83" ref="G985:H989">G986</f>
        <v>42254</v>
      </c>
      <c r="H985" s="27">
        <f t="shared" si="83"/>
        <v>42254</v>
      </c>
      <c r="I985" s="128">
        <f t="shared" si="77"/>
        <v>0</v>
      </c>
      <c r="J985" s="122" t="e">
        <f>G985-#REF!</f>
        <v>#REF!</v>
      </c>
    </row>
    <row r="986" spans="2:10" ht="41.25">
      <c r="B986" s="17" t="s">
        <v>494</v>
      </c>
      <c r="C986" s="23" t="s">
        <v>72</v>
      </c>
      <c r="D986" s="23" t="s">
        <v>9</v>
      </c>
      <c r="E986" s="54" t="s">
        <v>495</v>
      </c>
      <c r="F986" s="23"/>
      <c r="G986" s="27">
        <f t="shared" si="83"/>
        <v>42254</v>
      </c>
      <c r="H986" s="27">
        <f t="shared" si="83"/>
        <v>42254</v>
      </c>
      <c r="I986" s="128">
        <f t="shared" si="77"/>
        <v>0</v>
      </c>
      <c r="J986" s="122"/>
    </row>
    <row r="987" spans="2:10" ht="27">
      <c r="B987" s="17" t="s">
        <v>497</v>
      </c>
      <c r="C987" s="23" t="s">
        <v>72</v>
      </c>
      <c r="D987" s="23" t="s">
        <v>9</v>
      </c>
      <c r="E987" s="54" t="s">
        <v>496</v>
      </c>
      <c r="F987" s="23"/>
      <c r="G987" s="27">
        <f t="shared" si="83"/>
        <v>42254</v>
      </c>
      <c r="H987" s="27">
        <f t="shared" si="83"/>
        <v>42254</v>
      </c>
      <c r="I987" s="128">
        <f t="shared" si="77"/>
        <v>0</v>
      </c>
      <c r="J987" s="122" t="e">
        <f>G987-#REF!</f>
        <v>#REF!</v>
      </c>
    </row>
    <row r="988" spans="2:10" ht="13.5">
      <c r="B988" s="80" t="s">
        <v>16</v>
      </c>
      <c r="C988" s="23" t="s">
        <v>72</v>
      </c>
      <c r="D988" s="23" t="s">
        <v>9</v>
      </c>
      <c r="E988" s="54" t="s">
        <v>496</v>
      </c>
      <c r="F988" s="23" t="s">
        <v>10</v>
      </c>
      <c r="G988" s="27">
        <f t="shared" si="83"/>
        <v>42254</v>
      </c>
      <c r="H988" s="27">
        <f t="shared" si="83"/>
        <v>42254</v>
      </c>
      <c r="I988" s="128">
        <f t="shared" si="77"/>
        <v>0</v>
      </c>
      <c r="J988" s="122"/>
    </row>
    <row r="989" spans="2:10" ht="13.5">
      <c r="B989" s="17" t="s">
        <v>74</v>
      </c>
      <c r="C989" s="23" t="s">
        <v>72</v>
      </c>
      <c r="D989" s="23" t="s">
        <v>9</v>
      </c>
      <c r="E989" s="54" t="s">
        <v>496</v>
      </c>
      <c r="F989" s="23" t="s">
        <v>116</v>
      </c>
      <c r="G989" s="27">
        <f t="shared" si="83"/>
        <v>42254</v>
      </c>
      <c r="H989" s="27">
        <f t="shared" si="83"/>
        <v>42254</v>
      </c>
      <c r="I989" s="128">
        <f t="shared" si="77"/>
        <v>0</v>
      </c>
      <c r="J989" s="122" t="e">
        <f>G989-#REF!</f>
        <v>#REF!</v>
      </c>
    </row>
    <row r="990" spans="2:10" ht="27">
      <c r="B990" s="17" t="s">
        <v>497</v>
      </c>
      <c r="C990" s="23" t="s">
        <v>72</v>
      </c>
      <c r="D990" s="23" t="s">
        <v>9</v>
      </c>
      <c r="E990" s="54" t="s">
        <v>496</v>
      </c>
      <c r="F990" s="23" t="s">
        <v>117</v>
      </c>
      <c r="G990" s="27">
        <v>42254</v>
      </c>
      <c r="H990" s="27">
        <v>42254</v>
      </c>
      <c r="I990" s="128">
        <f t="shared" si="77"/>
        <v>0</v>
      </c>
      <c r="J990" s="122" t="e">
        <f>G990-#REF!</f>
        <v>#REF!</v>
      </c>
    </row>
    <row r="991" spans="2:10" ht="13.5">
      <c r="B991" s="40" t="s">
        <v>453</v>
      </c>
      <c r="C991" s="23" t="s">
        <v>155</v>
      </c>
      <c r="D991" s="23" t="s">
        <v>9</v>
      </c>
      <c r="E991" s="54" t="s">
        <v>181</v>
      </c>
      <c r="F991" s="23"/>
      <c r="G991" s="27">
        <f aca="true" t="shared" si="84" ref="G991:H993">G992</f>
        <v>0</v>
      </c>
      <c r="H991" s="27">
        <f t="shared" si="84"/>
        <v>968.5</v>
      </c>
      <c r="I991" s="128">
        <f t="shared" si="77"/>
        <v>968.5</v>
      </c>
      <c r="J991" s="122"/>
    </row>
    <row r="992" spans="2:10" ht="13.5">
      <c r="B992" s="80" t="s">
        <v>16</v>
      </c>
      <c r="C992" s="23" t="s">
        <v>72</v>
      </c>
      <c r="D992" s="23" t="s">
        <v>9</v>
      </c>
      <c r="E992" s="54" t="s">
        <v>604</v>
      </c>
      <c r="F992" s="23" t="s">
        <v>10</v>
      </c>
      <c r="G992" s="27">
        <f t="shared" si="84"/>
        <v>0</v>
      </c>
      <c r="H992" s="27">
        <f t="shared" si="84"/>
        <v>968.5</v>
      </c>
      <c r="I992" s="128">
        <f t="shared" si="77"/>
        <v>968.5</v>
      </c>
      <c r="J992" s="122"/>
    </row>
    <row r="993" spans="2:10" ht="13.5">
      <c r="B993" s="17" t="s">
        <v>74</v>
      </c>
      <c r="C993" s="23" t="s">
        <v>72</v>
      </c>
      <c r="D993" s="23" t="s">
        <v>9</v>
      </c>
      <c r="E993" s="54" t="s">
        <v>604</v>
      </c>
      <c r="F993" s="23" t="s">
        <v>116</v>
      </c>
      <c r="G993" s="27">
        <f t="shared" si="84"/>
        <v>0</v>
      </c>
      <c r="H993" s="27">
        <f t="shared" si="84"/>
        <v>968.5</v>
      </c>
      <c r="I993" s="128">
        <f t="shared" si="77"/>
        <v>968.5</v>
      </c>
      <c r="J993" s="122"/>
    </row>
    <row r="994" spans="2:10" ht="27">
      <c r="B994" s="17" t="s">
        <v>497</v>
      </c>
      <c r="C994" s="23" t="s">
        <v>72</v>
      </c>
      <c r="D994" s="23" t="s">
        <v>9</v>
      </c>
      <c r="E994" s="54" t="s">
        <v>604</v>
      </c>
      <c r="F994" s="23" t="s">
        <v>117</v>
      </c>
      <c r="G994" s="27">
        <v>0</v>
      </c>
      <c r="H994" s="27">
        <v>968.5</v>
      </c>
      <c r="I994" s="128">
        <f t="shared" si="77"/>
        <v>968.5</v>
      </c>
      <c r="J994" s="122"/>
    </row>
    <row r="995" spans="2:10" ht="13.5">
      <c r="B995" s="81" t="s">
        <v>75</v>
      </c>
      <c r="C995" s="24" t="s">
        <v>72</v>
      </c>
      <c r="D995" s="24" t="s">
        <v>12</v>
      </c>
      <c r="E995" s="53"/>
      <c r="F995" s="24"/>
      <c r="G995" s="26">
        <f>G996</f>
        <v>18113.7</v>
      </c>
      <c r="H995" s="26">
        <f>H996</f>
        <v>23421.4</v>
      </c>
      <c r="I995" s="147">
        <f t="shared" si="77"/>
        <v>5307.700000000001</v>
      </c>
      <c r="J995" s="122" t="e">
        <f>G995-#REF!</f>
        <v>#REF!</v>
      </c>
    </row>
    <row r="996" spans="2:10" ht="13.5">
      <c r="B996" s="40" t="s">
        <v>453</v>
      </c>
      <c r="C996" s="23" t="s">
        <v>72</v>
      </c>
      <c r="D996" s="23" t="s">
        <v>12</v>
      </c>
      <c r="E996" s="54" t="s">
        <v>181</v>
      </c>
      <c r="F996" s="23"/>
      <c r="G996" s="27">
        <f>G997+G1000+G1003+G1006+G1009+G1012+G1015+G1018+G1021+G1024+G1027+G1031+G1035</f>
        <v>18113.7</v>
      </c>
      <c r="H996" s="27">
        <f>H997+H1000+H1003+H1006+H1009+H1012+H1015+H1018+H1021+H1024+H1027+H1031+H1035</f>
        <v>23421.4</v>
      </c>
      <c r="I996" s="128">
        <f t="shared" si="77"/>
        <v>5307.700000000001</v>
      </c>
      <c r="J996" s="122"/>
    </row>
    <row r="997" spans="2:10" ht="54.75">
      <c r="B997" s="37" t="s">
        <v>149</v>
      </c>
      <c r="C997" s="23" t="s">
        <v>72</v>
      </c>
      <c r="D997" s="23" t="s">
        <v>12</v>
      </c>
      <c r="E997" s="54" t="s">
        <v>498</v>
      </c>
      <c r="F997" s="23"/>
      <c r="G997" s="27">
        <f>G998</f>
        <v>2950.2</v>
      </c>
      <c r="H997" s="27">
        <f>H998</f>
        <v>3135.3</v>
      </c>
      <c r="I997" s="128">
        <f t="shared" si="77"/>
        <v>185.10000000000036</v>
      </c>
      <c r="J997" s="122" t="e">
        <f>G997-#REF!</f>
        <v>#REF!</v>
      </c>
    </row>
    <row r="998" spans="2:10" ht="13.5">
      <c r="B998" s="80" t="s">
        <v>16</v>
      </c>
      <c r="C998" s="23" t="s">
        <v>72</v>
      </c>
      <c r="D998" s="23" t="s">
        <v>12</v>
      </c>
      <c r="E998" s="54" t="s">
        <v>498</v>
      </c>
      <c r="F998" s="23" t="s">
        <v>10</v>
      </c>
      <c r="G998" s="27">
        <f>G999</f>
        <v>2950.2</v>
      </c>
      <c r="H998" s="27">
        <f>H999</f>
        <v>3135.3</v>
      </c>
      <c r="I998" s="128">
        <f aca="true" t="shared" si="85" ref="I998:I1039">H998-G998</f>
        <v>185.10000000000036</v>
      </c>
      <c r="J998" s="122"/>
    </row>
    <row r="999" spans="2:10" ht="13.5">
      <c r="B999" s="37" t="s">
        <v>34</v>
      </c>
      <c r="C999" s="23" t="s">
        <v>72</v>
      </c>
      <c r="D999" s="23" t="s">
        <v>12</v>
      </c>
      <c r="E999" s="54" t="s">
        <v>498</v>
      </c>
      <c r="F999" s="23" t="s">
        <v>100</v>
      </c>
      <c r="G999" s="27">
        <v>2950.2</v>
      </c>
      <c r="H999" s="27">
        <v>3135.3</v>
      </c>
      <c r="I999" s="128">
        <f t="shared" si="85"/>
        <v>185.10000000000036</v>
      </c>
      <c r="J999" s="122"/>
    </row>
    <row r="1000" spans="2:10" ht="110.25">
      <c r="B1000" s="37" t="s">
        <v>150</v>
      </c>
      <c r="C1000" s="23" t="s">
        <v>72</v>
      </c>
      <c r="D1000" s="23" t="s">
        <v>12</v>
      </c>
      <c r="E1000" s="54" t="s">
        <v>499</v>
      </c>
      <c r="F1000" s="23"/>
      <c r="G1000" s="27">
        <f>G1001</f>
        <v>18</v>
      </c>
      <c r="H1000" s="27">
        <f>H1001</f>
        <v>16</v>
      </c>
      <c r="I1000" s="128">
        <f t="shared" si="85"/>
        <v>-2</v>
      </c>
      <c r="J1000" s="122" t="e">
        <f>G1000-#REF!</f>
        <v>#REF!</v>
      </c>
    </row>
    <row r="1001" spans="2:10" ht="13.5">
      <c r="B1001" s="80" t="s">
        <v>16</v>
      </c>
      <c r="C1001" s="23" t="s">
        <v>72</v>
      </c>
      <c r="D1001" s="23" t="s">
        <v>12</v>
      </c>
      <c r="E1001" s="54" t="s">
        <v>499</v>
      </c>
      <c r="F1001" s="23" t="s">
        <v>10</v>
      </c>
      <c r="G1001" s="27">
        <f>G1002</f>
        <v>18</v>
      </c>
      <c r="H1001" s="27">
        <f>H1002</f>
        <v>16</v>
      </c>
      <c r="I1001" s="128">
        <f t="shared" si="85"/>
        <v>-2</v>
      </c>
      <c r="J1001" s="122"/>
    </row>
    <row r="1002" spans="2:12" ht="13.5">
      <c r="B1002" s="37" t="s">
        <v>34</v>
      </c>
      <c r="C1002" s="23" t="s">
        <v>72</v>
      </c>
      <c r="D1002" s="23" t="s">
        <v>12</v>
      </c>
      <c r="E1002" s="54" t="s">
        <v>499</v>
      </c>
      <c r="F1002" s="23" t="s">
        <v>100</v>
      </c>
      <c r="G1002" s="27">
        <v>18</v>
      </c>
      <c r="H1002" s="27">
        <v>16</v>
      </c>
      <c r="I1002" s="128">
        <f t="shared" si="85"/>
        <v>-2</v>
      </c>
      <c r="J1002" s="122"/>
      <c r="K1002" s="1"/>
      <c r="L1002" s="1"/>
    </row>
    <row r="1003" spans="2:12" ht="41.25">
      <c r="B1003" s="17" t="s">
        <v>151</v>
      </c>
      <c r="C1003" s="23" t="s">
        <v>72</v>
      </c>
      <c r="D1003" s="23" t="s">
        <v>12</v>
      </c>
      <c r="E1003" s="54" t="s">
        <v>500</v>
      </c>
      <c r="F1003" s="23"/>
      <c r="G1003" s="27">
        <f>G1004</f>
        <v>64</v>
      </c>
      <c r="H1003" s="27">
        <f>H1004</f>
        <v>64</v>
      </c>
      <c r="I1003" s="128">
        <f t="shared" si="85"/>
        <v>0</v>
      </c>
      <c r="J1003" s="122" t="e">
        <f>G1003-#REF!</f>
        <v>#REF!</v>
      </c>
      <c r="K1003" s="1"/>
      <c r="L1003" s="1"/>
    </row>
    <row r="1004" spans="2:12" ht="13.5">
      <c r="B1004" s="80" t="s">
        <v>16</v>
      </c>
      <c r="C1004" s="23" t="s">
        <v>72</v>
      </c>
      <c r="D1004" s="23" t="s">
        <v>12</v>
      </c>
      <c r="E1004" s="54" t="s">
        <v>500</v>
      </c>
      <c r="F1004" s="23" t="s">
        <v>10</v>
      </c>
      <c r="G1004" s="27">
        <f>G1005</f>
        <v>64</v>
      </c>
      <c r="H1004" s="27">
        <f>H1005</f>
        <v>64</v>
      </c>
      <c r="I1004" s="128">
        <f t="shared" si="85"/>
        <v>0</v>
      </c>
      <c r="J1004" s="122"/>
      <c r="K1004" s="1"/>
      <c r="L1004" s="1"/>
    </row>
    <row r="1005" spans="2:12" ht="13.5">
      <c r="B1005" s="37" t="s">
        <v>34</v>
      </c>
      <c r="C1005" s="23" t="s">
        <v>72</v>
      </c>
      <c r="D1005" s="23" t="s">
        <v>12</v>
      </c>
      <c r="E1005" s="54" t="s">
        <v>500</v>
      </c>
      <c r="F1005" s="23" t="s">
        <v>100</v>
      </c>
      <c r="G1005" s="27">
        <v>64</v>
      </c>
      <c r="H1005" s="27">
        <v>64</v>
      </c>
      <c r="I1005" s="128">
        <f t="shared" si="85"/>
        <v>0</v>
      </c>
      <c r="J1005" s="122"/>
      <c r="K1005" s="1"/>
      <c r="L1005" s="1"/>
    </row>
    <row r="1006" spans="2:12" ht="54.75">
      <c r="B1006" s="17" t="s">
        <v>152</v>
      </c>
      <c r="C1006" s="23" t="s">
        <v>72</v>
      </c>
      <c r="D1006" s="23" t="s">
        <v>12</v>
      </c>
      <c r="E1006" s="54" t="s">
        <v>501</v>
      </c>
      <c r="F1006" s="23"/>
      <c r="G1006" s="27">
        <f>G1007</f>
        <v>5909.3</v>
      </c>
      <c r="H1006" s="27">
        <f>H1007</f>
        <v>5909.3</v>
      </c>
      <c r="I1006" s="128">
        <f t="shared" si="85"/>
        <v>0</v>
      </c>
      <c r="J1006" s="122" t="e">
        <f>G1006-#REF!</f>
        <v>#REF!</v>
      </c>
      <c r="K1006" s="1"/>
      <c r="L1006" s="1"/>
    </row>
    <row r="1007" spans="2:12" ht="13.5">
      <c r="B1007" s="80" t="s">
        <v>16</v>
      </c>
      <c r="C1007" s="23" t="s">
        <v>72</v>
      </c>
      <c r="D1007" s="23" t="s">
        <v>12</v>
      </c>
      <c r="E1007" s="54" t="s">
        <v>501</v>
      </c>
      <c r="F1007" s="23" t="s">
        <v>10</v>
      </c>
      <c r="G1007" s="27">
        <f>G1008</f>
        <v>5909.3</v>
      </c>
      <c r="H1007" s="27">
        <f>H1008</f>
        <v>5909.3</v>
      </c>
      <c r="I1007" s="128">
        <f t="shared" si="85"/>
        <v>0</v>
      </c>
      <c r="J1007" s="122"/>
      <c r="K1007" s="1"/>
      <c r="L1007" s="1"/>
    </row>
    <row r="1008" spans="2:12" ht="13.5">
      <c r="B1008" s="37" t="s">
        <v>34</v>
      </c>
      <c r="C1008" s="23" t="s">
        <v>72</v>
      </c>
      <c r="D1008" s="23" t="s">
        <v>12</v>
      </c>
      <c r="E1008" s="54" t="s">
        <v>501</v>
      </c>
      <c r="F1008" s="23" t="s">
        <v>100</v>
      </c>
      <c r="G1008" s="27">
        <v>5909.3</v>
      </c>
      <c r="H1008" s="27">
        <v>5909.3</v>
      </c>
      <c r="I1008" s="128">
        <f t="shared" si="85"/>
        <v>0</v>
      </c>
      <c r="J1008" s="122"/>
      <c r="K1008" s="1"/>
      <c r="L1008" s="1"/>
    </row>
    <row r="1009" spans="2:12" ht="82.5">
      <c r="B1009" s="17" t="s">
        <v>153</v>
      </c>
      <c r="C1009" s="23" t="s">
        <v>72</v>
      </c>
      <c r="D1009" s="23" t="s">
        <v>12</v>
      </c>
      <c r="E1009" s="54" t="s">
        <v>502</v>
      </c>
      <c r="F1009" s="23"/>
      <c r="G1009" s="27">
        <f>G1010</f>
        <v>82.2</v>
      </c>
      <c r="H1009" s="27">
        <f>H1010</f>
        <v>82.2</v>
      </c>
      <c r="I1009" s="128">
        <f t="shared" si="85"/>
        <v>0</v>
      </c>
      <c r="J1009" s="122" t="e">
        <f>G1009-#REF!</f>
        <v>#REF!</v>
      </c>
      <c r="K1009" s="1"/>
      <c r="L1009" s="1"/>
    </row>
    <row r="1010" spans="2:12" ht="13.5">
      <c r="B1010" s="80" t="s">
        <v>16</v>
      </c>
      <c r="C1010" s="23" t="s">
        <v>72</v>
      </c>
      <c r="D1010" s="23" t="s">
        <v>12</v>
      </c>
      <c r="E1010" s="54" t="s">
        <v>502</v>
      </c>
      <c r="F1010" s="23" t="s">
        <v>10</v>
      </c>
      <c r="G1010" s="27">
        <f>G1011</f>
        <v>82.2</v>
      </c>
      <c r="H1010" s="27">
        <f>H1011</f>
        <v>82.2</v>
      </c>
      <c r="I1010" s="128">
        <f t="shared" si="85"/>
        <v>0</v>
      </c>
      <c r="J1010" s="122"/>
      <c r="K1010" s="1"/>
      <c r="L1010" s="1"/>
    </row>
    <row r="1011" spans="2:12" ht="13.5">
      <c r="B1011" s="37" t="s">
        <v>34</v>
      </c>
      <c r="C1011" s="23" t="s">
        <v>72</v>
      </c>
      <c r="D1011" s="23" t="s">
        <v>12</v>
      </c>
      <c r="E1011" s="54" t="s">
        <v>502</v>
      </c>
      <c r="F1011" s="23" t="s">
        <v>100</v>
      </c>
      <c r="G1011" s="27">
        <v>82.2</v>
      </c>
      <c r="H1011" s="27">
        <v>82.2</v>
      </c>
      <c r="I1011" s="128">
        <f t="shared" si="85"/>
        <v>0</v>
      </c>
      <c r="J1011" s="122"/>
      <c r="K1011" s="1"/>
      <c r="L1011" s="1"/>
    </row>
    <row r="1012" spans="2:12" ht="69">
      <c r="B1012" s="38" t="s">
        <v>154</v>
      </c>
      <c r="C1012" s="23" t="s">
        <v>155</v>
      </c>
      <c r="D1012" s="23" t="s">
        <v>12</v>
      </c>
      <c r="E1012" s="54" t="s">
        <v>503</v>
      </c>
      <c r="F1012" s="23"/>
      <c r="G1012" s="27">
        <f>G1013</f>
        <v>101</v>
      </c>
      <c r="H1012" s="27">
        <f>H1013</f>
        <v>101</v>
      </c>
      <c r="I1012" s="128">
        <f t="shared" si="85"/>
        <v>0</v>
      </c>
      <c r="J1012" s="122" t="e">
        <f>G1012-#REF!</f>
        <v>#REF!</v>
      </c>
      <c r="K1012" s="1"/>
      <c r="L1012" s="1"/>
    </row>
    <row r="1013" spans="2:12" ht="13.5">
      <c r="B1013" s="80" t="s">
        <v>16</v>
      </c>
      <c r="C1013" s="23" t="s">
        <v>72</v>
      </c>
      <c r="D1013" s="23" t="s">
        <v>12</v>
      </c>
      <c r="E1013" s="54" t="s">
        <v>503</v>
      </c>
      <c r="F1013" s="23" t="s">
        <v>10</v>
      </c>
      <c r="G1013" s="27">
        <f>G1014</f>
        <v>101</v>
      </c>
      <c r="H1013" s="27">
        <f>H1014</f>
        <v>101</v>
      </c>
      <c r="I1013" s="128">
        <f t="shared" si="85"/>
        <v>0</v>
      </c>
      <c r="J1013" s="122"/>
      <c r="K1013" s="1"/>
      <c r="L1013" s="1"/>
    </row>
    <row r="1014" spans="2:12" ht="13.5">
      <c r="B1014" s="37" t="s">
        <v>34</v>
      </c>
      <c r="C1014" s="23" t="s">
        <v>72</v>
      </c>
      <c r="D1014" s="23" t="s">
        <v>12</v>
      </c>
      <c r="E1014" s="54" t="s">
        <v>503</v>
      </c>
      <c r="F1014" s="23" t="s">
        <v>100</v>
      </c>
      <c r="G1014" s="27">
        <v>101</v>
      </c>
      <c r="H1014" s="27">
        <v>101</v>
      </c>
      <c r="I1014" s="128">
        <f t="shared" si="85"/>
        <v>0</v>
      </c>
      <c r="J1014" s="122"/>
      <c r="K1014" s="1"/>
      <c r="L1014" s="1"/>
    </row>
    <row r="1015" spans="2:12" ht="27">
      <c r="B1015" s="39" t="s">
        <v>156</v>
      </c>
      <c r="C1015" s="23" t="s">
        <v>155</v>
      </c>
      <c r="D1015" s="23" t="s">
        <v>12</v>
      </c>
      <c r="E1015" s="54" t="s">
        <v>504</v>
      </c>
      <c r="F1015" s="23"/>
      <c r="G1015" s="27">
        <f>G1016</f>
        <v>134</v>
      </c>
      <c r="H1015" s="27">
        <f>H1016</f>
        <v>124</v>
      </c>
      <c r="I1015" s="128">
        <f t="shared" si="85"/>
        <v>-10</v>
      </c>
      <c r="J1015" s="122" t="e">
        <f>G1015-#REF!</f>
        <v>#REF!</v>
      </c>
      <c r="K1015" s="1"/>
      <c r="L1015" s="1"/>
    </row>
    <row r="1016" spans="2:12" ht="13.5">
      <c r="B1016" s="80" t="s">
        <v>16</v>
      </c>
      <c r="C1016" s="23" t="s">
        <v>72</v>
      </c>
      <c r="D1016" s="23" t="s">
        <v>12</v>
      </c>
      <c r="E1016" s="54" t="s">
        <v>504</v>
      </c>
      <c r="F1016" s="23" t="s">
        <v>10</v>
      </c>
      <c r="G1016" s="27">
        <f>G1017</f>
        <v>134</v>
      </c>
      <c r="H1016" s="27">
        <f>H1017</f>
        <v>124</v>
      </c>
      <c r="I1016" s="128">
        <f t="shared" si="85"/>
        <v>-10</v>
      </c>
      <c r="J1016" s="122"/>
      <c r="K1016" s="1"/>
      <c r="L1016" s="1"/>
    </row>
    <row r="1017" spans="2:12" ht="13.5">
      <c r="B1017" s="37" t="s">
        <v>34</v>
      </c>
      <c r="C1017" s="23" t="s">
        <v>72</v>
      </c>
      <c r="D1017" s="23" t="s">
        <v>12</v>
      </c>
      <c r="E1017" s="54" t="s">
        <v>504</v>
      </c>
      <c r="F1017" s="23" t="s">
        <v>100</v>
      </c>
      <c r="G1017" s="27">
        <v>134</v>
      </c>
      <c r="H1017" s="27">
        <v>124</v>
      </c>
      <c r="I1017" s="128">
        <f t="shared" si="85"/>
        <v>-10</v>
      </c>
      <c r="J1017" s="122"/>
      <c r="K1017" s="1"/>
      <c r="L1017" s="1"/>
    </row>
    <row r="1018" spans="2:12" ht="27">
      <c r="B1018" s="39" t="s">
        <v>157</v>
      </c>
      <c r="C1018" s="23" t="s">
        <v>155</v>
      </c>
      <c r="D1018" s="23" t="s">
        <v>12</v>
      </c>
      <c r="E1018" s="54" t="s">
        <v>505</v>
      </c>
      <c r="F1018" s="23"/>
      <c r="G1018" s="27">
        <f>G1019</f>
        <v>150</v>
      </c>
      <c r="H1018" s="27">
        <f>H1019</f>
        <v>150</v>
      </c>
      <c r="I1018" s="128">
        <f t="shared" si="85"/>
        <v>0</v>
      </c>
      <c r="J1018" s="122" t="e">
        <f>G1018-#REF!</f>
        <v>#REF!</v>
      </c>
      <c r="K1018" s="1"/>
      <c r="L1018" s="1"/>
    </row>
    <row r="1019" spans="2:12" ht="13.5">
      <c r="B1019" s="80" t="s">
        <v>16</v>
      </c>
      <c r="C1019" s="23" t="s">
        <v>72</v>
      </c>
      <c r="D1019" s="23" t="s">
        <v>12</v>
      </c>
      <c r="E1019" s="54" t="s">
        <v>505</v>
      </c>
      <c r="F1019" s="23" t="s">
        <v>10</v>
      </c>
      <c r="G1019" s="27">
        <f>G1020</f>
        <v>150</v>
      </c>
      <c r="H1019" s="27">
        <f>H1020</f>
        <v>150</v>
      </c>
      <c r="I1019" s="128">
        <f t="shared" si="85"/>
        <v>0</v>
      </c>
      <c r="J1019" s="122"/>
      <c r="K1019" s="1"/>
      <c r="L1019" s="1"/>
    </row>
    <row r="1020" spans="2:12" ht="13.5">
      <c r="B1020" s="37" t="s">
        <v>34</v>
      </c>
      <c r="C1020" s="23" t="s">
        <v>72</v>
      </c>
      <c r="D1020" s="23" t="s">
        <v>12</v>
      </c>
      <c r="E1020" s="54" t="s">
        <v>505</v>
      </c>
      <c r="F1020" s="23" t="s">
        <v>100</v>
      </c>
      <c r="G1020" s="27">
        <v>150</v>
      </c>
      <c r="H1020" s="27">
        <v>150</v>
      </c>
      <c r="I1020" s="128">
        <f t="shared" si="85"/>
        <v>0</v>
      </c>
      <c r="J1020" s="122"/>
      <c r="K1020" s="1"/>
      <c r="L1020" s="1"/>
    </row>
    <row r="1021" spans="2:12" ht="27">
      <c r="B1021" s="38" t="s">
        <v>158</v>
      </c>
      <c r="C1021" s="23" t="s">
        <v>155</v>
      </c>
      <c r="D1021" s="23" t="s">
        <v>12</v>
      </c>
      <c r="E1021" s="54" t="s">
        <v>506</v>
      </c>
      <c r="F1021" s="23"/>
      <c r="G1021" s="27">
        <f>G1022</f>
        <v>10</v>
      </c>
      <c r="H1021" s="27">
        <f>H1022</f>
        <v>10</v>
      </c>
      <c r="I1021" s="128">
        <f t="shared" si="85"/>
        <v>0</v>
      </c>
      <c r="J1021" s="122" t="e">
        <f>G1021-#REF!</f>
        <v>#REF!</v>
      </c>
      <c r="K1021" s="1"/>
      <c r="L1021" s="1"/>
    </row>
    <row r="1022" spans="2:12" ht="13.5">
      <c r="B1022" s="80" t="s">
        <v>16</v>
      </c>
      <c r="C1022" s="23" t="s">
        <v>72</v>
      </c>
      <c r="D1022" s="23" t="s">
        <v>12</v>
      </c>
      <c r="E1022" s="54" t="s">
        <v>506</v>
      </c>
      <c r="F1022" s="23" t="s">
        <v>10</v>
      </c>
      <c r="G1022" s="27">
        <f>G1023</f>
        <v>10</v>
      </c>
      <c r="H1022" s="27">
        <f>H1023</f>
        <v>10</v>
      </c>
      <c r="I1022" s="128">
        <f t="shared" si="85"/>
        <v>0</v>
      </c>
      <c r="J1022" s="122"/>
      <c r="K1022" s="1"/>
      <c r="L1022" s="1"/>
    </row>
    <row r="1023" spans="2:12" ht="13.5">
      <c r="B1023" s="37" t="s">
        <v>34</v>
      </c>
      <c r="C1023" s="23" t="s">
        <v>72</v>
      </c>
      <c r="D1023" s="23" t="s">
        <v>12</v>
      </c>
      <c r="E1023" s="54" t="s">
        <v>506</v>
      </c>
      <c r="F1023" s="23" t="s">
        <v>100</v>
      </c>
      <c r="G1023" s="27">
        <v>10</v>
      </c>
      <c r="H1023" s="27">
        <v>10</v>
      </c>
      <c r="I1023" s="128">
        <f t="shared" si="85"/>
        <v>0</v>
      </c>
      <c r="J1023" s="122"/>
      <c r="K1023" s="1"/>
      <c r="L1023" s="1"/>
    </row>
    <row r="1024" spans="2:12" ht="27">
      <c r="B1024" s="38" t="s">
        <v>561</v>
      </c>
      <c r="C1024" s="23" t="s">
        <v>155</v>
      </c>
      <c r="D1024" s="23" t="s">
        <v>12</v>
      </c>
      <c r="E1024" s="54" t="s">
        <v>562</v>
      </c>
      <c r="F1024" s="23"/>
      <c r="G1024" s="27">
        <f>G1025</f>
        <v>8695</v>
      </c>
      <c r="H1024" s="27">
        <f>H1025</f>
        <v>13829.6</v>
      </c>
      <c r="I1024" s="128">
        <f t="shared" si="85"/>
        <v>5134.6</v>
      </c>
      <c r="J1024" s="122"/>
      <c r="K1024" s="1"/>
      <c r="L1024" s="1"/>
    </row>
    <row r="1025" spans="2:12" ht="13.5">
      <c r="B1025" s="80" t="s">
        <v>16</v>
      </c>
      <c r="C1025" s="23" t="s">
        <v>72</v>
      </c>
      <c r="D1025" s="23" t="s">
        <v>12</v>
      </c>
      <c r="E1025" s="54" t="s">
        <v>562</v>
      </c>
      <c r="F1025" s="23" t="s">
        <v>10</v>
      </c>
      <c r="G1025" s="27">
        <f>G1026</f>
        <v>8695</v>
      </c>
      <c r="H1025" s="27">
        <f>H1026</f>
        <v>13829.6</v>
      </c>
      <c r="I1025" s="128">
        <f t="shared" si="85"/>
        <v>5134.6</v>
      </c>
      <c r="J1025" s="122"/>
      <c r="K1025" s="1"/>
      <c r="L1025" s="1"/>
    </row>
    <row r="1026" spans="2:12" ht="13.5">
      <c r="B1026" s="37" t="s">
        <v>34</v>
      </c>
      <c r="C1026" s="23" t="s">
        <v>72</v>
      </c>
      <c r="D1026" s="23" t="s">
        <v>12</v>
      </c>
      <c r="E1026" s="54" t="s">
        <v>562</v>
      </c>
      <c r="F1026" s="23" t="s">
        <v>100</v>
      </c>
      <c r="G1026" s="27">
        <v>8695</v>
      </c>
      <c r="H1026" s="27">
        <v>13829.6</v>
      </c>
      <c r="I1026" s="128">
        <f t="shared" si="85"/>
        <v>5134.6</v>
      </c>
      <c r="J1026" s="122"/>
      <c r="K1026" s="1"/>
      <c r="L1026" s="1"/>
    </row>
    <row r="1027" spans="2:12" ht="30" customHeight="1" hidden="1">
      <c r="B1027" s="116" t="s">
        <v>580</v>
      </c>
      <c r="C1027" s="23" t="s">
        <v>72</v>
      </c>
      <c r="D1027" s="23" t="s">
        <v>12</v>
      </c>
      <c r="E1027" s="54" t="s">
        <v>627</v>
      </c>
      <c r="F1027" s="23"/>
      <c r="G1027" s="27">
        <f>G1028</f>
        <v>0</v>
      </c>
      <c r="H1027" s="27"/>
      <c r="I1027" s="128">
        <f t="shared" si="85"/>
        <v>0</v>
      </c>
      <c r="J1027" s="122"/>
      <c r="K1027" s="1"/>
      <c r="L1027" s="1"/>
    </row>
    <row r="1028" spans="2:12" ht="15" customHeight="1" hidden="1">
      <c r="B1028" s="80" t="s">
        <v>16</v>
      </c>
      <c r="C1028" s="23" t="s">
        <v>72</v>
      </c>
      <c r="D1028" s="23" t="s">
        <v>12</v>
      </c>
      <c r="E1028" s="54" t="s">
        <v>627</v>
      </c>
      <c r="F1028" s="23" t="s">
        <v>10</v>
      </c>
      <c r="G1028" s="27">
        <f>G1029</f>
        <v>0</v>
      </c>
      <c r="H1028" s="27"/>
      <c r="I1028" s="128">
        <f t="shared" si="85"/>
        <v>0</v>
      </c>
      <c r="J1028" s="122"/>
      <c r="K1028" s="1"/>
      <c r="L1028" s="1"/>
    </row>
    <row r="1029" spans="2:12" ht="15" customHeight="1" hidden="1">
      <c r="B1029" s="15" t="s">
        <v>105</v>
      </c>
      <c r="C1029" s="23" t="s">
        <v>72</v>
      </c>
      <c r="D1029" s="23" t="s">
        <v>12</v>
      </c>
      <c r="E1029" s="54" t="s">
        <v>627</v>
      </c>
      <c r="F1029" s="23" t="s">
        <v>138</v>
      </c>
      <c r="G1029" s="27">
        <f>G1030</f>
        <v>0</v>
      </c>
      <c r="H1029" s="27"/>
      <c r="I1029" s="128">
        <f t="shared" si="85"/>
        <v>0</v>
      </c>
      <c r="J1029" s="122"/>
      <c r="K1029" s="1"/>
      <c r="L1029" s="1"/>
    </row>
    <row r="1030" spans="2:12" ht="45" customHeight="1" hidden="1">
      <c r="B1030" s="15" t="s">
        <v>579</v>
      </c>
      <c r="C1030" s="23" t="s">
        <v>72</v>
      </c>
      <c r="D1030" s="23" t="s">
        <v>12</v>
      </c>
      <c r="E1030" s="54" t="s">
        <v>627</v>
      </c>
      <c r="F1030" s="23" t="s">
        <v>129</v>
      </c>
      <c r="G1030" s="27">
        <v>0</v>
      </c>
      <c r="H1030" s="27"/>
      <c r="I1030" s="128">
        <f t="shared" si="85"/>
        <v>0</v>
      </c>
      <c r="J1030" s="122"/>
      <c r="K1030" s="1"/>
      <c r="L1030" s="1"/>
    </row>
    <row r="1031" spans="2:12" ht="30" customHeight="1" hidden="1">
      <c r="B1031" s="120" t="s">
        <v>573</v>
      </c>
      <c r="C1031" s="23" t="s">
        <v>72</v>
      </c>
      <c r="D1031" s="23" t="s">
        <v>12</v>
      </c>
      <c r="E1031" s="54" t="s">
        <v>617</v>
      </c>
      <c r="F1031" s="23"/>
      <c r="G1031" s="27">
        <f>G1032</f>
        <v>0</v>
      </c>
      <c r="H1031" s="27"/>
      <c r="I1031" s="128">
        <f t="shared" si="85"/>
        <v>0</v>
      </c>
      <c r="J1031" s="122"/>
      <c r="K1031" s="1"/>
      <c r="L1031" s="1"/>
    </row>
    <row r="1032" spans="2:12" ht="15" customHeight="1" hidden="1">
      <c r="B1032" s="80" t="s">
        <v>16</v>
      </c>
      <c r="C1032" s="23" t="s">
        <v>72</v>
      </c>
      <c r="D1032" s="23" t="s">
        <v>12</v>
      </c>
      <c r="E1032" s="54" t="s">
        <v>617</v>
      </c>
      <c r="F1032" s="23" t="s">
        <v>10</v>
      </c>
      <c r="G1032" s="27">
        <f>G1033</f>
        <v>0</v>
      </c>
      <c r="H1032" s="27"/>
      <c r="I1032" s="128">
        <f t="shared" si="85"/>
        <v>0</v>
      </c>
      <c r="J1032" s="122"/>
      <c r="K1032" s="1"/>
      <c r="L1032" s="1"/>
    </row>
    <row r="1033" spans="2:12" ht="15" customHeight="1" hidden="1">
      <c r="B1033" s="15" t="s">
        <v>105</v>
      </c>
      <c r="C1033" s="23" t="s">
        <v>72</v>
      </c>
      <c r="D1033" s="23" t="s">
        <v>12</v>
      </c>
      <c r="E1033" s="54" t="s">
        <v>617</v>
      </c>
      <c r="F1033" s="23" t="s">
        <v>138</v>
      </c>
      <c r="G1033" s="27">
        <f>G1034</f>
        <v>0</v>
      </c>
      <c r="H1033" s="27"/>
      <c r="I1033" s="128">
        <f t="shared" si="85"/>
        <v>0</v>
      </c>
      <c r="J1033" s="122"/>
      <c r="K1033" s="1"/>
      <c r="L1033" s="1"/>
    </row>
    <row r="1034" spans="2:12" ht="45" customHeight="1" hidden="1">
      <c r="B1034" s="15" t="s">
        <v>579</v>
      </c>
      <c r="C1034" s="23" t="s">
        <v>72</v>
      </c>
      <c r="D1034" s="23" t="s">
        <v>12</v>
      </c>
      <c r="E1034" s="54" t="s">
        <v>617</v>
      </c>
      <c r="F1034" s="23" t="s">
        <v>129</v>
      </c>
      <c r="G1034" s="27">
        <v>0</v>
      </c>
      <c r="H1034" s="27"/>
      <c r="I1034" s="128">
        <f t="shared" si="85"/>
        <v>0</v>
      </c>
      <c r="J1034" s="122"/>
      <c r="K1034" s="1"/>
      <c r="L1034" s="1"/>
    </row>
    <row r="1035" spans="2:12" ht="30" customHeight="1" hidden="1">
      <c r="B1035" s="107" t="s">
        <v>581</v>
      </c>
      <c r="C1035" s="23" t="s">
        <v>72</v>
      </c>
      <c r="D1035" s="23" t="s">
        <v>12</v>
      </c>
      <c r="E1035" s="54" t="s">
        <v>622</v>
      </c>
      <c r="F1035" s="23"/>
      <c r="G1035" s="27">
        <f>G1036</f>
        <v>0</v>
      </c>
      <c r="H1035" s="27"/>
      <c r="I1035" s="128">
        <f t="shared" si="85"/>
        <v>0</v>
      </c>
      <c r="J1035" s="122"/>
      <c r="K1035" s="1"/>
      <c r="L1035" s="1"/>
    </row>
    <row r="1036" spans="2:12" ht="15" customHeight="1" hidden="1">
      <c r="B1036" s="80" t="s">
        <v>16</v>
      </c>
      <c r="C1036" s="23" t="s">
        <v>72</v>
      </c>
      <c r="D1036" s="23" t="s">
        <v>12</v>
      </c>
      <c r="E1036" s="54" t="s">
        <v>622</v>
      </c>
      <c r="F1036" s="23" t="s">
        <v>10</v>
      </c>
      <c r="G1036" s="27">
        <f>G1037</f>
        <v>0</v>
      </c>
      <c r="H1036" s="27"/>
      <c r="I1036" s="128">
        <f t="shared" si="85"/>
        <v>0</v>
      </c>
      <c r="J1036" s="122"/>
      <c r="K1036" s="1"/>
      <c r="L1036" s="1"/>
    </row>
    <row r="1037" spans="2:12" ht="15" customHeight="1" hidden="1">
      <c r="B1037" s="15" t="s">
        <v>105</v>
      </c>
      <c r="C1037" s="23" t="s">
        <v>72</v>
      </c>
      <c r="D1037" s="23" t="s">
        <v>12</v>
      </c>
      <c r="E1037" s="54" t="s">
        <v>622</v>
      </c>
      <c r="F1037" s="23" t="s">
        <v>138</v>
      </c>
      <c r="G1037" s="27">
        <f>G1038</f>
        <v>0</v>
      </c>
      <c r="H1037" s="27"/>
      <c r="I1037" s="128">
        <f t="shared" si="85"/>
        <v>0</v>
      </c>
      <c r="J1037" s="122"/>
      <c r="K1037" s="1"/>
      <c r="L1037" s="1"/>
    </row>
    <row r="1038" spans="2:12" ht="45" customHeight="1" hidden="1">
      <c r="B1038" s="15" t="s">
        <v>579</v>
      </c>
      <c r="C1038" s="23" t="s">
        <v>72</v>
      </c>
      <c r="D1038" s="23" t="s">
        <v>12</v>
      </c>
      <c r="E1038" s="54" t="s">
        <v>622</v>
      </c>
      <c r="F1038" s="23" t="s">
        <v>129</v>
      </c>
      <c r="G1038" s="27">
        <v>0</v>
      </c>
      <c r="H1038" s="27"/>
      <c r="I1038" s="128">
        <f t="shared" si="85"/>
        <v>0</v>
      </c>
      <c r="J1038" s="122"/>
      <c r="K1038" s="1"/>
      <c r="L1038" s="1"/>
    </row>
    <row r="1039" spans="2:12" ht="13.5">
      <c r="B1039" s="14" t="s">
        <v>76</v>
      </c>
      <c r="C1039" s="23"/>
      <c r="D1039" s="23"/>
      <c r="E1039" s="23"/>
      <c r="F1039" s="23"/>
      <c r="G1039" s="26">
        <f>G22+G309+G315+G331+G473+G766+G868+G955+G964+G971+G381+G441+G448</f>
        <v>613406.0999999997</v>
      </c>
      <c r="H1039" s="26">
        <f>H22+H309+H315+H331+H473+H766+H868+H955+H964+H971+H381+H441+H448</f>
        <v>735245.6200000001</v>
      </c>
      <c r="I1039" s="147">
        <f t="shared" si="85"/>
        <v>121839.52000000037</v>
      </c>
      <c r="J1039" s="122" t="e">
        <f>G1039-#REF!</f>
        <v>#REF!</v>
      </c>
      <c r="K1039" s="6"/>
      <c r="L1039" s="6"/>
    </row>
    <row r="1040" spans="2:12" ht="13.5">
      <c r="B1040" s="7"/>
      <c r="C1040" s="3"/>
      <c r="D1040" s="3"/>
      <c r="E1040" s="8"/>
      <c r="F1040" s="3"/>
      <c r="G1040" s="3"/>
      <c r="H1040" s="102"/>
      <c r="I1040" s="102"/>
      <c r="J1040" s="3"/>
      <c r="K1040" s="1"/>
      <c r="L1040" s="1"/>
    </row>
    <row r="1041" spans="2:12" ht="13.5">
      <c r="B1041" s="171"/>
      <c r="C1041" s="171"/>
      <c r="D1041" s="171"/>
      <c r="E1041" s="171"/>
      <c r="F1041" s="171"/>
      <c r="G1041" s="3"/>
      <c r="H1041" s="102"/>
      <c r="I1041" s="8"/>
      <c r="J1041" s="3"/>
      <c r="K1041" s="1"/>
      <c r="L1041" s="1"/>
    </row>
    <row r="1042" spans="2:12" ht="13.5">
      <c r="B1042" s="3"/>
      <c r="C1042" s="3"/>
      <c r="D1042" s="3"/>
      <c r="E1042" s="3"/>
      <c r="F1042" s="3"/>
      <c r="G1042" s="3"/>
      <c r="H1042" s="102"/>
      <c r="I1042" s="3"/>
      <c r="J1042" s="3"/>
      <c r="K1042" s="1"/>
      <c r="L1042" s="1"/>
    </row>
    <row r="1043" spans="2:12" ht="13.5">
      <c r="B1043" s="9"/>
      <c r="C1043" s="10"/>
      <c r="D1043" s="10"/>
      <c r="E1043" s="10"/>
      <c r="F1043" s="10"/>
      <c r="G1043" s="10"/>
      <c r="H1043" s="121"/>
      <c r="I1043" s="10"/>
      <c r="J1043" s="10"/>
      <c r="K1043" s="1"/>
      <c r="L1043" s="1"/>
    </row>
    <row r="1044" spans="2:12" ht="13.5">
      <c r="B1044" s="3"/>
      <c r="C1044" s="4"/>
      <c r="D1044" s="4"/>
      <c r="E1044" s="4"/>
      <c r="F1044" s="4"/>
      <c r="G1044" s="4"/>
      <c r="H1044" s="121"/>
      <c r="I1044" s="4"/>
      <c r="J1044" s="4"/>
      <c r="K1044" s="1"/>
      <c r="L1044" s="1"/>
    </row>
  </sheetData>
  <sheetProtection/>
  <mergeCells count="27">
    <mergeCell ref="B1041:F1041"/>
    <mergeCell ref="B18:B20"/>
    <mergeCell ref="C18:F18"/>
    <mergeCell ref="C19:C20"/>
    <mergeCell ref="D19:D20"/>
    <mergeCell ref="B11:I11"/>
    <mergeCell ref="H18:H20"/>
    <mergeCell ref="I18:I20"/>
    <mergeCell ref="B1:J1"/>
    <mergeCell ref="B2:J2"/>
    <mergeCell ref="J18:J20"/>
    <mergeCell ref="B13:I13"/>
    <mergeCell ref="B14:I14"/>
    <mergeCell ref="B15:I15"/>
    <mergeCell ref="B16:I16"/>
    <mergeCell ref="B3:I3"/>
    <mergeCell ref="G18:G20"/>
    <mergeCell ref="C12:F12"/>
    <mergeCell ref="B4:J4"/>
    <mergeCell ref="B9:J9"/>
    <mergeCell ref="C6:F6"/>
    <mergeCell ref="C7:F7"/>
    <mergeCell ref="C8:F8"/>
    <mergeCell ref="E19:E20"/>
    <mergeCell ref="F19:F20"/>
    <mergeCell ref="B5:I5"/>
    <mergeCell ref="B10:I10"/>
  </mergeCells>
  <printOptions/>
  <pageMargins left="0.9055118110236221" right="0.5118110236220472" top="0.5511811023622047" bottom="0.5511811023622047" header="0.31496062992125984" footer="0.31496062992125984"/>
  <pageSetup fitToHeight="20" fitToWidth="1" horizontalDpi="600" verticalDpi="600" orientation="portrait" paperSize="9" scale="5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15"/>
  <sheetViews>
    <sheetView zoomScale="75" zoomScaleNormal="75" zoomScalePageLayoutView="0" workbookViewId="0" topLeftCell="B542">
      <selection activeCell="B11" sqref="B11:K11"/>
    </sheetView>
  </sheetViews>
  <sheetFormatPr defaultColWidth="9.28125" defaultRowHeight="12.75"/>
  <cols>
    <col min="1" max="1" width="33.00390625" style="1" hidden="1" customWidth="1"/>
    <col min="2" max="2" width="61.7109375" style="11" customWidth="1"/>
    <col min="3" max="3" width="11.7109375" style="67" customWidth="1"/>
    <col min="4" max="4" width="11.57421875" style="5" customWidth="1"/>
    <col min="5" max="5" width="14.421875" style="5" customWidth="1"/>
    <col min="6" max="6" width="15.57421875" style="5" customWidth="1"/>
    <col min="7" max="7" width="8.7109375" style="5" customWidth="1"/>
    <col min="8" max="8" width="12.7109375" style="5" customWidth="1"/>
    <col min="9" max="9" width="13.8515625" style="5" customWidth="1"/>
    <col min="10" max="10" width="16.140625" style="5" customWidth="1"/>
    <col min="11" max="11" width="12.421875" style="5" hidden="1" customWidth="1"/>
    <col min="12" max="12" width="14.57421875" style="1" customWidth="1"/>
    <col min="13" max="16384" width="9.28125" style="1" customWidth="1"/>
  </cols>
  <sheetData>
    <row r="1" spans="2:11" ht="15">
      <c r="B1" s="164" t="s">
        <v>518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1" ht="15.75" customHeight="1">
      <c r="B2" s="162" t="s">
        <v>698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15.75" customHeight="1">
      <c r="B3" s="162" t="s">
        <v>176</v>
      </c>
      <c r="C3" s="162"/>
      <c r="D3" s="162"/>
      <c r="E3" s="162"/>
      <c r="F3" s="162"/>
      <c r="G3" s="162"/>
      <c r="H3" s="162"/>
      <c r="I3" s="162"/>
      <c r="J3" s="162"/>
      <c r="K3" s="56"/>
    </row>
    <row r="4" spans="2:11" ht="15.75" customHeight="1">
      <c r="B4" s="162" t="s">
        <v>697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1" ht="15.75" customHeight="1" hidden="1">
      <c r="B5" s="2"/>
      <c r="C5" s="7"/>
      <c r="D5" s="162"/>
      <c r="E5" s="186"/>
      <c r="F5" s="186"/>
      <c r="G5" s="186"/>
      <c r="H5" s="32"/>
      <c r="I5" s="32"/>
      <c r="J5" s="32"/>
      <c r="K5" s="32"/>
    </row>
    <row r="6" spans="2:11" ht="15.75" customHeight="1" hidden="1">
      <c r="B6" s="2"/>
      <c r="C6" s="7"/>
      <c r="D6" s="162"/>
      <c r="E6" s="186"/>
      <c r="F6" s="186"/>
      <c r="G6" s="186"/>
      <c r="H6" s="32"/>
      <c r="I6" s="32"/>
      <c r="J6" s="32"/>
      <c r="K6" s="32"/>
    </row>
    <row r="7" spans="2:11" ht="15.75" customHeight="1" hidden="1">
      <c r="B7" s="2"/>
      <c r="C7" s="7"/>
      <c r="D7" s="162"/>
      <c r="E7" s="186"/>
      <c r="F7" s="186"/>
      <c r="G7" s="186"/>
      <c r="H7" s="32"/>
      <c r="I7" s="32"/>
      <c r="J7" s="32"/>
      <c r="K7" s="32"/>
    </row>
    <row r="8" spans="2:11" ht="15.75" customHeight="1" hidden="1">
      <c r="B8" s="2"/>
      <c r="C8" s="7"/>
      <c r="D8" s="162"/>
      <c r="E8" s="186"/>
      <c r="F8" s="186"/>
      <c r="G8" s="186"/>
      <c r="H8" s="32"/>
      <c r="I8" s="32"/>
      <c r="J8" s="32"/>
      <c r="K8" s="32"/>
    </row>
    <row r="9" spans="2:11" ht="18" customHeight="1">
      <c r="B9" s="162" t="s">
        <v>654</v>
      </c>
      <c r="C9" s="162"/>
      <c r="D9" s="162"/>
      <c r="E9" s="162"/>
      <c r="F9" s="162"/>
      <c r="G9" s="162"/>
      <c r="H9" s="162"/>
      <c r="I9" s="162"/>
      <c r="J9" s="162"/>
      <c r="K9" s="162"/>
    </row>
    <row r="10" spans="2:11" ht="18" customHeight="1">
      <c r="B10" s="162" t="s">
        <v>655</v>
      </c>
      <c r="C10" s="162"/>
      <c r="D10" s="162"/>
      <c r="E10" s="162"/>
      <c r="F10" s="162"/>
      <c r="G10" s="162"/>
      <c r="H10" s="162"/>
      <c r="I10" s="162"/>
      <c r="J10" s="162"/>
      <c r="K10" s="56"/>
    </row>
    <row r="11" spans="2:11" ht="15.75" customHeight="1">
      <c r="B11" s="190" t="s">
        <v>723</v>
      </c>
      <c r="C11" s="162"/>
      <c r="D11" s="162"/>
      <c r="E11" s="162"/>
      <c r="F11" s="162"/>
      <c r="G11" s="162"/>
      <c r="H11" s="162"/>
      <c r="I11" s="162"/>
      <c r="J11" s="162"/>
      <c r="K11" s="162"/>
    </row>
    <row r="12" spans="2:11" ht="15.75" customHeight="1">
      <c r="B12" s="2"/>
      <c r="C12" s="7"/>
      <c r="D12" s="170"/>
      <c r="E12" s="170"/>
      <c r="F12" s="170"/>
      <c r="G12" s="170"/>
      <c r="H12" s="13"/>
      <c r="I12" s="13"/>
      <c r="J12" s="13"/>
      <c r="K12" s="13"/>
    </row>
    <row r="13" spans="2:11" ht="13.5">
      <c r="B13" s="182" t="s">
        <v>0</v>
      </c>
      <c r="C13" s="182"/>
      <c r="D13" s="182"/>
      <c r="E13" s="182"/>
      <c r="F13" s="182"/>
      <c r="G13" s="182"/>
      <c r="H13" s="182"/>
      <c r="I13" s="182"/>
      <c r="J13" s="182"/>
      <c r="K13" s="182"/>
    </row>
    <row r="14" spans="2:11" ht="13.5">
      <c r="B14" s="182" t="s">
        <v>77</v>
      </c>
      <c r="C14" s="182"/>
      <c r="D14" s="182"/>
      <c r="E14" s="182"/>
      <c r="F14" s="182"/>
      <c r="G14" s="182"/>
      <c r="H14" s="182"/>
      <c r="I14" s="182"/>
      <c r="J14" s="182"/>
      <c r="K14" s="182"/>
    </row>
    <row r="15" spans="2:11" ht="15.75" customHeight="1">
      <c r="B15" s="182" t="s">
        <v>653</v>
      </c>
      <c r="C15" s="182"/>
      <c r="D15" s="182"/>
      <c r="E15" s="182"/>
      <c r="F15" s="182"/>
      <c r="G15" s="182"/>
      <c r="H15" s="182"/>
      <c r="I15" s="182"/>
      <c r="J15" s="182"/>
      <c r="K15" s="182"/>
    </row>
    <row r="16" spans="2:11" ht="20.25" customHeight="1"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2:11" ht="13.5" customHeight="1">
      <c r="B17" s="172" t="s">
        <v>1</v>
      </c>
      <c r="C17" s="163" t="s">
        <v>2</v>
      </c>
      <c r="D17" s="163"/>
      <c r="E17" s="163"/>
      <c r="F17" s="163"/>
      <c r="G17" s="163"/>
      <c r="H17" s="169" t="s">
        <v>658</v>
      </c>
      <c r="I17" s="183" t="s">
        <v>701</v>
      </c>
      <c r="J17" s="176" t="s">
        <v>659</v>
      </c>
      <c r="K17" s="179" t="s">
        <v>132</v>
      </c>
    </row>
    <row r="18" spans="2:11" ht="15.75" customHeight="1">
      <c r="B18" s="172"/>
      <c r="C18" s="169" t="s">
        <v>511</v>
      </c>
      <c r="D18" s="163" t="s">
        <v>3</v>
      </c>
      <c r="E18" s="163" t="s">
        <v>4</v>
      </c>
      <c r="F18" s="163" t="s">
        <v>5</v>
      </c>
      <c r="G18" s="163" t="s">
        <v>6</v>
      </c>
      <c r="H18" s="169"/>
      <c r="I18" s="184"/>
      <c r="J18" s="177"/>
      <c r="K18" s="180"/>
    </row>
    <row r="19" spans="2:11" ht="35.25" customHeight="1">
      <c r="B19" s="172"/>
      <c r="C19" s="169"/>
      <c r="D19" s="163"/>
      <c r="E19" s="163"/>
      <c r="F19" s="163"/>
      <c r="G19" s="163"/>
      <c r="H19" s="169"/>
      <c r="I19" s="185"/>
      <c r="J19" s="178"/>
      <c r="K19" s="181"/>
    </row>
    <row r="20" spans="2:11" ht="13.5">
      <c r="B20" s="22">
        <v>1</v>
      </c>
      <c r="C20" s="22">
        <v>2</v>
      </c>
      <c r="D20" s="25">
        <v>3</v>
      </c>
      <c r="E20" s="25">
        <v>4</v>
      </c>
      <c r="F20" s="25">
        <v>5</v>
      </c>
      <c r="G20" s="25">
        <v>6</v>
      </c>
      <c r="H20" s="25"/>
      <c r="I20" s="25"/>
      <c r="J20" s="25">
        <v>7</v>
      </c>
      <c r="K20" s="25">
        <v>9</v>
      </c>
    </row>
    <row r="21" spans="2:12" ht="27">
      <c r="B21" s="61" t="s">
        <v>120</v>
      </c>
      <c r="C21" s="82">
        <v>902</v>
      </c>
      <c r="D21" s="25"/>
      <c r="E21" s="25"/>
      <c r="F21" s="25"/>
      <c r="G21" s="25"/>
      <c r="H21" s="26">
        <f>H22+H280+H286+H302+H345+H408+H433+H468+H477+H486</f>
        <v>132499.4</v>
      </c>
      <c r="I21" s="26">
        <f>I22+I280+I286+I302+I345+I408+I433+I468+I477+I486</f>
        <v>186162.39</v>
      </c>
      <c r="J21" s="26">
        <f>I21-H21</f>
        <v>53662.99000000002</v>
      </c>
      <c r="K21" s="25"/>
      <c r="L21" s="6"/>
    </row>
    <row r="22" spans="2:12" ht="21" customHeight="1">
      <c r="B22" s="14" t="s">
        <v>7</v>
      </c>
      <c r="C22" s="66">
        <v>902</v>
      </c>
      <c r="D22" s="24" t="s">
        <v>8</v>
      </c>
      <c r="E22" s="24"/>
      <c r="F22" s="24"/>
      <c r="G22" s="24"/>
      <c r="H22" s="26">
        <f>H23+H38+H66+H121+H164+H170+H158</f>
        <v>33514.7</v>
      </c>
      <c r="I22" s="26">
        <f>I23+I38+I66+I121+I164+I170+I158</f>
        <v>34356.350000000006</v>
      </c>
      <c r="J22" s="26">
        <f aca="true" t="shared" si="0" ref="J22:J85">I22-H22</f>
        <v>841.6500000000087</v>
      </c>
      <c r="K22" s="26" t="e">
        <f>H22-#REF!</f>
        <v>#REF!</v>
      </c>
      <c r="L22" s="6"/>
    </row>
    <row r="23" spans="2:11" ht="32.25" customHeight="1">
      <c r="B23" s="14" t="s">
        <v>200</v>
      </c>
      <c r="C23" s="66">
        <v>902</v>
      </c>
      <c r="D23" s="24" t="s">
        <v>8</v>
      </c>
      <c r="E23" s="24" t="s">
        <v>9</v>
      </c>
      <c r="F23" s="23"/>
      <c r="G23" s="23"/>
      <c r="H23" s="26">
        <f>H24</f>
        <v>1049.3</v>
      </c>
      <c r="I23" s="26">
        <f>I24</f>
        <v>1081.7</v>
      </c>
      <c r="J23" s="26">
        <f t="shared" si="0"/>
        <v>32.40000000000009</v>
      </c>
      <c r="K23" s="26" t="e">
        <f>H23-#REF!</f>
        <v>#REF!</v>
      </c>
    </row>
    <row r="24" spans="2:11" ht="32.25" customHeight="1">
      <c r="B24" s="62" t="s">
        <v>180</v>
      </c>
      <c r="C24" s="65">
        <v>902</v>
      </c>
      <c r="D24" s="23" t="s">
        <v>8</v>
      </c>
      <c r="E24" s="23" t="s">
        <v>9</v>
      </c>
      <c r="F24" s="54" t="s">
        <v>181</v>
      </c>
      <c r="G24" s="23"/>
      <c r="H24" s="27">
        <f>H25+H34</f>
        <v>1049.3</v>
      </c>
      <c r="I24" s="27">
        <f>I25+I34</f>
        <v>1081.7</v>
      </c>
      <c r="J24" s="26">
        <f t="shared" si="0"/>
        <v>32.40000000000009</v>
      </c>
      <c r="K24" s="26"/>
    </row>
    <row r="25" spans="2:12" ht="13.5">
      <c r="B25" s="68" t="s">
        <v>201</v>
      </c>
      <c r="C25" s="65">
        <v>902</v>
      </c>
      <c r="D25" s="23" t="s">
        <v>8</v>
      </c>
      <c r="E25" s="23" t="s">
        <v>9</v>
      </c>
      <c r="F25" s="54" t="s">
        <v>177</v>
      </c>
      <c r="G25" s="23"/>
      <c r="H25" s="27">
        <f>H26+H31</f>
        <v>1049.3</v>
      </c>
      <c r="I25" s="27">
        <f>I26+I31</f>
        <v>1049.3</v>
      </c>
      <c r="J25" s="26">
        <f t="shared" si="0"/>
        <v>0</v>
      </c>
      <c r="K25" s="26" t="e">
        <f>H25-#REF!</f>
        <v>#REF!</v>
      </c>
      <c r="L25" s="6"/>
    </row>
    <row r="26" spans="2:11" ht="54.75">
      <c r="B26" s="58" t="s">
        <v>188</v>
      </c>
      <c r="C26" s="65">
        <v>902</v>
      </c>
      <c r="D26" s="23" t="s">
        <v>8</v>
      </c>
      <c r="E26" s="23" t="s">
        <v>9</v>
      </c>
      <c r="F26" s="54" t="s">
        <v>177</v>
      </c>
      <c r="G26" s="23" t="s">
        <v>190</v>
      </c>
      <c r="H26" s="27">
        <f>H27</f>
        <v>1020.8</v>
      </c>
      <c r="I26" s="27">
        <f>I27</f>
        <v>1020.8</v>
      </c>
      <c r="J26" s="26">
        <f t="shared" si="0"/>
        <v>0</v>
      </c>
      <c r="K26" s="26"/>
    </row>
    <row r="27" spans="2:11" ht="28.5" customHeight="1">
      <c r="B27" s="15" t="s">
        <v>81</v>
      </c>
      <c r="C27" s="65">
        <v>902</v>
      </c>
      <c r="D27" s="23" t="s">
        <v>8</v>
      </c>
      <c r="E27" s="23" t="s">
        <v>9</v>
      </c>
      <c r="F27" s="54" t="s">
        <v>177</v>
      </c>
      <c r="G27" s="23" t="s">
        <v>79</v>
      </c>
      <c r="H27" s="27">
        <f>H28+H29+H30</f>
        <v>1020.8</v>
      </c>
      <c r="I27" s="27">
        <f>I28+I29+I30</f>
        <v>1020.8</v>
      </c>
      <c r="J27" s="26">
        <f t="shared" si="0"/>
        <v>0</v>
      </c>
      <c r="K27" s="26" t="e">
        <f>H27-#REF!</f>
        <v>#REF!</v>
      </c>
    </row>
    <row r="28" spans="2:11" ht="24.75" customHeight="1">
      <c r="B28" s="15" t="s">
        <v>80</v>
      </c>
      <c r="C28" s="65">
        <v>902</v>
      </c>
      <c r="D28" s="23" t="s">
        <v>8</v>
      </c>
      <c r="E28" s="23" t="s">
        <v>9</v>
      </c>
      <c r="F28" s="54" t="s">
        <v>177</v>
      </c>
      <c r="G28" s="23" t="s">
        <v>78</v>
      </c>
      <c r="H28" s="27">
        <f>'Функциональная 2020'!G28</f>
        <v>762.5</v>
      </c>
      <c r="I28" s="27" t="str">
        <f>'Функциональная 2020'!H28</f>
        <v>762,5</v>
      </c>
      <c r="J28" s="26">
        <f t="shared" si="0"/>
        <v>0</v>
      </c>
      <c r="K28" s="26" t="e">
        <f>H28-#REF!</f>
        <v>#REF!</v>
      </c>
    </row>
    <row r="29" spans="2:11" ht="31.5" customHeight="1">
      <c r="B29" s="16" t="s">
        <v>95</v>
      </c>
      <c r="C29" s="65">
        <v>902</v>
      </c>
      <c r="D29" s="23" t="s">
        <v>8</v>
      </c>
      <c r="E29" s="23" t="s">
        <v>9</v>
      </c>
      <c r="F29" s="54" t="s">
        <v>177</v>
      </c>
      <c r="G29" s="23" t="s">
        <v>96</v>
      </c>
      <c r="H29" s="27">
        <f>'Функциональная 2020'!G29</f>
        <v>28</v>
      </c>
      <c r="I29" s="27" t="str">
        <f>'Функциональная 2020'!H29</f>
        <v>28</v>
      </c>
      <c r="J29" s="26">
        <f t="shared" si="0"/>
        <v>0</v>
      </c>
      <c r="K29" s="26" t="e">
        <f>H29-#REF!</f>
        <v>#REF!</v>
      </c>
    </row>
    <row r="30" spans="2:11" ht="31.5" customHeight="1">
      <c r="B30" s="16" t="s">
        <v>174</v>
      </c>
      <c r="C30" s="65">
        <v>902</v>
      </c>
      <c r="D30" s="23" t="s">
        <v>8</v>
      </c>
      <c r="E30" s="23" t="s">
        <v>9</v>
      </c>
      <c r="F30" s="54" t="s">
        <v>177</v>
      </c>
      <c r="G30" s="23" t="s">
        <v>173</v>
      </c>
      <c r="H30" s="27">
        <f>'Функциональная 2020'!G30</f>
        <v>230.3</v>
      </c>
      <c r="I30" s="27">
        <f>'Функциональная 2020'!H30</f>
        <v>230.3</v>
      </c>
      <c r="J30" s="26">
        <f t="shared" si="0"/>
        <v>0</v>
      </c>
      <c r="K30" s="26"/>
    </row>
    <row r="31" spans="2:11" ht="31.5" customHeight="1">
      <c r="B31" s="58" t="s">
        <v>192</v>
      </c>
      <c r="C31" s="65">
        <v>902</v>
      </c>
      <c r="D31" s="23" t="s">
        <v>8</v>
      </c>
      <c r="E31" s="23" t="s">
        <v>9</v>
      </c>
      <c r="F31" s="54" t="s">
        <v>177</v>
      </c>
      <c r="G31" s="23" t="s">
        <v>193</v>
      </c>
      <c r="H31" s="27">
        <f>H32</f>
        <v>28.5</v>
      </c>
      <c r="I31" s="27" t="str">
        <f>I32</f>
        <v>28,5</v>
      </c>
      <c r="J31" s="26">
        <f t="shared" si="0"/>
        <v>0</v>
      </c>
      <c r="K31" s="26"/>
    </row>
    <row r="32" spans="2:11" ht="32.25" customHeight="1">
      <c r="B32" s="15" t="s">
        <v>82</v>
      </c>
      <c r="C32" s="65">
        <v>902</v>
      </c>
      <c r="D32" s="23" t="s">
        <v>8</v>
      </c>
      <c r="E32" s="23" t="s">
        <v>9</v>
      </c>
      <c r="F32" s="54" t="s">
        <v>177</v>
      </c>
      <c r="G32" s="23" t="s">
        <v>83</v>
      </c>
      <c r="H32" s="27">
        <f>H33</f>
        <v>28.5</v>
      </c>
      <c r="I32" s="27" t="str">
        <f>I33</f>
        <v>28,5</v>
      </c>
      <c r="J32" s="26">
        <f t="shared" si="0"/>
        <v>0</v>
      </c>
      <c r="K32" s="26" t="e">
        <f>H32-#REF!</f>
        <v>#REF!</v>
      </c>
    </row>
    <row r="33" spans="2:11" ht="24.75" customHeight="1">
      <c r="B33" s="16" t="s">
        <v>127</v>
      </c>
      <c r="C33" s="65">
        <v>902</v>
      </c>
      <c r="D33" s="23" t="s">
        <v>8</v>
      </c>
      <c r="E33" s="23" t="s">
        <v>9</v>
      </c>
      <c r="F33" s="54" t="s">
        <v>177</v>
      </c>
      <c r="G33" s="23" t="s">
        <v>85</v>
      </c>
      <c r="H33" s="27">
        <f>'Функциональная 2020'!G33</f>
        <v>28.5</v>
      </c>
      <c r="I33" s="27" t="str">
        <f>'Функциональная 2020'!H33</f>
        <v>28,5</v>
      </c>
      <c r="J33" s="26">
        <f t="shared" si="0"/>
        <v>0</v>
      </c>
      <c r="K33" s="26" t="e">
        <f>H33-#REF!</f>
        <v>#REF!</v>
      </c>
    </row>
    <row r="34" spans="2:11" ht="93.75" customHeight="1">
      <c r="B34" s="16" t="s">
        <v>665</v>
      </c>
      <c r="C34" s="65">
        <v>902</v>
      </c>
      <c r="D34" s="23" t="s">
        <v>8</v>
      </c>
      <c r="E34" s="23" t="s">
        <v>9</v>
      </c>
      <c r="F34" s="54" t="s">
        <v>663</v>
      </c>
      <c r="G34" s="23"/>
      <c r="H34" s="27">
        <f>'Функциональная 2020'!G34</f>
        <v>0</v>
      </c>
      <c r="I34" s="27">
        <f>'Функциональная 2020'!H34</f>
        <v>32.4</v>
      </c>
      <c r="J34" s="26">
        <f t="shared" si="0"/>
        <v>32.4</v>
      </c>
      <c r="K34" s="26"/>
    </row>
    <row r="35" spans="2:11" ht="24.75" customHeight="1">
      <c r="B35" s="15" t="s">
        <v>81</v>
      </c>
      <c r="C35" s="65">
        <v>902</v>
      </c>
      <c r="D35" s="23" t="s">
        <v>8</v>
      </c>
      <c r="E35" s="23" t="s">
        <v>9</v>
      </c>
      <c r="F35" s="54" t="s">
        <v>663</v>
      </c>
      <c r="G35" s="23" t="s">
        <v>79</v>
      </c>
      <c r="H35" s="27">
        <f>'Функциональная 2020'!G35</f>
        <v>0</v>
      </c>
      <c r="I35" s="27">
        <f>'Функциональная 2020'!H35</f>
        <v>32.4</v>
      </c>
      <c r="J35" s="26">
        <f t="shared" si="0"/>
        <v>32.4</v>
      </c>
      <c r="K35" s="26"/>
    </row>
    <row r="36" spans="2:11" ht="24.75" customHeight="1">
      <c r="B36" s="15" t="s">
        <v>80</v>
      </c>
      <c r="C36" s="65">
        <v>902</v>
      </c>
      <c r="D36" s="23" t="s">
        <v>8</v>
      </c>
      <c r="E36" s="23" t="s">
        <v>9</v>
      </c>
      <c r="F36" s="54" t="s">
        <v>663</v>
      </c>
      <c r="G36" s="23" t="s">
        <v>78</v>
      </c>
      <c r="H36" s="27">
        <f>'Функциональная 2020'!G36</f>
        <v>0</v>
      </c>
      <c r="I36" s="27" t="str">
        <f>'Функциональная 2020'!H36</f>
        <v>24,9</v>
      </c>
      <c r="J36" s="26">
        <f t="shared" si="0"/>
        <v>24.9</v>
      </c>
      <c r="K36" s="26"/>
    </row>
    <row r="37" spans="2:11" ht="42.75" customHeight="1">
      <c r="B37" s="16" t="s">
        <v>174</v>
      </c>
      <c r="C37" s="65">
        <v>902</v>
      </c>
      <c r="D37" s="23" t="s">
        <v>8</v>
      </c>
      <c r="E37" s="23" t="s">
        <v>9</v>
      </c>
      <c r="F37" s="54" t="s">
        <v>663</v>
      </c>
      <c r="G37" s="23" t="s">
        <v>173</v>
      </c>
      <c r="H37" s="27">
        <f>'Функциональная 2020'!G37</f>
        <v>0</v>
      </c>
      <c r="I37" s="27">
        <f>'Функциональная 2020'!H37</f>
        <v>7.5</v>
      </c>
      <c r="J37" s="26">
        <f t="shared" si="0"/>
        <v>7.5</v>
      </c>
      <c r="K37" s="26"/>
    </row>
    <row r="38" spans="2:11" ht="39" customHeight="1">
      <c r="B38" s="14" t="s">
        <v>11</v>
      </c>
      <c r="C38" s="65">
        <v>902</v>
      </c>
      <c r="D38" s="24" t="s">
        <v>8</v>
      </c>
      <c r="E38" s="24" t="s">
        <v>12</v>
      </c>
      <c r="F38" s="24"/>
      <c r="G38" s="24"/>
      <c r="H38" s="26">
        <f>H39</f>
        <v>715</v>
      </c>
      <c r="I38" s="26">
        <f>I39</f>
        <v>769.38</v>
      </c>
      <c r="J38" s="26">
        <f t="shared" si="0"/>
        <v>54.379999999999995</v>
      </c>
      <c r="K38" s="26" t="e">
        <f>H38-#REF!</f>
        <v>#REF!</v>
      </c>
    </row>
    <row r="39" spans="2:11" ht="29.25" customHeight="1">
      <c r="B39" s="62" t="s">
        <v>180</v>
      </c>
      <c r="C39" s="65">
        <v>902</v>
      </c>
      <c r="D39" s="23" t="s">
        <v>8</v>
      </c>
      <c r="E39" s="23" t="s">
        <v>12</v>
      </c>
      <c r="F39" s="54" t="s">
        <v>181</v>
      </c>
      <c r="G39" s="23"/>
      <c r="H39" s="27">
        <f>H40+H55</f>
        <v>715</v>
      </c>
      <c r="I39" s="27">
        <f>I40+I55</f>
        <v>769.38</v>
      </c>
      <c r="J39" s="26">
        <f t="shared" si="0"/>
        <v>54.379999999999995</v>
      </c>
      <c r="K39" s="27"/>
    </row>
    <row r="40" spans="2:11" ht="23.25" customHeight="1">
      <c r="B40" s="15" t="s">
        <v>13</v>
      </c>
      <c r="C40" s="65">
        <v>902</v>
      </c>
      <c r="D40" s="23" t="s">
        <v>8</v>
      </c>
      <c r="E40" s="23" t="s">
        <v>12</v>
      </c>
      <c r="F40" s="54" t="s">
        <v>178</v>
      </c>
      <c r="G40" s="23"/>
      <c r="H40" s="27">
        <f>H41+H46+H51</f>
        <v>404.9</v>
      </c>
      <c r="I40" s="27">
        <f>I41+I46+I51</f>
        <v>438.9</v>
      </c>
      <c r="J40" s="26">
        <f t="shared" si="0"/>
        <v>34</v>
      </c>
      <c r="K40" s="27" t="e">
        <f>H40-#REF!</f>
        <v>#REF!</v>
      </c>
    </row>
    <row r="41" spans="2:11" ht="54.75">
      <c r="B41" s="58" t="s">
        <v>188</v>
      </c>
      <c r="C41" s="65">
        <v>902</v>
      </c>
      <c r="D41" s="23" t="s">
        <v>8</v>
      </c>
      <c r="E41" s="23" t="s">
        <v>12</v>
      </c>
      <c r="F41" s="54" t="s">
        <v>178</v>
      </c>
      <c r="G41" s="23" t="s">
        <v>190</v>
      </c>
      <c r="H41" s="27">
        <f>H42</f>
        <v>366.9</v>
      </c>
      <c r="I41" s="27">
        <f>I42</f>
        <v>366.9</v>
      </c>
      <c r="J41" s="26">
        <f t="shared" si="0"/>
        <v>0</v>
      </c>
      <c r="K41" s="27"/>
    </row>
    <row r="42" spans="2:11" ht="25.5" customHeight="1">
      <c r="B42" s="15" t="s">
        <v>81</v>
      </c>
      <c r="C42" s="65">
        <v>902</v>
      </c>
      <c r="D42" s="23" t="s">
        <v>8</v>
      </c>
      <c r="E42" s="23" t="s">
        <v>12</v>
      </c>
      <c r="F42" s="54" t="s">
        <v>178</v>
      </c>
      <c r="G42" s="23" t="s">
        <v>79</v>
      </c>
      <c r="H42" s="27">
        <f>H43+H44+H45</f>
        <v>366.9</v>
      </c>
      <c r="I42" s="27">
        <f>I43+I44+I45</f>
        <v>366.9</v>
      </c>
      <c r="J42" s="26">
        <f t="shared" si="0"/>
        <v>0</v>
      </c>
      <c r="K42" s="27" t="e">
        <f>H42-#REF!</f>
        <v>#REF!</v>
      </c>
    </row>
    <row r="43" spans="2:11" ht="25.5" customHeight="1">
      <c r="B43" s="15" t="s">
        <v>80</v>
      </c>
      <c r="C43" s="65">
        <v>902</v>
      </c>
      <c r="D43" s="23" t="s">
        <v>8</v>
      </c>
      <c r="E43" s="23" t="s">
        <v>12</v>
      </c>
      <c r="F43" s="54" t="s">
        <v>178</v>
      </c>
      <c r="G43" s="23" t="s">
        <v>78</v>
      </c>
      <c r="H43" s="27">
        <f>'Функциональная 2020'!G43</f>
        <v>268</v>
      </c>
      <c r="I43" s="27">
        <f>'Функциональная 2020'!H43</f>
        <v>268</v>
      </c>
      <c r="J43" s="26">
        <f t="shared" si="0"/>
        <v>0</v>
      </c>
      <c r="K43" s="27" t="e">
        <f>H43-#REF!</f>
        <v>#REF!</v>
      </c>
    </row>
    <row r="44" spans="2:11" ht="30.75" customHeight="1">
      <c r="B44" s="16" t="s">
        <v>95</v>
      </c>
      <c r="C44" s="65">
        <v>902</v>
      </c>
      <c r="D44" s="23" t="s">
        <v>8</v>
      </c>
      <c r="E44" s="23" t="s">
        <v>12</v>
      </c>
      <c r="F44" s="54" t="s">
        <v>178</v>
      </c>
      <c r="G44" s="23" t="s">
        <v>96</v>
      </c>
      <c r="H44" s="27">
        <f>'Функциональная 2020'!G44</f>
        <v>18</v>
      </c>
      <c r="I44" s="27">
        <f>'Функциональная 2020'!H44</f>
        <v>18</v>
      </c>
      <c r="J44" s="26">
        <f t="shared" si="0"/>
        <v>0</v>
      </c>
      <c r="K44" s="27" t="e">
        <f>H44-#REF!</f>
        <v>#REF!</v>
      </c>
    </row>
    <row r="45" spans="2:11" ht="30.75" customHeight="1">
      <c r="B45" s="16" t="s">
        <v>174</v>
      </c>
      <c r="C45" s="65">
        <v>902</v>
      </c>
      <c r="D45" s="23" t="s">
        <v>8</v>
      </c>
      <c r="E45" s="23" t="s">
        <v>12</v>
      </c>
      <c r="F45" s="54" t="s">
        <v>178</v>
      </c>
      <c r="G45" s="23" t="s">
        <v>173</v>
      </c>
      <c r="H45" s="27">
        <f>'Функциональная 2020'!G45</f>
        <v>80.9</v>
      </c>
      <c r="I45" s="27">
        <f>'Функциональная 2020'!H45</f>
        <v>80.9</v>
      </c>
      <c r="J45" s="26">
        <f t="shared" si="0"/>
        <v>0</v>
      </c>
      <c r="K45" s="27"/>
    </row>
    <row r="46" spans="2:11" ht="30.75" customHeight="1">
      <c r="B46" s="58" t="s">
        <v>192</v>
      </c>
      <c r="C46" s="65">
        <v>902</v>
      </c>
      <c r="D46" s="23" t="s">
        <v>8</v>
      </c>
      <c r="E46" s="23" t="s">
        <v>12</v>
      </c>
      <c r="F46" s="54" t="s">
        <v>178</v>
      </c>
      <c r="G46" s="23" t="s">
        <v>193</v>
      </c>
      <c r="H46" s="27">
        <f>H47</f>
        <v>38</v>
      </c>
      <c r="I46" s="27">
        <f>I47</f>
        <v>72</v>
      </c>
      <c r="J46" s="26">
        <f t="shared" si="0"/>
        <v>34</v>
      </c>
      <c r="K46" s="27"/>
    </row>
    <row r="47" spans="2:11" ht="30.75" customHeight="1">
      <c r="B47" s="15" t="s">
        <v>82</v>
      </c>
      <c r="C47" s="65">
        <v>902</v>
      </c>
      <c r="D47" s="23" t="s">
        <v>8</v>
      </c>
      <c r="E47" s="23" t="s">
        <v>12</v>
      </c>
      <c r="F47" s="54" t="s">
        <v>178</v>
      </c>
      <c r="G47" s="23" t="s">
        <v>83</v>
      </c>
      <c r="H47" s="27">
        <f>H49+H48</f>
        <v>38</v>
      </c>
      <c r="I47" s="27">
        <f>I49+I48</f>
        <v>72</v>
      </c>
      <c r="J47" s="26">
        <f t="shared" si="0"/>
        <v>34</v>
      </c>
      <c r="K47" s="27" t="e">
        <f>H47-#REF!</f>
        <v>#REF!</v>
      </c>
    </row>
    <row r="48" spans="2:11" ht="34.5" customHeight="1">
      <c r="B48" s="16" t="s">
        <v>86</v>
      </c>
      <c r="C48" s="65">
        <v>902</v>
      </c>
      <c r="D48" s="23" t="s">
        <v>8</v>
      </c>
      <c r="E48" s="23" t="s">
        <v>12</v>
      </c>
      <c r="F48" s="54" t="s">
        <v>178</v>
      </c>
      <c r="G48" s="23" t="s">
        <v>87</v>
      </c>
      <c r="H48" s="27">
        <f>'Функциональная 2020'!G48</f>
        <v>18</v>
      </c>
      <c r="I48" s="27">
        <f>'Функциональная 2020'!H48</f>
        <v>18</v>
      </c>
      <c r="J48" s="26">
        <f t="shared" si="0"/>
        <v>0</v>
      </c>
      <c r="K48" s="27" t="e">
        <f>H48-#REF!</f>
        <v>#REF!</v>
      </c>
    </row>
    <row r="49" spans="2:11" ht="25.5" customHeight="1">
      <c r="B49" s="16" t="s">
        <v>127</v>
      </c>
      <c r="C49" s="65">
        <v>902</v>
      </c>
      <c r="D49" s="23" t="s">
        <v>8</v>
      </c>
      <c r="E49" s="23" t="s">
        <v>12</v>
      </c>
      <c r="F49" s="54" t="s">
        <v>178</v>
      </c>
      <c r="G49" s="23" t="s">
        <v>85</v>
      </c>
      <c r="H49" s="27">
        <f>'Функциональная 2020'!G49</f>
        <v>20</v>
      </c>
      <c r="I49" s="27">
        <f>'Функциональная 2020'!H49</f>
        <v>54</v>
      </c>
      <c r="J49" s="26">
        <f t="shared" si="0"/>
        <v>34</v>
      </c>
      <c r="K49" s="27" t="e">
        <f>H49-#REF!</f>
        <v>#REF!</v>
      </c>
    </row>
    <row r="50" spans="2:11" ht="25.5" customHeight="1" hidden="1">
      <c r="B50" s="16" t="s">
        <v>93</v>
      </c>
      <c r="C50" s="65">
        <v>902</v>
      </c>
      <c r="D50" s="23" t="s">
        <v>8</v>
      </c>
      <c r="E50" s="23" t="s">
        <v>12</v>
      </c>
      <c r="F50" s="54" t="s">
        <v>175</v>
      </c>
      <c r="G50" s="23" t="s">
        <v>92</v>
      </c>
      <c r="H50" s="27"/>
      <c r="I50" s="27"/>
      <c r="J50" s="26">
        <f t="shared" si="0"/>
        <v>0</v>
      </c>
      <c r="K50" s="27" t="e">
        <f>H50-#REF!</f>
        <v>#REF!</v>
      </c>
    </row>
    <row r="51" spans="2:11" ht="25.5" customHeight="1">
      <c r="B51" s="64" t="s">
        <v>97</v>
      </c>
      <c r="C51" s="65">
        <v>902</v>
      </c>
      <c r="D51" s="23" t="s">
        <v>8</v>
      </c>
      <c r="E51" s="23" t="s">
        <v>12</v>
      </c>
      <c r="F51" s="54" t="s">
        <v>178</v>
      </c>
      <c r="G51" s="23" t="s">
        <v>98</v>
      </c>
      <c r="H51" s="27">
        <f>H52</f>
        <v>0</v>
      </c>
      <c r="I51" s="27">
        <f>I52</f>
        <v>0</v>
      </c>
      <c r="J51" s="26">
        <f t="shared" si="0"/>
        <v>0</v>
      </c>
      <c r="K51" s="27"/>
    </row>
    <row r="52" spans="2:11" ht="25.5" customHeight="1">
      <c r="B52" s="16" t="s">
        <v>88</v>
      </c>
      <c r="C52" s="65">
        <v>902</v>
      </c>
      <c r="D52" s="23" t="s">
        <v>8</v>
      </c>
      <c r="E52" s="23" t="s">
        <v>12</v>
      </c>
      <c r="F52" s="54" t="s">
        <v>178</v>
      </c>
      <c r="G52" s="23" t="s">
        <v>90</v>
      </c>
      <c r="H52" s="27">
        <f>H53+H54</f>
        <v>0</v>
      </c>
      <c r="I52" s="27">
        <f>I53</f>
        <v>0</v>
      </c>
      <c r="J52" s="26">
        <f t="shared" si="0"/>
        <v>0</v>
      </c>
      <c r="K52" s="27" t="e">
        <f>H52-#REF!</f>
        <v>#REF!</v>
      </c>
    </row>
    <row r="53" spans="2:11" ht="25.5" customHeight="1">
      <c r="B53" s="16" t="s">
        <v>563</v>
      </c>
      <c r="C53" s="65">
        <v>902</v>
      </c>
      <c r="D53" s="23" t="s">
        <v>8</v>
      </c>
      <c r="E53" s="23" t="s">
        <v>12</v>
      </c>
      <c r="F53" s="54" t="s">
        <v>178</v>
      </c>
      <c r="G53" s="23" t="s">
        <v>92</v>
      </c>
      <c r="H53" s="27">
        <f>'Функциональная 2020'!G52</f>
        <v>0</v>
      </c>
      <c r="I53" s="27">
        <f>I54</f>
        <v>0</v>
      </c>
      <c r="J53" s="26">
        <f t="shared" si="0"/>
        <v>0</v>
      </c>
      <c r="K53" s="27" t="e">
        <f>H53-#REF!</f>
        <v>#REF!</v>
      </c>
    </row>
    <row r="54" spans="2:11" ht="25.5" customHeight="1">
      <c r="B54" s="16" t="s">
        <v>564</v>
      </c>
      <c r="C54" s="65">
        <v>902</v>
      </c>
      <c r="D54" s="23" t="s">
        <v>8</v>
      </c>
      <c r="E54" s="23" t="s">
        <v>12</v>
      </c>
      <c r="F54" s="54" t="s">
        <v>178</v>
      </c>
      <c r="G54" s="23" t="s">
        <v>417</v>
      </c>
      <c r="H54" s="27">
        <f>'Функциональная 2020'!G53</f>
        <v>0</v>
      </c>
      <c r="I54" s="27">
        <f>'Функциональная 2020'!H53</f>
        <v>0</v>
      </c>
      <c r="J54" s="26">
        <f t="shared" si="0"/>
        <v>0</v>
      </c>
      <c r="K54" s="27"/>
    </row>
    <row r="55" spans="2:11" ht="35.25" customHeight="1">
      <c r="B55" s="15" t="s">
        <v>14</v>
      </c>
      <c r="C55" s="65">
        <v>902</v>
      </c>
      <c r="D55" s="23" t="s">
        <v>8</v>
      </c>
      <c r="E55" s="23" t="s">
        <v>12</v>
      </c>
      <c r="F55" s="54" t="s">
        <v>179</v>
      </c>
      <c r="G55" s="23"/>
      <c r="H55" s="27">
        <f>H56+H60+H62</f>
        <v>310.1</v>
      </c>
      <c r="I55" s="27">
        <f>I56+I60+I62</f>
        <v>330.48</v>
      </c>
      <c r="J55" s="26">
        <f t="shared" si="0"/>
        <v>20.379999999999995</v>
      </c>
      <c r="K55" s="27" t="e">
        <f>H55-#REF!</f>
        <v>#REF!</v>
      </c>
    </row>
    <row r="56" spans="2:11" ht="23.25" customHeight="1">
      <c r="B56" s="15" t="s">
        <v>81</v>
      </c>
      <c r="C56" s="65">
        <v>902</v>
      </c>
      <c r="D56" s="23" t="s">
        <v>8</v>
      </c>
      <c r="E56" s="23" t="s">
        <v>12</v>
      </c>
      <c r="F56" s="54" t="s">
        <v>179</v>
      </c>
      <c r="G56" s="23" t="s">
        <v>79</v>
      </c>
      <c r="H56" s="27">
        <f>H57+H58+H59</f>
        <v>301.1</v>
      </c>
      <c r="I56" s="27">
        <f>I57+I58+I59</f>
        <v>301.13</v>
      </c>
      <c r="J56" s="26">
        <f t="shared" si="0"/>
        <v>0.029999999999972715</v>
      </c>
      <c r="K56" s="27" t="e">
        <f>H56-#REF!</f>
        <v>#REF!</v>
      </c>
    </row>
    <row r="57" spans="2:11" ht="21.75" customHeight="1">
      <c r="B57" s="15" t="s">
        <v>80</v>
      </c>
      <c r="C57" s="65">
        <v>902</v>
      </c>
      <c r="D57" s="23" t="s">
        <v>8</v>
      </c>
      <c r="E57" s="23" t="s">
        <v>12</v>
      </c>
      <c r="F57" s="54" t="s">
        <v>179</v>
      </c>
      <c r="G57" s="23" t="s">
        <v>78</v>
      </c>
      <c r="H57" s="27">
        <f>'Функциональная 2020'!G56</f>
        <v>211.4</v>
      </c>
      <c r="I57" s="27">
        <f>'Функциональная 2020'!H56</f>
        <v>211.43</v>
      </c>
      <c r="J57" s="26">
        <f t="shared" si="0"/>
        <v>0.030000000000001137</v>
      </c>
      <c r="K57" s="27" t="e">
        <f>H57-#REF!</f>
        <v>#REF!</v>
      </c>
    </row>
    <row r="58" spans="2:11" ht="24" customHeight="1">
      <c r="B58" s="16" t="s">
        <v>95</v>
      </c>
      <c r="C58" s="65">
        <v>902</v>
      </c>
      <c r="D58" s="23" t="s">
        <v>8</v>
      </c>
      <c r="E58" s="23" t="s">
        <v>12</v>
      </c>
      <c r="F58" s="54" t="s">
        <v>179</v>
      </c>
      <c r="G58" s="23" t="s">
        <v>96</v>
      </c>
      <c r="H58" s="27">
        <f>'Функциональная 2020'!G57</f>
        <v>25.9</v>
      </c>
      <c r="I58" s="27">
        <f>'Функциональная 2020'!H57</f>
        <v>25.9</v>
      </c>
      <c r="J58" s="26">
        <f t="shared" si="0"/>
        <v>0</v>
      </c>
      <c r="K58" s="27" t="e">
        <f>H58-#REF!</f>
        <v>#REF!</v>
      </c>
    </row>
    <row r="59" spans="2:11" ht="30.75" customHeight="1">
      <c r="B59" s="16" t="s">
        <v>174</v>
      </c>
      <c r="C59" s="65">
        <v>902</v>
      </c>
      <c r="D59" s="23" t="s">
        <v>8</v>
      </c>
      <c r="E59" s="23" t="s">
        <v>12</v>
      </c>
      <c r="F59" s="54" t="s">
        <v>179</v>
      </c>
      <c r="G59" s="23" t="s">
        <v>173</v>
      </c>
      <c r="H59" s="27">
        <f>'Функциональная 2020'!G58</f>
        <v>63.8</v>
      </c>
      <c r="I59" s="27">
        <f>'Функциональная 2020'!H58</f>
        <v>63.8</v>
      </c>
      <c r="J59" s="26">
        <f t="shared" si="0"/>
        <v>0</v>
      </c>
      <c r="K59" s="27"/>
    </row>
    <row r="60" spans="2:11" ht="35.25" customHeight="1">
      <c r="B60" s="15" t="s">
        <v>82</v>
      </c>
      <c r="C60" s="65">
        <v>902</v>
      </c>
      <c r="D60" s="23" t="s">
        <v>8</v>
      </c>
      <c r="E60" s="23" t="s">
        <v>12</v>
      </c>
      <c r="F60" s="54" t="s">
        <v>179</v>
      </c>
      <c r="G60" s="23" t="s">
        <v>83</v>
      </c>
      <c r="H60" s="27">
        <f>H61</f>
        <v>9</v>
      </c>
      <c r="I60" s="27">
        <f>I61</f>
        <v>9</v>
      </c>
      <c r="J60" s="26">
        <f t="shared" si="0"/>
        <v>0</v>
      </c>
      <c r="K60" s="27" t="e">
        <f>H60-#REF!</f>
        <v>#REF!</v>
      </c>
    </row>
    <row r="61" spans="2:11" ht="25.5" customHeight="1">
      <c r="B61" s="16" t="s">
        <v>127</v>
      </c>
      <c r="C61" s="65">
        <v>902</v>
      </c>
      <c r="D61" s="23" t="s">
        <v>8</v>
      </c>
      <c r="E61" s="23" t="s">
        <v>12</v>
      </c>
      <c r="F61" s="54" t="s">
        <v>179</v>
      </c>
      <c r="G61" s="23" t="s">
        <v>85</v>
      </c>
      <c r="H61" s="27">
        <f>'Функциональная 2020'!G60</f>
        <v>9</v>
      </c>
      <c r="I61" s="27">
        <f>'Функциональная 2020'!H60</f>
        <v>9</v>
      </c>
      <c r="J61" s="26">
        <f t="shared" si="0"/>
        <v>0</v>
      </c>
      <c r="K61" s="27" t="e">
        <f>H61-#REF!</f>
        <v>#REF!</v>
      </c>
    </row>
    <row r="62" spans="2:11" ht="78.75" customHeight="1">
      <c r="B62" s="16" t="s">
        <v>665</v>
      </c>
      <c r="C62" s="65">
        <v>902</v>
      </c>
      <c r="D62" s="23" t="s">
        <v>8</v>
      </c>
      <c r="E62" s="23" t="s">
        <v>12</v>
      </c>
      <c r="F62" s="54" t="s">
        <v>663</v>
      </c>
      <c r="G62" s="23"/>
      <c r="H62" s="27">
        <f>H63</f>
        <v>0</v>
      </c>
      <c r="I62" s="27">
        <f>I63</f>
        <v>20.35</v>
      </c>
      <c r="J62" s="26">
        <f t="shared" si="0"/>
        <v>20.35</v>
      </c>
      <c r="K62" s="27"/>
    </row>
    <row r="63" spans="2:11" ht="25.5" customHeight="1">
      <c r="B63" s="15" t="s">
        <v>81</v>
      </c>
      <c r="C63" s="65">
        <v>902</v>
      </c>
      <c r="D63" s="23" t="s">
        <v>8</v>
      </c>
      <c r="E63" s="23" t="s">
        <v>12</v>
      </c>
      <c r="F63" s="54" t="s">
        <v>663</v>
      </c>
      <c r="G63" s="23" t="s">
        <v>79</v>
      </c>
      <c r="H63" s="27">
        <f>'Функциональная 2020'!G62</f>
        <v>0</v>
      </c>
      <c r="I63" s="27">
        <f>'Функциональная 2020'!H62</f>
        <v>20.35</v>
      </c>
      <c r="J63" s="26">
        <f t="shared" si="0"/>
        <v>20.35</v>
      </c>
      <c r="K63" s="27"/>
    </row>
    <row r="64" spans="2:11" ht="25.5" customHeight="1">
      <c r="B64" s="15" t="s">
        <v>80</v>
      </c>
      <c r="C64" s="65">
        <v>902</v>
      </c>
      <c r="D64" s="23" t="s">
        <v>8</v>
      </c>
      <c r="E64" s="23" t="s">
        <v>12</v>
      </c>
      <c r="F64" s="54" t="s">
        <v>663</v>
      </c>
      <c r="G64" s="23" t="s">
        <v>78</v>
      </c>
      <c r="H64" s="27">
        <f>'Функциональная 2020'!G63</f>
        <v>0</v>
      </c>
      <c r="I64" s="27">
        <f>'Функциональная 2020'!H63</f>
        <v>15.63</v>
      </c>
      <c r="J64" s="26">
        <f t="shared" si="0"/>
        <v>15.63</v>
      </c>
      <c r="K64" s="27"/>
    </row>
    <row r="65" spans="2:11" ht="46.5" customHeight="1">
      <c r="B65" s="16" t="s">
        <v>174</v>
      </c>
      <c r="C65" s="65">
        <v>902</v>
      </c>
      <c r="D65" s="23" t="s">
        <v>8</v>
      </c>
      <c r="E65" s="23" t="s">
        <v>12</v>
      </c>
      <c r="F65" s="54" t="s">
        <v>663</v>
      </c>
      <c r="G65" s="23" t="s">
        <v>173</v>
      </c>
      <c r="H65" s="27">
        <f>'Функциональная 2020'!G64</f>
        <v>0</v>
      </c>
      <c r="I65" s="27">
        <f>'Функциональная 2020'!H64</f>
        <v>4.72</v>
      </c>
      <c r="J65" s="26">
        <f t="shared" si="0"/>
        <v>4.72</v>
      </c>
      <c r="K65" s="27"/>
    </row>
    <row r="66" spans="2:11" s="98" customFormat="1" ht="44.25" customHeight="1">
      <c r="B66" s="73" t="s">
        <v>202</v>
      </c>
      <c r="C66" s="100">
        <v>902</v>
      </c>
      <c r="D66" s="24" t="s">
        <v>8</v>
      </c>
      <c r="E66" s="24" t="s">
        <v>15</v>
      </c>
      <c r="F66" s="24"/>
      <c r="G66" s="24"/>
      <c r="H66" s="26">
        <f>H67+H91</f>
        <v>14321.6</v>
      </c>
      <c r="I66" s="26">
        <f>I67+I91</f>
        <v>14682.87</v>
      </c>
      <c r="J66" s="26">
        <f t="shared" si="0"/>
        <v>361.27000000000044</v>
      </c>
      <c r="K66" s="26" t="e">
        <f>H66-#REF!</f>
        <v>#REF!</v>
      </c>
    </row>
    <row r="67" spans="2:11" ht="36" customHeight="1">
      <c r="B67" s="15" t="s">
        <v>534</v>
      </c>
      <c r="C67" s="65">
        <v>902</v>
      </c>
      <c r="D67" s="23" t="s">
        <v>128</v>
      </c>
      <c r="E67" s="23" t="s">
        <v>15</v>
      </c>
      <c r="F67" s="54" t="s">
        <v>9</v>
      </c>
      <c r="G67" s="23"/>
      <c r="H67" s="27">
        <f>H68</f>
        <v>13313.7</v>
      </c>
      <c r="I67" s="27">
        <f>I68</f>
        <v>13664.970000000001</v>
      </c>
      <c r="J67" s="26">
        <f t="shared" si="0"/>
        <v>351.27000000000044</v>
      </c>
      <c r="K67" s="26"/>
    </row>
    <row r="68" spans="2:11" ht="24" customHeight="1">
      <c r="B68" s="15" t="s">
        <v>183</v>
      </c>
      <c r="C68" s="65">
        <v>902</v>
      </c>
      <c r="D68" s="23" t="s">
        <v>8</v>
      </c>
      <c r="E68" s="23" t="s">
        <v>15</v>
      </c>
      <c r="F68" s="54" t="s">
        <v>184</v>
      </c>
      <c r="G68" s="23"/>
      <c r="H68" s="27">
        <f>H69</f>
        <v>13313.7</v>
      </c>
      <c r="I68" s="27">
        <f>I69</f>
        <v>13664.970000000001</v>
      </c>
      <c r="J68" s="26">
        <f t="shared" si="0"/>
        <v>351.27000000000044</v>
      </c>
      <c r="K68" s="26"/>
    </row>
    <row r="69" spans="2:11" ht="41.25">
      <c r="B69" s="15" t="s">
        <v>222</v>
      </c>
      <c r="C69" s="65">
        <v>902</v>
      </c>
      <c r="D69" s="23" t="s">
        <v>8</v>
      </c>
      <c r="E69" s="23" t="s">
        <v>15</v>
      </c>
      <c r="F69" s="54" t="s">
        <v>185</v>
      </c>
      <c r="G69" s="23"/>
      <c r="H69" s="27">
        <f>H70+H87</f>
        <v>13313.7</v>
      </c>
      <c r="I69" s="27">
        <f>I70+I87</f>
        <v>13664.970000000001</v>
      </c>
      <c r="J69" s="26">
        <f t="shared" si="0"/>
        <v>351.27000000000044</v>
      </c>
      <c r="K69" s="26"/>
    </row>
    <row r="70" spans="2:11" ht="27">
      <c r="B70" s="70" t="s">
        <v>186</v>
      </c>
      <c r="C70" s="65">
        <v>902</v>
      </c>
      <c r="D70" s="23" t="s">
        <v>8</v>
      </c>
      <c r="E70" s="23" t="s">
        <v>15</v>
      </c>
      <c r="F70" s="57" t="s">
        <v>187</v>
      </c>
      <c r="G70" s="23"/>
      <c r="H70" s="27">
        <f>H71+H76+H80</f>
        <v>13313.7</v>
      </c>
      <c r="I70" s="27">
        <f>I71+I76+I80</f>
        <v>13299.7</v>
      </c>
      <c r="J70" s="26">
        <f t="shared" si="0"/>
        <v>-14</v>
      </c>
      <c r="K70" s="26"/>
    </row>
    <row r="71" spans="2:11" ht="54.75">
      <c r="B71" s="69" t="s">
        <v>188</v>
      </c>
      <c r="C71" s="65">
        <v>902</v>
      </c>
      <c r="D71" s="23" t="s">
        <v>8</v>
      </c>
      <c r="E71" s="23" t="s">
        <v>15</v>
      </c>
      <c r="F71" s="54" t="s">
        <v>189</v>
      </c>
      <c r="G71" s="23" t="s">
        <v>190</v>
      </c>
      <c r="H71" s="27">
        <f>H72</f>
        <v>11700.7</v>
      </c>
      <c r="I71" s="27">
        <f>I72</f>
        <v>11700.7</v>
      </c>
      <c r="J71" s="26">
        <f t="shared" si="0"/>
        <v>0</v>
      </c>
      <c r="K71" s="26" t="e">
        <f>H71-#REF!</f>
        <v>#REF!</v>
      </c>
    </row>
    <row r="72" spans="2:11" ht="27">
      <c r="B72" s="69" t="s">
        <v>191</v>
      </c>
      <c r="C72" s="65">
        <v>902</v>
      </c>
      <c r="D72" s="23" t="s">
        <v>8</v>
      </c>
      <c r="E72" s="23" t="s">
        <v>15</v>
      </c>
      <c r="F72" s="54" t="s">
        <v>189</v>
      </c>
      <c r="G72" s="23" t="s">
        <v>79</v>
      </c>
      <c r="H72" s="27">
        <f>H73+H74+H75</f>
        <v>11700.7</v>
      </c>
      <c r="I72" s="27">
        <f>I73+I74+I75</f>
        <v>11700.7</v>
      </c>
      <c r="J72" s="26">
        <f t="shared" si="0"/>
        <v>0</v>
      </c>
      <c r="K72" s="26" t="e">
        <f>H72-#REF!</f>
        <v>#REF!</v>
      </c>
    </row>
    <row r="73" spans="2:11" ht="25.5" customHeight="1">
      <c r="B73" s="15" t="s">
        <v>80</v>
      </c>
      <c r="C73" s="65">
        <v>902</v>
      </c>
      <c r="D73" s="23" t="s">
        <v>8</v>
      </c>
      <c r="E73" s="23" t="s">
        <v>15</v>
      </c>
      <c r="F73" s="54" t="s">
        <v>189</v>
      </c>
      <c r="G73" s="23" t="s">
        <v>78</v>
      </c>
      <c r="H73" s="27">
        <f>'Функциональная 2020'!G72</f>
        <v>8602.7</v>
      </c>
      <c r="I73" s="27">
        <f>'Функциональная 2020'!H72</f>
        <v>8602.7</v>
      </c>
      <c r="J73" s="26">
        <f t="shared" si="0"/>
        <v>0</v>
      </c>
      <c r="K73" s="26" t="e">
        <f>H73-#REF!</f>
        <v>#REF!</v>
      </c>
    </row>
    <row r="74" spans="2:11" ht="35.25" customHeight="1">
      <c r="B74" s="16" t="s">
        <v>95</v>
      </c>
      <c r="C74" s="65">
        <v>902</v>
      </c>
      <c r="D74" s="23" t="s">
        <v>8</v>
      </c>
      <c r="E74" s="23" t="s">
        <v>15</v>
      </c>
      <c r="F74" s="54" t="s">
        <v>189</v>
      </c>
      <c r="G74" s="23" t="s">
        <v>96</v>
      </c>
      <c r="H74" s="27">
        <f>'Функциональная 2020'!G73</f>
        <v>500</v>
      </c>
      <c r="I74" s="27">
        <f>'Функциональная 2020'!H73</f>
        <v>500</v>
      </c>
      <c r="J74" s="26">
        <f t="shared" si="0"/>
        <v>0</v>
      </c>
      <c r="K74" s="26" t="e">
        <f>H74-#REF!</f>
        <v>#REF!</v>
      </c>
    </row>
    <row r="75" spans="2:11" ht="35.25" customHeight="1">
      <c r="B75" s="16" t="s">
        <v>174</v>
      </c>
      <c r="C75" s="65">
        <v>902</v>
      </c>
      <c r="D75" s="23" t="s">
        <v>8</v>
      </c>
      <c r="E75" s="23" t="s">
        <v>15</v>
      </c>
      <c r="F75" s="54" t="s">
        <v>189</v>
      </c>
      <c r="G75" s="23" t="s">
        <v>173</v>
      </c>
      <c r="H75" s="27">
        <f>'Функциональная 2020'!G74</f>
        <v>2598</v>
      </c>
      <c r="I75" s="27">
        <f>'Функциональная 2020'!H74</f>
        <v>2598</v>
      </c>
      <c r="J75" s="26">
        <f t="shared" si="0"/>
        <v>0</v>
      </c>
      <c r="K75" s="26"/>
    </row>
    <row r="76" spans="2:11" ht="35.25" customHeight="1">
      <c r="B76" s="58" t="s">
        <v>192</v>
      </c>
      <c r="C76" s="65">
        <v>902</v>
      </c>
      <c r="D76" s="23" t="s">
        <v>8</v>
      </c>
      <c r="E76" s="23" t="s">
        <v>15</v>
      </c>
      <c r="F76" s="54" t="s">
        <v>189</v>
      </c>
      <c r="G76" s="23" t="s">
        <v>193</v>
      </c>
      <c r="H76" s="27">
        <f>H77</f>
        <v>1408</v>
      </c>
      <c r="I76" s="27">
        <f>I77</f>
        <v>1394</v>
      </c>
      <c r="J76" s="26">
        <f t="shared" si="0"/>
        <v>-14</v>
      </c>
      <c r="K76" s="26"/>
    </row>
    <row r="77" spans="2:11" ht="30" customHeight="1">
      <c r="B77" s="69" t="s">
        <v>194</v>
      </c>
      <c r="C77" s="65">
        <v>902</v>
      </c>
      <c r="D77" s="23" t="s">
        <v>8</v>
      </c>
      <c r="E77" s="23" t="s">
        <v>15</v>
      </c>
      <c r="F77" s="54" t="s">
        <v>189</v>
      </c>
      <c r="G77" s="23" t="s">
        <v>83</v>
      </c>
      <c r="H77" s="27">
        <f>H78+H79</f>
        <v>1408</v>
      </c>
      <c r="I77" s="27">
        <f>I78+I79</f>
        <v>1394</v>
      </c>
      <c r="J77" s="26">
        <f t="shared" si="0"/>
        <v>-14</v>
      </c>
      <c r="K77" s="26" t="e">
        <f>H77-#REF!</f>
        <v>#REF!</v>
      </c>
    </row>
    <row r="78" spans="2:11" ht="33.75" customHeight="1">
      <c r="B78" s="16" t="s">
        <v>86</v>
      </c>
      <c r="C78" s="65">
        <v>902</v>
      </c>
      <c r="D78" s="23" t="s">
        <v>8</v>
      </c>
      <c r="E78" s="23" t="s">
        <v>15</v>
      </c>
      <c r="F78" s="54" t="s">
        <v>189</v>
      </c>
      <c r="G78" s="23" t="s">
        <v>87</v>
      </c>
      <c r="H78" s="27">
        <f>'Функциональная 2020'!G77</f>
        <v>896.4</v>
      </c>
      <c r="I78" s="27">
        <f>'Функциональная 2020'!H77</f>
        <v>896.4</v>
      </c>
      <c r="J78" s="26">
        <f t="shared" si="0"/>
        <v>0</v>
      </c>
      <c r="K78" s="26" t="e">
        <f>H78-#REF!</f>
        <v>#REF!</v>
      </c>
    </row>
    <row r="79" spans="2:11" ht="34.5" customHeight="1">
      <c r="B79" s="15" t="s">
        <v>84</v>
      </c>
      <c r="C79" s="65">
        <v>902</v>
      </c>
      <c r="D79" s="23" t="s">
        <v>8</v>
      </c>
      <c r="E79" s="23" t="s">
        <v>15</v>
      </c>
      <c r="F79" s="54" t="s">
        <v>189</v>
      </c>
      <c r="G79" s="23" t="s">
        <v>85</v>
      </c>
      <c r="H79" s="27">
        <f>'Функциональная 2020'!G78</f>
        <v>511.6</v>
      </c>
      <c r="I79" s="27">
        <f>'Функциональная 2020'!H78</f>
        <v>497.6</v>
      </c>
      <c r="J79" s="26">
        <f t="shared" si="0"/>
        <v>-14</v>
      </c>
      <c r="K79" s="26" t="e">
        <f>H79-#REF!</f>
        <v>#REF!</v>
      </c>
    </row>
    <row r="80" spans="2:11" ht="30" customHeight="1">
      <c r="B80" s="64" t="s">
        <v>97</v>
      </c>
      <c r="C80" s="65">
        <v>902</v>
      </c>
      <c r="D80" s="23" t="s">
        <v>8</v>
      </c>
      <c r="E80" s="23" t="s">
        <v>15</v>
      </c>
      <c r="F80" s="54" t="s">
        <v>189</v>
      </c>
      <c r="G80" s="23" t="s">
        <v>98</v>
      </c>
      <c r="H80" s="55">
        <f>H81+H83</f>
        <v>205</v>
      </c>
      <c r="I80" s="55">
        <f>I81+I83</f>
        <v>205</v>
      </c>
      <c r="J80" s="26">
        <f t="shared" si="0"/>
        <v>0</v>
      </c>
      <c r="K80" s="36" t="e">
        <f>K81+K83</f>
        <v>#REF!</v>
      </c>
    </row>
    <row r="81" spans="2:11" ht="30" customHeight="1">
      <c r="B81" s="15" t="s">
        <v>133</v>
      </c>
      <c r="C81" s="65">
        <v>902</v>
      </c>
      <c r="D81" s="23" t="s">
        <v>8</v>
      </c>
      <c r="E81" s="23" t="s">
        <v>15</v>
      </c>
      <c r="F81" s="54" t="s">
        <v>189</v>
      </c>
      <c r="G81" s="23" t="s">
        <v>135</v>
      </c>
      <c r="H81" s="27">
        <f>H82</f>
        <v>70</v>
      </c>
      <c r="I81" s="27">
        <f>I82</f>
        <v>70</v>
      </c>
      <c r="J81" s="26">
        <f t="shared" si="0"/>
        <v>0</v>
      </c>
      <c r="K81" s="26" t="e">
        <f>H81-#REF!</f>
        <v>#REF!</v>
      </c>
    </row>
    <row r="82" spans="2:11" ht="42.75" customHeight="1">
      <c r="B82" s="15" t="s">
        <v>134</v>
      </c>
      <c r="C82" s="65">
        <v>902</v>
      </c>
      <c r="D82" s="23" t="s">
        <v>8</v>
      </c>
      <c r="E82" s="23" t="s">
        <v>15</v>
      </c>
      <c r="F82" s="54" t="s">
        <v>189</v>
      </c>
      <c r="G82" s="23" t="s">
        <v>136</v>
      </c>
      <c r="H82" s="27">
        <f>'Функциональная 2020'!G81</f>
        <v>70</v>
      </c>
      <c r="I82" s="27">
        <f>'Функциональная 2020'!H81</f>
        <v>70</v>
      </c>
      <c r="J82" s="26">
        <f t="shared" si="0"/>
        <v>0</v>
      </c>
      <c r="K82" s="26" t="e">
        <f>H82-#REF!</f>
        <v>#REF!</v>
      </c>
    </row>
    <row r="83" spans="2:11" ht="25.5" customHeight="1">
      <c r="B83" s="16" t="s">
        <v>88</v>
      </c>
      <c r="C83" s="65">
        <v>902</v>
      </c>
      <c r="D83" s="23" t="s">
        <v>8</v>
      </c>
      <c r="E83" s="23" t="s">
        <v>15</v>
      </c>
      <c r="F83" s="54" t="s">
        <v>189</v>
      </c>
      <c r="G83" s="23" t="s">
        <v>90</v>
      </c>
      <c r="H83" s="27">
        <f>H84+H85+H86</f>
        <v>135</v>
      </c>
      <c r="I83" s="27">
        <f>I84+I85+I86</f>
        <v>135</v>
      </c>
      <c r="J83" s="26">
        <f t="shared" si="0"/>
        <v>0</v>
      </c>
      <c r="K83" s="26" t="e">
        <f>H83-#REF!</f>
        <v>#REF!</v>
      </c>
    </row>
    <row r="84" spans="2:11" ht="35.25" customHeight="1">
      <c r="B84" s="16" t="s">
        <v>89</v>
      </c>
      <c r="C84" s="65">
        <v>902</v>
      </c>
      <c r="D84" s="23" t="s">
        <v>8</v>
      </c>
      <c r="E84" s="23" t="s">
        <v>15</v>
      </c>
      <c r="F84" s="54" t="s">
        <v>189</v>
      </c>
      <c r="G84" s="23" t="s">
        <v>91</v>
      </c>
      <c r="H84" s="27">
        <f>'Функциональная 2020'!G83</f>
        <v>10</v>
      </c>
      <c r="I84" s="27">
        <f>'Функциональная 2020'!H83</f>
        <v>10</v>
      </c>
      <c r="J84" s="26">
        <f t="shared" si="0"/>
        <v>0</v>
      </c>
      <c r="K84" s="26" t="e">
        <f>H84-#REF!</f>
        <v>#REF!</v>
      </c>
    </row>
    <row r="85" spans="2:11" ht="25.5" customHeight="1">
      <c r="B85" s="16" t="s">
        <v>563</v>
      </c>
      <c r="C85" s="65">
        <v>902</v>
      </c>
      <c r="D85" s="23" t="s">
        <v>8</v>
      </c>
      <c r="E85" s="23" t="s">
        <v>15</v>
      </c>
      <c r="F85" s="54" t="s">
        <v>189</v>
      </c>
      <c r="G85" s="23" t="s">
        <v>92</v>
      </c>
      <c r="H85" s="27">
        <f>'Функциональная 2020'!G84</f>
        <v>40</v>
      </c>
      <c r="I85" s="27">
        <f>'Функциональная 2020'!H84</f>
        <v>40</v>
      </c>
      <c r="J85" s="26">
        <f t="shared" si="0"/>
        <v>0</v>
      </c>
      <c r="K85" s="26" t="e">
        <f>H85-#REF!</f>
        <v>#REF!</v>
      </c>
    </row>
    <row r="86" spans="2:11" ht="25.5" customHeight="1">
      <c r="B86" s="16" t="s">
        <v>564</v>
      </c>
      <c r="C86" s="65">
        <v>902</v>
      </c>
      <c r="D86" s="23" t="s">
        <v>8</v>
      </c>
      <c r="E86" s="23" t="s">
        <v>15</v>
      </c>
      <c r="F86" s="54" t="s">
        <v>189</v>
      </c>
      <c r="G86" s="23" t="s">
        <v>417</v>
      </c>
      <c r="H86" s="27">
        <f>'Функциональная 2020'!G85</f>
        <v>85</v>
      </c>
      <c r="I86" s="27">
        <f>'Функциональная 2020'!H85</f>
        <v>85</v>
      </c>
      <c r="J86" s="26">
        <f aca="true" t="shared" si="1" ref="J86:J149">I86-H86</f>
        <v>0</v>
      </c>
      <c r="K86" s="26"/>
    </row>
    <row r="87" spans="2:11" ht="25.5" customHeight="1">
      <c r="B87" s="16" t="s">
        <v>665</v>
      </c>
      <c r="C87" s="65">
        <v>902</v>
      </c>
      <c r="D87" s="23" t="s">
        <v>8</v>
      </c>
      <c r="E87" s="23" t="s">
        <v>15</v>
      </c>
      <c r="F87" s="54" t="s">
        <v>666</v>
      </c>
      <c r="G87" s="23"/>
      <c r="H87" s="27">
        <f>'Функциональная 2020'!G86</f>
        <v>0</v>
      </c>
      <c r="I87" s="27">
        <f>'Функциональная 2020'!H86</f>
        <v>365.27</v>
      </c>
      <c r="J87" s="26">
        <f t="shared" si="1"/>
        <v>365.27</v>
      </c>
      <c r="K87" s="26"/>
    </row>
    <row r="88" spans="2:11" ht="25.5" customHeight="1">
      <c r="B88" s="15" t="s">
        <v>81</v>
      </c>
      <c r="C88" s="65">
        <v>902</v>
      </c>
      <c r="D88" s="23" t="s">
        <v>8</v>
      </c>
      <c r="E88" s="23" t="s">
        <v>15</v>
      </c>
      <c r="F88" s="54" t="s">
        <v>666</v>
      </c>
      <c r="G88" s="23" t="s">
        <v>79</v>
      </c>
      <c r="H88" s="27">
        <f>'Функциональная 2020'!G87</f>
        <v>0</v>
      </c>
      <c r="I88" s="27">
        <f>'Функциональная 2020'!H87</f>
        <v>365.27</v>
      </c>
      <c r="J88" s="26">
        <f t="shared" si="1"/>
        <v>365.27</v>
      </c>
      <c r="K88" s="26"/>
    </row>
    <row r="89" spans="2:11" ht="25.5" customHeight="1">
      <c r="B89" s="15" t="s">
        <v>80</v>
      </c>
      <c r="C89" s="65">
        <v>902</v>
      </c>
      <c r="D89" s="23" t="s">
        <v>8</v>
      </c>
      <c r="E89" s="23" t="s">
        <v>15</v>
      </c>
      <c r="F89" s="54" t="s">
        <v>666</v>
      </c>
      <c r="G89" s="23" t="s">
        <v>78</v>
      </c>
      <c r="H89" s="27">
        <f>'Функциональная 2020'!G88</f>
        <v>0</v>
      </c>
      <c r="I89" s="27">
        <f>'Функциональная 2020'!H88</f>
        <v>280.55</v>
      </c>
      <c r="J89" s="26">
        <f t="shared" si="1"/>
        <v>280.55</v>
      </c>
      <c r="K89" s="26"/>
    </row>
    <row r="90" spans="2:11" ht="25.5" customHeight="1">
      <c r="B90" s="16" t="s">
        <v>174</v>
      </c>
      <c r="C90" s="65">
        <v>902</v>
      </c>
      <c r="D90" s="23" t="s">
        <v>8</v>
      </c>
      <c r="E90" s="23" t="s">
        <v>15</v>
      </c>
      <c r="F90" s="54" t="s">
        <v>666</v>
      </c>
      <c r="G90" s="23" t="s">
        <v>173</v>
      </c>
      <c r="H90" s="27">
        <f>'Функциональная 2020'!G89</f>
        <v>0</v>
      </c>
      <c r="I90" s="27">
        <f>'Функциональная 2020'!H89</f>
        <v>84.72</v>
      </c>
      <c r="J90" s="26">
        <f t="shared" si="1"/>
        <v>84.72</v>
      </c>
      <c r="K90" s="26"/>
    </row>
    <row r="91" spans="2:11" ht="25.5" customHeight="1">
      <c r="B91" s="16" t="s">
        <v>180</v>
      </c>
      <c r="C91" s="65">
        <v>902</v>
      </c>
      <c r="D91" s="23" t="s">
        <v>128</v>
      </c>
      <c r="E91" s="23" t="s">
        <v>15</v>
      </c>
      <c r="F91" s="54" t="s">
        <v>181</v>
      </c>
      <c r="G91" s="23"/>
      <c r="H91" s="27">
        <f>H92+H95+H100+H107</f>
        <v>1007.8999999999999</v>
      </c>
      <c r="I91" s="27">
        <f>I92+I95+I100+I107</f>
        <v>1017.8999999999999</v>
      </c>
      <c r="J91" s="26">
        <f t="shared" si="1"/>
        <v>10</v>
      </c>
      <c r="K91" s="26" t="e">
        <f>H91-#REF!</f>
        <v>#REF!</v>
      </c>
    </row>
    <row r="92" spans="2:11" ht="25.5" customHeight="1">
      <c r="B92" s="15" t="s">
        <v>210</v>
      </c>
      <c r="C92" s="65">
        <v>902</v>
      </c>
      <c r="D92" s="23" t="s">
        <v>8</v>
      </c>
      <c r="E92" s="23" t="s">
        <v>15</v>
      </c>
      <c r="F92" s="54" t="s">
        <v>209</v>
      </c>
      <c r="G92" s="23"/>
      <c r="H92" s="27">
        <f>H93</f>
        <v>0</v>
      </c>
      <c r="I92" s="27">
        <f>I93</f>
        <v>10</v>
      </c>
      <c r="J92" s="26">
        <f t="shared" si="1"/>
        <v>10</v>
      </c>
      <c r="K92" s="26"/>
    </row>
    <row r="93" spans="2:11" ht="25.5" customHeight="1">
      <c r="B93" s="15" t="s">
        <v>82</v>
      </c>
      <c r="C93" s="65">
        <v>902</v>
      </c>
      <c r="D93" s="23" t="s">
        <v>8</v>
      </c>
      <c r="E93" s="23" t="s">
        <v>15</v>
      </c>
      <c r="F93" s="54" t="s">
        <v>209</v>
      </c>
      <c r="G93" s="23" t="s">
        <v>83</v>
      </c>
      <c r="H93" s="27">
        <f>H94</f>
        <v>0</v>
      </c>
      <c r="I93" s="27">
        <f>I94</f>
        <v>10</v>
      </c>
      <c r="J93" s="26">
        <f t="shared" si="1"/>
        <v>10</v>
      </c>
      <c r="K93" s="26"/>
    </row>
    <row r="94" spans="2:11" ht="25.5" customHeight="1">
      <c r="B94" s="15" t="s">
        <v>84</v>
      </c>
      <c r="C94" s="65">
        <v>902</v>
      </c>
      <c r="D94" s="23" t="s">
        <v>128</v>
      </c>
      <c r="E94" s="23" t="s">
        <v>15</v>
      </c>
      <c r="F94" s="54" t="s">
        <v>209</v>
      </c>
      <c r="G94" s="23" t="s">
        <v>85</v>
      </c>
      <c r="H94" s="27">
        <f>'Функциональная 2020'!G93</f>
        <v>0</v>
      </c>
      <c r="I94" s="27">
        <f>'Функциональная 2020'!H93</f>
        <v>10</v>
      </c>
      <c r="J94" s="26">
        <f t="shared" si="1"/>
        <v>10</v>
      </c>
      <c r="K94" s="26"/>
    </row>
    <row r="95" spans="2:11" ht="35.25" customHeight="1">
      <c r="B95" s="69" t="s">
        <v>198</v>
      </c>
      <c r="C95" s="65">
        <v>902</v>
      </c>
      <c r="D95" s="23" t="s">
        <v>8</v>
      </c>
      <c r="E95" s="23" t="s">
        <v>15</v>
      </c>
      <c r="F95" s="54" t="s">
        <v>199</v>
      </c>
      <c r="G95" s="23"/>
      <c r="H95" s="27">
        <f>H97</f>
        <v>419.79999999999995</v>
      </c>
      <c r="I95" s="27">
        <f>I97</f>
        <v>419.79999999999995</v>
      </c>
      <c r="J95" s="26">
        <f t="shared" si="1"/>
        <v>0</v>
      </c>
      <c r="K95" s="26" t="e">
        <f>H95-#REF!</f>
        <v>#REF!</v>
      </c>
    </row>
    <row r="96" spans="2:11" ht="54.75">
      <c r="B96" s="69" t="s">
        <v>188</v>
      </c>
      <c r="C96" s="65">
        <v>902</v>
      </c>
      <c r="D96" s="23" t="s">
        <v>8</v>
      </c>
      <c r="E96" s="23" t="s">
        <v>15</v>
      </c>
      <c r="F96" s="54" t="s">
        <v>199</v>
      </c>
      <c r="G96" s="23" t="s">
        <v>190</v>
      </c>
      <c r="H96" s="27">
        <f>H97</f>
        <v>419.79999999999995</v>
      </c>
      <c r="I96" s="27">
        <f>I97</f>
        <v>419.79999999999995</v>
      </c>
      <c r="J96" s="26">
        <f t="shared" si="1"/>
        <v>0</v>
      </c>
      <c r="K96" s="26"/>
    </row>
    <row r="97" spans="2:11" ht="26.25" customHeight="1">
      <c r="B97" s="69" t="s">
        <v>191</v>
      </c>
      <c r="C97" s="65">
        <v>902</v>
      </c>
      <c r="D97" s="29" t="s">
        <v>8</v>
      </c>
      <c r="E97" s="29" t="s">
        <v>15</v>
      </c>
      <c r="F97" s="54" t="s">
        <v>199</v>
      </c>
      <c r="G97" s="23" t="s">
        <v>79</v>
      </c>
      <c r="H97" s="27">
        <f>H98+H99</f>
        <v>419.79999999999995</v>
      </c>
      <c r="I97" s="27">
        <f>I98+I99</f>
        <v>419.79999999999995</v>
      </c>
      <c r="J97" s="26">
        <f t="shared" si="1"/>
        <v>0</v>
      </c>
      <c r="K97" s="26" t="e">
        <f>H97-#REF!</f>
        <v>#REF!</v>
      </c>
    </row>
    <row r="98" spans="2:11" ht="18" customHeight="1">
      <c r="B98" s="15" t="s">
        <v>80</v>
      </c>
      <c r="C98" s="65">
        <v>902</v>
      </c>
      <c r="D98" s="29" t="s">
        <v>8</v>
      </c>
      <c r="E98" s="29" t="s">
        <v>15</v>
      </c>
      <c r="F98" s="54" t="s">
        <v>199</v>
      </c>
      <c r="G98" s="23" t="s">
        <v>78</v>
      </c>
      <c r="H98" s="71">
        <f>'Функциональная 2020'!G97</f>
        <v>322.4</v>
      </c>
      <c r="I98" s="71">
        <f>'Функциональная 2020'!H97</f>
        <v>322.4</v>
      </c>
      <c r="J98" s="26">
        <f t="shared" si="1"/>
        <v>0</v>
      </c>
      <c r="K98" s="26" t="e">
        <f>H98-#REF!</f>
        <v>#REF!</v>
      </c>
    </row>
    <row r="99" spans="2:11" ht="34.5" customHeight="1">
      <c r="B99" s="16" t="s">
        <v>174</v>
      </c>
      <c r="C99" s="65">
        <v>902</v>
      </c>
      <c r="D99" s="29" t="s">
        <v>8</v>
      </c>
      <c r="E99" s="29" t="s">
        <v>15</v>
      </c>
      <c r="F99" s="54" t="s">
        <v>199</v>
      </c>
      <c r="G99" s="23" t="s">
        <v>173</v>
      </c>
      <c r="H99" s="71">
        <f>'Функциональная 2020'!G98</f>
        <v>97.4</v>
      </c>
      <c r="I99" s="71">
        <f>'Функциональная 2020'!H98</f>
        <v>97.4</v>
      </c>
      <c r="J99" s="26">
        <f t="shared" si="1"/>
        <v>0</v>
      </c>
      <c r="K99" s="26"/>
    </row>
    <row r="100" spans="2:11" ht="27">
      <c r="B100" s="69" t="s">
        <v>197</v>
      </c>
      <c r="C100" s="65">
        <v>902</v>
      </c>
      <c r="D100" s="23" t="s">
        <v>8</v>
      </c>
      <c r="E100" s="23" t="s">
        <v>15</v>
      </c>
      <c r="F100" s="54" t="s">
        <v>195</v>
      </c>
      <c r="G100" s="23"/>
      <c r="H100" s="27">
        <f>H101+H105</f>
        <v>8.2</v>
      </c>
      <c r="I100" s="27">
        <f>I101+I105</f>
        <v>8.2</v>
      </c>
      <c r="J100" s="26">
        <f t="shared" si="1"/>
        <v>0</v>
      </c>
      <c r="K100" s="26" t="e">
        <f>H100-#REF!</f>
        <v>#REF!</v>
      </c>
    </row>
    <row r="101" spans="2:11" ht="27">
      <c r="B101" s="58" t="s">
        <v>192</v>
      </c>
      <c r="C101" s="65">
        <v>902</v>
      </c>
      <c r="D101" s="23" t="s">
        <v>8</v>
      </c>
      <c r="E101" s="23" t="s">
        <v>15</v>
      </c>
      <c r="F101" s="54" t="s">
        <v>195</v>
      </c>
      <c r="G101" s="23" t="s">
        <v>193</v>
      </c>
      <c r="H101" s="27">
        <f>H102</f>
        <v>1.5</v>
      </c>
      <c r="I101" s="27">
        <f>I102</f>
        <v>1.5</v>
      </c>
      <c r="J101" s="26">
        <f t="shared" si="1"/>
        <v>0</v>
      </c>
      <c r="K101" s="26"/>
    </row>
    <row r="102" spans="2:11" s="12" customFormat="1" ht="30.75" customHeight="1">
      <c r="B102" s="69" t="s">
        <v>194</v>
      </c>
      <c r="C102" s="65">
        <v>902</v>
      </c>
      <c r="D102" s="29" t="s">
        <v>8</v>
      </c>
      <c r="E102" s="29" t="s">
        <v>15</v>
      </c>
      <c r="F102" s="54" t="s">
        <v>195</v>
      </c>
      <c r="G102" s="23" t="s">
        <v>83</v>
      </c>
      <c r="H102" s="27">
        <f>H104+H103</f>
        <v>1.5</v>
      </c>
      <c r="I102" s="27">
        <f>I104+I103</f>
        <v>1.5</v>
      </c>
      <c r="J102" s="26">
        <f t="shared" si="1"/>
        <v>0</v>
      </c>
      <c r="K102" s="26" t="e">
        <f>H102-#REF!</f>
        <v>#REF!</v>
      </c>
    </row>
    <row r="103" spans="2:11" ht="30.75" customHeight="1">
      <c r="B103" s="16" t="s">
        <v>86</v>
      </c>
      <c r="C103" s="65">
        <v>902</v>
      </c>
      <c r="D103" s="29" t="s">
        <v>8</v>
      </c>
      <c r="E103" s="29" t="s">
        <v>15</v>
      </c>
      <c r="F103" s="54" t="s">
        <v>195</v>
      </c>
      <c r="G103" s="23" t="s">
        <v>87</v>
      </c>
      <c r="H103" s="27">
        <f>'Функциональная 2020'!G102</f>
        <v>0</v>
      </c>
      <c r="I103" s="27">
        <f>'Функциональная 2020'!H102</f>
        <v>0</v>
      </c>
      <c r="J103" s="26">
        <f t="shared" si="1"/>
        <v>0</v>
      </c>
      <c r="K103" s="26" t="e">
        <f>H103-#REF!</f>
        <v>#REF!</v>
      </c>
    </row>
    <row r="104" spans="2:11" ht="37.5" customHeight="1">
      <c r="B104" s="15" t="s">
        <v>84</v>
      </c>
      <c r="C104" s="65">
        <v>902</v>
      </c>
      <c r="D104" s="29" t="s">
        <v>8</v>
      </c>
      <c r="E104" s="29" t="s">
        <v>15</v>
      </c>
      <c r="F104" s="54" t="s">
        <v>195</v>
      </c>
      <c r="G104" s="23" t="s">
        <v>85</v>
      </c>
      <c r="H104" s="27">
        <f>'Функциональная 2020'!G103</f>
        <v>1.5</v>
      </c>
      <c r="I104" s="27">
        <f>'Функциональная 2020'!H103</f>
        <v>1.5</v>
      </c>
      <c r="J104" s="26">
        <f t="shared" si="1"/>
        <v>0</v>
      </c>
      <c r="K104" s="26" t="e">
        <f>H104-#REF!</f>
        <v>#REF!</v>
      </c>
    </row>
    <row r="105" spans="2:11" ht="27" customHeight="1">
      <c r="B105" s="15" t="s">
        <v>16</v>
      </c>
      <c r="C105" s="65">
        <v>902</v>
      </c>
      <c r="D105" s="29" t="s">
        <v>8</v>
      </c>
      <c r="E105" s="29" t="s">
        <v>15</v>
      </c>
      <c r="F105" s="54" t="s">
        <v>195</v>
      </c>
      <c r="G105" s="23" t="s">
        <v>10</v>
      </c>
      <c r="H105" s="27">
        <f>H106</f>
        <v>6.7</v>
      </c>
      <c r="I105" s="27">
        <f>I106</f>
        <v>6.7</v>
      </c>
      <c r="J105" s="26">
        <f t="shared" si="1"/>
        <v>0</v>
      </c>
      <c r="K105" s="26"/>
    </row>
    <row r="106" spans="2:11" ht="13.5">
      <c r="B106" s="64" t="s">
        <v>196</v>
      </c>
      <c r="C106" s="65">
        <v>902</v>
      </c>
      <c r="D106" s="29" t="s">
        <v>8</v>
      </c>
      <c r="E106" s="29" t="s">
        <v>15</v>
      </c>
      <c r="F106" s="54" t="s">
        <v>195</v>
      </c>
      <c r="G106" s="23" t="s">
        <v>94</v>
      </c>
      <c r="H106" s="27">
        <f>'Функциональная 2020'!G105</f>
        <v>6.7</v>
      </c>
      <c r="I106" s="27">
        <f>'Функциональная 2020'!H105</f>
        <v>6.7</v>
      </c>
      <c r="J106" s="26">
        <f t="shared" si="1"/>
        <v>0</v>
      </c>
      <c r="K106" s="26" t="e">
        <f>H106-#REF!</f>
        <v>#REF!</v>
      </c>
    </row>
    <row r="107" spans="2:11" ht="41.25">
      <c r="B107" s="15" t="s">
        <v>17</v>
      </c>
      <c r="C107" s="65">
        <v>902</v>
      </c>
      <c r="D107" s="23" t="s">
        <v>8</v>
      </c>
      <c r="E107" s="23" t="s">
        <v>15</v>
      </c>
      <c r="F107" s="54" t="s">
        <v>548</v>
      </c>
      <c r="G107" s="23"/>
      <c r="H107" s="27">
        <f>H108+H113+H117</f>
        <v>579.9</v>
      </c>
      <c r="I107" s="27">
        <f>I108+I113+I117</f>
        <v>579.9</v>
      </c>
      <c r="J107" s="26">
        <f t="shared" si="1"/>
        <v>0</v>
      </c>
      <c r="K107" s="26" t="e">
        <f>H107-#REF!</f>
        <v>#REF!</v>
      </c>
    </row>
    <row r="108" spans="2:11" ht="54.75">
      <c r="B108" s="69" t="s">
        <v>188</v>
      </c>
      <c r="C108" s="65">
        <v>902</v>
      </c>
      <c r="D108" s="23" t="s">
        <v>8</v>
      </c>
      <c r="E108" s="23" t="s">
        <v>15</v>
      </c>
      <c r="F108" s="54" t="s">
        <v>548</v>
      </c>
      <c r="G108" s="23" t="s">
        <v>190</v>
      </c>
      <c r="H108" s="27">
        <f>H109</f>
        <v>494.1</v>
      </c>
      <c r="I108" s="27">
        <f>I109</f>
        <v>494.1</v>
      </c>
      <c r="J108" s="26">
        <f t="shared" si="1"/>
        <v>0</v>
      </c>
      <c r="K108" s="26"/>
    </row>
    <row r="109" spans="2:11" ht="13.5">
      <c r="B109" s="15" t="s">
        <v>81</v>
      </c>
      <c r="C109" s="65">
        <v>902</v>
      </c>
      <c r="D109" s="23" t="s">
        <v>8</v>
      </c>
      <c r="E109" s="23" t="s">
        <v>15</v>
      </c>
      <c r="F109" s="54" t="s">
        <v>548</v>
      </c>
      <c r="G109" s="23" t="s">
        <v>79</v>
      </c>
      <c r="H109" s="27">
        <f>H110+H111</f>
        <v>494.1</v>
      </c>
      <c r="I109" s="27">
        <f>I110+I111</f>
        <v>494.1</v>
      </c>
      <c r="J109" s="26">
        <f t="shared" si="1"/>
        <v>0</v>
      </c>
      <c r="K109" s="26" t="e">
        <f>H109-#REF!</f>
        <v>#REF!</v>
      </c>
    </row>
    <row r="110" spans="2:11" ht="13.5">
      <c r="B110" s="15" t="s">
        <v>80</v>
      </c>
      <c r="C110" s="65">
        <v>902</v>
      </c>
      <c r="D110" s="23" t="s">
        <v>8</v>
      </c>
      <c r="E110" s="23" t="s">
        <v>15</v>
      </c>
      <c r="F110" s="54" t="s">
        <v>548</v>
      </c>
      <c r="G110" s="23" t="s">
        <v>78</v>
      </c>
      <c r="H110" s="27">
        <f>'Функциональная 2020'!G109</f>
        <v>379.5</v>
      </c>
      <c r="I110" s="27">
        <f>'Функциональная 2020'!H109</f>
        <v>379.5</v>
      </c>
      <c r="J110" s="26">
        <f t="shared" si="1"/>
        <v>0</v>
      </c>
      <c r="K110" s="26" t="e">
        <f>H110-#REF!</f>
        <v>#REF!</v>
      </c>
    </row>
    <row r="111" spans="2:11" ht="33.75" customHeight="1">
      <c r="B111" s="16" t="s">
        <v>174</v>
      </c>
      <c r="C111" s="65">
        <v>902</v>
      </c>
      <c r="D111" s="23" t="s">
        <v>8</v>
      </c>
      <c r="E111" s="23" t="s">
        <v>15</v>
      </c>
      <c r="F111" s="54" t="s">
        <v>548</v>
      </c>
      <c r="G111" s="23" t="s">
        <v>173</v>
      </c>
      <c r="H111" s="27">
        <f>'Функциональная 2020'!G110</f>
        <v>114.6</v>
      </c>
      <c r="I111" s="27">
        <f>'Функциональная 2020'!H110</f>
        <v>114.6</v>
      </c>
      <c r="J111" s="26">
        <f t="shared" si="1"/>
        <v>0</v>
      </c>
      <c r="K111" s="26"/>
    </row>
    <row r="112" spans="2:11" ht="66" customHeight="1">
      <c r="B112" s="17" t="s">
        <v>18</v>
      </c>
      <c r="C112" s="65">
        <v>902</v>
      </c>
      <c r="D112" s="23" t="s">
        <v>8</v>
      </c>
      <c r="E112" s="23" t="s">
        <v>15</v>
      </c>
      <c r="F112" s="54" t="s">
        <v>548</v>
      </c>
      <c r="G112" s="23"/>
      <c r="H112" s="27">
        <f>H113+H117</f>
        <v>85.8</v>
      </c>
      <c r="I112" s="27">
        <f>I113+I117</f>
        <v>85.8</v>
      </c>
      <c r="J112" s="26">
        <f t="shared" si="1"/>
        <v>0</v>
      </c>
      <c r="K112" s="26" t="e">
        <f>H112-#REF!</f>
        <v>#REF!</v>
      </c>
    </row>
    <row r="113" spans="2:11" ht="66" customHeight="1">
      <c r="B113" s="69" t="s">
        <v>188</v>
      </c>
      <c r="C113" s="65">
        <v>902</v>
      </c>
      <c r="D113" s="23" t="s">
        <v>8</v>
      </c>
      <c r="E113" s="23" t="s">
        <v>15</v>
      </c>
      <c r="F113" s="54" t="s">
        <v>548</v>
      </c>
      <c r="G113" s="23" t="s">
        <v>190</v>
      </c>
      <c r="H113" s="27">
        <f>H114</f>
        <v>80</v>
      </c>
      <c r="I113" s="27">
        <f>I114</f>
        <v>80</v>
      </c>
      <c r="J113" s="26">
        <f t="shared" si="1"/>
        <v>0</v>
      </c>
      <c r="K113" s="26"/>
    </row>
    <row r="114" spans="2:11" ht="25.5" customHeight="1">
      <c r="B114" s="15" t="s">
        <v>81</v>
      </c>
      <c r="C114" s="65">
        <v>902</v>
      </c>
      <c r="D114" s="23" t="s">
        <v>8</v>
      </c>
      <c r="E114" s="23" t="s">
        <v>15</v>
      </c>
      <c r="F114" s="54" t="s">
        <v>548</v>
      </c>
      <c r="G114" s="23" t="s">
        <v>79</v>
      </c>
      <c r="H114" s="27">
        <f>H115+H116</f>
        <v>80</v>
      </c>
      <c r="I114" s="27">
        <f>I115+I116</f>
        <v>80</v>
      </c>
      <c r="J114" s="26">
        <f t="shared" si="1"/>
        <v>0</v>
      </c>
      <c r="K114" s="26" t="e">
        <f>H114-#REF!</f>
        <v>#REF!</v>
      </c>
    </row>
    <row r="115" spans="2:11" ht="14.25" customHeight="1">
      <c r="B115" s="15" t="s">
        <v>80</v>
      </c>
      <c r="C115" s="65">
        <v>902</v>
      </c>
      <c r="D115" s="23" t="s">
        <v>8</v>
      </c>
      <c r="E115" s="23" t="s">
        <v>15</v>
      </c>
      <c r="F115" s="54" t="s">
        <v>548</v>
      </c>
      <c r="G115" s="23" t="s">
        <v>78</v>
      </c>
      <c r="H115" s="27">
        <f>'Функциональная 2020'!G114</f>
        <v>61.5</v>
      </c>
      <c r="I115" s="27">
        <f>'Функциональная 2020'!H114</f>
        <v>61.5</v>
      </c>
      <c r="J115" s="26">
        <f t="shared" si="1"/>
        <v>0</v>
      </c>
      <c r="K115" s="26" t="e">
        <f>H115-#REF!</f>
        <v>#REF!</v>
      </c>
    </row>
    <row r="116" spans="2:11" ht="36" customHeight="1">
      <c r="B116" s="16" t="s">
        <v>174</v>
      </c>
      <c r="C116" s="65">
        <v>902</v>
      </c>
      <c r="D116" s="23" t="s">
        <v>8</v>
      </c>
      <c r="E116" s="23" t="s">
        <v>15</v>
      </c>
      <c r="F116" s="54" t="s">
        <v>548</v>
      </c>
      <c r="G116" s="23" t="s">
        <v>173</v>
      </c>
      <c r="H116" s="27">
        <f>'Функциональная 2020'!G115</f>
        <v>18.5</v>
      </c>
      <c r="I116" s="27">
        <f>'Функциональная 2020'!H115</f>
        <v>18.5</v>
      </c>
      <c r="J116" s="26">
        <f t="shared" si="1"/>
        <v>0</v>
      </c>
      <c r="K116" s="26"/>
    </row>
    <row r="117" spans="2:11" ht="36" customHeight="1">
      <c r="B117" s="58" t="s">
        <v>192</v>
      </c>
      <c r="C117" s="65">
        <v>902</v>
      </c>
      <c r="D117" s="23" t="s">
        <v>8</v>
      </c>
      <c r="E117" s="23" t="s">
        <v>15</v>
      </c>
      <c r="F117" s="54" t="s">
        <v>548</v>
      </c>
      <c r="G117" s="23" t="s">
        <v>193</v>
      </c>
      <c r="H117" s="27">
        <f>H118</f>
        <v>5.8</v>
      </c>
      <c r="I117" s="27">
        <f>I118</f>
        <v>5.8</v>
      </c>
      <c r="J117" s="26">
        <f t="shared" si="1"/>
        <v>0</v>
      </c>
      <c r="K117" s="26"/>
    </row>
    <row r="118" spans="2:11" ht="28.5" customHeight="1">
      <c r="B118" s="15" t="s">
        <v>82</v>
      </c>
      <c r="C118" s="65">
        <v>902</v>
      </c>
      <c r="D118" s="23" t="s">
        <v>8</v>
      </c>
      <c r="E118" s="23" t="s">
        <v>15</v>
      </c>
      <c r="F118" s="54" t="s">
        <v>548</v>
      </c>
      <c r="G118" s="23" t="s">
        <v>83</v>
      </c>
      <c r="H118" s="27">
        <f>H119+H120</f>
        <v>5.8</v>
      </c>
      <c r="I118" s="27">
        <f>I119+I120</f>
        <v>5.8</v>
      </c>
      <c r="J118" s="26">
        <f t="shared" si="1"/>
        <v>0</v>
      </c>
      <c r="K118" s="26" t="e">
        <f>H118-#REF!</f>
        <v>#REF!</v>
      </c>
    </row>
    <row r="119" spans="2:11" ht="28.5" customHeight="1">
      <c r="B119" s="16" t="s">
        <v>86</v>
      </c>
      <c r="C119" s="65">
        <v>902</v>
      </c>
      <c r="D119" s="23" t="s">
        <v>8</v>
      </c>
      <c r="E119" s="23" t="s">
        <v>15</v>
      </c>
      <c r="F119" s="54" t="s">
        <v>548</v>
      </c>
      <c r="G119" s="23" t="s">
        <v>87</v>
      </c>
      <c r="H119" s="27">
        <f>'Функциональная 2020'!G118</f>
        <v>0</v>
      </c>
      <c r="I119" s="27">
        <f>'Функциональная 2020'!H118</f>
        <v>0</v>
      </c>
      <c r="J119" s="26">
        <f t="shared" si="1"/>
        <v>0</v>
      </c>
      <c r="K119" s="26" t="e">
        <f>H119-#REF!</f>
        <v>#REF!</v>
      </c>
    </row>
    <row r="120" spans="2:11" ht="32.25" customHeight="1">
      <c r="B120" s="15" t="s">
        <v>84</v>
      </c>
      <c r="C120" s="65">
        <v>902</v>
      </c>
      <c r="D120" s="23" t="s">
        <v>8</v>
      </c>
      <c r="E120" s="23" t="s">
        <v>15</v>
      </c>
      <c r="F120" s="54" t="s">
        <v>548</v>
      </c>
      <c r="G120" s="23" t="s">
        <v>85</v>
      </c>
      <c r="H120" s="27">
        <f>'Функциональная 2020'!G119</f>
        <v>5.8</v>
      </c>
      <c r="I120" s="27">
        <f>'Функциональная 2020'!H119</f>
        <v>5.8</v>
      </c>
      <c r="J120" s="26">
        <f t="shared" si="1"/>
        <v>0</v>
      </c>
      <c r="K120" s="26" t="e">
        <f>H120-#REF!</f>
        <v>#REF!</v>
      </c>
    </row>
    <row r="121" spans="2:11" s="98" customFormat="1" ht="51.75" customHeight="1">
      <c r="B121" s="14" t="s">
        <v>20</v>
      </c>
      <c r="C121" s="100">
        <v>902</v>
      </c>
      <c r="D121" s="24" t="s">
        <v>8</v>
      </c>
      <c r="E121" s="24" t="s">
        <v>21</v>
      </c>
      <c r="F121" s="24"/>
      <c r="G121" s="24"/>
      <c r="H121" s="26">
        <f>H122+H143</f>
        <v>5734.200000000001</v>
      </c>
      <c r="I121" s="26">
        <f>I122+I143</f>
        <v>5882.85</v>
      </c>
      <c r="J121" s="26">
        <f t="shared" si="1"/>
        <v>148.64999999999964</v>
      </c>
      <c r="K121" s="26" t="e">
        <f>H121-#REF!</f>
        <v>#REF!</v>
      </c>
    </row>
    <row r="122" spans="2:11" ht="41.25">
      <c r="B122" s="15" t="s">
        <v>203</v>
      </c>
      <c r="C122" s="65">
        <v>902</v>
      </c>
      <c r="D122" s="23" t="s">
        <v>8</v>
      </c>
      <c r="E122" s="23" t="s">
        <v>21</v>
      </c>
      <c r="F122" s="54" t="s">
        <v>8</v>
      </c>
      <c r="G122" s="23"/>
      <c r="H122" s="27">
        <f>H123</f>
        <v>5524.200000000001</v>
      </c>
      <c r="I122" s="27">
        <f>I123</f>
        <v>5672.85</v>
      </c>
      <c r="J122" s="26">
        <f t="shared" si="1"/>
        <v>148.64999999999964</v>
      </c>
      <c r="K122" s="27" t="e">
        <f>H122-#REF!</f>
        <v>#REF!</v>
      </c>
    </row>
    <row r="123" spans="2:11" ht="41.25">
      <c r="B123" s="15" t="s">
        <v>204</v>
      </c>
      <c r="C123" s="65">
        <v>902</v>
      </c>
      <c r="D123" s="23" t="s">
        <v>8</v>
      </c>
      <c r="E123" s="23" t="s">
        <v>21</v>
      </c>
      <c r="F123" s="54" t="s">
        <v>205</v>
      </c>
      <c r="G123" s="23"/>
      <c r="H123" s="27">
        <f>H124</f>
        <v>5524.200000000001</v>
      </c>
      <c r="I123" s="27">
        <f>I124+I139</f>
        <v>5672.85</v>
      </c>
      <c r="J123" s="26">
        <f t="shared" si="1"/>
        <v>148.64999999999964</v>
      </c>
      <c r="K123" s="27" t="e">
        <f>H123-#REF!</f>
        <v>#REF!</v>
      </c>
    </row>
    <row r="124" spans="2:11" ht="27">
      <c r="B124" s="70" t="s">
        <v>186</v>
      </c>
      <c r="C124" s="65">
        <v>902</v>
      </c>
      <c r="D124" s="23" t="s">
        <v>8</v>
      </c>
      <c r="E124" s="23" t="s">
        <v>21</v>
      </c>
      <c r="F124" s="54" t="s">
        <v>206</v>
      </c>
      <c r="G124" s="23"/>
      <c r="H124" s="27">
        <f>H125+H130+H134</f>
        <v>5524.200000000001</v>
      </c>
      <c r="I124" s="27">
        <f>I125+I130+I134</f>
        <v>5524.200000000001</v>
      </c>
      <c r="J124" s="26">
        <f t="shared" si="1"/>
        <v>0</v>
      </c>
      <c r="K124" s="27"/>
    </row>
    <row r="125" spans="2:11" ht="54.75">
      <c r="B125" s="63" t="s">
        <v>188</v>
      </c>
      <c r="C125" s="65">
        <v>902</v>
      </c>
      <c r="D125" s="23" t="s">
        <v>8</v>
      </c>
      <c r="E125" s="23" t="s">
        <v>21</v>
      </c>
      <c r="F125" s="54" t="s">
        <v>206</v>
      </c>
      <c r="G125" s="23" t="s">
        <v>190</v>
      </c>
      <c r="H125" s="27">
        <f>H126</f>
        <v>4948.1</v>
      </c>
      <c r="I125" s="27">
        <f>I126</f>
        <v>4948.1</v>
      </c>
      <c r="J125" s="26">
        <f t="shared" si="1"/>
        <v>0</v>
      </c>
      <c r="K125" s="27"/>
    </row>
    <row r="126" spans="2:11" ht="31.5" customHeight="1">
      <c r="B126" s="15" t="s">
        <v>81</v>
      </c>
      <c r="C126" s="65">
        <v>902</v>
      </c>
      <c r="D126" s="23" t="s">
        <v>8</v>
      </c>
      <c r="E126" s="23" t="s">
        <v>21</v>
      </c>
      <c r="F126" s="54" t="s">
        <v>206</v>
      </c>
      <c r="G126" s="23" t="s">
        <v>79</v>
      </c>
      <c r="H126" s="27">
        <f>H127+H128+H129</f>
        <v>4948.1</v>
      </c>
      <c r="I126" s="27">
        <f>I127+I128+I129</f>
        <v>4948.1</v>
      </c>
      <c r="J126" s="26">
        <f t="shared" si="1"/>
        <v>0</v>
      </c>
      <c r="K126" s="27" t="e">
        <f>H126-#REF!</f>
        <v>#REF!</v>
      </c>
    </row>
    <row r="127" spans="2:11" ht="18" customHeight="1">
      <c r="B127" s="15" t="s">
        <v>80</v>
      </c>
      <c r="C127" s="65">
        <v>902</v>
      </c>
      <c r="D127" s="23" t="s">
        <v>8</v>
      </c>
      <c r="E127" s="23" t="s">
        <v>21</v>
      </c>
      <c r="F127" s="54" t="s">
        <v>206</v>
      </c>
      <c r="G127" s="23" t="s">
        <v>78</v>
      </c>
      <c r="H127" s="27">
        <f>'Функциональная 2020'!G126</f>
        <v>3500.4</v>
      </c>
      <c r="I127" s="27">
        <f>'Функциональная 2020'!H126</f>
        <v>3500.4</v>
      </c>
      <c r="J127" s="26">
        <f t="shared" si="1"/>
        <v>0</v>
      </c>
      <c r="K127" s="26" t="e">
        <f>H127-#REF!</f>
        <v>#REF!</v>
      </c>
    </row>
    <row r="128" spans="2:11" ht="30.75" customHeight="1">
      <c r="B128" s="16" t="s">
        <v>95</v>
      </c>
      <c r="C128" s="65">
        <v>902</v>
      </c>
      <c r="D128" s="23" t="s">
        <v>8</v>
      </c>
      <c r="E128" s="23" t="s">
        <v>21</v>
      </c>
      <c r="F128" s="54" t="s">
        <v>206</v>
      </c>
      <c r="G128" s="23" t="s">
        <v>96</v>
      </c>
      <c r="H128" s="27">
        <f>'Функциональная 2020'!G127</f>
        <v>204</v>
      </c>
      <c r="I128" s="27">
        <f>'Функциональная 2020'!H127</f>
        <v>204</v>
      </c>
      <c r="J128" s="26">
        <f t="shared" si="1"/>
        <v>0</v>
      </c>
      <c r="K128" s="26" t="e">
        <f>H128-#REF!</f>
        <v>#REF!</v>
      </c>
    </row>
    <row r="129" spans="2:11" ht="30.75" customHeight="1">
      <c r="B129" s="16" t="s">
        <v>174</v>
      </c>
      <c r="C129" s="65">
        <v>902</v>
      </c>
      <c r="D129" s="23" t="s">
        <v>8</v>
      </c>
      <c r="E129" s="23" t="s">
        <v>21</v>
      </c>
      <c r="F129" s="54" t="s">
        <v>206</v>
      </c>
      <c r="G129" s="23" t="s">
        <v>173</v>
      </c>
      <c r="H129" s="27">
        <f>'Функциональная 2020'!G128</f>
        <v>1243.7</v>
      </c>
      <c r="I129" s="27">
        <f>'Функциональная 2020'!H128</f>
        <v>1243.7</v>
      </c>
      <c r="J129" s="26">
        <f t="shared" si="1"/>
        <v>0</v>
      </c>
      <c r="K129" s="26"/>
    </row>
    <row r="130" spans="2:11" ht="30.75" customHeight="1">
      <c r="B130" s="58" t="s">
        <v>192</v>
      </c>
      <c r="C130" s="65">
        <v>902</v>
      </c>
      <c r="D130" s="23" t="s">
        <v>8</v>
      </c>
      <c r="E130" s="23" t="s">
        <v>21</v>
      </c>
      <c r="F130" s="54" t="s">
        <v>206</v>
      </c>
      <c r="G130" s="23" t="s">
        <v>193</v>
      </c>
      <c r="H130" s="27">
        <f>H131</f>
        <v>534.1</v>
      </c>
      <c r="I130" s="27">
        <f>I131</f>
        <v>534.1</v>
      </c>
      <c r="J130" s="26">
        <f t="shared" si="1"/>
        <v>0</v>
      </c>
      <c r="K130" s="26"/>
    </row>
    <row r="131" spans="2:11" ht="33.75" customHeight="1">
      <c r="B131" s="15" t="s">
        <v>82</v>
      </c>
      <c r="C131" s="65">
        <v>902</v>
      </c>
      <c r="D131" s="23" t="s">
        <v>8</v>
      </c>
      <c r="E131" s="23" t="s">
        <v>21</v>
      </c>
      <c r="F131" s="54" t="s">
        <v>206</v>
      </c>
      <c r="G131" s="23" t="s">
        <v>83</v>
      </c>
      <c r="H131" s="27">
        <f>H132+H133</f>
        <v>534.1</v>
      </c>
      <c r="I131" s="27">
        <f>I132+I133</f>
        <v>534.1</v>
      </c>
      <c r="J131" s="26">
        <f t="shared" si="1"/>
        <v>0</v>
      </c>
      <c r="K131" s="26" t="e">
        <f>H131-#REF!</f>
        <v>#REF!</v>
      </c>
    </row>
    <row r="132" spans="2:11" ht="33.75" customHeight="1">
      <c r="B132" s="16" t="s">
        <v>86</v>
      </c>
      <c r="C132" s="65">
        <v>902</v>
      </c>
      <c r="D132" s="23" t="s">
        <v>8</v>
      </c>
      <c r="E132" s="23" t="s">
        <v>21</v>
      </c>
      <c r="F132" s="54" t="s">
        <v>206</v>
      </c>
      <c r="G132" s="23" t="s">
        <v>87</v>
      </c>
      <c r="H132" s="27">
        <f>'Функциональная 2020'!G131</f>
        <v>346</v>
      </c>
      <c r="I132" s="27">
        <f>'Функциональная 2020'!H131</f>
        <v>346</v>
      </c>
      <c r="J132" s="26">
        <f t="shared" si="1"/>
        <v>0</v>
      </c>
      <c r="K132" s="26" t="e">
        <f>H132-#REF!</f>
        <v>#REF!</v>
      </c>
    </row>
    <row r="133" spans="2:11" ht="30.75" customHeight="1">
      <c r="B133" s="15" t="s">
        <v>84</v>
      </c>
      <c r="C133" s="65">
        <v>902</v>
      </c>
      <c r="D133" s="23" t="s">
        <v>8</v>
      </c>
      <c r="E133" s="23" t="s">
        <v>21</v>
      </c>
      <c r="F133" s="54" t="s">
        <v>206</v>
      </c>
      <c r="G133" s="23" t="s">
        <v>85</v>
      </c>
      <c r="H133" s="27">
        <f>'Функциональная 2020'!G132</f>
        <v>188.1</v>
      </c>
      <c r="I133" s="27">
        <f>'Функциональная 2020'!H132</f>
        <v>188.1</v>
      </c>
      <c r="J133" s="26">
        <f t="shared" si="1"/>
        <v>0</v>
      </c>
      <c r="K133" s="26" t="e">
        <f>H133-#REF!</f>
        <v>#REF!</v>
      </c>
    </row>
    <row r="134" spans="2:11" ht="30.75" customHeight="1">
      <c r="B134" s="64" t="s">
        <v>97</v>
      </c>
      <c r="C134" s="65">
        <v>902</v>
      </c>
      <c r="D134" s="23" t="s">
        <v>8</v>
      </c>
      <c r="E134" s="23" t="s">
        <v>21</v>
      </c>
      <c r="F134" s="54" t="s">
        <v>206</v>
      </c>
      <c r="G134" s="23" t="s">
        <v>98</v>
      </c>
      <c r="H134" s="27">
        <f>H135</f>
        <v>42</v>
      </c>
      <c r="I134" s="27">
        <f>I135</f>
        <v>42</v>
      </c>
      <c r="J134" s="26">
        <f t="shared" si="1"/>
        <v>0</v>
      </c>
      <c r="K134" s="26"/>
    </row>
    <row r="135" spans="2:11" ht="18" customHeight="1">
      <c r="B135" s="16" t="s">
        <v>88</v>
      </c>
      <c r="C135" s="65">
        <v>902</v>
      </c>
      <c r="D135" s="23" t="s">
        <v>8</v>
      </c>
      <c r="E135" s="23" t="s">
        <v>21</v>
      </c>
      <c r="F135" s="54" t="s">
        <v>206</v>
      </c>
      <c r="G135" s="23" t="s">
        <v>90</v>
      </c>
      <c r="H135" s="27">
        <f>H136+H137+H138</f>
        <v>42</v>
      </c>
      <c r="I135" s="27">
        <f>I136+I137+I138</f>
        <v>42</v>
      </c>
      <c r="J135" s="26">
        <f t="shared" si="1"/>
        <v>0</v>
      </c>
      <c r="K135" s="26" t="e">
        <f>H135-#REF!</f>
        <v>#REF!</v>
      </c>
    </row>
    <row r="136" spans="2:11" ht="34.5" customHeight="1">
      <c r="B136" s="16" t="s">
        <v>89</v>
      </c>
      <c r="C136" s="65">
        <v>902</v>
      </c>
      <c r="D136" s="23" t="s">
        <v>8</v>
      </c>
      <c r="E136" s="23" t="s">
        <v>21</v>
      </c>
      <c r="F136" s="54" t="s">
        <v>206</v>
      </c>
      <c r="G136" s="23" t="s">
        <v>91</v>
      </c>
      <c r="H136" s="27">
        <f>'Функциональная 2020'!G135</f>
        <v>2</v>
      </c>
      <c r="I136" s="27">
        <f>'Функциональная 2020'!H135</f>
        <v>2</v>
      </c>
      <c r="J136" s="26">
        <f t="shared" si="1"/>
        <v>0</v>
      </c>
      <c r="K136" s="26" t="e">
        <f>H136-#REF!</f>
        <v>#REF!</v>
      </c>
    </row>
    <row r="137" spans="2:11" ht="18" customHeight="1">
      <c r="B137" s="16" t="s">
        <v>563</v>
      </c>
      <c r="C137" s="65">
        <v>902</v>
      </c>
      <c r="D137" s="23" t="s">
        <v>8</v>
      </c>
      <c r="E137" s="23" t="s">
        <v>21</v>
      </c>
      <c r="F137" s="54" t="s">
        <v>206</v>
      </c>
      <c r="G137" s="23" t="s">
        <v>92</v>
      </c>
      <c r="H137" s="27">
        <f>'Функциональная 2020'!G136</f>
        <v>2</v>
      </c>
      <c r="I137" s="27">
        <f>'Функциональная 2020'!H136</f>
        <v>2</v>
      </c>
      <c r="J137" s="26">
        <f t="shared" si="1"/>
        <v>0</v>
      </c>
      <c r="K137" s="26" t="e">
        <f>H137-#REF!</f>
        <v>#REF!</v>
      </c>
    </row>
    <row r="138" spans="2:11" ht="18" customHeight="1">
      <c r="B138" s="16" t="s">
        <v>564</v>
      </c>
      <c r="C138" s="65">
        <v>902</v>
      </c>
      <c r="D138" s="23" t="s">
        <v>8</v>
      </c>
      <c r="E138" s="23" t="s">
        <v>21</v>
      </c>
      <c r="F138" s="54" t="s">
        <v>206</v>
      </c>
      <c r="G138" s="23" t="s">
        <v>417</v>
      </c>
      <c r="H138" s="27">
        <f>'Функциональная 2020'!G137</f>
        <v>38</v>
      </c>
      <c r="I138" s="27">
        <f>'Функциональная 2020'!H137</f>
        <v>38</v>
      </c>
      <c r="J138" s="26">
        <f t="shared" si="1"/>
        <v>0</v>
      </c>
      <c r="K138" s="26"/>
    </row>
    <row r="139" spans="2:11" ht="95.25" customHeight="1">
      <c r="B139" s="16" t="s">
        <v>665</v>
      </c>
      <c r="C139" s="65">
        <v>902</v>
      </c>
      <c r="D139" s="23" t="s">
        <v>8</v>
      </c>
      <c r="E139" s="23" t="s">
        <v>21</v>
      </c>
      <c r="F139" s="54" t="s">
        <v>628</v>
      </c>
      <c r="G139" s="23" t="s">
        <v>190</v>
      </c>
      <c r="H139" s="27">
        <f>'Функциональная 2020'!G138</f>
        <v>0</v>
      </c>
      <c r="I139" s="27">
        <f>'Функциональная 2020'!H138</f>
        <v>148.65</v>
      </c>
      <c r="J139" s="26">
        <f t="shared" si="1"/>
        <v>148.65</v>
      </c>
      <c r="K139" s="26"/>
    </row>
    <row r="140" spans="2:11" ht="18" customHeight="1">
      <c r="B140" s="15" t="s">
        <v>81</v>
      </c>
      <c r="C140" s="65">
        <v>902</v>
      </c>
      <c r="D140" s="23" t="s">
        <v>8</v>
      </c>
      <c r="E140" s="23" t="s">
        <v>21</v>
      </c>
      <c r="F140" s="54" t="s">
        <v>628</v>
      </c>
      <c r="G140" s="23" t="s">
        <v>79</v>
      </c>
      <c r="H140" s="27">
        <f>'Функциональная 2020'!G139</f>
        <v>0</v>
      </c>
      <c r="I140" s="27">
        <f>'Функциональная 2020'!H139</f>
        <v>148.65</v>
      </c>
      <c r="J140" s="26">
        <f t="shared" si="1"/>
        <v>148.65</v>
      </c>
      <c r="K140" s="26"/>
    </row>
    <row r="141" spans="2:11" ht="18" customHeight="1">
      <c r="B141" s="15" t="s">
        <v>80</v>
      </c>
      <c r="C141" s="65">
        <v>902</v>
      </c>
      <c r="D141" s="23" t="s">
        <v>8</v>
      </c>
      <c r="E141" s="23" t="s">
        <v>21</v>
      </c>
      <c r="F141" s="54" t="s">
        <v>628</v>
      </c>
      <c r="G141" s="23" t="s">
        <v>78</v>
      </c>
      <c r="H141" s="27">
        <f>'Функциональная 2020'!G140</f>
        <v>0</v>
      </c>
      <c r="I141" s="27">
        <f>'Функциональная 2020'!H140</f>
        <v>114.15</v>
      </c>
      <c r="J141" s="26">
        <f t="shared" si="1"/>
        <v>114.15</v>
      </c>
      <c r="K141" s="26"/>
    </row>
    <row r="142" spans="2:11" ht="37.5" customHeight="1">
      <c r="B142" s="16" t="s">
        <v>174</v>
      </c>
      <c r="C142" s="65">
        <v>902</v>
      </c>
      <c r="D142" s="23" t="s">
        <v>8</v>
      </c>
      <c r="E142" s="23" t="s">
        <v>21</v>
      </c>
      <c r="F142" s="54" t="s">
        <v>628</v>
      </c>
      <c r="G142" s="23" t="s">
        <v>173</v>
      </c>
      <c r="H142" s="27">
        <f>'Функциональная 2020'!G141</f>
        <v>0</v>
      </c>
      <c r="I142" s="27">
        <f>'Функциональная 2020'!H141</f>
        <v>34.5</v>
      </c>
      <c r="J142" s="26">
        <f t="shared" si="1"/>
        <v>34.5</v>
      </c>
      <c r="K142" s="26"/>
    </row>
    <row r="143" spans="2:11" ht="18" customHeight="1">
      <c r="B143" s="62" t="s">
        <v>180</v>
      </c>
      <c r="C143" s="65">
        <v>902</v>
      </c>
      <c r="D143" s="23" t="s">
        <v>8</v>
      </c>
      <c r="E143" s="23" t="s">
        <v>21</v>
      </c>
      <c r="F143" s="54" t="s">
        <v>181</v>
      </c>
      <c r="G143" s="23"/>
      <c r="H143" s="27">
        <f>H144+H152+H156</f>
        <v>210</v>
      </c>
      <c r="I143" s="27">
        <f>I144+I152+I156</f>
        <v>210</v>
      </c>
      <c r="J143" s="26">
        <f t="shared" si="1"/>
        <v>0</v>
      </c>
      <c r="K143" s="26"/>
    </row>
    <row r="144" spans="2:11" ht="41.25">
      <c r="B144" s="58" t="s">
        <v>207</v>
      </c>
      <c r="C144" s="65">
        <v>902</v>
      </c>
      <c r="D144" s="23" t="s">
        <v>8</v>
      </c>
      <c r="E144" s="23" t="s">
        <v>21</v>
      </c>
      <c r="F144" s="54" t="s">
        <v>565</v>
      </c>
      <c r="G144" s="23"/>
      <c r="H144" s="27">
        <f>H145+H148</f>
        <v>209.4</v>
      </c>
      <c r="I144" s="27">
        <f>I145+I148</f>
        <v>209.4</v>
      </c>
      <c r="J144" s="26">
        <f t="shared" si="1"/>
        <v>0</v>
      </c>
      <c r="K144" s="26" t="e">
        <f>H144-#REF!</f>
        <v>#REF!</v>
      </c>
    </row>
    <row r="145" spans="2:11" ht="54.75">
      <c r="B145" s="63" t="s">
        <v>188</v>
      </c>
      <c r="C145" s="65">
        <v>902</v>
      </c>
      <c r="D145" s="23" t="s">
        <v>8</v>
      </c>
      <c r="E145" s="23" t="s">
        <v>21</v>
      </c>
      <c r="F145" s="54" t="s">
        <v>565</v>
      </c>
      <c r="G145" s="23" t="s">
        <v>190</v>
      </c>
      <c r="H145" s="27">
        <f>H146</f>
        <v>0</v>
      </c>
      <c r="I145" s="27">
        <f>I146</f>
        <v>0</v>
      </c>
      <c r="J145" s="26">
        <f t="shared" si="1"/>
        <v>0</v>
      </c>
      <c r="K145" s="26"/>
    </row>
    <row r="146" spans="2:11" ht="24" customHeight="1">
      <c r="B146" s="15" t="s">
        <v>81</v>
      </c>
      <c r="C146" s="65">
        <v>902</v>
      </c>
      <c r="D146" s="23" t="s">
        <v>8</v>
      </c>
      <c r="E146" s="23" t="s">
        <v>21</v>
      </c>
      <c r="F146" s="54" t="s">
        <v>565</v>
      </c>
      <c r="G146" s="23" t="s">
        <v>79</v>
      </c>
      <c r="H146" s="27">
        <f>H147</f>
        <v>0</v>
      </c>
      <c r="I146" s="27">
        <f>I147</f>
        <v>0</v>
      </c>
      <c r="J146" s="26">
        <f t="shared" si="1"/>
        <v>0</v>
      </c>
      <c r="K146" s="26" t="e">
        <f>H146-#REF!</f>
        <v>#REF!</v>
      </c>
    </row>
    <row r="147" spans="2:11" ht="22.5" customHeight="1">
      <c r="B147" s="16" t="s">
        <v>95</v>
      </c>
      <c r="C147" s="65">
        <v>902</v>
      </c>
      <c r="D147" s="23" t="s">
        <v>8</v>
      </c>
      <c r="E147" s="23" t="s">
        <v>21</v>
      </c>
      <c r="F147" s="54" t="s">
        <v>565</v>
      </c>
      <c r="G147" s="23" t="s">
        <v>96</v>
      </c>
      <c r="H147" s="27">
        <f>'Функциональная 2020'!G146</f>
        <v>0</v>
      </c>
      <c r="I147" s="27">
        <f>'Функциональная 2020'!H146</f>
        <v>0</v>
      </c>
      <c r="J147" s="26">
        <f t="shared" si="1"/>
        <v>0</v>
      </c>
      <c r="K147" s="26" t="e">
        <f>H147-#REF!</f>
        <v>#REF!</v>
      </c>
    </row>
    <row r="148" spans="2:11" ht="27">
      <c r="B148" s="58" t="s">
        <v>192</v>
      </c>
      <c r="C148" s="65">
        <v>902</v>
      </c>
      <c r="D148" s="23" t="s">
        <v>8</v>
      </c>
      <c r="E148" s="23" t="s">
        <v>21</v>
      </c>
      <c r="F148" s="54" t="s">
        <v>565</v>
      </c>
      <c r="G148" s="23" t="s">
        <v>193</v>
      </c>
      <c r="H148" s="27">
        <f>H149</f>
        <v>209.4</v>
      </c>
      <c r="I148" s="27">
        <f>I149</f>
        <v>209.4</v>
      </c>
      <c r="J148" s="26">
        <f t="shared" si="1"/>
        <v>0</v>
      </c>
      <c r="K148" s="26"/>
    </row>
    <row r="149" spans="2:11" ht="24" customHeight="1">
      <c r="B149" s="15" t="s">
        <v>82</v>
      </c>
      <c r="C149" s="65">
        <v>902</v>
      </c>
      <c r="D149" s="23" t="s">
        <v>8</v>
      </c>
      <c r="E149" s="23" t="s">
        <v>21</v>
      </c>
      <c r="F149" s="54" t="s">
        <v>565</v>
      </c>
      <c r="G149" s="23" t="s">
        <v>83</v>
      </c>
      <c r="H149" s="27">
        <f>H150+H151</f>
        <v>209.4</v>
      </c>
      <c r="I149" s="27">
        <f>I150+I151</f>
        <v>209.4</v>
      </c>
      <c r="J149" s="26">
        <f t="shared" si="1"/>
        <v>0</v>
      </c>
      <c r="K149" s="26" t="e">
        <f>H149-#REF!</f>
        <v>#REF!</v>
      </c>
    </row>
    <row r="150" spans="2:11" ht="35.25" customHeight="1">
      <c r="B150" s="16" t="s">
        <v>86</v>
      </c>
      <c r="C150" s="65">
        <v>902</v>
      </c>
      <c r="D150" s="23" t="s">
        <v>8</v>
      </c>
      <c r="E150" s="23" t="s">
        <v>21</v>
      </c>
      <c r="F150" s="54" t="s">
        <v>565</v>
      </c>
      <c r="G150" s="23" t="s">
        <v>87</v>
      </c>
      <c r="H150" s="27">
        <f>'Функциональная 2020'!G149</f>
        <v>170.3</v>
      </c>
      <c r="I150" s="27">
        <f>'Функциональная 2020'!H149</f>
        <v>170.3</v>
      </c>
      <c r="J150" s="26">
        <f aca="true" t="shared" si="2" ref="J150:J213">I150-H150</f>
        <v>0</v>
      </c>
      <c r="K150" s="26" t="e">
        <f>H150-#REF!</f>
        <v>#REF!</v>
      </c>
    </row>
    <row r="151" spans="2:11" ht="24.75" customHeight="1">
      <c r="B151" s="15" t="s">
        <v>84</v>
      </c>
      <c r="C151" s="65">
        <v>902</v>
      </c>
      <c r="D151" s="23" t="s">
        <v>8</v>
      </c>
      <c r="E151" s="23" t="s">
        <v>21</v>
      </c>
      <c r="F151" s="54" t="s">
        <v>565</v>
      </c>
      <c r="G151" s="23" t="s">
        <v>85</v>
      </c>
      <c r="H151" s="27" t="str">
        <f>'Функциональная 2020'!G150</f>
        <v>39,1</v>
      </c>
      <c r="I151" s="27">
        <f>'Функциональная 2020'!H150</f>
        <v>39.1</v>
      </c>
      <c r="J151" s="26">
        <f t="shared" si="2"/>
        <v>0</v>
      </c>
      <c r="K151" s="26" t="e">
        <f>H151-#REF!</f>
        <v>#REF!</v>
      </c>
    </row>
    <row r="152" spans="2:11" ht="49.5" customHeight="1">
      <c r="B152" s="18" t="s">
        <v>22</v>
      </c>
      <c r="C152" s="65">
        <v>902</v>
      </c>
      <c r="D152" s="23" t="s">
        <v>8</v>
      </c>
      <c r="E152" s="23" t="s">
        <v>21</v>
      </c>
      <c r="F152" s="54" t="s">
        <v>565</v>
      </c>
      <c r="G152" s="23"/>
      <c r="H152" s="27">
        <f>H154</f>
        <v>0.6</v>
      </c>
      <c r="I152" s="27">
        <f>I154</f>
        <v>0.6</v>
      </c>
      <c r="J152" s="26">
        <f t="shared" si="2"/>
        <v>0</v>
      </c>
      <c r="K152" s="26" t="e">
        <f>H152-#REF!</f>
        <v>#REF!</v>
      </c>
    </row>
    <row r="153" spans="2:11" ht="27">
      <c r="B153" s="58" t="s">
        <v>192</v>
      </c>
      <c r="C153" s="65">
        <v>902</v>
      </c>
      <c r="D153" s="23" t="s">
        <v>8</v>
      </c>
      <c r="E153" s="23" t="s">
        <v>21</v>
      </c>
      <c r="F153" s="54" t="s">
        <v>565</v>
      </c>
      <c r="G153" s="23" t="s">
        <v>193</v>
      </c>
      <c r="H153" s="27">
        <f>H154</f>
        <v>0.6</v>
      </c>
      <c r="I153" s="27">
        <f>I154</f>
        <v>0.6</v>
      </c>
      <c r="J153" s="26">
        <f t="shared" si="2"/>
        <v>0</v>
      </c>
      <c r="K153" s="26"/>
    </row>
    <row r="154" spans="2:11" ht="25.5" customHeight="1">
      <c r="B154" s="15" t="s">
        <v>82</v>
      </c>
      <c r="C154" s="65">
        <v>902</v>
      </c>
      <c r="D154" s="23" t="s">
        <v>8</v>
      </c>
      <c r="E154" s="23" t="s">
        <v>21</v>
      </c>
      <c r="F154" s="54" t="s">
        <v>565</v>
      </c>
      <c r="G154" s="23" t="s">
        <v>83</v>
      </c>
      <c r="H154" s="27">
        <f>H155</f>
        <v>0.6</v>
      </c>
      <c r="I154" s="27">
        <f>I155</f>
        <v>0.6</v>
      </c>
      <c r="J154" s="26">
        <f t="shared" si="2"/>
        <v>0</v>
      </c>
      <c r="K154" s="26" t="e">
        <f>H154-#REF!</f>
        <v>#REF!</v>
      </c>
    </row>
    <row r="155" spans="2:11" ht="27" customHeight="1">
      <c r="B155" s="15" t="s">
        <v>84</v>
      </c>
      <c r="C155" s="65">
        <v>902</v>
      </c>
      <c r="D155" s="23" t="s">
        <v>8</v>
      </c>
      <c r="E155" s="23" t="s">
        <v>21</v>
      </c>
      <c r="F155" s="54" t="s">
        <v>565</v>
      </c>
      <c r="G155" s="23" t="s">
        <v>85</v>
      </c>
      <c r="H155" s="27">
        <f>'Функциональная 2020'!G154</f>
        <v>0.6</v>
      </c>
      <c r="I155" s="27">
        <f>'Функциональная 2020'!H154</f>
        <v>0.6</v>
      </c>
      <c r="J155" s="26">
        <f t="shared" si="2"/>
        <v>0</v>
      </c>
      <c r="K155" s="26" t="e">
        <f>H155-#REF!</f>
        <v>#REF!</v>
      </c>
    </row>
    <row r="156" spans="2:11" ht="27" customHeight="1">
      <c r="B156" s="15" t="s">
        <v>210</v>
      </c>
      <c r="C156" s="65">
        <v>902</v>
      </c>
      <c r="D156" s="23" t="s">
        <v>8</v>
      </c>
      <c r="E156" s="23" t="s">
        <v>21</v>
      </c>
      <c r="F156" s="54" t="s">
        <v>209</v>
      </c>
      <c r="G156" s="23"/>
      <c r="H156" s="27">
        <f>'Функциональная 2020'!G155</f>
        <v>0</v>
      </c>
      <c r="I156" s="27">
        <f>'Функциональная 2020'!H155</f>
        <v>0</v>
      </c>
      <c r="J156" s="26">
        <f t="shared" si="2"/>
        <v>0</v>
      </c>
      <c r="K156" s="26"/>
    </row>
    <row r="157" spans="2:11" ht="27" customHeight="1">
      <c r="B157" s="15" t="s">
        <v>84</v>
      </c>
      <c r="C157" s="65">
        <v>902</v>
      </c>
      <c r="D157" s="23" t="s">
        <v>8</v>
      </c>
      <c r="E157" s="23" t="s">
        <v>21</v>
      </c>
      <c r="F157" s="54" t="s">
        <v>209</v>
      </c>
      <c r="G157" s="23" t="s">
        <v>85</v>
      </c>
      <c r="H157" s="27">
        <f>'Функциональная 2020'!G156</f>
        <v>0</v>
      </c>
      <c r="I157" s="27">
        <f>'Функциональная 2020'!H156</f>
        <v>0</v>
      </c>
      <c r="J157" s="26">
        <f t="shared" si="2"/>
        <v>0</v>
      </c>
      <c r="K157" s="26"/>
    </row>
    <row r="158" spans="2:11" s="98" customFormat="1" ht="17.25" customHeight="1" hidden="1">
      <c r="B158" s="14" t="s">
        <v>23</v>
      </c>
      <c r="C158" s="100">
        <v>902</v>
      </c>
      <c r="D158" s="24" t="s">
        <v>8</v>
      </c>
      <c r="E158" s="24" t="s">
        <v>24</v>
      </c>
      <c r="F158" s="24"/>
      <c r="G158" s="24"/>
      <c r="H158" s="26">
        <f aca="true" t="shared" si="3" ref="H158:I162">H159</f>
        <v>0</v>
      </c>
      <c r="I158" s="26">
        <f t="shared" si="3"/>
        <v>0</v>
      </c>
      <c r="J158" s="26">
        <f t="shared" si="2"/>
        <v>0</v>
      </c>
      <c r="K158" s="26" t="e">
        <f>H158-#REF!</f>
        <v>#REF!</v>
      </c>
    </row>
    <row r="159" spans="2:11" ht="17.25" customHeight="1" hidden="1">
      <c r="B159" s="62" t="s">
        <v>180</v>
      </c>
      <c r="C159" s="65">
        <v>902</v>
      </c>
      <c r="D159" s="23" t="s">
        <v>8</v>
      </c>
      <c r="E159" s="23" t="s">
        <v>24</v>
      </c>
      <c r="F159" s="54" t="s">
        <v>181</v>
      </c>
      <c r="G159" s="23"/>
      <c r="H159" s="27">
        <f t="shared" si="3"/>
        <v>0</v>
      </c>
      <c r="I159" s="27">
        <f t="shared" si="3"/>
        <v>0</v>
      </c>
      <c r="J159" s="26">
        <f t="shared" si="2"/>
        <v>0</v>
      </c>
      <c r="K159" s="27"/>
    </row>
    <row r="160" spans="2:11" ht="25.5" customHeight="1" hidden="1">
      <c r="B160" s="15" t="s">
        <v>119</v>
      </c>
      <c r="C160" s="65">
        <v>902</v>
      </c>
      <c r="D160" s="23" t="s">
        <v>8</v>
      </c>
      <c r="E160" s="23" t="s">
        <v>24</v>
      </c>
      <c r="F160" s="54" t="s">
        <v>208</v>
      </c>
      <c r="G160" s="23"/>
      <c r="H160" s="27">
        <f t="shared" si="3"/>
        <v>0</v>
      </c>
      <c r="I160" s="27">
        <f t="shared" si="3"/>
        <v>0</v>
      </c>
      <c r="J160" s="26">
        <f t="shared" si="2"/>
        <v>0</v>
      </c>
      <c r="K160" s="27" t="e">
        <f>H160-#REF!</f>
        <v>#REF!</v>
      </c>
    </row>
    <row r="161" spans="2:11" ht="26.25" customHeight="1" hidden="1">
      <c r="B161" s="58" t="s">
        <v>192</v>
      </c>
      <c r="C161" s="65">
        <v>902</v>
      </c>
      <c r="D161" s="23" t="s">
        <v>8</v>
      </c>
      <c r="E161" s="23" t="s">
        <v>24</v>
      </c>
      <c r="F161" s="54" t="s">
        <v>208</v>
      </c>
      <c r="G161" s="23" t="s">
        <v>193</v>
      </c>
      <c r="H161" s="27">
        <f t="shared" si="3"/>
        <v>0</v>
      </c>
      <c r="I161" s="27">
        <f t="shared" si="3"/>
        <v>0</v>
      </c>
      <c r="J161" s="26">
        <f t="shared" si="2"/>
        <v>0</v>
      </c>
      <c r="K161" s="27"/>
    </row>
    <row r="162" spans="2:11" ht="30" customHeight="1" hidden="1">
      <c r="B162" s="15" t="s">
        <v>82</v>
      </c>
      <c r="C162" s="65">
        <v>902</v>
      </c>
      <c r="D162" s="23" t="s">
        <v>8</v>
      </c>
      <c r="E162" s="23" t="s">
        <v>24</v>
      </c>
      <c r="F162" s="54" t="s">
        <v>208</v>
      </c>
      <c r="G162" s="23" t="s">
        <v>83</v>
      </c>
      <c r="H162" s="27">
        <f t="shared" si="3"/>
        <v>0</v>
      </c>
      <c r="I162" s="27">
        <f t="shared" si="3"/>
        <v>0</v>
      </c>
      <c r="J162" s="26">
        <f t="shared" si="2"/>
        <v>0</v>
      </c>
      <c r="K162" s="27" t="e">
        <f>H162-#REF!</f>
        <v>#REF!</v>
      </c>
    </row>
    <row r="163" spans="2:11" ht="35.25" customHeight="1" hidden="1">
      <c r="B163" s="15" t="s">
        <v>84</v>
      </c>
      <c r="C163" s="65">
        <v>902</v>
      </c>
      <c r="D163" s="23" t="s">
        <v>8</v>
      </c>
      <c r="E163" s="23" t="s">
        <v>24</v>
      </c>
      <c r="F163" s="54" t="s">
        <v>208</v>
      </c>
      <c r="G163" s="23" t="s">
        <v>85</v>
      </c>
      <c r="H163" s="27">
        <f>'Функциональная 2020'!G162</f>
        <v>0</v>
      </c>
      <c r="I163" s="27">
        <f>'Функциональная 2020'!H162</f>
        <v>0</v>
      </c>
      <c r="J163" s="26">
        <f t="shared" si="2"/>
        <v>0</v>
      </c>
      <c r="K163" s="27" t="e">
        <f>H163-#REF!</f>
        <v>#REF!</v>
      </c>
    </row>
    <row r="164" spans="2:11" s="98" customFormat="1" ht="19.5" customHeight="1">
      <c r="B164" s="14" t="s">
        <v>25</v>
      </c>
      <c r="C164" s="100">
        <v>902</v>
      </c>
      <c r="D164" s="24" t="s">
        <v>8</v>
      </c>
      <c r="E164" s="24" t="s">
        <v>26</v>
      </c>
      <c r="F164" s="24"/>
      <c r="G164" s="24"/>
      <c r="H164" s="26">
        <f aca="true" t="shared" si="4" ref="H164:I168">H165</f>
        <v>300</v>
      </c>
      <c r="I164" s="26">
        <f t="shared" si="4"/>
        <v>244.6</v>
      </c>
      <c r="J164" s="26">
        <f t="shared" si="2"/>
        <v>-55.400000000000006</v>
      </c>
      <c r="K164" s="26" t="e">
        <f>H164-#REF!</f>
        <v>#REF!</v>
      </c>
    </row>
    <row r="165" spans="2:11" ht="19.5" customHeight="1">
      <c r="B165" s="62" t="s">
        <v>180</v>
      </c>
      <c r="C165" s="65">
        <v>902</v>
      </c>
      <c r="D165" s="23" t="s">
        <v>8</v>
      </c>
      <c r="E165" s="23" t="s">
        <v>26</v>
      </c>
      <c r="F165" s="54" t="s">
        <v>181</v>
      </c>
      <c r="G165" s="23"/>
      <c r="H165" s="27">
        <f t="shared" si="4"/>
        <v>300</v>
      </c>
      <c r="I165" s="27">
        <f t="shared" si="4"/>
        <v>244.6</v>
      </c>
      <c r="J165" s="26">
        <f t="shared" si="2"/>
        <v>-55.400000000000006</v>
      </c>
      <c r="K165" s="27"/>
    </row>
    <row r="166" spans="2:11" ht="21.75" customHeight="1">
      <c r="B166" s="15" t="s">
        <v>210</v>
      </c>
      <c r="C166" s="65">
        <v>902</v>
      </c>
      <c r="D166" s="23" t="s">
        <v>8</v>
      </c>
      <c r="E166" s="23" t="s">
        <v>26</v>
      </c>
      <c r="F166" s="54" t="s">
        <v>209</v>
      </c>
      <c r="G166" s="23"/>
      <c r="H166" s="27">
        <f t="shared" si="4"/>
        <v>300</v>
      </c>
      <c r="I166" s="27">
        <f t="shared" si="4"/>
        <v>244.6</v>
      </c>
      <c r="J166" s="26">
        <f t="shared" si="2"/>
        <v>-55.400000000000006</v>
      </c>
      <c r="K166" s="27" t="e">
        <f>H166-#REF!</f>
        <v>#REF!</v>
      </c>
    </row>
    <row r="167" spans="2:11" ht="27">
      <c r="B167" s="58" t="s">
        <v>192</v>
      </c>
      <c r="C167" s="65">
        <v>902</v>
      </c>
      <c r="D167" s="23" t="s">
        <v>8</v>
      </c>
      <c r="E167" s="23" t="s">
        <v>26</v>
      </c>
      <c r="F167" s="54" t="s">
        <v>209</v>
      </c>
      <c r="G167" s="23" t="s">
        <v>193</v>
      </c>
      <c r="H167" s="27">
        <f t="shared" si="4"/>
        <v>300</v>
      </c>
      <c r="I167" s="27">
        <f t="shared" si="4"/>
        <v>244.6</v>
      </c>
      <c r="J167" s="26">
        <f t="shared" si="2"/>
        <v>-55.400000000000006</v>
      </c>
      <c r="K167" s="27"/>
    </row>
    <row r="168" spans="2:11" ht="21.75" customHeight="1">
      <c r="B168" s="15" t="s">
        <v>82</v>
      </c>
      <c r="C168" s="65">
        <v>902</v>
      </c>
      <c r="D168" s="23" t="s">
        <v>8</v>
      </c>
      <c r="E168" s="23" t="s">
        <v>26</v>
      </c>
      <c r="F168" s="54" t="s">
        <v>209</v>
      </c>
      <c r="G168" s="23" t="s">
        <v>83</v>
      </c>
      <c r="H168" s="27">
        <f t="shared" si="4"/>
        <v>300</v>
      </c>
      <c r="I168" s="27">
        <f t="shared" si="4"/>
        <v>244.6</v>
      </c>
      <c r="J168" s="26">
        <f t="shared" si="2"/>
        <v>-55.400000000000006</v>
      </c>
      <c r="K168" s="27" t="e">
        <f>H168-#REF!</f>
        <v>#REF!</v>
      </c>
    </row>
    <row r="169" spans="2:11" ht="21.75" customHeight="1">
      <c r="B169" s="15" t="s">
        <v>84</v>
      </c>
      <c r="C169" s="65">
        <v>902</v>
      </c>
      <c r="D169" s="23" t="s">
        <v>8</v>
      </c>
      <c r="E169" s="23" t="s">
        <v>26</v>
      </c>
      <c r="F169" s="54" t="s">
        <v>209</v>
      </c>
      <c r="G169" s="23" t="s">
        <v>85</v>
      </c>
      <c r="H169" s="27">
        <f>'Функциональная 2020'!G168</f>
        <v>300</v>
      </c>
      <c r="I169" s="27">
        <f>'Функциональная 2020'!H168</f>
        <v>244.6</v>
      </c>
      <c r="J169" s="26">
        <f t="shared" si="2"/>
        <v>-55.400000000000006</v>
      </c>
      <c r="K169" s="27" t="e">
        <f>H169-#REF!</f>
        <v>#REF!</v>
      </c>
    </row>
    <row r="170" spans="2:12" s="98" customFormat="1" ht="18.75" customHeight="1">
      <c r="B170" s="14" t="s">
        <v>28</v>
      </c>
      <c r="C170" s="100">
        <v>902</v>
      </c>
      <c r="D170" s="24" t="s">
        <v>8</v>
      </c>
      <c r="E170" s="24" t="s">
        <v>29</v>
      </c>
      <c r="F170" s="24"/>
      <c r="G170" s="24"/>
      <c r="H170" s="26">
        <f>H171+H196+H218+H234+H258</f>
        <v>11394.6</v>
      </c>
      <c r="I170" s="26">
        <f>I171+I196+I218+I234+I258</f>
        <v>11694.95</v>
      </c>
      <c r="J170" s="26">
        <f t="shared" si="2"/>
        <v>300.35000000000036</v>
      </c>
      <c r="K170" s="26" t="e">
        <f>H170-#REF!</f>
        <v>#REF!</v>
      </c>
      <c r="L170" s="111"/>
    </row>
    <row r="171" spans="2:11" ht="41.25">
      <c r="B171" s="15" t="s">
        <v>545</v>
      </c>
      <c r="C171" s="65">
        <v>902</v>
      </c>
      <c r="D171" s="23" t="s">
        <v>8</v>
      </c>
      <c r="E171" s="23" t="s">
        <v>29</v>
      </c>
      <c r="F171" s="54" t="s">
        <v>128</v>
      </c>
      <c r="G171" s="23"/>
      <c r="H171" s="59">
        <f>H172</f>
        <v>524.5</v>
      </c>
      <c r="I171" s="59">
        <f>I172</f>
        <v>539.61</v>
      </c>
      <c r="J171" s="26">
        <f t="shared" si="2"/>
        <v>15.110000000000014</v>
      </c>
      <c r="K171" s="27"/>
    </row>
    <row r="172" spans="2:11" ht="41.25">
      <c r="B172" s="15" t="s">
        <v>211</v>
      </c>
      <c r="C172" s="65">
        <v>902</v>
      </c>
      <c r="D172" s="23" t="s">
        <v>8</v>
      </c>
      <c r="E172" s="23" t="s">
        <v>29</v>
      </c>
      <c r="F172" s="54" t="s">
        <v>212</v>
      </c>
      <c r="G172" s="23"/>
      <c r="H172" s="59">
        <f>H178+H182</f>
        <v>524.5</v>
      </c>
      <c r="I172" s="59">
        <f>I178+I182</f>
        <v>539.61</v>
      </c>
      <c r="J172" s="26">
        <f t="shared" si="2"/>
        <v>15.110000000000014</v>
      </c>
      <c r="K172" s="27"/>
    </row>
    <row r="173" spans="2:11" ht="27" hidden="1">
      <c r="B173" s="107" t="s">
        <v>582</v>
      </c>
      <c r="C173" s="65">
        <v>902</v>
      </c>
      <c r="D173" s="23" t="s">
        <v>8</v>
      </c>
      <c r="E173" s="23" t="s">
        <v>29</v>
      </c>
      <c r="F173" s="54" t="s">
        <v>628</v>
      </c>
      <c r="G173" s="23"/>
      <c r="H173" s="59">
        <f>H174</f>
        <v>0</v>
      </c>
      <c r="I173" s="59">
        <f>I174</f>
        <v>0</v>
      </c>
      <c r="J173" s="26">
        <f t="shared" si="2"/>
        <v>0</v>
      </c>
      <c r="K173" s="27"/>
    </row>
    <row r="174" spans="2:11" ht="54.75" hidden="1">
      <c r="B174" s="63" t="s">
        <v>188</v>
      </c>
      <c r="C174" s="65">
        <v>902</v>
      </c>
      <c r="D174" s="23" t="s">
        <v>8</v>
      </c>
      <c r="E174" s="23" t="s">
        <v>29</v>
      </c>
      <c r="F174" s="54" t="s">
        <v>628</v>
      </c>
      <c r="G174" s="23" t="s">
        <v>190</v>
      </c>
      <c r="H174" s="59">
        <f>H175</f>
        <v>0</v>
      </c>
      <c r="I174" s="59">
        <f>I175</f>
        <v>0</v>
      </c>
      <c r="J174" s="26">
        <f t="shared" si="2"/>
        <v>0</v>
      </c>
      <c r="K174" s="27"/>
    </row>
    <row r="175" spans="2:11" ht="13.5" hidden="1">
      <c r="B175" s="63" t="s">
        <v>215</v>
      </c>
      <c r="C175" s="65">
        <v>902</v>
      </c>
      <c r="D175" s="23" t="s">
        <v>8</v>
      </c>
      <c r="E175" s="23" t="s">
        <v>29</v>
      </c>
      <c r="F175" s="54" t="s">
        <v>628</v>
      </c>
      <c r="G175" s="23" t="s">
        <v>216</v>
      </c>
      <c r="H175" s="59">
        <f>H176+H177</f>
        <v>0</v>
      </c>
      <c r="I175" s="59">
        <f>I176+I177</f>
        <v>0</v>
      </c>
      <c r="J175" s="26">
        <f t="shared" si="2"/>
        <v>0</v>
      </c>
      <c r="K175" s="27"/>
    </row>
    <row r="176" spans="2:11" ht="13.5" hidden="1">
      <c r="B176" s="63" t="s">
        <v>218</v>
      </c>
      <c r="C176" s="65">
        <v>902</v>
      </c>
      <c r="D176" s="23" t="s">
        <v>8</v>
      </c>
      <c r="E176" s="23" t="s">
        <v>29</v>
      </c>
      <c r="F176" s="54" t="s">
        <v>628</v>
      </c>
      <c r="G176" s="23" t="s">
        <v>217</v>
      </c>
      <c r="H176" s="59">
        <f>'Функциональная 2020'!G175</f>
        <v>0</v>
      </c>
      <c r="I176" s="59">
        <f>'Функциональная 2020'!H175</f>
        <v>0</v>
      </c>
      <c r="J176" s="26">
        <f t="shared" si="2"/>
        <v>0</v>
      </c>
      <c r="K176" s="27"/>
    </row>
    <row r="177" spans="2:11" ht="27" hidden="1">
      <c r="B177" s="63" t="s">
        <v>174</v>
      </c>
      <c r="C177" s="65">
        <v>902</v>
      </c>
      <c r="D177" s="23" t="s">
        <v>8</v>
      </c>
      <c r="E177" s="23" t="s">
        <v>29</v>
      </c>
      <c r="F177" s="54" t="s">
        <v>628</v>
      </c>
      <c r="G177" s="23" t="s">
        <v>221</v>
      </c>
      <c r="H177" s="59">
        <f>'Функциональная 2020'!G176</f>
        <v>0</v>
      </c>
      <c r="I177" s="59">
        <f>'Функциональная 2020'!H176</f>
        <v>0</v>
      </c>
      <c r="J177" s="26">
        <f t="shared" si="2"/>
        <v>0</v>
      </c>
      <c r="K177" s="27"/>
    </row>
    <row r="178" spans="2:11" ht="69">
      <c r="B178" s="16" t="s">
        <v>665</v>
      </c>
      <c r="C178" s="65">
        <v>902</v>
      </c>
      <c r="D178" s="23" t="s">
        <v>8</v>
      </c>
      <c r="E178" s="23" t="s">
        <v>29</v>
      </c>
      <c r="F178" s="54" t="s">
        <v>667</v>
      </c>
      <c r="G178" s="23" t="s">
        <v>190</v>
      </c>
      <c r="H178" s="59">
        <f>H179</f>
        <v>0</v>
      </c>
      <c r="I178" s="59">
        <f>I179</f>
        <v>15.11</v>
      </c>
      <c r="J178" s="26">
        <f t="shared" si="2"/>
        <v>15.11</v>
      </c>
      <c r="K178" s="27"/>
    </row>
    <row r="179" spans="2:11" ht="13.5">
      <c r="B179" s="15" t="s">
        <v>81</v>
      </c>
      <c r="C179" s="65">
        <v>902</v>
      </c>
      <c r="D179" s="23" t="s">
        <v>8</v>
      </c>
      <c r="E179" s="23" t="s">
        <v>29</v>
      </c>
      <c r="F179" s="54" t="s">
        <v>667</v>
      </c>
      <c r="G179" s="23" t="s">
        <v>216</v>
      </c>
      <c r="H179" s="59">
        <f>H180+H181</f>
        <v>0</v>
      </c>
      <c r="I179" s="59">
        <f>I180+I181</f>
        <v>15.11</v>
      </c>
      <c r="J179" s="26">
        <f t="shared" si="2"/>
        <v>15.11</v>
      </c>
      <c r="K179" s="27"/>
    </row>
    <row r="180" spans="2:11" ht="13.5">
      <c r="B180" s="15" t="s">
        <v>80</v>
      </c>
      <c r="C180" s="65">
        <v>902</v>
      </c>
      <c r="D180" s="23" t="s">
        <v>8</v>
      </c>
      <c r="E180" s="23" t="s">
        <v>29</v>
      </c>
      <c r="F180" s="54" t="s">
        <v>667</v>
      </c>
      <c r="G180" s="23" t="s">
        <v>217</v>
      </c>
      <c r="H180" s="59">
        <f>'Функциональная 2020'!G179</f>
        <v>0</v>
      </c>
      <c r="I180" s="59">
        <f>'Функциональная 2020'!H179</f>
        <v>11.61</v>
      </c>
      <c r="J180" s="26">
        <f t="shared" si="2"/>
        <v>11.61</v>
      </c>
      <c r="K180" s="27"/>
    </row>
    <row r="181" spans="2:11" ht="27">
      <c r="B181" s="16" t="s">
        <v>174</v>
      </c>
      <c r="C181" s="65">
        <v>902</v>
      </c>
      <c r="D181" s="23" t="s">
        <v>8</v>
      </c>
      <c r="E181" s="23" t="s">
        <v>29</v>
      </c>
      <c r="F181" s="54" t="s">
        <v>667</v>
      </c>
      <c r="G181" s="23" t="s">
        <v>221</v>
      </c>
      <c r="H181" s="59">
        <f>'Функциональная 2020'!G180</f>
        <v>0</v>
      </c>
      <c r="I181" s="59">
        <f>'Функциональная 2020'!H180</f>
        <v>3.5</v>
      </c>
      <c r="J181" s="26">
        <f t="shared" si="2"/>
        <v>3.5</v>
      </c>
      <c r="K181" s="27"/>
    </row>
    <row r="182" spans="2:11" ht="27">
      <c r="B182" s="21" t="s">
        <v>214</v>
      </c>
      <c r="C182" s="65">
        <v>902</v>
      </c>
      <c r="D182" s="23" t="s">
        <v>8</v>
      </c>
      <c r="E182" s="23" t="s">
        <v>29</v>
      </c>
      <c r="F182" s="54" t="s">
        <v>213</v>
      </c>
      <c r="G182" s="23"/>
      <c r="H182" s="59">
        <f>H183+H188+H192</f>
        <v>524.5</v>
      </c>
      <c r="I182" s="59">
        <f>I183+I188+I192</f>
        <v>524.5</v>
      </c>
      <c r="J182" s="26">
        <f t="shared" si="2"/>
        <v>0</v>
      </c>
      <c r="K182" s="27"/>
    </row>
    <row r="183" spans="2:11" ht="54.75">
      <c r="B183" s="63" t="s">
        <v>188</v>
      </c>
      <c r="C183" s="65">
        <v>902</v>
      </c>
      <c r="D183" s="23" t="s">
        <v>8</v>
      </c>
      <c r="E183" s="23" t="s">
        <v>29</v>
      </c>
      <c r="F183" s="54" t="s">
        <v>213</v>
      </c>
      <c r="G183" s="23" t="s">
        <v>190</v>
      </c>
      <c r="H183" s="27">
        <f>H184</f>
        <v>494.5</v>
      </c>
      <c r="I183" s="27">
        <f>I184</f>
        <v>494.5</v>
      </c>
      <c r="J183" s="26">
        <f t="shared" si="2"/>
        <v>0</v>
      </c>
      <c r="K183" s="27"/>
    </row>
    <row r="184" spans="2:11" ht="13.5">
      <c r="B184" s="63" t="s">
        <v>215</v>
      </c>
      <c r="C184" s="65">
        <v>902</v>
      </c>
      <c r="D184" s="23" t="s">
        <v>8</v>
      </c>
      <c r="E184" s="23" t="s">
        <v>29</v>
      </c>
      <c r="F184" s="54" t="s">
        <v>213</v>
      </c>
      <c r="G184" s="23" t="s">
        <v>216</v>
      </c>
      <c r="H184" s="59">
        <f>H185+H186+H187</f>
        <v>494.5</v>
      </c>
      <c r="I184" s="59">
        <f>I185+I186+I187</f>
        <v>494.5</v>
      </c>
      <c r="J184" s="26">
        <f t="shared" si="2"/>
        <v>0</v>
      </c>
      <c r="K184" s="27"/>
    </row>
    <row r="185" spans="2:11" ht="13.5">
      <c r="B185" s="63" t="s">
        <v>218</v>
      </c>
      <c r="C185" s="65">
        <v>902</v>
      </c>
      <c r="D185" s="23" t="s">
        <v>8</v>
      </c>
      <c r="E185" s="23" t="s">
        <v>29</v>
      </c>
      <c r="F185" s="54" t="s">
        <v>213</v>
      </c>
      <c r="G185" s="23" t="s">
        <v>217</v>
      </c>
      <c r="H185" s="59">
        <f>'Функциональная 2020'!G184</f>
        <v>356</v>
      </c>
      <c r="I185" s="59">
        <f>'Функциональная 2020'!H184</f>
        <v>356</v>
      </c>
      <c r="J185" s="26">
        <f t="shared" si="2"/>
        <v>0</v>
      </c>
      <c r="K185" s="27"/>
    </row>
    <row r="186" spans="2:11" ht="27">
      <c r="B186" s="63" t="s">
        <v>219</v>
      </c>
      <c r="C186" s="65">
        <v>902</v>
      </c>
      <c r="D186" s="23" t="s">
        <v>8</v>
      </c>
      <c r="E186" s="23" t="s">
        <v>29</v>
      </c>
      <c r="F186" s="54" t="s">
        <v>213</v>
      </c>
      <c r="G186" s="23" t="s">
        <v>220</v>
      </c>
      <c r="H186" s="59">
        <f>'Функциональная 2020'!G185</f>
        <v>12</v>
      </c>
      <c r="I186" s="59">
        <f>'Функциональная 2020'!H185</f>
        <v>12</v>
      </c>
      <c r="J186" s="26">
        <f t="shared" si="2"/>
        <v>0</v>
      </c>
      <c r="K186" s="27"/>
    </row>
    <row r="187" spans="2:11" ht="27">
      <c r="B187" s="63" t="s">
        <v>174</v>
      </c>
      <c r="C187" s="65">
        <v>902</v>
      </c>
      <c r="D187" s="23" t="s">
        <v>8</v>
      </c>
      <c r="E187" s="23" t="s">
        <v>29</v>
      </c>
      <c r="F187" s="54" t="s">
        <v>213</v>
      </c>
      <c r="G187" s="23" t="s">
        <v>221</v>
      </c>
      <c r="H187" s="59">
        <f>'Функциональная 2020'!G186</f>
        <v>126.5</v>
      </c>
      <c r="I187" s="59">
        <f>'Функциональная 2020'!H186</f>
        <v>126.5</v>
      </c>
      <c r="J187" s="26">
        <f t="shared" si="2"/>
        <v>0</v>
      </c>
      <c r="K187" s="27"/>
    </row>
    <row r="188" spans="2:11" ht="27">
      <c r="B188" s="58" t="s">
        <v>192</v>
      </c>
      <c r="C188" s="65">
        <v>902</v>
      </c>
      <c r="D188" s="23" t="s">
        <v>8</v>
      </c>
      <c r="E188" s="23" t="s">
        <v>29</v>
      </c>
      <c r="F188" s="54" t="s">
        <v>213</v>
      </c>
      <c r="G188" s="23" t="s">
        <v>193</v>
      </c>
      <c r="H188" s="59">
        <f>H189</f>
        <v>30</v>
      </c>
      <c r="I188" s="59">
        <f>I189</f>
        <v>30</v>
      </c>
      <c r="J188" s="26">
        <f t="shared" si="2"/>
        <v>0</v>
      </c>
      <c r="K188" s="27"/>
    </row>
    <row r="189" spans="2:11" ht="13.5">
      <c r="B189" s="15" t="s">
        <v>82</v>
      </c>
      <c r="C189" s="65">
        <v>902</v>
      </c>
      <c r="D189" s="23" t="s">
        <v>8</v>
      </c>
      <c r="E189" s="23" t="s">
        <v>29</v>
      </c>
      <c r="F189" s="54" t="s">
        <v>213</v>
      </c>
      <c r="G189" s="23" t="s">
        <v>83</v>
      </c>
      <c r="H189" s="59">
        <f>H190+H191</f>
        <v>30</v>
      </c>
      <c r="I189" s="59">
        <f>I190+I191</f>
        <v>30</v>
      </c>
      <c r="J189" s="26">
        <f t="shared" si="2"/>
        <v>0</v>
      </c>
      <c r="K189" s="27"/>
    </row>
    <row r="190" spans="2:11" ht="27">
      <c r="B190" s="16" t="s">
        <v>86</v>
      </c>
      <c r="C190" s="65">
        <v>902</v>
      </c>
      <c r="D190" s="23" t="s">
        <v>8</v>
      </c>
      <c r="E190" s="23" t="s">
        <v>29</v>
      </c>
      <c r="F190" s="54" t="s">
        <v>213</v>
      </c>
      <c r="G190" s="23" t="s">
        <v>87</v>
      </c>
      <c r="H190" s="59">
        <f>'Функциональная 2020'!G189</f>
        <v>0</v>
      </c>
      <c r="I190" s="59">
        <f>'Функциональная 2020'!H189</f>
        <v>0</v>
      </c>
      <c r="J190" s="26">
        <f t="shared" si="2"/>
        <v>0</v>
      </c>
      <c r="K190" s="27"/>
    </row>
    <row r="191" spans="2:11" ht="13.5">
      <c r="B191" s="15" t="s">
        <v>84</v>
      </c>
      <c r="C191" s="65">
        <v>902</v>
      </c>
      <c r="D191" s="23" t="s">
        <v>8</v>
      </c>
      <c r="E191" s="23" t="s">
        <v>29</v>
      </c>
      <c r="F191" s="54" t="s">
        <v>213</v>
      </c>
      <c r="G191" s="23" t="s">
        <v>85</v>
      </c>
      <c r="H191" s="59">
        <f>'Функциональная 2020'!G190</f>
        <v>30</v>
      </c>
      <c r="I191" s="59">
        <f>'Функциональная 2020'!H190</f>
        <v>30</v>
      </c>
      <c r="J191" s="26">
        <f t="shared" si="2"/>
        <v>0</v>
      </c>
      <c r="K191" s="27"/>
    </row>
    <row r="192" spans="2:11" ht="13.5" hidden="1">
      <c r="B192" s="64" t="s">
        <v>97</v>
      </c>
      <c r="C192" s="65">
        <v>902</v>
      </c>
      <c r="D192" s="23" t="s">
        <v>8</v>
      </c>
      <c r="E192" s="23" t="s">
        <v>29</v>
      </c>
      <c r="F192" s="54" t="s">
        <v>213</v>
      </c>
      <c r="G192" s="23" t="s">
        <v>98</v>
      </c>
      <c r="H192" s="59">
        <f>H193</f>
        <v>0</v>
      </c>
      <c r="I192" s="59">
        <f>I193</f>
        <v>0</v>
      </c>
      <c r="J192" s="26">
        <f t="shared" si="2"/>
        <v>0</v>
      </c>
      <c r="K192" s="27"/>
    </row>
    <row r="193" spans="2:11" ht="13.5" hidden="1">
      <c r="B193" s="16" t="s">
        <v>88</v>
      </c>
      <c r="C193" s="65">
        <v>902</v>
      </c>
      <c r="D193" s="23" t="s">
        <v>8</v>
      </c>
      <c r="E193" s="23" t="s">
        <v>29</v>
      </c>
      <c r="F193" s="54" t="s">
        <v>213</v>
      </c>
      <c r="G193" s="23" t="s">
        <v>90</v>
      </c>
      <c r="H193" s="59">
        <f>H194+H195</f>
        <v>0</v>
      </c>
      <c r="I193" s="59">
        <f>I194+I195</f>
        <v>0</v>
      </c>
      <c r="J193" s="26">
        <f t="shared" si="2"/>
        <v>0</v>
      </c>
      <c r="K193" s="27"/>
    </row>
    <row r="194" spans="2:11" ht="13.5" hidden="1">
      <c r="B194" s="16" t="s">
        <v>89</v>
      </c>
      <c r="C194" s="65">
        <v>902</v>
      </c>
      <c r="D194" s="23" t="s">
        <v>8</v>
      </c>
      <c r="E194" s="23" t="s">
        <v>29</v>
      </c>
      <c r="F194" s="54" t="s">
        <v>213</v>
      </c>
      <c r="G194" s="23" t="s">
        <v>91</v>
      </c>
      <c r="H194" s="59">
        <f>'Функциональная 2020'!G193</f>
        <v>0</v>
      </c>
      <c r="I194" s="59">
        <f>'Функциональная 2020'!H193</f>
        <v>0</v>
      </c>
      <c r="J194" s="26">
        <f t="shared" si="2"/>
        <v>0</v>
      </c>
      <c r="K194" s="27"/>
    </row>
    <row r="195" spans="2:11" ht="13.5" hidden="1">
      <c r="B195" s="16" t="s">
        <v>93</v>
      </c>
      <c r="C195" s="65">
        <v>902</v>
      </c>
      <c r="D195" s="23" t="s">
        <v>8</v>
      </c>
      <c r="E195" s="23" t="s">
        <v>29</v>
      </c>
      <c r="F195" s="54" t="s">
        <v>213</v>
      </c>
      <c r="G195" s="23" t="s">
        <v>92</v>
      </c>
      <c r="H195" s="59">
        <f>'Функциональная 2020'!G194</f>
        <v>0</v>
      </c>
      <c r="I195" s="59">
        <f>'Функциональная 2020'!H194</f>
        <v>0</v>
      </c>
      <c r="J195" s="26">
        <f t="shared" si="2"/>
        <v>0</v>
      </c>
      <c r="K195" s="27"/>
    </row>
    <row r="196" spans="2:11" ht="27">
      <c r="B196" s="15" t="s">
        <v>534</v>
      </c>
      <c r="C196" s="65">
        <v>902</v>
      </c>
      <c r="D196" s="23" t="s">
        <v>8</v>
      </c>
      <c r="E196" s="23" t="s">
        <v>29</v>
      </c>
      <c r="F196" s="54" t="s">
        <v>9</v>
      </c>
      <c r="G196" s="23"/>
      <c r="H196" s="59">
        <f>H197</f>
        <v>7619.2</v>
      </c>
      <c r="I196" s="59">
        <f>I197</f>
        <v>8194.539999999999</v>
      </c>
      <c r="J196" s="26">
        <f t="shared" si="2"/>
        <v>575.3399999999992</v>
      </c>
      <c r="K196" s="27"/>
    </row>
    <row r="197" spans="2:11" ht="13.5">
      <c r="B197" s="15" t="s">
        <v>183</v>
      </c>
      <c r="C197" s="65">
        <v>902</v>
      </c>
      <c r="D197" s="23" t="s">
        <v>8</v>
      </c>
      <c r="E197" s="23" t="s">
        <v>29</v>
      </c>
      <c r="F197" s="54" t="s">
        <v>223</v>
      </c>
      <c r="G197" s="23"/>
      <c r="H197" s="59">
        <f>H198</f>
        <v>7619.2</v>
      </c>
      <c r="I197" s="59">
        <f>I198</f>
        <v>8194.539999999999</v>
      </c>
      <c r="J197" s="26">
        <f t="shared" si="2"/>
        <v>575.3399999999992</v>
      </c>
      <c r="K197" s="27"/>
    </row>
    <row r="198" spans="2:11" ht="41.25">
      <c r="B198" s="15" t="s">
        <v>222</v>
      </c>
      <c r="C198" s="65">
        <v>902</v>
      </c>
      <c r="D198" s="23" t="s">
        <v>8</v>
      </c>
      <c r="E198" s="23" t="s">
        <v>29</v>
      </c>
      <c r="F198" s="54" t="s">
        <v>185</v>
      </c>
      <c r="G198" s="23"/>
      <c r="H198" s="59">
        <f>H199+H210</f>
        <v>7619.2</v>
      </c>
      <c r="I198" s="59">
        <f>I199+I210</f>
        <v>8194.539999999999</v>
      </c>
      <c r="J198" s="26">
        <f t="shared" si="2"/>
        <v>575.3399999999992</v>
      </c>
      <c r="K198" s="27"/>
    </row>
    <row r="199" spans="2:11" ht="27">
      <c r="B199" s="21" t="s">
        <v>214</v>
      </c>
      <c r="C199" s="65">
        <v>902</v>
      </c>
      <c r="D199" s="23" t="s">
        <v>8</v>
      </c>
      <c r="E199" s="23" t="s">
        <v>29</v>
      </c>
      <c r="F199" s="54" t="s">
        <v>224</v>
      </c>
      <c r="G199" s="23"/>
      <c r="H199" s="59">
        <f>H200+H204+H207</f>
        <v>7619.2</v>
      </c>
      <c r="I199" s="59">
        <f>I200+I204+I207</f>
        <v>8045.039999999999</v>
      </c>
      <c r="J199" s="26">
        <f t="shared" si="2"/>
        <v>425.83999999999924</v>
      </c>
      <c r="K199" s="27"/>
    </row>
    <row r="200" spans="2:11" ht="54.75">
      <c r="B200" s="63" t="s">
        <v>188</v>
      </c>
      <c r="C200" s="65">
        <v>902</v>
      </c>
      <c r="D200" s="23" t="s">
        <v>8</v>
      </c>
      <c r="E200" s="23" t="s">
        <v>29</v>
      </c>
      <c r="F200" s="54" t="s">
        <v>224</v>
      </c>
      <c r="G200" s="23" t="s">
        <v>190</v>
      </c>
      <c r="H200" s="27">
        <f>H201</f>
        <v>4583.4</v>
      </c>
      <c r="I200" s="27">
        <f>I201</f>
        <v>4583.4</v>
      </c>
      <c r="J200" s="26">
        <f t="shared" si="2"/>
        <v>0</v>
      </c>
      <c r="K200" s="27"/>
    </row>
    <row r="201" spans="2:11" ht="13.5">
      <c r="B201" s="63" t="s">
        <v>215</v>
      </c>
      <c r="C201" s="65">
        <v>902</v>
      </c>
      <c r="D201" s="23" t="s">
        <v>8</v>
      </c>
      <c r="E201" s="23" t="s">
        <v>29</v>
      </c>
      <c r="F201" s="54" t="s">
        <v>224</v>
      </c>
      <c r="G201" s="23" t="s">
        <v>216</v>
      </c>
      <c r="H201" s="59">
        <f>H202+H203</f>
        <v>4583.4</v>
      </c>
      <c r="I201" s="59">
        <f>I202+I203</f>
        <v>4583.4</v>
      </c>
      <c r="J201" s="26">
        <f t="shared" si="2"/>
        <v>0</v>
      </c>
      <c r="K201" s="27"/>
    </row>
    <row r="202" spans="2:11" ht="13.5">
      <c r="B202" s="63" t="s">
        <v>218</v>
      </c>
      <c r="C202" s="65">
        <v>902</v>
      </c>
      <c r="D202" s="23" t="s">
        <v>8</v>
      </c>
      <c r="E202" s="23" t="s">
        <v>29</v>
      </c>
      <c r="F202" s="54" t="s">
        <v>224</v>
      </c>
      <c r="G202" s="23" t="s">
        <v>217</v>
      </c>
      <c r="H202" s="27">
        <f>'Функциональная 2020'!G201</f>
        <v>3520.3</v>
      </c>
      <c r="I202" s="27">
        <f>'Функциональная 2020'!H201</f>
        <v>3520.3</v>
      </c>
      <c r="J202" s="26">
        <f t="shared" si="2"/>
        <v>0</v>
      </c>
      <c r="K202" s="27"/>
    </row>
    <row r="203" spans="2:11" ht="27">
      <c r="B203" s="63" t="s">
        <v>174</v>
      </c>
      <c r="C203" s="65">
        <v>902</v>
      </c>
      <c r="D203" s="23" t="s">
        <v>8</v>
      </c>
      <c r="E203" s="23" t="s">
        <v>29</v>
      </c>
      <c r="F203" s="54" t="s">
        <v>224</v>
      </c>
      <c r="G203" s="23" t="s">
        <v>221</v>
      </c>
      <c r="H203" s="27">
        <f>'Функциональная 2020'!G202</f>
        <v>1063.1</v>
      </c>
      <c r="I203" s="27">
        <f>'Функциональная 2020'!H202</f>
        <v>1063.1</v>
      </c>
      <c r="J203" s="26">
        <f t="shared" si="2"/>
        <v>0</v>
      </c>
      <c r="K203" s="27"/>
    </row>
    <row r="204" spans="2:11" ht="27">
      <c r="B204" s="58" t="s">
        <v>192</v>
      </c>
      <c r="C204" s="65">
        <v>902</v>
      </c>
      <c r="D204" s="23" t="s">
        <v>8</v>
      </c>
      <c r="E204" s="23" t="s">
        <v>29</v>
      </c>
      <c r="F204" s="54" t="s">
        <v>224</v>
      </c>
      <c r="G204" s="23" t="s">
        <v>193</v>
      </c>
      <c r="H204" s="27">
        <f>H205</f>
        <v>3035.8</v>
      </c>
      <c r="I204" s="27">
        <f>I205</f>
        <v>3461.64</v>
      </c>
      <c r="J204" s="26">
        <f t="shared" si="2"/>
        <v>425.8399999999997</v>
      </c>
      <c r="K204" s="27"/>
    </row>
    <row r="205" spans="2:11" ht="13.5">
      <c r="B205" s="15" t="s">
        <v>82</v>
      </c>
      <c r="C205" s="65">
        <v>902</v>
      </c>
      <c r="D205" s="23" t="s">
        <v>8</v>
      </c>
      <c r="E205" s="23" t="s">
        <v>29</v>
      </c>
      <c r="F205" s="54" t="s">
        <v>224</v>
      </c>
      <c r="G205" s="23" t="s">
        <v>83</v>
      </c>
      <c r="H205" s="27">
        <f>H206</f>
        <v>3035.8</v>
      </c>
      <c r="I205" s="27">
        <f>I206</f>
        <v>3461.64</v>
      </c>
      <c r="J205" s="26">
        <f t="shared" si="2"/>
        <v>425.8399999999997</v>
      </c>
      <c r="K205" s="27"/>
    </row>
    <row r="206" spans="2:11" ht="13.5">
      <c r="B206" s="15" t="s">
        <v>84</v>
      </c>
      <c r="C206" s="65">
        <v>902</v>
      </c>
      <c r="D206" s="23" t="s">
        <v>8</v>
      </c>
      <c r="E206" s="23" t="s">
        <v>29</v>
      </c>
      <c r="F206" s="54" t="s">
        <v>224</v>
      </c>
      <c r="G206" s="23" t="s">
        <v>85</v>
      </c>
      <c r="H206" s="27">
        <f>'Функциональная 2020'!G205</f>
        <v>3035.8</v>
      </c>
      <c r="I206" s="27">
        <f>'Функциональная 2020'!H205</f>
        <v>3461.64</v>
      </c>
      <c r="J206" s="26">
        <f t="shared" si="2"/>
        <v>425.8399999999997</v>
      </c>
      <c r="K206" s="27"/>
    </row>
    <row r="207" spans="2:11" ht="13.5">
      <c r="B207" s="64" t="s">
        <v>97</v>
      </c>
      <c r="C207" s="65">
        <v>902</v>
      </c>
      <c r="D207" s="23" t="s">
        <v>8</v>
      </c>
      <c r="E207" s="23" t="s">
        <v>29</v>
      </c>
      <c r="F207" s="54" t="s">
        <v>224</v>
      </c>
      <c r="G207" s="23" t="s">
        <v>98</v>
      </c>
      <c r="H207" s="27">
        <f>H208</f>
        <v>0</v>
      </c>
      <c r="I207" s="27">
        <f>I208</f>
        <v>0</v>
      </c>
      <c r="J207" s="26">
        <f t="shared" si="2"/>
        <v>0</v>
      </c>
      <c r="K207" s="27"/>
    </row>
    <row r="208" spans="2:11" ht="13.5">
      <c r="B208" s="16" t="s">
        <v>88</v>
      </c>
      <c r="C208" s="65">
        <v>902</v>
      </c>
      <c r="D208" s="23" t="s">
        <v>8</v>
      </c>
      <c r="E208" s="23" t="s">
        <v>29</v>
      </c>
      <c r="F208" s="54" t="s">
        <v>224</v>
      </c>
      <c r="G208" s="23" t="s">
        <v>90</v>
      </c>
      <c r="H208" s="27">
        <f>H209</f>
        <v>0</v>
      </c>
      <c r="I208" s="27">
        <f>I209</f>
        <v>0</v>
      </c>
      <c r="J208" s="26">
        <f t="shared" si="2"/>
        <v>0</v>
      </c>
      <c r="K208" s="27"/>
    </row>
    <row r="209" spans="2:11" ht="13.5">
      <c r="B209" s="16" t="s">
        <v>564</v>
      </c>
      <c r="C209" s="65">
        <v>902</v>
      </c>
      <c r="D209" s="23" t="s">
        <v>8</v>
      </c>
      <c r="E209" s="23" t="s">
        <v>29</v>
      </c>
      <c r="F209" s="54" t="s">
        <v>224</v>
      </c>
      <c r="G209" s="23" t="s">
        <v>417</v>
      </c>
      <c r="H209" s="27">
        <f>'Функциональная 2020'!G208</f>
        <v>0</v>
      </c>
      <c r="I209" s="27">
        <f>'Функциональная 2020'!H208</f>
        <v>0</v>
      </c>
      <c r="J209" s="26">
        <f t="shared" si="2"/>
        <v>0</v>
      </c>
      <c r="K209" s="27"/>
    </row>
    <row r="210" spans="2:11" ht="81" customHeight="1">
      <c r="B210" s="16" t="s">
        <v>665</v>
      </c>
      <c r="C210" s="65">
        <v>902</v>
      </c>
      <c r="D210" s="23" t="s">
        <v>8</v>
      </c>
      <c r="E210" s="23" t="s">
        <v>29</v>
      </c>
      <c r="F210" s="54" t="s">
        <v>666</v>
      </c>
      <c r="G210" s="23" t="s">
        <v>190</v>
      </c>
      <c r="H210" s="27">
        <f>H211</f>
        <v>0</v>
      </c>
      <c r="I210" s="27">
        <f>I211</f>
        <v>149.5</v>
      </c>
      <c r="J210" s="26">
        <f t="shared" si="2"/>
        <v>149.5</v>
      </c>
      <c r="K210" s="27"/>
    </row>
    <row r="211" spans="2:11" ht="17.25" customHeight="1">
      <c r="B211" s="15" t="s">
        <v>81</v>
      </c>
      <c r="C211" s="65">
        <v>902</v>
      </c>
      <c r="D211" s="23" t="s">
        <v>8</v>
      </c>
      <c r="E211" s="23" t="s">
        <v>29</v>
      </c>
      <c r="F211" s="54" t="s">
        <v>666</v>
      </c>
      <c r="G211" s="23" t="s">
        <v>216</v>
      </c>
      <c r="H211" s="27">
        <f>H212+H213</f>
        <v>0</v>
      </c>
      <c r="I211" s="27">
        <f>I212+I213</f>
        <v>149.5</v>
      </c>
      <c r="J211" s="26">
        <f t="shared" si="2"/>
        <v>149.5</v>
      </c>
      <c r="K211" s="27"/>
    </row>
    <row r="212" spans="2:11" ht="13.5">
      <c r="B212" s="15" t="s">
        <v>80</v>
      </c>
      <c r="C212" s="65">
        <v>902</v>
      </c>
      <c r="D212" s="23" t="s">
        <v>8</v>
      </c>
      <c r="E212" s="23" t="s">
        <v>29</v>
      </c>
      <c r="F212" s="54" t="s">
        <v>666</v>
      </c>
      <c r="G212" s="23" t="s">
        <v>217</v>
      </c>
      <c r="H212" s="27">
        <f>'Функциональная 2020'!G219</f>
        <v>0</v>
      </c>
      <c r="I212" s="27">
        <f>'Функциональная 2020'!H219</f>
        <v>114.8</v>
      </c>
      <c r="J212" s="26">
        <f t="shared" si="2"/>
        <v>114.8</v>
      </c>
      <c r="K212" s="27"/>
    </row>
    <row r="213" spans="2:11" ht="36" customHeight="1">
      <c r="B213" s="16" t="s">
        <v>174</v>
      </c>
      <c r="C213" s="65">
        <v>902</v>
      </c>
      <c r="D213" s="23" t="s">
        <v>8</v>
      </c>
      <c r="E213" s="23" t="s">
        <v>29</v>
      </c>
      <c r="F213" s="54" t="s">
        <v>666</v>
      </c>
      <c r="G213" s="23" t="s">
        <v>221</v>
      </c>
      <c r="H213" s="27">
        <f>'Функциональная 2020'!G220</f>
        <v>0</v>
      </c>
      <c r="I213" s="27">
        <f>'Функциональная 2020'!H220</f>
        <v>34.7</v>
      </c>
      <c r="J213" s="26">
        <f t="shared" si="2"/>
        <v>34.7</v>
      </c>
      <c r="K213" s="27"/>
    </row>
    <row r="214" spans="2:11" ht="54.75" hidden="1">
      <c r="B214" s="63" t="s">
        <v>188</v>
      </c>
      <c r="C214" s="65">
        <v>902</v>
      </c>
      <c r="D214" s="23" t="s">
        <v>8</v>
      </c>
      <c r="E214" s="23" t="s">
        <v>29</v>
      </c>
      <c r="F214" s="54" t="s">
        <v>630</v>
      </c>
      <c r="G214" s="23" t="s">
        <v>190</v>
      </c>
      <c r="H214" s="27">
        <f>H215</f>
        <v>0</v>
      </c>
      <c r="I214" s="23"/>
      <c r="J214" s="26">
        <f aca="true" t="shared" si="5" ref="J214:J277">I214-H214</f>
        <v>0</v>
      </c>
      <c r="K214" s="27"/>
    </row>
    <row r="215" spans="2:11" ht="13.5" hidden="1">
      <c r="B215" s="63" t="s">
        <v>215</v>
      </c>
      <c r="C215" s="65">
        <v>902</v>
      </c>
      <c r="D215" s="23" t="s">
        <v>8</v>
      </c>
      <c r="E215" s="23" t="s">
        <v>29</v>
      </c>
      <c r="F215" s="54" t="s">
        <v>630</v>
      </c>
      <c r="G215" s="23" t="s">
        <v>216</v>
      </c>
      <c r="H215" s="27">
        <f>H216+H217</f>
        <v>0</v>
      </c>
      <c r="I215" s="23"/>
      <c r="J215" s="26">
        <f t="shared" si="5"/>
        <v>0</v>
      </c>
      <c r="K215" s="27"/>
    </row>
    <row r="216" spans="2:11" ht="13.5" hidden="1">
      <c r="B216" s="63" t="s">
        <v>218</v>
      </c>
      <c r="C216" s="65">
        <v>902</v>
      </c>
      <c r="D216" s="23" t="s">
        <v>8</v>
      </c>
      <c r="E216" s="23" t="s">
        <v>29</v>
      </c>
      <c r="F216" s="54" t="s">
        <v>630</v>
      </c>
      <c r="G216" s="23" t="s">
        <v>217</v>
      </c>
      <c r="H216" s="27">
        <f>'Функциональная 2020'!G215</f>
        <v>0</v>
      </c>
      <c r="I216" s="23"/>
      <c r="J216" s="26">
        <f t="shared" si="5"/>
        <v>0</v>
      </c>
      <c r="K216" s="27"/>
    </row>
    <row r="217" spans="2:11" ht="27" hidden="1">
      <c r="B217" s="63" t="s">
        <v>174</v>
      </c>
      <c r="C217" s="65">
        <v>902</v>
      </c>
      <c r="D217" s="23" t="s">
        <v>8</v>
      </c>
      <c r="E217" s="23" t="s">
        <v>29</v>
      </c>
      <c r="F217" s="54" t="s">
        <v>630</v>
      </c>
      <c r="G217" s="23" t="s">
        <v>221</v>
      </c>
      <c r="H217" s="27">
        <f>'Функциональная 2020'!G216</f>
        <v>0</v>
      </c>
      <c r="I217" s="23"/>
      <c r="J217" s="26">
        <f t="shared" si="5"/>
        <v>0</v>
      </c>
      <c r="K217" s="27"/>
    </row>
    <row r="218" spans="2:11" ht="27">
      <c r="B218" s="15" t="s">
        <v>544</v>
      </c>
      <c r="C218" s="65">
        <v>902</v>
      </c>
      <c r="D218" s="23" t="s">
        <v>8</v>
      </c>
      <c r="E218" s="23" t="s">
        <v>29</v>
      </c>
      <c r="F218" s="54" t="s">
        <v>15</v>
      </c>
      <c r="G218" s="23"/>
      <c r="H218" s="27">
        <f>H219+H224+H229</f>
        <v>45</v>
      </c>
      <c r="I218" s="27">
        <f>I219+I224+I229</f>
        <v>45</v>
      </c>
      <c r="J218" s="26">
        <f t="shared" si="5"/>
        <v>0</v>
      </c>
      <c r="K218" s="27"/>
    </row>
    <row r="219" spans="2:11" ht="27">
      <c r="B219" s="15" t="s">
        <v>262</v>
      </c>
      <c r="C219" s="65">
        <v>902</v>
      </c>
      <c r="D219" s="23" t="s">
        <v>8</v>
      </c>
      <c r="E219" s="23" t="s">
        <v>29</v>
      </c>
      <c r="F219" s="54" t="s">
        <v>263</v>
      </c>
      <c r="G219" s="23"/>
      <c r="H219" s="27">
        <f aca="true" t="shared" si="6" ref="H219:I222">H220</f>
        <v>15</v>
      </c>
      <c r="I219" s="27">
        <f t="shared" si="6"/>
        <v>15</v>
      </c>
      <c r="J219" s="26">
        <f t="shared" si="5"/>
        <v>0</v>
      </c>
      <c r="K219" s="27"/>
    </row>
    <row r="220" spans="2:11" ht="27">
      <c r="B220" s="17" t="s">
        <v>264</v>
      </c>
      <c r="C220" s="65">
        <v>902</v>
      </c>
      <c r="D220" s="23" t="s">
        <v>8</v>
      </c>
      <c r="E220" s="23" t="s">
        <v>29</v>
      </c>
      <c r="F220" s="54" t="s">
        <v>265</v>
      </c>
      <c r="G220" s="23"/>
      <c r="H220" s="27">
        <f t="shared" si="6"/>
        <v>15</v>
      </c>
      <c r="I220" s="27">
        <f t="shared" si="6"/>
        <v>15</v>
      </c>
      <c r="J220" s="26">
        <f t="shared" si="5"/>
        <v>0</v>
      </c>
      <c r="K220" s="27"/>
    </row>
    <row r="221" spans="2:11" ht="27">
      <c r="B221" s="58" t="s">
        <v>192</v>
      </c>
      <c r="C221" s="65">
        <v>902</v>
      </c>
      <c r="D221" s="23" t="s">
        <v>8</v>
      </c>
      <c r="E221" s="23" t="s">
        <v>29</v>
      </c>
      <c r="F221" s="54" t="s">
        <v>266</v>
      </c>
      <c r="G221" s="23" t="s">
        <v>193</v>
      </c>
      <c r="H221" s="27">
        <f t="shared" si="6"/>
        <v>15</v>
      </c>
      <c r="I221" s="27">
        <f t="shared" si="6"/>
        <v>15</v>
      </c>
      <c r="J221" s="26">
        <f t="shared" si="5"/>
        <v>0</v>
      </c>
      <c r="K221" s="27"/>
    </row>
    <row r="222" spans="2:11" ht="13.5">
      <c r="B222" s="15" t="s">
        <v>82</v>
      </c>
      <c r="C222" s="65">
        <v>902</v>
      </c>
      <c r="D222" s="23" t="s">
        <v>8</v>
      </c>
      <c r="E222" s="23" t="s">
        <v>29</v>
      </c>
      <c r="F222" s="54" t="s">
        <v>266</v>
      </c>
      <c r="G222" s="23" t="s">
        <v>83</v>
      </c>
      <c r="H222" s="27">
        <f t="shared" si="6"/>
        <v>15</v>
      </c>
      <c r="I222" s="27">
        <f t="shared" si="6"/>
        <v>15</v>
      </c>
      <c r="J222" s="26">
        <f t="shared" si="5"/>
        <v>0</v>
      </c>
      <c r="K222" s="27"/>
    </row>
    <row r="223" spans="2:11" ht="13.5">
      <c r="B223" s="15" t="s">
        <v>84</v>
      </c>
      <c r="C223" s="65">
        <v>902</v>
      </c>
      <c r="D223" s="23" t="s">
        <v>8</v>
      </c>
      <c r="E223" s="23" t="s">
        <v>29</v>
      </c>
      <c r="F223" s="54" t="s">
        <v>266</v>
      </c>
      <c r="G223" s="23" t="s">
        <v>85</v>
      </c>
      <c r="H223" s="27">
        <f>'Функциональная 2020'!G226</f>
        <v>15</v>
      </c>
      <c r="I223" s="27">
        <f>'Функциональная 2020'!H226</f>
        <v>15</v>
      </c>
      <c r="J223" s="26">
        <f t="shared" si="5"/>
        <v>0</v>
      </c>
      <c r="K223" s="27"/>
    </row>
    <row r="224" spans="2:11" ht="41.25">
      <c r="B224" s="15" t="s">
        <v>270</v>
      </c>
      <c r="C224" s="65">
        <v>902</v>
      </c>
      <c r="D224" s="23" t="s">
        <v>8</v>
      </c>
      <c r="E224" s="23" t="s">
        <v>29</v>
      </c>
      <c r="F224" s="54" t="s">
        <v>267</v>
      </c>
      <c r="G224" s="23"/>
      <c r="H224" s="27">
        <f aca="true" t="shared" si="7" ref="H224:I227">H225</f>
        <v>15</v>
      </c>
      <c r="I224" s="27">
        <f t="shared" si="7"/>
        <v>15</v>
      </c>
      <c r="J224" s="26">
        <f t="shared" si="5"/>
        <v>0</v>
      </c>
      <c r="K224" s="27"/>
    </row>
    <row r="225" spans="2:11" ht="41.25">
      <c r="B225" s="15" t="s">
        <v>268</v>
      </c>
      <c r="C225" s="65">
        <v>902</v>
      </c>
      <c r="D225" s="23" t="s">
        <v>8</v>
      </c>
      <c r="E225" s="23" t="s">
        <v>29</v>
      </c>
      <c r="F225" s="54" t="s">
        <v>269</v>
      </c>
      <c r="G225" s="23"/>
      <c r="H225" s="27">
        <f t="shared" si="7"/>
        <v>15</v>
      </c>
      <c r="I225" s="27">
        <f t="shared" si="7"/>
        <v>15</v>
      </c>
      <c r="J225" s="26">
        <f t="shared" si="5"/>
        <v>0</v>
      </c>
      <c r="K225" s="27"/>
    </row>
    <row r="226" spans="2:11" ht="27">
      <c r="B226" s="58" t="s">
        <v>192</v>
      </c>
      <c r="C226" s="65">
        <v>902</v>
      </c>
      <c r="D226" s="23" t="s">
        <v>8</v>
      </c>
      <c r="E226" s="23" t="s">
        <v>29</v>
      </c>
      <c r="F226" s="54" t="s">
        <v>523</v>
      </c>
      <c r="G226" s="23" t="s">
        <v>193</v>
      </c>
      <c r="H226" s="27">
        <f t="shared" si="7"/>
        <v>15</v>
      </c>
      <c r="I226" s="27">
        <f t="shared" si="7"/>
        <v>15</v>
      </c>
      <c r="J226" s="26">
        <f t="shared" si="5"/>
        <v>0</v>
      </c>
      <c r="K226" s="27"/>
    </row>
    <row r="227" spans="2:11" ht="13.5">
      <c r="B227" s="15" t="s">
        <v>82</v>
      </c>
      <c r="C227" s="65">
        <v>902</v>
      </c>
      <c r="D227" s="23" t="s">
        <v>8</v>
      </c>
      <c r="E227" s="23" t="s">
        <v>29</v>
      </c>
      <c r="F227" s="54" t="s">
        <v>523</v>
      </c>
      <c r="G227" s="23" t="s">
        <v>83</v>
      </c>
      <c r="H227" s="27">
        <f t="shared" si="7"/>
        <v>15</v>
      </c>
      <c r="I227" s="27">
        <f t="shared" si="7"/>
        <v>15</v>
      </c>
      <c r="J227" s="26">
        <f t="shared" si="5"/>
        <v>0</v>
      </c>
      <c r="K227" s="27"/>
    </row>
    <row r="228" spans="2:11" ht="13.5">
      <c r="B228" s="15" t="s">
        <v>84</v>
      </c>
      <c r="C228" s="65">
        <v>902</v>
      </c>
      <c r="D228" s="23" t="s">
        <v>8</v>
      </c>
      <c r="E228" s="23" t="s">
        <v>29</v>
      </c>
      <c r="F228" s="54" t="s">
        <v>523</v>
      </c>
      <c r="G228" s="23" t="s">
        <v>85</v>
      </c>
      <c r="H228" s="27">
        <f>'Функциональная 2020'!G231</f>
        <v>15</v>
      </c>
      <c r="I228" s="27">
        <f>'Функциональная 2020'!H231</f>
        <v>15</v>
      </c>
      <c r="J228" s="26">
        <f t="shared" si="5"/>
        <v>0</v>
      </c>
      <c r="K228" s="27"/>
    </row>
    <row r="229" spans="2:11" ht="27">
      <c r="B229" s="15" t="s">
        <v>271</v>
      </c>
      <c r="C229" s="65">
        <v>902</v>
      </c>
      <c r="D229" s="23" t="s">
        <v>8</v>
      </c>
      <c r="E229" s="23" t="s">
        <v>29</v>
      </c>
      <c r="F229" s="54" t="s">
        <v>272</v>
      </c>
      <c r="G229" s="23"/>
      <c r="H229" s="27">
        <f aca="true" t="shared" si="8" ref="H229:I232">H230</f>
        <v>15</v>
      </c>
      <c r="I229" s="27">
        <f t="shared" si="8"/>
        <v>15</v>
      </c>
      <c r="J229" s="26">
        <f t="shared" si="5"/>
        <v>0</v>
      </c>
      <c r="K229" s="27"/>
    </row>
    <row r="230" spans="2:11" ht="27">
      <c r="B230" s="15" t="s">
        <v>273</v>
      </c>
      <c r="C230" s="65">
        <v>902</v>
      </c>
      <c r="D230" s="23" t="s">
        <v>8</v>
      </c>
      <c r="E230" s="23" t="s">
        <v>29</v>
      </c>
      <c r="F230" s="54" t="s">
        <v>274</v>
      </c>
      <c r="G230" s="23"/>
      <c r="H230" s="27">
        <f t="shared" si="8"/>
        <v>15</v>
      </c>
      <c r="I230" s="27">
        <f t="shared" si="8"/>
        <v>15</v>
      </c>
      <c r="J230" s="26">
        <f t="shared" si="5"/>
        <v>0</v>
      </c>
      <c r="K230" s="27"/>
    </row>
    <row r="231" spans="2:11" ht="27">
      <c r="B231" s="58" t="s">
        <v>192</v>
      </c>
      <c r="C231" s="65">
        <v>902</v>
      </c>
      <c r="D231" s="23" t="s">
        <v>8</v>
      </c>
      <c r="E231" s="23" t="s">
        <v>29</v>
      </c>
      <c r="F231" s="54" t="s">
        <v>524</v>
      </c>
      <c r="G231" s="23" t="s">
        <v>193</v>
      </c>
      <c r="H231" s="27">
        <f t="shared" si="8"/>
        <v>15</v>
      </c>
      <c r="I231" s="27">
        <f t="shared" si="8"/>
        <v>15</v>
      </c>
      <c r="J231" s="26">
        <f t="shared" si="5"/>
        <v>0</v>
      </c>
      <c r="K231" s="27"/>
    </row>
    <row r="232" spans="2:11" ht="13.5">
      <c r="B232" s="15" t="s">
        <v>82</v>
      </c>
      <c r="C232" s="65">
        <v>902</v>
      </c>
      <c r="D232" s="23" t="s">
        <v>8</v>
      </c>
      <c r="E232" s="23" t="s">
        <v>29</v>
      </c>
      <c r="F232" s="54" t="s">
        <v>524</v>
      </c>
      <c r="G232" s="23" t="s">
        <v>83</v>
      </c>
      <c r="H232" s="27">
        <f t="shared" si="8"/>
        <v>15</v>
      </c>
      <c r="I232" s="27">
        <f t="shared" si="8"/>
        <v>15</v>
      </c>
      <c r="J232" s="26">
        <f t="shared" si="5"/>
        <v>0</v>
      </c>
      <c r="K232" s="27"/>
    </row>
    <row r="233" spans="2:11" ht="13.5">
      <c r="B233" s="15" t="s">
        <v>84</v>
      </c>
      <c r="C233" s="65">
        <v>902</v>
      </c>
      <c r="D233" s="23" t="s">
        <v>8</v>
      </c>
      <c r="E233" s="23" t="s">
        <v>29</v>
      </c>
      <c r="F233" s="54" t="s">
        <v>524</v>
      </c>
      <c r="G233" s="23" t="s">
        <v>85</v>
      </c>
      <c r="H233" s="27">
        <f>'Функциональная 2020'!G236</f>
        <v>15</v>
      </c>
      <c r="I233" s="27">
        <f>'Функциональная 2020'!H236</f>
        <v>15</v>
      </c>
      <c r="J233" s="26">
        <f t="shared" si="5"/>
        <v>0</v>
      </c>
      <c r="K233" s="27"/>
    </row>
    <row r="234" spans="2:11" ht="27">
      <c r="B234" s="15" t="s">
        <v>537</v>
      </c>
      <c r="C234" s="65">
        <v>902</v>
      </c>
      <c r="D234" s="23" t="s">
        <v>8</v>
      </c>
      <c r="E234" s="23" t="s">
        <v>29</v>
      </c>
      <c r="F234" s="54" t="s">
        <v>21</v>
      </c>
      <c r="G234" s="23"/>
      <c r="H234" s="27">
        <f>H235+H241+H247</f>
        <v>1508.7</v>
      </c>
      <c r="I234" s="27">
        <f>I235+I241+I247</f>
        <v>1096.7</v>
      </c>
      <c r="J234" s="26">
        <f t="shared" si="5"/>
        <v>-412</v>
      </c>
      <c r="K234" s="27"/>
    </row>
    <row r="235" spans="2:11" ht="41.25">
      <c r="B235" s="15" t="s">
        <v>543</v>
      </c>
      <c r="C235" s="65">
        <v>902</v>
      </c>
      <c r="D235" s="23" t="s">
        <v>8</v>
      </c>
      <c r="E235" s="23" t="s">
        <v>29</v>
      </c>
      <c r="F235" s="54" t="s">
        <v>321</v>
      </c>
      <c r="G235" s="23"/>
      <c r="H235" s="27">
        <f aca="true" t="shared" si="9" ref="H235:I239">H236</f>
        <v>930.7</v>
      </c>
      <c r="I235" s="27">
        <f t="shared" si="9"/>
        <v>518.7</v>
      </c>
      <c r="J235" s="26">
        <f t="shared" si="5"/>
        <v>-412</v>
      </c>
      <c r="K235" s="27"/>
    </row>
    <row r="236" spans="2:11" ht="27">
      <c r="B236" s="15" t="s">
        <v>322</v>
      </c>
      <c r="C236" s="65">
        <v>902</v>
      </c>
      <c r="D236" s="23" t="s">
        <v>8</v>
      </c>
      <c r="E236" s="23" t="s">
        <v>29</v>
      </c>
      <c r="F236" s="54" t="s">
        <v>323</v>
      </c>
      <c r="G236" s="23"/>
      <c r="H236" s="27">
        <f t="shared" si="9"/>
        <v>930.7</v>
      </c>
      <c r="I236" s="27">
        <f t="shared" si="9"/>
        <v>518.7</v>
      </c>
      <c r="J236" s="26">
        <f t="shared" si="5"/>
        <v>-412</v>
      </c>
      <c r="K236" s="27"/>
    </row>
    <row r="237" spans="2:11" ht="27">
      <c r="B237" s="15" t="s">
        <v>324</v>
      </c>
      <c r="C237" s="65">
        <v>902</v>
      </c>
      <c r="D237" s="23" t="s">
        <v>8</v>
      </c>
      <c r="E237" s="23" t="s">
        <v>29</v>
      </c>
      <c r="F237" s="54" t="s">
        <v>325</v>
      </c>
      <c r="G237" s="23"/>
      <c r="H237" s="27">
        <f t="shared" si="9"/>
        <v>930.7</v>
      </c>
      <c r="I237" s="27">
        <f t="shared" si="9"/>
        <v>518.7</v>
      </c>
      <c r="J237" s="26">
        <f t="shared" si="5"/>
        <v>-412</v>
      </c>
      <c r="K237" s="27"/>
    </row>
    <row r="238" spans="2:11" ht="27">
      <c r="B238" s="58" t="s">
        <v>192</v>
      </c>
      <c r="C238" s="65">
        <v>902</v>
      </c>
      <c r="D238" s="23" t="s">
        <v>8</v>
      </c>
      <c r="E238" s="23" t="s">
        <v>29</v>
      </c>
      <c r="F238" s="54" t="s">
        <v>325</v>
      </c>
      <c r="G238" s="23" t="s">
        <v>193</v>
      </c>
      <c r="H238" s="27">
        <f t="shared" si="9"/>
        <v>930.7</v>
      </c>
      <c r="I238" s="27">
        <f t="shared" si="9"/>
        <v>518.7</v>
      </c>
      <c r="J238" s="26">
        <f t="shared" si="5"/>
        <v>-412</v>
      </c>
      <c r="K238" s="27"/>
    </row>
    <row r="239" spans="2:11" ht="13.5">
      <c r="B239" s="15" t="s">
        <v>82</v>
      </c>
      <c r="C239" s="65">
        <v>902</v>
      </c>
      <c r="D239" s="23" t="s">
        <v>8</v>
      </c>
      <c r="E239" s="23" t="s">
        <v>29</v>
      </c>
      <c r="F239" s="54" t="s">
        <v>325</v>
      </c>
      <c r="G239" s="23" t="s">
        <v>83</v>
      </c>
      <c r="H239" s="27">
        <f t="shared" si="9"/>
        <v>930.7</v>
      </c>
      <c r="I239" s="27">
        <f t="shared" si="9"/>
        <v>518.7</v>
      </c>
      <c r="J239" s="26">
        <f t="shared" si="5"/>
        <v>-412</v>
      </c>
      <c r="K239" s="27"/>
    </row>
    <row r="240" spans="2:11" ht="13.5">
      <c r="B240" s="15" t="s">
        <v>84</v>
      </c>
      <c r="C240" s="65">
        <v>902</v>
      </c>
      <c r="D240" s="23" t="s">
        <v>8</v>
      </c>
      <c r="E240" s="23" t="s">
        <v>29</v>
      </c>
      <c r="F240" s="54" t="s">
        <v>325</v>
      </c>
      <c r="G240" s="23" t="s">
        <v>85</v>
      </c>
      <c r="H240" s="27">
        <f>'Функциональная 2020'!G243</f>
        <v>930.7</v>
      </c>
      <c r="I240" s="27">
        <f>'Функциональная 2020'!H243</f>
        <v>518.7</v>
      </c>
      <c r="J240" s="26">
        <f t="shared" si="5"/>
        <v>-412</v>
      </c>
      <c r="K240" s="27"/>
    </row>
    <row r="241" spans="2:11" ht="27">
      <c r="B241" s="15" t="s">
        <v>249</v>
      </c>
      <c r="C241" s="65">
        <v>902</v>
      </c>
      <c r="D241" s="23" t="s">
        <v>8</v>
      </c>
      <c r="E241" s="23" t="s">
        <v>29</v>
      </c>
      <c r="F241" s="54" t="s">
        <v>250</v>
      </c>
      <c r="G241" s="23"/>
      <c r="H241" s="27">
        <f aca="true" t="shared" si="10" ref="H241:I245">H242</f>
        <v>70</v>
      </c>
      <c r="I241" s="27">
        <f t="shared" si="10"/>
        <v>70</v>
      </c>
      <c r="J241" s="26">
        <f t="shared" si="5"/>
        <v>0</v>
      </c>
      <c r="K241" s="27"/>
    </row>
    <row r="242" spans="2:11" ht="27">
      <c r="B242" s="15" t="s">
        <v>251</v>
      </c>
      <c r="C242" s="65">
        <v>902</v>
      </c>
      <c r="D242" s="23" t="s">
        <v>8</v>
      </c>
      <c r="E242" s="23" t="s">
        <v>29</v>
      </c>
      <c r="F242" s="54" t="s">
        <v>252</v>
      </c>
      <c r="G242" s="23"/>
      <c r="H242" s="27">
        <f t="shared" si="10"/>
        <v>70</v>
      </c>
      <c r="I242" s="27">
        <f t="shared" si="10"/>
        <v>70</v>
      </c>
      <c r="J242" s="26">
        <f t="shared" si="5"/>
        <v>0</v>
      </c>
      <c r="K242" s="27"/>
    </row>
    <row r="243" spans="2:11" ht="27">
      <c r="B243" s="70" t="s">
        <v>242</v>
      </c>
      <c r="C243" s="65">
        <v>902</v>
      </c>
      <c r="D243" s="23" t="s">
        <v>8</v>
      </c>
      <c r="E243" s="23" t="s">
        <v>253</v>
      </c>
      <c r="F243" s="54" t="s">
        <v>254</v>
      </c>
      <c r="G243" s="23"/>
      <c r="H243" s="27">
        <f t="shared" si="10"/>
        <v>70</v>
      </c>
      <c r="I243" s="27">
        <f t="shared" si="10"/>
        <v>70</v>
      </c>
      <c r="J243" s="26">
        <f t="shared" si="5"/>
        <v>0</v>
      </c>
      <c r="K243" s="27"/>
    </row>
    <row r="244" spans="2:11" ht="27">
      <c r="B244" s="58" t="s">
        <v>192</v>
      </c>
      <c r="C244" s="65">
        <v>902</v>
      </c>
      <c r="D244" s="23" t="s">
        <v>8</v>
      </c>
      <c r="E244" s="23" t="s">
        <v>29</v>
      </c>
      <c r="F244" s="54" t="s">
        <v>254</v>
      </c>
      <c r="G244" s="23" t="s">
        <v>193</v>
      </c>
      <c r="H244" s="27">
        <f t="shared" si="10"/>
        <v>70</v>
      </c>
      <c r="I244" s="27">
        <f t="shared" si="10"/>
        <v>70</v>
      </c>
      <c r="J244" s="26">
        <f t="shared" si="5"/>
        <v>0</v>
      </c>
      <c r="K244" s="27"/>
    </row>
    <row r="245" spans="2:11" ht="13.5">
      <c r="B245" s="15" t="s">
        <v>82</v>
      </c>
      <c r="C245" s="65">
        <v>902</v>
      </c>
      <c r="D245" s="23" t="s">
        <v>8</v>
      </c>
      <c r="E245" s="23" t="s">
        <v>29</v>
      </c>
      <c r="F245" s="54" t="s">
        <v>254</v>
      </c>
      <c r="G245" s="23" t="s">
        <v>230</v>
      </c>
      <c r="H245" s="27">
        <f t="shared" si="10"/>
        <v>70</v>
      </c>
      <c r="I245" s="27">
        <f t="shared" si="10"/>
        <v>70</v>
      </c>
      <c r="J245" s="26">
        <f t="shared" si="5"/>
        <v>0</v>
      </c>
      <c r="K245" s="27"/>
    </row>
    <row r="246" spans="2:11" ht="13.5">
      <c r="B246" s="15" t="s">
        <v>84</v>
      </c>
      <c r="C246" s="65">
        <v>902</v>
      </c>
      <c r="D246" s="23" t="s">
        <v>8</v>
      </c>
      <c r="E246" s="23" t="s">
        <v>29</v>
      </c>
      <c r="F246" s="54" t="s">
        <v>254</v>
      </c>
      <c r="G246" s="23" t="s">
        <v>85</v>
      </c>
      <c r="H246" s="27">
        <f>'Функциональная 2020'!G249</f>
        <v>70</v>
      </c>
      <c r="I246" s="27">
        <f>'Функциональная 2020'!H249</f>
        <v>70</v>
      </c>
      <c r="J246" s="26">
        <f t="shared" si="5"/>
        <v>0</v>
      </c>
      <c r="K246" s="27"/>
    </row>
    <row r="247" spans="2:11" ht="41.25">
      <c r="B247" s="15" t="s">
        <v>240</v>
      </c>
      <c r="C247" s="65">
        <v>902</v>
      </c>
      <c r="D247" s="23" t="s">
        <v>8</v>
      </c>
      <c r="E247" s="23" t="s">
        <v>29</v>
      </c>
      <c r="F247" s="54" t="s">
        <v>241</v>
      </c>
      <c r="G247" s="23"/>
      <c r="H247" s="27">
        <f>H248+H253</f>
        <v>508</v>
      </c>
      <c r="I247" s="27">
        <f>I248+I253</f>
        <v>508</v>
      </c>
      <c r="J247" s="26">
        <f t="shared" si="5"/>
        <v>0</v>
      </c>
      <c r="K247" s="27"/>
    </row>
    <row r="248" spans="2:11" ht="27">
      <c r="B248" s="15" t="s">
        <v>244</v>
      </c>
      <c r="C248" s="65">
        <v>902</v>
      </c>
      <c r="D248" s="23" t="s">
        <v>8</v>
      </c>
      <c r="E248" s="23" t="s">
        <v>29</v>
      </c>
      <c r="F248" s="54" t="s">
        <v>243</v>
      </c>
      <c r="G248" s="23"/>
      <c r="H248" s="27">
        <f aca="true" t="shared" si="11" ref="H248:I251">H249</f>
        <v>235</v>
      </c>
      <c r="I248" s="27">
        <f t="shared" si="11"/>
        <v>235</v>
      </c>
      <c r="J248" s="26">
        <f t="shared" si="5"/>
        <v>0</v>
      </c>
      <c r="K248" s="27"/>
    </row>
    <row r="249" spans="2:11" ht="27">
      <c r="B249" s="70" t="s">
        <v>242</v>
      </c>
      <c r="C249" s="65">
        <v>902</v>
      </c>
      <c r="D249" s="23" t="s">
        <v>8</v>
      </c>
      <c r="E249" s="23" t="s">
        <v>29</v>
      </c>
      <c r="F249" s="54" t="s">
        <v>245</v>
      </c>
      <c r="G249" s="23"/>
      <c r="H249" s="27">
        <f t="shared" si="11"/>
        <v>235</v>
      </c>
      <c r="I249" s="27">
        <f t="shared" si="11"/>
        <v>235</v>
      </c>
      <c r="J249" s="26">
        <f t="shared" si="5"/>
        <v>0</v>
      </c>
      <c r="K249" s="27"/>
    </row>
    <row r="250" spans="2:11" ht="27">
      <c r="B250" s="58" t="s">
        <v>192</v>
      </c>
      <c r="C250" s="65">
        <v>902</v>
      </c>
      <c r="D250" s="23" t="s">
        <v>8</v>
      </c>
      <c r="E250" s="23" t="s">
        <v>29</v>
      </c>
      <c r="F250" s="54" t="s">
        <v>245</v>
      </c>
      <c r="G250" s="23" t="s">
        <v>193</v>
      </c>
      <c r="H250" s="27">
        <f t="shared" si="11"/>
        <v>235</v>
      </c>
      <c r="I250" s="27">
        <f t="shared" si="11"/>
        <v>235</v>
      </c>
      <c r="J250" s="26">
        <f t="shared" si="5"/>
        <v>0</v>
      </c>
      <c r="K250" s="27"/>
    </row>
    <row r="251" spans="2:11" ht="13.5">
      <c r="B251" s="15" t="s">
        <v>82</v>
      </c>
      <c r="C251" s="65">
        <v>902</v>
      </c>
      <c r="D251" s="23" t="s">
        <v>8</v>
      </c>
      <c r="E251" s="23" t="s">
        <v>29</v>
      </c>
      <c r="F251" s="54" t="s">
        <v>245</v>
      </c>
      <c r="G251" s="23" t="s">
        <v>230</v>
      </c>
      <c r="H251" s="27">
        <f t="shared" si="11"/>
        <v>235</v>
      </c>
      <c r="I251" s="27">
        <f t="shared" si="11"/>
        <v>235</v>
      </c>
      <c r="J251" s="26">
        <f t="shared" si="5"/>
        <v>0</v>
      </c>
      <c r="K251" s="27"/>
    </row>
    <row r="252" spans="2:11" ht="13.5">
      <c r="B252" s="15" t="s">
        <v>84</v>
      </c>
      <c r="C252" s="65">
        <v>902</v>
      </c>
      <c r="D252" s="23" t="s">
        <v>8</v>
      </c>
      <c r="E252" s="23" t="s">
        <v>29</v>
      </c>
      <c r="F252" s="54" t="s">
        <v>245</v>
      </c>
      <c r="G252" s="23" t="s">
        <v>85</v>
      </c>
      <c r="H252" s="27">
        <f>'Функциональная 2020'!G255</f>
        <v>235</v>
      </c>
      <c r="I252" s="27">
        <f>'Функциональная 2020'!H255</f>
        <v>235</v>
      </c>
      <c r="J252" s="26">
        <f t="shared" si="5"/>
        <v>0</v>
      </c>
      <c r="K252" s="27"/>
    </row>
    <row r="253" spans="2:11" ht="27">
      <c r="B253" s="15" t="s">
        <v>246</v>
      </c>
      <c r="C253" s="65">
        <v>902</v>
      </c>
      <c r="D253" s="23" t="s">
        <v>8</v>
      </c>
      <c r="E253" s="23" t="s">
        <v>29</v>
      </c>
      <c r="F253" s="54" t="s">
        <v>247</v>
      </c>
      <c r="G253" s="23"/>
      <c r="H253" s="27">
        <f aca="true" t="shared" si="12" ref="H253:I256">H254</f>
        <v>273</v>
      </c>
      <c r="I253" s="27">
        <f t="shared" si="12"/>
        <v>273</v>
      </c>
      <c r="J253" s="26">
        <f t="shared" si="5"/>
        <v>0</v>
      </c>
      <c r="K253" s="27"/>
    </row>
    <row r="254" spans="2:11" ht="27">
      <c r="B254" s="70" t="s">
        <v>242</v>
      </c>
      <c r="C254" s="65">
        <v>902</v>
      </c>
      <c r="D254" s="23" t="s">
        <v>8</v>
      </c>
      <c r="E254" s="23" t="s">
        <v>29</v>
      </c>
      <c r="F254" s="54" t="s">
        <v>248</v>
      </c>
      <c r="G254" s="23"/>
      <c r="H254" s="27">
        <f t="shared" si="12"/>
        <v>273</v>
      </c>
      <c r="I254" s="27">
        <f t="shared" si="12"/>
        <v>273</v>
      </c>
      <c r="J254" s="26">
        <f t="shared" si="5"/>
        <v>0</v>
      </c>
      <c r="K254" s="27"/>
    </row>
    <row r="255" spans="2:11" ht="27">
      <c r="B255" s="58" t="s">
        <v>192</v>
      </c>
      <c r="C255" s="65">
        <v>902</v>
      </c>
      <c r="D255" s="23" t="s">
        <v>8</v>
      </c>
      <c r="E255" s="23" t="s">
        <v>29</v>
      </c>
      <c r="F255" s="54" t="s">
        <v>248</v>
      </c>
      <c r="G255" s="23" t="s">
        <v>193</v>
      </c>
      <c r="H255" s="27">
        <f t="shared" si="12"/>
        <v>273</v>
      </c>
      <c r="I255" s="27">
        <f t="shared" si="12"/>
        <v>273</v>
      </c>
      <c r="J255" s="26">
        <f t="shared" si="5"/>
        <v>0</v>
      </c>
      <c r="K255" s="27"/>
    </row>
    <row r="256" spans="2:11" ht="13.5">
      <c r="B256" s="15" t="s">
        <v>82</v>
      </c>
      <c r="C256" s="65">
        <v>902</v>
      </c>
      <c r="D256" s="23" t="s">
        <v>8</v>
      </c>
      <c r="E256" s="23" t="s">
        <v>29</v>
      </c>
      <c r="F256" s="54" t="s">
        <v>248</v>
      </c>
      <c r="G256" s="23" t="s">
        <v>230</v>
      </c>
      <c r="H256" s="27">
        <f t="shared" si="12"/>
        <v>273</v>
      </c>
      <c r="I256" s="27">
        <f t="shared" si="12"/>
        <v>273</v>
      </c>
      <c r="J256" s="26">
        <f t="shared" si="5"/>
        <v>0</v>
      </c>
      <c r="K256" s="27"/>
    </row>
    <row r="257" spans="2:11" ht="13.5">
      <c r="B257" s="15" t="s">
        <v>84</v>
      </c>
      <c r="C257" s="65">
        <v>902</v>
      </c>
      <c r="D257" s="23" t="s">
        <v>8</v>
      </c>
      <c r="E257" s="23" t="s">
        <v>29</v>
      </c>
      <c r="F257" s="54" t="s">
        <v>248</v>
      </c>
      <c r="G257" s="23" t="s">
        <v>85</v>
      </c>
      <c r="H257" s="27">
        <f>'Функциональная 2020'!G260</f>
        <v>273</v>
      </c>
      <c r="I257" s="27">
        <f>'Функциональная 2020'!H260</f>
        <v>273</v>
      </c>
      <c r="J257" s="26">
        <f t="shared" si="5"/>
        <v>0</v>
      </c>
      <c r="K257" s="27"/>
    </row>
    <row r="258" spans="2:11" ht="13.5">
      <c r="B258" s="69" t="s">
        <v>180</v>
      </c>
      <c r="C258" s="65">
        <v>902</v>
      </c>
      <c r="D258" s="23" t="s">
        <v>8</v>
      </c>
      <c r="E258" s="23" t="s">
        <v>29</v>
      </c>
      <c r="F258" s="54" t="s">
        <v>181</v>
      </c>
      <c r="G258" s="29"/>
      <c r="H258" s="117">
        <f>H259+H263+H266+H269</f>
        <v>1697.2</v>
      </c>
      <c r="I258" s="117">
        <f>I259+I263+I266+I269</f>
        <v>1819.1</v>
      </c>
      <c r="J258" s="26">
        <f t="shared" si="5"/>
        <v>121.89999999999986</v>
      </c>
      <c r="K258" s="27"/>
    </row>
    <row r="259" spans="2:11" ht="27">
      <c r="B259" s="21" t="s">
        <v>214</v>
      </c>
      <c r="C259" s="65">
        <v>902</v>
      </c>
      <c r="D259" s="23" t="s">
        <v>8</v>
      </c>
      <c r="E259" s="23" t="s">
        <v>29</v>
      </c>
      <c r="F259" s="54" t="s">
        <v>514</v>
      </c>
      <c r="G259" s="29"/>
      <c r="H259" s="134">
        <f aca="true" t="shared" si="13" ref="H259:I261">H260</f>
        <v>1297.4</v>
      </c>
      <c r="I259" s="134">
        <f t="shared" si="13"/>
        <v>1124.3</v>
      </c>
      <c r="J259" s="26">
        <f t="shared" si="5"/>
        <v>-173.10000000000014</v>
      </c>
      <c r="K259" s="27"/>
    </row>
    <row r="260" spans="2:11" ht="27">
      <c r="B260" s="58" t="s">
        <v>192</v>
      </c>
      <c r="C260" s="65">
        <v>902</v>
      </c>
      <c r="D260" s="23" t="s">
        <v>8</v>
      </c>
      <c r="E260" s="23" t="s">
        <v>29</v>
      </c>
      <c r="F260" s="54" t="s">
        <v>514</v>
      </c>
      <c r="G260" s="23" t="s">
        <v>193</v>
      </c>
      <c r="H260" s="134">
        <f t="shared" si="13"/>
        <v>1297.4</v>
      </c>
      <c r="I260" s="134">
        <f t="shared" si="13"/>
        <v>1124.3</v>
      </c>
      <c r="J260" s="26">
        <f t="shared" si="5"/>
        <v>-173.10000000000014</v>
      </c>
      <c r="K260" s="27"/>
    </row>
    <row r="261" spans="2:11" ht="13.5">
      <c r="B261" s="15" t="s">
        <v>82</v>
      </c>
      <c r="C261" s="65">
        <v>902</v>
      </c>
      <c r="D261" s="23" t="s">
        <v>8</v>
      </c>
      <c r="E261" s="23" t="s">
        <v>29</v>
      </c>
      <c r="F261" s="54" t="s">
        <v>514</v>
      </c>
      <c r="G261" s="23" t="s">
        <v>83</v>
      </c>
      <c r="H261" s="134">
        <f t="shared" si="13"/>
        <v>1297.4</v>
      </c>
      <c r="I261" s="134">
        <f t="shared" si="13"/>
        <v>1124.3</v>
      </c>
      <c r="J261" s="26">
        <f t="shared" si="5"/>
        <v>-173.10000000000014</v>
      </c>
      <c r="K261" s="27"/>
    </row>
    <row r="262" spans="2:11" ht="13.5">
      <c r="B262" s="15" t="s">
        <v>84</v>
      </c>
      <c r="C262" s="65">
        <v>902</v>
      </c>
      <c r="D262" s="23" t="s">
        <v>8</v>
      </c>
      <c r="E262" s="23" t="s">
        <v>29</v>
      </c>
      <c r="F262" s="54" t="s">
        <v>514</v>
      </c>
      <c r="G262" s="23" t="s">
        <v>85</v>
      </c>
      <c r="H262" s="134">
        <f>'Функциональная 2020'!G285</f>
        <v>1297.4</v>
      </c>
      <c r="I262" s="134">
        <f>'Функциональная 2020'!H285</f>
        <v>1124.3</v>
      </c>
      <c r="J262" s="26">
        <f t="shared" si="5"/>
        <v>-173.10000000000014</v>
      </c>
      <c r="K262" s="27"/>
    </row>
    <row r="263" spans="2:11" ht="27">
      <c r="B263" s="15" t="s">
        <v>210</v>
      </c>
      <c r="C263" s="65">
        <v>902</v>
      </c>
      <c r="D263" s="23" t="s">
        <v>8</v>
      </c>
      <c r="E263" s="23" t="s">
        <v>29</v>
      </c>
      <c r="F263" s="54" t="s">
        <v>209</v>
      </c>
      <c r="G263" s="23" t="s">
        <v>193</v>
      </c>
      <c r="H263" s="134">
        <f>H264</f>
        <v>0</v>
      </c>
      <c r="I263" s="134">
        <f>I264</f>
        <v>45.4</v>
      </c>
      <c r="J263" s="26">
        <f t="shared" si="5"/>
        <v>45.4</v>
      </c>
      <c r="K263" s="27"/>
    </row>
    <row r="264" spans="2:11" ht="13.5">
      <c r="B264" s="15" t="s">
        <v>82</v>
      </c>
      <c r="C264" s="65">
        <v>902</v>
      </c>
      <c r="D264" s="23" t="s">
        <v>8</v>
      </c>
      <c r="E264" s="23" t="s">
        <v>29</v>
      </c>
      <c r="F264" s="54" t="s">
        <v>209</v>
      </c>
      <c r="G264" s="23" t="s">
        <v>83</v>
      </c>
      <c r="H264" s="134">
        <f>H265</f>
        <v>0</v>
      </c>
      <c r="I264" s="134">
        <f>I265</f>
        <v>45.4</v>
      </c>
      <c r="J264" s="26">
        <f t="shared" si="5"/>
        <v>45.4</v>
      </c>
      <c r="K264" s="27"/>
    </row>
    <row r="265" spans="2:11" ht="14.25" thickBot="1">
      <c r="B265" s="15" t="s">
        <v>84</v>
      </c>
      <c r="C265" s="65">
        <v>902</v>
      </c>
      <c r="D265" s="23" t="s">
        <v>8</v>
      </c>
      <c r="E265" s="23" t="s">
        <v>29</v>
      </c>
      <c r="F265" s="54" t="s">
        <v>209</v>
      </c>
      <c r="G265" s="23" t="s">
        <v>85</v>
      </c>
      <c r="H265" s="134">
        <f>'Функциональная 2020'!G292</f>
        <v>0</v>
      </c>
      <c r="I265" s="134">
        <f>'Функциональная 2020'!H292</f>
        <v>45.4</v>
      </c>
      <c r="J265" s="26">
        <f t="shared" si="5"/>
        <v>45.4</v>
      </c>
      <c r="K265" s="27"/>
    </row>
    <row r="266" spans="2:11" ht="14.25" thickBot="1">
      <c r="B266" s="142" t="s">
        <v>638</v>
      </c>
      <c r="C266" s="65">
        <v>902</v>
      </c>
      <c r="D266" s="23" t="s">
        <v>8</v>
      </c>
      <c r="E266" s="23" t="s">
        <v>29</v>
      </c>
      <c r="F266" s="54" t="s">
        <v>639</v>
      </c>
      <c r="G266" s="23"/>
      <c r="H266" s="134">
        <f>H267</f>
        <v>399.8</v>
      </c>
      <c r="I266" s="134">
        <f>I267</f>
        <v>399.8</v>
      </c>
      <c r="J266" s="26">
        <f t="shared" si="5"/>
        <v>0</v>
      </c>
      <c r="K266" s="27"/>
    </row>
    <row r="267" spans="2:11" ht="13.5">
      <c r="B267" s="15" t="s">
        <v>82</v>
      </c>
      <c r="C267" s="65">
        <v>902</v>
      </c>
      <c r="D267" s="23" t="s">
        <v>8</v>
      </c>
      <c r="E267" s="23" t="s">
        <v>29</v>
      </c>
      <c r="F267" s="54" t="s">
        <v>639</v>
      </c>
      <c r="G267" s="23" t="s">
        <v>83</v>
      </c>
      <c r="H267" s="134">
        <f>H268</f>
        <v>399.8</v>
      </c>
      <c r="I267" s="134">
        <f>I268</f>
        <v>399.8</v>
      </c>
      <c r="J267" s="26">
        <f t="shared" si="5"/>
        <v>0</v>
      </c>
      <c r="K267" s="27"/>
    </row>
    <row r="268" spans="2:11" ht="13.5">
      <c r="B268" s="15" t="s">
        <v>84</v>
      </c>
      <c r="C268" s="65">
        <v>902</v>
      </c>
      <c r="D268" s="23" t="s">
        <v>8</v>
      </c>
      <c r="E268" s="23" t="s">
        <v>29</v>
      </c>
      <c r="F268" s="54" t="s">
        <v>639</v>
      </c>
      <c r="G268" s="23" t="s">
        <v>85</v>
      </c>
      <c r="H268" s="134">
        <f>'Функциональная 2020'!G301</f>
        <v>399.8</v>
      </c>
      <c r="I268" s="134">
        <f>'Функциональная 2020'!H301</f>
        <v>399.8</v>
      </c>
      <c r="J268" s="26">
        <f t="shared" si="5"/>
        <v>0</v>
      </c>
      <c r="K268" s="27"/>
    </row>
    <row r="269" spans="2:11" ht="42.75" customHeight="1">
      <c r="B269" s="14" t="s">
        <v>669</v>
      </c>
      <c r="C269" s="65">
        <v>902</v>
      </c>
      <c r="D269" s="23" t="s">
        <v>8</v>
      </c>
      <c r="E269" s="23" t="s">
        <v>29</v>
      </c>
      <c r="F269" s="54" t="s">
        <v>670</v>
      </c>
      <c r="G269" s="23"/>
      <c r="H269" s="117">
        <f>'Функциональная 2020'!G302</f>
        <v>0</v>
      </c>
      <c r="I269" s="117">
        <f>'Функциональная 2020'!H302</f>
        <v>249.6</v>
      </c>
      <c r="J269" s="26">
        <f t="shared" si="5"/>
        <v>249.6</v>
      </c>
      <c r="K269" s="27"/>
    </row>
    <row r="270" spans="2:11" ht="13.5">
      <c r="B270" s="80" t="s">
        <v>16</v>
      </c>
      <c r="C270" s="65">
        <v>902</v>
      </c>
      <c r="D270" s="23" t="s">
        <v>8</v>
      </c>
      <c r="E270" s="23" t="s">
        <v>29</v>
      </c>
      <c r="F270" s="54" t="s">
        <v>670</v>
      </c>
      <c r="G270" s="23" t="s">
        <v>10</v>
      </c>
      <c r="H270" s="117">
        <f>'Функциональная 2020'!G303</f>
        <v>0</v>
      </c>
      <c r="I270" s="117">
        <f>'Функциональная 2020'!H303</f>
        <v>100.6</v>
      </c>
      <c r="J270" s="26">
        <f t="shared" si="5"/>
        <v>100.6</v>
      </c>
      <c r="K270" s="27"/>
    </row>
    <row r="271" spans="2:11" ht="13.5">
      <c r="B271" s="15" t="s">
        <v>105</v>
      </c>
      <c r="C271" s="65">
        <v>902</v>
      </c>
      <c r="D271" s="23" t="s">
        <v>8</v>
      </c>
      <c r="E271" s="23" t="s">
        <v>29</v>
      </c>
      <c r="F271" s="54" t="s">
        <v>670</v>
      </c>
      <c r="G271" s="23" t="s">
        <v>138</v>
      </c>
      <c r="H271" s="117">
        <f>'Функциональная 2020'!G304</f>
        <v>0</v>
      </c>
      <c r="I271" s="117">
        <f>'Функциональная 2020'!H304</f>
        <v>100.6</v>
      </c>
      <c r="J271" s="26">
        <f t="shared" si="5"/>
        <v>100.6</v>
      </c>
      <c r="K271" s="27"/>
    </row>
    <row r="272" spans="2:11" ht="27">
      <c r="B272" s="15" t="s">
        <v>585</v>
      </c>
      <c r="C272" s="65">
        <v>902</v>
      </c>
      <c r="D272" s="23" t="s">
        <v>8</v>
      </c>
      <c r="E272" s="23" t="s">
        <v>29</v>
      </c>
      <c r="F272" s="54" t="s">
        <v>670</v>
      </c>
      <c r="G272" s="23" t="s">
        <v>129</v>
      </c>
      <c r="H272" s="117">
        <f>'Функциональная 2020'!G305</f>
        <v>0</v>
      </c>
      <c r="I272" s="117">
        <f>'Функциональная 2020'!H305</f>
        <v>100.6</v>
      </c>
      <c r="J272" s="26">
        <f t="shared" si="5"/>
        <v>100.6</v>
      </c>
      <c r="K272" s="27"/>
    </row>
    <row r="273" spans="2:11" ht="18.75" customHeight="1">
      <c r="B273" s="69" t="s">
        <v>332</v>
      </c>
      <c r="C273" s="65">
        <v>902</v>
      </c>
      <c r="D273" s="23" t="s">
        <v>8</v>
      </c>
      <c r="E273" s="23" t="s">
        <v>29</v>
      </c>
      <c r="F273" s="54" t="s">
        <v>670</v>
      </c>
      <c r="G273" s="23" t="s">
        <v>334</v>
      </c>
      <c r="H273" s="117">
        <f>'Функциональная 2020'!G306</f>
        <v>0</v>
      </c>
      <c r="I273" s="117">
        <f>'Функциональная 2020'!H306</f>
        <v>149</v>
      </c>
      <c r="J273" s="26">
        <f t="shared" si="5"/>
        <v>149</v>
      </c>
      <c r="K273" s="27"/>
    </row>
    <row r="274" spans="2:11" ht="13.5">
      <c r="B274" s="80" t="s">
        <v>106</v>
      </c>
      <c r="C274" s="65">
        <v>902</v>
      </c>
      <c r="D274" s="23" t="s">
        <v>8</v>
      </c>
      <c r="E274" s="23" t="s">
        <v>29</v>
      </c>
      <c r="F274" s="54" t="s">
        <v>670</v>
      </c>
      <c r="G274" s="23" t="s">
        <v>107</v>
      </c>
      <c r="H274" s="117">
        <f>'Функциональная 2020'!G307</f>
        <v>0</v>
      </c>
      <c r="I274" s="117">
        <f>'Функциональная 2020'!H307</f>
        <v>149</v>
      </c>
      <c r="J274" s="26">
        <f t="shared" si="5"/>
        <v>149</v>
      </c>
      <c r="K274" s="27"/>
    </row>
    <row r="275" spans="2:11" ht="13.5">
      <c r="B275" s="15" t="s">
        <v>671</v>
      </c>
      <c r="C275" s="65">
        <v>902</v>
      </c>
      <c r="D275" s="23" t="s">
        <v>8</v>
      </c>
      <c r="E275" s="23" t="s">
        <v>29</v>
      </c>
      <c r="F275" s="54" t="s">
        <v>670</v>
      </c>
      <c r="G275" s="23" t="s">
        <v>109</v>
      </c>
      <c r="H275" s="117">
        <f>'Функциональная 2020'!G308</f>
        <v>0</v>
      </c>
      <c r="I275" s="117">
        <f>'Функциональная 2020'!H308</f>
        <v>149</v>
      </c>
      <c r="J275" s="26">
        <f t="shared" si="5"/>
        <v>149</v>
      </c>
      <c r="K275" s="27"/>
    </row>
    <row r="276" spans="2:11" ht="54.75" hidden="1">
      <c r="B276" s="63" t="s">
        <v>188</v>
      </c>
      <c r="C276" s="65">
        <v>902</v>
      </c>
      <c r="D276" s="23" t="s">
        <v>8</v>
      </c>
      <c r="E276" s="23" t="s">
        <v>29</v>
      </c>
      <c r="F276" s="54" t="s">
        <v>622</v>
      </c>
      <c r="G276" s="23" t="s">
        <v>190</v>
      </c>
      <c r="H276" s="117">
        <f>H277</f>
        <v>0</v>
      </c>
      <c r="I276" s="23"/>
      <c r="J276" s="26">
        <f t="shared" si="5"/>
        <v>0</v>
      </c>
      <c r="K276" s="27"/>
    </row>
    <row r="277" spans="2:11" ht="13.5" hidden="1">
      <c r="B277" s="63" t="s">
        <v>215</v>
      </c>
      <c r="C277" s="65">
        <v>902</v>
      </c>
      <c r="D277" s="23" t="s">
        <v>8</v>
      </c>
      <c r="E277" s="23" t="s">
        <v>29</v>
      </c>
      <c r="F277" s="54" t="s">
        <v>622</v>
      </c>
      <c r="G277" s="23" t="s">
        <v>216</v>
      </c>
      <c r="H277" s="117">
        <f>H278+H279</f>
        <v>0</v>
      </c>
      <c r="I277" s="23"/>
      <c r="J277" s="26">
        <f t="shared" si="5"/>
        <v>0</v>
      </c>
      <c r="K277" s="27"/>
    </row>
    <row r="278" spans="2:11" ht="13.5" hidden="1">
      <c r="B278" s="63" t="s">
        <v>218</v>
      </c>
      <c r="C278" s="65">
        <v>902</v>
      </c>
      <c r="D278" s="23" t="s">
        <v>8</v>
      </c>
      <c r="E278" s="23" t="s">
        <v>29</v>
      </c>
      <c r="F278" s="54" t="s">
        <v>622</v>
      </c>
      <c r="G278" s="23" t="s">
        <v>217</v>
      </c>
      <c r="H278" s="117">
        <f>'Функциональная 2020'!G296</f>
        <v>0</v>
      </c>
      <c r="I278" s="23"/>
      <c r="J278" s="26">
        <f aca="true" t="shared" si="14" ref="J278:J341">I278-H278</f>
        <v>0</v>
      </c>
      <c r="K278" s="27"/>
    </row>
    <row r="279" spans="2:11" ht="27" hidden="1">
      <c r="B279" s="63" t="s">
        <v>174</v>
      </c>
      <c r="C279" s="65">
        <v>902</v>
      </c>
      <c r="D279" s="23" t="s">
        <v>8</v>
      </c>
      <c r="E279" s="23" t="s">
        <v>29</v>
      </c>
      <c r="F279" s="54" t="s">
        <v>622</v>
      </c>
      <c r="G279" s="23" t="s">
        <v>221</v>
      </c>
      <c r="H279" s="117">
        <f>'Функциональная 2020'!G297</f>
        <v>0</v>
      </c>
      <c r="I279" s="23"/>
      <c r="J279" s="26">
        <f t="shared" si="14"/>
        <v>0</v>
      </c>
      <c r="K279" s="27"/>
    </row>
    <row r="280" spans="2:11" ht="13.5">
      <c r="B280" s="73" t="s">
        <v>30</v>
      </c>
      <c r="C280" s="65">
        <v>902</v>
      </c>
      <c r="D280" s="34" t="s">
        <v>9</v>
      </c>
      <c r="E280" s="34"/>
      <c r="F280" s="34"/>
      <c r="G280" s="34"/>
      <c r="H280" s="26">
        <f aca="true" t="shared" si="15" ref="H280:I284">H281</f>
        <v>2053.2</v>
      </c>
      <c r="I280" s="26">
        <f t="shared" si="15"/>
        <v>0</v>
      </c>
      <c r="J280" s="26">
        <f t="shared" si="14"/>
        <v>-2053.2</v>
      </c>
      <c r="K280" s="26" t="e">
        <f>H280-#REF!</f>
        <v>#REF!</v>
      </c>
    </row>
    <row r="281" spans="2:11" ht="13.5">
      <c r="B281" s="69" t="s">
        <v>31</v>
      </c>
      <c r="C281" s="65">
        <v>902</v>
      </c>
      <c r="D281" s="74" t="s">
        <v>9</v>
      </c>
      <c r="E281" s="74" t="s">
        <v>12</v>
      </c>
      <c r="F281" s="74"/>
      <c r="G281" s="34"/>
      <c r="H281" s="26">
        <f t="shared" si="15"/>
        <v>2053.2</v>
      </c>
      <c r="I281" s="26">
        <f t="shared" si="15"/>
        <v>0</v>
      </c>
      <c r="J281" s="26">
        <f t="shared" si="14"/>
        <v>-2053.2</v>
      </c>
      <c r="K281" s="26" t="e">
        <f>H281-#REF!</f>
        <v>#REF!</v>
      </c>
    </row>
    <row r="282" spans="2:11" ht="13.5">
      <c r="B282" s="69" t="s">
        <v>180</v>
      </c>
      <c r="C282" s="65">
        <v>902</v>
      </c>
      <c r="D282" s="75" t="s">
        <v>9</v>
      </c>
      <c r="E282" s="75" t="s">
        <v>12</v>
      </c>
      <c r="F282" s="76">
        <v>88</v>
      </c>
      <c r="G282" s="77"/>
      <c r="H282" s="27">
        <f t="shared" si="15"/>
        <v>2053.2</v>
      </c>
      <c r="I282" s="27">
        <f t="shared" si="15"/>
        <v>0</v>
      </c>
      <c r="J282" s="26">
        <f t="shared" si="14"/>
        <v>-2053.2</v>
      </c>
      <c r="K282" s="26" t="e">
        <f>H282-#REF!</f>
        <v>#REF!</v>
      </c>
    </row>
    <row r="283" spans="2:11" ht="27">
      <c r="B283" s="69" t="s">
        <v>32</v>
      </c>
      <c r="C283" s="65">
        <v>902</v>
      </c>
      <c r="D283" s="75" t="s">
        <v>9</v>
      </c>
      <c r="E283" s="75" t="s">
        <v>12</v>
      </c>
      <c r="F283" s="76" t="s">
        <v>261</v>
      </c>
      <c r="G283" s="77"/>
      <c r="H283" s="27">
        <f t="shared" si="15"/>
        <v>2053.2</v>
      </c>
      <c r="I283" s="27">
        <f t="shared" si="15"/>
        <v>0</v>
      </c>
      <c r="J283" s="26">
        <f t="shared" si="14"/>
        <v>-2053.2</v>
      </c>
      <c r="K283" s="26" t="e">
        <f>H283-#REF!</f>
        <v>#REF!</v>
      </c>
    </row>
    <row r="284" spans="2:11" ht="13.5">
      <c r="B284" s="69" t="s">
        <v>16</v>
      </c>
      <c r="C284" s="65">
        <v>902</v>
      </c>
      <c r="D284" s="75" t="s">
        <v>9</v>
      </c>
      <c r="E284" s="75" t="s">
        <v>12</v>
      </c>
      <c r="F284" s="76" t="s">
        <v>261</v>
      </c>
      <c r="G284" s="76">
        <v>500</v>
      </c>
      <c r="H284" s="118">
        <f t="shared" si="15"/>
        <v>2053.2</v>
      </c>
      <c r="I284" s="118">
        <f t="shared" si="15"/>
        <v>0</v>
      </c>
      <c r="J284" s="26">
        <f t="shared" si="14"/>
        <v>-2053.2</v>
      </c>
      <c r="K284" s="26" t="e">
        <f>H284-#REF!</f>
        <v>#REF!</v>
      </c>
    </row>
    <row r="285" spans="2:11" ht="13.5">
      <c r="B285" s="69" t="s">
        <v>196</v>
      </c>
      <c r="C285" s="65">
        <v>902</v>
      </c>
      <c r="D285" s="75" t="s">
        <v>9</v>
      </c>
      <c r="E285" s="75" t="s">
        <v>12</v>
      </c>
      <c r="F285" s="76" t="s">
        <v>261</v>
      </c>
      <c r="G285" s="76">
        <v>530</v>
      </c>
      <c r="H285" s="118">
        <f>'Функциональная 2020'!G314</f>
        <v>2053.2</v>
      </c>
      <c r="I285" s="118">
        <f>'Функциональная 2020'!H314</f>
        <v>0</v>
      </c>
      <c r="J285" s="26">
        <f t="shared" si="14"/>
        <v>-2053.2</v>
      </c>
      <c r="K285" s="26"/>
    </row>
    <row r="286" spans="2:11" s="98" customFormat="1" ht="27">
      <c r="B286" s="14" t="s">
        <v>33</v>
      </c>
      <c r="C286" s="100">
        <v>902</v>
      </c>
      <c r="D286" s="24" t="s">
        <v>12</v>
      </c>
      <c r="E286" s="24"/>
      <c r="F286" s="24"/>
      <c r="G286" s="24"/>
      <c r="H286" s="26">
        <f>H287</f>
        <v>420.29999999999995</v>
      </c>
      <c r="I286" s="26">
        <f>I287</f>
        <v>420.29999999999995</v>
      </c>
      <c r="J286" s="26">
        <f t="shared" si="14"/>
        <v>0</v>
      </c>
      <c r="K286" s="26" t="e">
        <f>H286-#REF!</f>
        <v>#REF!</v>
      </c>
    </row>
    <row r="287" spans="2:11" s="98" customFormat="1" ht="27">
      <c r="B287" s="14" t="s">
        <v>35</v>
      </c>
      <c r="C287" s="100">
        <v>902</v>
      </c>
      <c r="D287" s="24" t="s">
        <v>12</v>
      </c>
      <c r="E287" s="24" t="s">
        <v>36</v>
      </c>
      <c r="F287" s="24"/>
      <c r="G287" s="24"/>
      <c r="H287" s="26">
        <f>H288+H297</f>
        <v>420.29999999999995</v>
      </c>
      <c r="I287" s="26">
        <f>I288+I297</f>
        <v>420.29999999999995</v>
      </c>
      <c r="J287" s="26">
        <f t="shared" si="14"/>
        <v>0</v>
      </c>
      <c r="K287" s="26" t="e">
        <f>H287-#REF!</f>
        <v>#REF!</v>
      </c>
    </row>
    <row r="288" spans="2:11" ht="54.75">
      <c r="B288" s="15" t="s">
        <v>535</v>
      </c>
      <c r="C288" s="65">
        <v>902</v>
      </c>
      <c r="D288" s="23" t="s">
        <v>12</v>
      </c>
      <c r="E288" s="23" t="s">
        <v>36</v>
      </c>
      <c r="F288" s="54" t="s">
        <v>12</v>
      </c>
      <c r="G288" s="23"/>
      <c r="H288" s="27">
        <f>H289+H293</f>
        <v>295.4</v>
      </c>
      <c r="I288" s="27">
        <f>I289+I293</f>
        <v>295.4</v>
      </c>
      <c r="J288" s="26">
        <f t="shared" si="14"/>
        <v>0</v>
      </c>
      <c r="K288" s="27" t="e">
        <f>H288-#REF!</f>
        <v>#REF!</v>
      </c>
    </row>
    <row r="289" spans="2:11" ht="41.25">
      <c r="B289" s="15" t="s">
        <v>278</v>
      </c>
      <c r="C289" s="65">
        <v>902</v>
      </c>
      <c r="D289" s="23" t="s">
        <v>118</v>
      </c>
      <c r="E289" s="23" t="s">
        <v>36</v>
      </c>
      <c r="F289" s="54" t="s">
        <v>276</v>
      </c>
      <c r="G289" s="23"/>
      <c r="H289" s="27">
        <f aca="true" t="shared" si="16" ref="H289:I291">H290</f>
        <v>272.4</v>
      </c>
      <c r="I289" s="27">
        <f t="shared" si="16"/>
        <v>272.4</v>
      </c>
      <c r="J289" s="26">
        <f t="shared" si="14"/>
        <v>0</v>
      </c>
      <c r="K289" s="26"/>
    </row>
    <row r="290" spans="2:11" ht="27">
      <c r="B290" s="58" t="s">
        <v>192</v>
      </c>
      <c r="C290" s="65">
        <v>902</v>
      </c>
      <c r="D290" s="23" t="s">
        <v>12</v>
      </c>
      <c r="E290" s="23" t="s">
        <v>36</v>
      </c>
      <c r="F290" s="54" t="s">
        <v>279</v>
      </c>
      <c r="G290" s="23" t="s">
        <v>193</v>
      </c>
      <c r="H290" s="27">
        <f t="shared" si="16"/>
        <v>272.4</v>
      </c>
      <c r="I290" s="27">
        <f t="shared" si="16"/>
        <v>272.4</v>
      </c>
      <c r="J290" s="26">
        <f t="shared" si="14"/>
        <v>0</v>
      </c>
      <c r="K290" s="26"/>
    </row>
    <row r="291" spans="2:11" ht="13.5">
      <c r="B291" s="15" t="s">
        <v>82</v>
      </c>
      <c r="C291" s="65">
        <v>902</v>
      </c>
      <c r="D291" s="23" t="s">
        <v>12</v>
      </c>
      <c r="E291" s="23" t="s">
        <v>36</v>
      </c>
      <c r="F291" s="54" t="s">
        <v>279</v>
      </c>
      <c r="G291" s="23" t="s">
        <v>83</v>
      </c>
      <c r="H291" s="27">
        <f t="shared" si="16"/>
        <v>272.4</v>
      </c>
      <c r="I291" s="27">
        <f t="shared" si="16"/>
        <v>272.4</v>
      </c>
      <c r="J291" s="26">
        <f t="shared" si="14"/>
        <v>0</v>
      </c>
      <c r="K291" s="26"/>
    </row>
    <row r="292" spans="2:11" ht="13.5">
      <c r="B292" s="15" t="s">
        <v>84</v>
      </c>
      <c r="C292" s="65">
        <v>902</v>
      </c>
      <c r="D292" s="23" t="s">
        <v>12</v>
      </c>
      <c r="E292" s="23" t="s">
        <v>36</v>
      </c>
      <c r="F292" s="54" t="s">
        <v>279</v>
      </c>
      <c r="G292" s="23" t="s">
        <v>85</v>
      </c>
      <c r="H292" s="27">
        <f>'Функциональная 2020'!G321</f>
        <v>272.4</v>
      </c>
      <c r="I292" s="27">
        <f>'Функциональная 2020'!H321</f>
        <v>272.4</v>
      </c>
      <c r="J292" s="26">
        <f t="shared" si="14"/>
        <v>0</v>
      </c>
      <c r="K292" s="26"/>
    </row>
    <row r="293" spans="2:11" ht="41.25">
      <c r="B293" s="15" t="s">
        <v>275</v>
      </c>
      <c r="C293" s="65">
        <v>902</v>
      </c>
      <c r="D293" s="23" t="s">
        <v>12</v>
      </c>
      <c r="E293" s="23" t="s">
        <v>36</v>
      </c>
      <c r="F293" s="54" t="s">
        <v>277</v>
      </c>
      <c r="G293" s="23"/>
      <c r="H293" s="27">
        <f aca="true" t="shared" si="17" ref="H293:I295">H294</f>
        <v>23</v>
      </c>
      <c r="I293" s="27">
        <f t="shared" si="17"/>
        <v>23</v>
      </c>
      <c r="J293" s="26">
        <f t="shared" si="14"/>
        <v>0</v>
      </c>
      <c r="K293" s="26" t="e">
        <f>H293-#REF!</f>
        <v>#REF!</v>
      </c>
    </row>
    <row r="294" spans="2:11" ht="27">
      <c r="B294" s="58" t="s">
        <v>192</v>
      </c>
      <c r="C294" s="65">
        <v>902</v>
      </c>
      <c r="D294" s="23" t="s">
        <v>12</v>
      </c>
      <c r="E294" s="23" t="s">
        <v>36</v>
      </c>
      <c r="F294" s="54" t="s">
        <v>280</v>
      </c>
      <c r="G294" s="23" t="s">
        <v>193</v>
      </c>
      <c r="H294" s="27">
        <f t="shared" si="17"/>
        <v>23</v>
      </c>
      <c r="I294" s="27">
        <f t="shared" si="17"/>
        <v>23</v>
      </c>
      <c r="J294" s="26">
        <f t="shared" si="14"/>
        <v>0</v>
      </c>
      <c r="K294" s="26"/>
    </row>
    <row r="295" spans="2:11" ht="13.5">
      <c r="B295" s="15" t="s">
        <v>82</v>
      </c>
      <c r="C295" s="65">
        <v>902</v>
      </c>
      <c r="D295" s="23" t="s">
        <v>12</v>
      </c>
      <c r="E295" s="23" t="s">
        <v>36</v>
      </c>
      <c r="F295" s="54" t="s">
        <v>280</v>
      </c>
      <c r="G295" s="23" t="s">
        <v>83</v>
      </c>
      <c r="H295" s="27">
        <f t="shared" si="17"/>
        <v>23</v>
      </c>
      <c r="I295" s="27">
        <f t="shared" si="17"/>
        <v>23</v>
      </c>
      <c r="J295" s="26">
        <f t="shared" si="14"/>
        <v>0</v>
      </c>
      <c r="K295" s="26"/>
    </row>
    <row r="296" spans="2:11" ht="13.5">
      <c r="B296" s="15" t="s">
        <v>84</v>
      </c>
      <c r="C296" s="65">
        <v>902</v>
      </c>
      <c r="D296" s="23" t="s">
        <v>12</v>
      </c>
      <c r="E296" s="23" t="s">
        <v>36</v>
      </c>
      <c r="F296" s="54" t="s">
        <v>280</v>
      </c>
      <c r="G296" s="23" t="s">
        <v>85</v>
      </c>
      <c r="H296" s="27">
        <f>'Функциональная 2020'!G325</f>
        <v>23</v>
      </c>
      <c r="I296" s="27">
        <f>'Функциональная 2020'!H325</f>
        <v>23</v>
      </c>
      <c r="J296" s="26">
        <f t="shared" si="14"/>
        <v>0</v>
      </c>
      <c r="K296" s="26"/>
    </row>
    <row r="297" spans="2:11" ht="13.5">
      <c r="B297" s="15" t="s">
        <v>180</v>
      </c>
      <c r="C297" s="65">
        <v>902</v>
      </c>
      <c r="D297" s="23" t="s">
        <v>12</v>
      </c>
      <c r="E297" s="23" t="s">
        <v>36</v>
      </c>
      <c r="F297" s="54" t="s">
        <v>181</v>
      </c>
      <c r="G297" s="23"/>
      <c r="H297" s="27">
        <f aca="true" t="shared" si="18" ref="H297:I300">H298</f>
        <v>124.9</v>
      </c>
      <c r="I297" s="27">
        <f t="shared" si="18"/>
        <v>124.9</v>
      </c>
      <c r="J297" s="26">
        <f t="shared" si="14"/>
        <v>0</v>
      </c>
      <c r="K297" s="26"/>
    </row>
    <row r="298" spans="2:11" ht="13.5">
      <c r="B298" s="15" t="s">
        <v>283</v>
      </c>
      <c r="C298" s="65">
        <v>902</v>
      </c>
      <c r="D298" s="23" t="s">
        <v>12</v>
      </c>
      <c r="E298" s="23" t="s">
        <v>36</v>
      </c>
      <c r="F298" s="54" t="s">
        <v>281</v>
      </c>
      <c r="G298" s="23"/>
      <c r="H298" s="27">
        <f t="shared" si="18"/>
        <v>124.9</v>
      </c>
      <c r="I298" s="27">
        <f t="shared" si="18"/>
        <v>124.9</v>
      </c>
      <c r="J298" s="26">
        <f t="shared" si="14"/>
        <v>0</v>
      </c>
      <c r="K298" s="26"/>
    </row>
    <row r="299" spans="2:11" ht="27">
      <c r="B299" s="58" t="s">
        <v>192</v>
      </c>
      <c r="C299" s="65">
        <v>902</v>
      </c>
      <c r="D299" s="23" t="s">
        <v>12</v>
      </c>
      <c r="E299" s="23" t="s">
        <v>36</v>
      </c>
      <c r="F299" s="54" t="s">
        <v>281</v>
      </c>
      <c r="G299" s="23" t="s">
        <v>282</v>
      </c>
      <c r="H299" s="27">
        <f t="shared" si="18"/>
        <v>124.9</v>
      </c>
      <c r="I299" s="27">
        <f t="shared" si="18"/>
        <v>124.9</v>
      </c>
      <c r="J299" s="26">
        <f t="shared" si="14"/>
        <v>0</v>
      </c>
      <c r="K299" s="26" t="e">
        <f>H299-#REF!</f>
        <v>#REF!</v>
      </c>
    </row>
    <row r="300" spans="2:11" ht="13.5">
      <c r="B300" s="15" t="s">
        <v>82</v>
      </c>
      <c r="C300" s="65">
        <v>902</v>
      </c>
      <c r="D300" s="23" t="s">
        <v>12</v>
      </c>
      <c r="E300" s="23" t="s">
        <v>36</v>
      </c>
      <c r="F300" s="54" t="s">
        <v>281</v>
      </c>
      <c r="G300" s="23" t="s">
        <v>83</v>
      </c>
      <c r="H300" s="27">
        <f t="shared" si="18"/>
        <v>124.9</v>
      </c>
      <c r="I300" s="27">
        <f t="shared" si="18"/>
        <v>124.9</v>
      </c>
      <c r="J300" s="26">
        <f t="shared" si="14"/>
        <v>0</v>
      </c>
      <c r="K300" s="26" t="e">
        <f>H300-#REF!</f>
        <v>#REF!</v>
      </c>
    </row>
    <row r="301" spans="2:11" ht="13.5">
      <c r="B301" s="15" t="s">
        <v>84</v>
      </c>
      <c r="C301" s="65">
        <v>902</v>
      </c>
      <c r="D301" s="23" t="s">
        <v>12</v>
      </c>
      <c r="E301" s="23" t="s">
        <v>36</v>
      </c>
      <c r="F301" s="54" t="s">
        <v>281</v>
      </c>
      <c r="G301" s="23" t="s">
        <v>85</v>
      </c>
      <c r="H301" s="27">
        <f>'Функциональная 2020'!G330</f>
        <v>124.9</v>
      </c>
      <c r="I301" s="27">
        <f>'Функциональная 2020'!H330</f>
        <v>124.9</v>
      </c>
      <c r="J301" s="26">
        <f t="shared" si="14"/>
        <v>0</v>
      </c>
      <c r="K301" s="26" t="e">
        <f>H301-#REF!</f>
        <v>#REF!</v>
      </c>
    </row>
    <row r="302" spans="2:11" s="98" customFormat="1" ht="22.5" customHeight="1">
      <c r="B302" s="14" t="s">
        <v>38</v>
      </c>
      <c r="C302" s="100">
        <v>902</v>
      </c>
      <c r="D302" s="24" t="s">
        <v>15</v>
      </c>
      <c r="E302" s="24"/>
      <c r="F302" s="24"/>
      <c r="G302" s="24"/>
      <c r="H302" s="26">
        <f>H303</f>
        <v>9099</v>
      </c>
      <c r="I302" s="26">
        <f>I303</f>
        <v>26802.9</v>
      </c>
      <c r="J302" s="26">
        <f t="shared" si="14"/>
        <v>17703.9</v>
      </c>
      <c r="K302" s="26" t="e">
        <f>H302-#REF!</f>
        <v>#REF!</v>
      </c>
    </row>
    <row r="303" spans="2:11" s="98" customFormat="1" ht="24" customHeight="1">
      <c r="B303" s="14" t="s">
        <v>41</v>
      </c>
      <c r="C303" s="100">
        <v>902</v>
      </c>
      <c r="D303" s="24" t="s">
        <v>15</v>
      </c>
      <c r="E303" s="24" t="s">
        <v>36</v>
      </c>
      <c r="F303" s="24"/>
      <c r="G303" s="24"/>
      <c r="H303" s="26">
        <f>H304+H337</f>
        <v>9099</v>
      </c>
      <c r="I303" s="26">
        <f>I304+I337</f>
        <v>26802.9</v>
      </c>
      <c r="J303" s="26">
        <f t="shared" si="14"/>
        <v>17703.9</v>
      </c>
      <c r="K303" s="26" t="e">
        <f>H303-#REF!</f>
        <v>#REF!</v>
      </c>
    </row>
    <row r="304" spans="2:11" ht="27">
      <c r="B304" s="15" t="s">
        <v>537</v>
      </c>
      <c r="C304" s="65">
        <v>902</v>
      </c>
      <c r="D304" s="23" t="s">
        <v>43</v>
      </c>
      <c r="E304" s="23" t="s">
        <v>36</v>
      </c>
      <c r="F304" s="54" t="s">
        <v>21</v>
      </c>
      <c r="G304" s="23"/>
      <c r="H304" s="27">
        <f>H305+H311</f>
        <v>9099</v>
      </c>
      <c r="I304" s="27">
        <f>I305+I311</f>
        <v>12667.1</v>
      </c>
      <c r="J304" s="26">
        <f t="shared" si="14"/>
        <v>3568.1000000000004</v>
      </c>
      <c r="K304" s="26" t="e">
        <f>H304-#REF!</f>
        <v>#REF!</v>
      </c>
    </row>
    <row r="305" spans="2:11" ht="13.5">
      <c r="B305" s="15" t="s">
        <v>284</v>
      </c>
      <c r="C305" s="65">
        <v>902</v>
      </c>
      <c r="D305" s="23" t="s">
        <v>43</v>
      </c>
      <c r="E305" s="23" t="s">
        <v>36</v>
      </c>
      <c r="F305" s="54" t="s">
        <v>285</v>
      </c>
      <c r="G305" s="23"/>
      <c r="H305" s="27">
        <f>H306</f>
        <v>0</v>
      </c>
      <c r="I305" s="27">
        <f>I306</f>
        <v>0</v>
      </c>
      <c r="J305" s="26">
        <f t="shared" si="14"/>
        <v>0</v>
      </c>
      <c r="K305" s="26" t="e">
        <f>H305-#REF!</f>
        <v>#REF!</v>
      </c>
    </row>
    <row r="306" spans="2:11" ht="54.75">
      <c r="B306" s="15" t="s">
        <v>287</v>
      </c>
      <c r="C306" s="65">
        <v>902</v>
      </c>
      <c r="D306" s="23" t="s">
        <v>43</v>
      </c>
      <c r="E306" s="23" t="s">
        <v>36</v>
      </c>
      <c r="F306" s="54" t="s">
        <v>286</v>
      </c>
      <c r="G306" s="23"/>
      <c r="H306" s="27">
        <f>H307</f>
        <v>0</v>
      </c>
      <c r="I306" s="27">
        <f>I307</f>
        <v>0</v>
      </c>
      <c r="J306" s="26">
        <f t="shared" si="14"/>
        <v>0</v>
      </c>
      <c r="K306" s="26" t="e">
        <f>H306-#REF!</f>
        <v>#REF!</v>
      </c>
    </row>
    <row r="307" spans="2:11" ht="69">
      <c r="B307" s="79" t="s">
        <v>288</v>
      </c>
      <c r="C307" s="65">
        <v>902</v>
      </c>
      <c r="D307" s="23" t="s">
        <v>43</v>
      </c>
      <c r="E307" s="23" t="s">
        <v>36</v>
      </c>
      <c r="F307" s="23" t="s">
        <v>289</v>
      </c>
      <c r="G307" s="23"/>
      <c r="H307" s="30">
        <f>H310</f>
        <v>0</v>
      </c>
      <c r="I307" s="30">
        <f>I310</f>
        <v>0</v>
      </c>
      <c r="J307" s="26">
        <f t="shared" si="14"/>
        <v>0</v>
      </c>
      <c r="K307" s="26"/>
    </row>
    <row r="308" spans="2:11" ht="27">
      <c r="B308" s="69" t="s">
        <v>290</v>
      </c>
      <c r="C308" s="65">
        <v>902</v>
      </c>
      <c r="D308" s="23" t="s">
        <v>43</v>
      </c>
      <c r="E308" s="23" t="s">
        <v>36</v>
      </c>
      <c r="F308" s="23" t="s">
        <v>289</v>
      </c>
      <c r="G308" s="23" t="s">
        <v>293</v>
      </c>
      <c r="H308" s="30">
        <f>H309</f>
        <v>0</v>
      </c>
      <c r="I308" s="30">
        <f>I309</f>
        <v>0</v>
      </c>
      <c r="J308" s="26">
        <f t="shared" si="14"/>
        <v>0</v>
      </c>
      <c r="K308" s="26"/>
    </row>
    <row r="309" spans="2:11" ht="13.5">
      <c r="B309" s="69" t="s">
        <v>42</v>
      </c>
      <c r="C309" s="65">
        <v>902</v>
      </c>
      <c r="D309" s="23" t="s">
        <v>43</v>
      </c>
      <c r="E309" s="23" t="s">
        <v>36</v>
      </c>
      <c r="F309" s="23" t="s">
        <v>289</v>
      </c>
      <c r="G309" s="23" t="s">
        <v>292</v>
      </c>
      <c r="H309" s="30">
        <f>H310</f>
        <v>0</v>
      </c>
      <c r="I309" s="30">
        <f>I310</f>
        <v>0</v>
      </c>
      <c r="J309" s="26">
        <f t="shared" si="14"/>
        <v>0</v>
      </c>
      <c r="K309" s="26"/>
    </row>
    <row r="310" spans="2:11" ht="27">
      <c r="B310" s="15" t="s">
        <v>294</v>
      </c>
      <c r="C310" s="65">
        <v>902</v>
      </c>
      <c r="D310" s="23" t="s">
        <v>43</v>
      </c>
      <c r="E310" s="23" t="s">
        <v>36</v>
      </c>
      <c r="F310" s="23" t="s">
        <v>289</v>
      </c>
      <c r="G310" s="23" t="s">
        <v>291</v>
      </c>
      <c r="H310" s="30">
        <f>'Функциональная 2020'!G346</f>
        <v>0</v>
      </c>
      <c r="I310" s="30">
        <f>'Функциональная 2020'!H346</f>
        <v>0</v>
      </c>
      <c r="J310" s="26">
        <f t="shared" si="14"/>
        <v>0</v>
      </c>
      <c r="K310" s="26"/>
    </row>
    <row r="311" spans="2:11" ht="41.25">
      <c r="B311" s="15" t="s">
        <v>295</v>
      </c>
      <c r="C311" s="65">
        <v>902</v>
      </c>
      <c r="D311" s="23" t="s">
        <v>15</v>
      </c>
      <c r="E311" s="23" t="s">
        <v>36</v>
      </c>
      <c r="F311" s="54" t="s">
        <v>296</v>
      </c>
      <c r="G311" s="23"/>
      <c r="H311" s="27">
        <f>H312+H317+H322+H327+H332</f>
        <v>9099</v>
      </c>
      <c r="I311" s="27">
        <f>I312+I317+I322+I327+I332</f>
        <v>12667.1</v>
      </c>
      <c r="J311" s="26">
        <f t="shared" si="14"/>
        <v>3568.1000000000004</v>
      </c>
      <c r="K311" s="26"/>
    </row>
    <row r="312" spans="2:11" ht="27">
      <c r="B312" s="15" t="s">
        <v>297</v>
      </c>
      <c r="C312" s="65">
        <v>902</v>
      </c>
      <c r="D312" s="23" t="s">
        <v>15</v>
      </c>
      <c r="E312" s="23" t="s">
        <v>36</v>
      </c>
      <c r="F312" s="54" t="s">
        <v>298</v>
      </c>
      <c r="G312" s="23"/>
      <c r="H312" s="27">
        <f aca="true" t="shared" si="19" ref="H312:I315">H313</f>
        <v>0</v>
      </c>
      <c r="I312" s="27">
        <f t="shared" si="19"/>
        <v>0</v>
      </c>
      <c r="J312" s="26">
        <f t="shared" si="14"/>
        <v>0</v>
      </c>
      <c r="K312" s="26"/>
    </row>
    <row r="313" spans="2:11" ht="27">
      <c r="B313" s="69" t="s">
        <v>300</v>
      </c>
      <c r="C313" s="65">
        <v>902</v>
      </c>
      <c r="D313" s="23" t="s">
        <v>15</v>
      </c>
      <c r="E313" s="23" t="s">
        <v>36</v>
      </c>
      <c r="F313" s="54" t="s">
        <v>299</v>
      </c>
      <c r="G313" s="23"/>
      <c r="H313" s="27">
        <f t="shared" si="19"/>
        <v>0</v>
      </c>
      <c r="I313" s="27">
        <f t="shared" si="19"/>
        <v>0</v>
      </c>
      <c r="J313" s="26">
        <f t="shared" si="14"/>
        <v>0</v>
      </c>
      <c r="K313" s="26"/>
    </row>
    <row r="314" spans="2:11" ht="27">
      <c r="B314" s="58" t="s">
        <v>192</v>
      </c>
      <c r="C314" s="65">
        <v>902</v>
      </c>
      <c r="D314" s="23" t="s">
        <v>15</v>
      </c>
      <c r="E314" s="23" t="s">
        <v>36</v>
      </c>
      <c r="F314" s="54" t="s">
        <v>299</v>
      </c>
      <c r="G314" s="23" t="s">
        <v>193</v>
      </c>
      <c r="H314" s="27">
        <f t="shared" si="19"/>
        <v>0</v>
      </c>
      <c r="I314" s="27">
        <f t="shared" si="19"/>
        <v>0</v>
      </c>
      <c r="J314" s="26">
        <f t="shared" si="14"/>
        <v>0</v>
      </c>
      <c r="K314" s="26"/>
    </row>
    <row r="315" spans="2:11" ht="13.5">
      <c r="B315" s="15" t="s">
        <v>82</v>
      </c>
      <c r="C315" s="65">
        <v>902</v>
      </c>
      <c r="D315" s="23" t="s">
        <v>15</v>
      </c>
      <c r="E315" s="23" t="s">
        <v>36</v>
      </c>
      <c r="F315" s="54" t="s">
        <v>299</v>
      </c>
      <c r="G315" s="23" t="s">
        <v>83</v>
      </c>
      <c r="H315" s="27">
        <f t="shared" si="19"/>
        <v>0</v>
      </c>
      <c r="I315" s="27">
        <f t="shared" si="19"/>
        <v>0</v>
      </c>
      <c r="J315" s="26">
        <f t="shared" si="14"/>
        <v>0</v>
      </c>
      <c r="K315" s="26"/>
    </row>
    <row r="316" spans="2:11" ht="13.5">
      <c r="B316" s="15" t="s">
        <v>84</v>
      </c>
      <c r="C316" s="65">
        <v>902</v>
      </c>
      <c r="D316" s="23" t="s">
        <v>15</v>
      </c>
      <c r="E316" s="23" t="s">
        <v>36</v>
      </c>
      <c r="F316" s="54" t="s">
        <v>299</v>
      </c>
      <c r="G316" s="23" t="s">
        <v>231</v>
      </c>
      <c r="H316" s="27">
        <f>'Функциональная 2020'!G352</f>
        <v>0</v>
      </c>
      <c r="I316" s="27">
        <f>'Функциональная 2020'!H352</f>
        <v>0</v>
      </c>
      <c r="J316" s="26">
        <f t="shared" si="14"/>
        <v>0</v>
      </c>
      <c r="K316" s="26"/>
    </row>
    <row r="317" spans="2:11" ht="27">
      <c r="B317" s="15" t="s">
        <v>302</v>
      </c>
      <c r="C317" s="65">
        <v>902</v>
      </c>
      <c r="D317" s="23" t="s">
        <v>15</v>
      </c>
      <c r="E317" s="23" t="s">
        <v>36</v>
      </c>
      <c r="F317" s="54" t="s">
        <v>301</v>
      </c>
      <c r="G317" s="23"/>
      <c r="H317" s="27">
        <f aca="true" t="shared" si="20" ref="H317:I320">H318</f>
        <v>0</v>
      </c>
      <c r="I317" s="27">
        <f t="shared" si="20"/>
        <v>0</v>
      </c>
      <c r="J317" s="26">
        <f t="shared" si="14"/>
        <v>0</v>
      </c>
      <c r="K317" s="26"/>
    </row>
    <row r="318" spans="2:11" ht="27">
      <c r="B318" s="15" t="s">
        <v>303</v>
      </c>
      <c r="C318" s="65">
        <v>902</v>
      </c>
      <c r="D318" s="23" t="s">
        <v>15</v>
      </c>
      <c r="E318" s="23" t="s">
        <v>36</v>
      </c>
      <c r="F318" s="54" t="s">
        <v>304</v>
      </c>
      <c r="G318" s="23"/>
      <c r="H318" s="27">
        <f t="shared" si="20"/>
        <v>0</v>
      </c>
      <c r="I318" s="27">
        <f t="shared" si="20"/>
        <v>0</v>
      </c>
      <c r="J318" s="26">
        <f t="shared" si="14"/>
        <v>0</v>
      </c>
      <c r="K318" s="26"/>
    </row>
    <row r="319" spans="2:11" ht="27">
      <c r="B319" s="58" t="s">
        <v>192</v>
      </c>
      <c r="C319" s="65">
        <v>902</v>
      </c>
      <c r="D319" s="23" t="s">
        <v>15</v>
      </c>
      <c r="E319" s="23" t="s">
        <v>36</v>
      </c>
      <c r="F319" s="54" t="s">
        <v>304</v>
      </c>
      <c r="G319" s="23" t="s">
        <v>193</v>
      </c>
      <c r="H319" s="27">
        <f t="shared" si="20"/>
        <v>0</v>
      </c>
      <c r="I319" s="27">
        <f t="shared" si="20"/>
        <v>0</v>
      </c>
      <c r="J319" s="26">
        <f t="shared" si="14"/>
        <v>0</v>
      </c>
      <c r="K319" s="26"/>
    </row>
    <row r="320" spans="2:11" ht="13.5">
      <c r="B320" s="15" t="s">
        <v>82</v>
      </c>
      <c r="C320" s="65">
        <v>902</v>
      </c>
      <c r="D320" s="23" t="s">
        <v>15</v>
      </c>
      <c r="E320" s="23" t="s">
        <v>36</v>
      </c>
      <c r="F320" s="54" t="s">
        <v>304</v>
      </c>
      <c r="G320" s="23" t="s">
        <v>83</v>
      </c>
      <c r="H320" s="27">
        <f t="shared" si="20"/>
        <v>0</v>
      </c>
      <c r="I320" s="27">
        <f t="shared" si="20"/>
        <v>0</v>
      </c>
      <c r="J320" s="26">
        <f t="shared" si="14"/>
        <v>0</v>
      </c>
      <c r="K320" s="26"/>
    </row>
    <row r="321" spans="2:11" ht="13.5">
      <c r="B321" s="15" t="s">
        <v>84</v>
      </c>
      <c r="C321" s="65">
        <v>902</v>
      </c>
      <c r="D321" s="23" t="s">
        <v>15</v>
      </c>
      <c r="E321" s="23" t="s">
        <v>36</v>
      </c>
      <c r="F321" s="54" t="s">
        <v>304</v>
      </c>
      <c r="G321" s="23" t="s">
        <v>85</v>
      </c>
      <c r="H321" s="27">
        <f>'Функциональная 2020'!G357</f>
        <v>0</v>
      </c>
      <c r="I321" s="27">
        <f>'Функциональная 2020'!H357</f>
        <v>0</v>
      </c>
      <c r="J321" s="26">
        <f t="shared" si="14"/>
        <v>0</v>
      </c>
      <c r="K321" s="26"/>
    </row>
    <row r="322" spans="2:11" ht="41.25">
      <c r="B322" s="15" t="s">
        <v>305</v>
      </c>
      <c r="C322" s="65">
        <v>902</v>
      </c>
      <c r="D322" s="23" t="s">
        <v>15</v>
      </c>
      <c r="E322" s="23" t="s">
        <v>36</v>
      </c>
      <c r="F322" s="54" t="s">
        <v>306</v>
      </c>
      <c r="G322" s="23"/>
      <c r="H322" s="27">
        <f aca="true" t="shared" si="21" ref="H322:I325">H323</f>
        <v>6500</v>
      </c>
      <c r="I322" s="27">
        <f t="shared" si="21"/>
        <v>10068.1</v>
      </c>
      <c r="J322" s="26">
        <f t="shared" si="14"/>
        <v>3568.1000000000004</v>
      </c>
      <c r="K322" s="26"/>
    </row>
    <row r="323" spans="2:11" ht="27">
      <c r="B323" s="69" t="s">
        <v>300</v>
      </c>
      <c r="C323" s="65">
        <v>902</v>
      </c>
      <c r="D323" s="23" t="s">
        <v>15</v>
      </c>
      <c r="E323" s="23" t="s">
        <v>36</v>
      </c>
      <c r="F323" s="54" t="s">
        <v>307</v>
      </c>
      <c r="G323" s="23"/>
      <c r="H323" s="27">
        <f t="shared" si="21"/>
        <v>6500</v>
      </c>
      <c r="I323" s="27">
        <f t="shared" si="21"/>
        <v>10068.1</v>
      </c>
      <c r="J323" s="26">
        <f t="shared" si="14"/>
        <v>3568.1000000000004</v>
      </c>
      <c r="K323" s="26"/>
    </row>
    <row r="324" spans="2:11" ht="27">
      <c r="B324" s="58" t="s">
        <v>192</v>
      </c>
      <c r="C324" s="65">
        <v>902</v>
      </c>
      <c r="D324" s="23" t="s">
        <v>15</v>
      </c>
      <c r="E324" s="23" t="s">
        <v>36</v>
      </c>
      <c r="F324" s="54" t="s">
        <v>307</v>
      </c>
      <c r="G324" s="23" t="s">
        <v>193</v>
      </c>
      <c r="H324" s="27">
        <f t="shared" si="21"/>
        <v>6500</v>
      </c>
      <c r="I324" s="27">
        <f t="shared" si="21"/>
        <v>10068.1</v>
      </c>
      <c r="J324" s="26">
        <f t="shared" si="14"/>
        <v>3568.1000000000004</v>
      </c>
      <c r="K324" s="26"/>
    </row>
    <row r="325" spans="2:11" ht="13.5">
      <c r="B325" s="15" t="s">
        <v>82</v>
      </c>
      <c r="C325" s="65">
        <v>902</v>
      </c>
      <c r="D325" s="23" t="s">
        <v>15</v>
      </c>
      <c r="E325" s="23" t="s">
        <v>36</v>
      </c>
      <c r="F325" s="54" t="s">
        <v>307</v>
      </c>
      <c r="G325" s="23" t="s">
        <v>83</v>
      </c>
      <c r="H325" s="27">
        <f t="shared" si="21"/>
        <v>6500</v>
      </c>
      <c r="I325" s="27">
        <f t="shared" si="21"/>
        <v>10068.1</v>
      </c>
      <c r="J325" s="26">
        <f t="shared" si="14"/>
        <v>3568.1000000000004</v>
      </c>
      <c r="K325" s="26"/>
    </row>
    <row r="326" spans="2:11" ht="13.5">
      <c r="B326" s="15" t="s">
        <v>84</v>
      </c>
      <c r="C326" s="65">
        <v>902</v>
      </c>
      <c r="D326" s="23" t="s">
        <v>15</v>
      </c>
      <c r="E326" s="23" t="s">
        <v>36</v>
      </c>
      <c r="F326" s="54" t="s">
        <v>307</v>
      </c>
      <c r="G326" s="23" t="s">
        <v>231</v>
      </c>
      <c r="H326" s="27">
        <f>'Функциональная 2020'!G362</f>
        <v>6500</v>
      </c>
      <c r="I326" s="27">
        <f>'Функциональная 2020'!H362</f>
        <v>10068.1</v>
      </c>
      <c r="J326" s="26">
        <f t="shared" si="14"/>
        <v>3568.1000000000004</v>
      </c>
      <c r="K326" s="26"/>
    </row>
    <row r="327" spans="2:11" ht="41.25">
      <c r="B327" s="15" t="s">
        <v>308</v>
      </c>
      <c r="C327" s="65">
        <v>902</v>
      </c>
      <c r="D327" s="23" t="s">
        <v>15</v>
      </c>
      <c r="E327" s="23" t="s">
        <v>36</v>
      </c>
      <c r="F327" s="54" t="s">
        <v>309</v>
      </c>
      <c r="G327" s="23"/>
      <c r="H327" s="27">
        <f aca="true" t="shared" si="22" ref="H327:I330">H328</f>
        <v>1000</v>
      </c>
      <c r="I327" s="27">
        <f t="shared" si="22"/>
        <v>1000</v>
      </c>
      <c r="J327" s="26">
        <f t="shared" si="14"/>
        <v>0</v>
      </c>
      <c r="K327" s="26"/>
    </row>
    <row r="328" spans="2:11" ht="27">
      <c r="B328" s="69" t="s">
        <v>300</v>
      </c>
      <c r="C328" s="65">
        <v>902</v>
      </c>
      <c r="D328" s="23" t="s">
        <v>15</v>
      </c>
      <c r="E328" s="23" t="s">
        <v>36</v>
      </c>
      <c r="F328" s="54" t="s">
        <v>310</v>
      </c>
      <c r="G328" s="23"/>
      <c r="H328" s="27">
        <f t="shared" si="22"/>
        <v>1000</v>
      </c>
      <c r="I328" s="27">
        <f t="shared" si="22"/>
        <v>1000</v>
      </c>
      <c r="J328" s="26">
        <f t="shared" si="14"/>
        <v>0</v>
      </c>
      <c r="K328" s="26"/>
    </row>
    <row r="329" spans="2:11" ht="27">
      <c r="B329" s="58" t="s">
        <v>192</v>
      </c>
      <c r="C329" s="65">
        <v>902</v>
      </c>
      <c r="D329" s="23" t="s">
        <v>15</v>
      </c>
      <c r="E329" s="23" t="s">
        <v>36</v>
      </c>
      <c r="F329" s="54" t="s">
        <v>310</v>
      </c>
      <c r="G329" s="23" t="s">
        <v>193</v>
      </c>
      <c r="H329" s="27">
        <f t="shared" si="22"/>
        <v>1000</v>
      </c>
      <c r="I329" s="27">
        <f t="shared" si="22"/>
        <v>1000</v>
      </c>
      <c r="J329" s="26">
        <f t="shared" si="14"/>
        <v>0</v>
      </c>
      <c r="K329" s="26"/>
    </row>
    <row r="330" spans="2:11" ht="13.5">
      <c r="B330" s="15" t="s">
        <v>82</v>
      </c>
      <c r="C330" s="65">
        <v>902</v>
      </c>
      <c r="D330" s="23" t="s">
        <v>15</v>
      </c>
      <c r="E330" s="23" t="s">
        <v>36</v>
      </c>
      <c r="F330" s="54" t="s">
        <v>310</v>
      </c>
      <c r="G330" s="23" t="s">
        <v>83</v>
      </c>
      <c r="H330" s="27">
        <f t="shared" si="22"/>
        <v>1000</v>
      </c>
      <c r="I330" s="27">
        <f t="shared" si="22"/>
        <v>1000</v>
      </c>
      <c r="J330" s="26">
        <f t="shared" si="14"/>
        <v>0</v>
      </c>
      <c r="K330" s="26"/>
    </row>
    <row r="331" spans="2:11" ht="13.5">
      <c r="B331" s="15" t="s">
        <v>84</v>
      </c>
      <c r="C331" s="65">
        <v>902</v>
      </c>
      <c r="D331" s="23" t="s">
        <v>15</v>
      </c>
      <c r="E331" s="23" t="s">
        <v>36</v>
      </c>
      <c r="F331" s="54" t="s">
        <v>310</v>
      </c>
      <c r="G331" s="23" t="s">
        <v>231</v>
      </c>
      <c r="H331" s="27">
        <f>'Функциональная 2020'!G367</f>
        <v>1000</v>
      </c>
      <c r="I331" s="27">
        <f>'Функциональная 2020'!H367</f>
        <v>1000</v>
      </c>
      <c r="J331" s="26">
        <f t="shared" si="14"/>
        <v>0</v>
      </c>
      <c r="K331" s="26"/>
    </row>
    <row r="332" spans="2:11" ht="27">
      <c r="B332" s="15" t="s">
        <v>311</v>
      </c>
      <c r="C332" s="65">
        <v>902</v>
      </c>
      <c r="D332" s="23" t="s">
        <v>15</v>
      </c>
      <c r="E332" s="23" t="s">
        <v>36</v>
      </c>
      <c r="F332" s="54" t="s">
        <v>312</v>
      </c>
      <c r="G332" s="23"/>
      <c r="H332" s="27">
        <f aca="true" t="shared" si="23" ref="H332:I335">H333</f>
        <v>1599</v>
      </c>
      <c r="I332" s="27">
        <f t="shared" si="23"/>
        <v>1599</v>
      </c>
      <c r="J332" s="26">
        <f t="shared" si="14"/>
        <v>0</v>
      </c>
      <c r="K332" s="26"/>
    </row>
    <row r="333" spans="2:11" ht="27">
      <c r="B333" s="69" t="s">
        <v>300</v>
      </c>
      <c r="C333" s="65">
        <v>902</v>
      </c>
      <c r="D333" s="23" t="s">
        <v>15</v>
      </c>
      <c r="E333" s="23" t="s">
        <v>36</v>
      </c>
      <c r="F333" s="54" t="s">
        <v>313</v>
      </c>
      <c r="G333" s="23"/>
      <c r="H333" s="27">
        <f t="shared" si="23"/>
        <v>1599</v>
      </c>
      <c r="I333" s="27">
        <f t="shared" si="23"/>
        <v>1599</v>
      </c>
      <c r="J333" s="26">
        <f t="shared" si="14"/>
        <v>0</v>
      </c>
      <c r="K333" s="26"/>
    </row>
    <row r="334" spans="2:11" ht="27">
      <c r="B334" s="58" t="s">
        <v>192</v>
      </c>
      <c r="C334" s="65">
        <v>902</v>
      </c>
      <c r="D334" s="23" t="s">
        <v>15</v>
      </c>
      <c r="E334" s="23" t="s">
        <v>36</v>
      </c>
      <c r="F334" s="54" t="s">
        <v>313</v>
      </c>
      <c r="G334" s="23" t="s">
        <v>193</v>
      </c>
      <c r="H334" s="27">
        <f t="shared" si="23"/>
        <v>1599</v>
      </c>
      <c r="I334" s="27">
        <f t="shared" si="23"/>
        <v>1599</v>
      </c>
      <c r="J334" s="26">
        <f t="shared" si="14"/>
        <v>0</v>
      </c>
      <c r="K334" s="26"/>
    </row>
    <row r="335" spans="2:11" ht="13.5">
      <c r="B335" s="15" t="s">
        <v>82</v>
      </c>
      <c r="C335" s="65">
        <v>902</v>
      </c>
      <c r="D335" s="23" t="s">
        <v>15</v>
      </c>
      <c r="E335" s="23" t="s">
        <v>36</v>
      </c>
      <c r="F335" s="54" t="s">
        <v>313</v>
      </c>
      <c r="G335" s="23" t="s">
        <v>83</v>
      </c>
      <c r="H335" s="27">
        <f t="shared" si="23"/>
        <v>1599</v>
      </c>
      <c r="I335" s="27">
        <f t="shared" si="23"/>
        <v>1599</v>
      </c>
      <c r="J335" s="26">
        <f t="shared" si="14"/>
        <v>0</v>
      </c>
      <c r="K335" s="26"/>
    </row>
    <row r="336" spans="2:11" ht="13.5">
      <c r="B336" s="15" t="s">
        <v>84</v>
      </c>
      <c r="C336" s="65">
        <v>902</v>
      </c>
      <c r="D336" s="23" t="s">
        <v>15</v>
      </c>
      <c r="E336" s="23" t="s">
        <v>36</v>
      </c>
      <c r="F336" s="54" t="s">
        <v>313</v>
      </c>
      <c r="G336" s="23" t="s">
        <v>231</v>
      </c>
      <c r="H336" s="27">
        <f>'Функциональная 2020'!G372</f>
        <v>1599</v>
      </c>
      <c r="I336" s="27">
        <f>'Функциональная 2020'!H372</f>
        <v>1599</v>
      </c>
      <c r="J336" s="26">
        <f t="shared" si="14"/>
        <v>0</v>
      </c>
      <c r="K336" s="26"/>
    </row>
    <row r="337" spans="2:11" ht="13.5">
      <c r="B337" s="15" t="s">
        <v>180</v>
      </c>
      <c r="C337" s="65">
        <v>902</v>
      </c>
      <c r="D337" s="23" t="s">
        <v>15</v>
      </c>
      <c r="E337" s="23" t="s">
        <v>36</v>
      </c>
      <c r="F337" s="54" t="s">
        <v>181</v>
      </c>
      <c r="G337" s="23"/>
      <c r="H337" s="27">
        <f>H338+H341</f>
        <v>0</v>
      </c>
      <c r="I337" s="27">
        <f>I338+I341</f>
        <v>14135.8</v>
      </c>
      <c r="J337" s="26">
        <f t="shared" si="14"/>
        <v>14135.8</v>
      </c>
      <c r="K337" s="26"/>
    </row>
    <row r="338" spans="2:11" ht="41.25">
      <c r="B338" s="15" t="s">
        <v>672</v>
      </c>
      <c r="C338" s="65">
        <v>902</v>
      </c>
      <c r="D338" s="23" t="s">
        <v>15</v>
      </c>
      <c r="E338" s="23" t="s">
        <v>36</v>
      </c>
      <c r="F338" s="54" t="s">
        <v>673</v>
      </c>
      <c r="G338" s="23"/>
      <c r="H338" s="27">
        <f>H339</f>
        <v>0</v>
      </c>
      <c r="I338" s="27">
        <f>I339</f>
        <v>9135.8</v>
      </c>
      <c r="J338" s="26">
        <f t="shared" si="14"/>
        <v>9135.8</v>
      </c>
      <c r="K338" s="26"/>
    </row>
    <row r="339" spans="2:11" ht="13.5">
      <c r="B339" s="80" t="s">
        <v>16</v>
      </c>
      <c r="C339" s="65">
        <v>902</v>
      </c>
      <c r="D339" s="23" t="s">
        <v>15</v>
      </c>
      <c r="E339" s="23" t="s">
        <v>36</v>
      </c>
      <c r="F339" s="54" t="s">
        <v>673</v>
      </c>
      <c r="G339" s="23" t="s">
        <v>10</v>
      </c>
      <c r="H339" s="27">
        <f>H340</f>
        <v>0</v>
      </c>
      <c r="I339" s="27">
        <f>I340</f>
        <v>9135.8</v>
      </c>
      <c r="J339" s="26">
        <f t="shared" si="14"/>
        <v>9135.8</v>
      </c>
      <c r="K339" s="26"/>
    </row>
    <row r="340" spans="2:11" ht="41.25">
      <c r="B340" s="15" t="s">
        <v>672</v>
      </c>
      <c r="C340" s="65">
        <v>902</v>
      </c>
      <c r="D340" s="23" t="s">
        <v>15</v>
      </c>
      <c r="E340" s="23" t="s">
        <v>36</v>
      </c>
      <c r="F340" s="54" t="s">
        <v>673</v>
      </c>
      <c r="G340" s="23" t="s">
        <v>100</v>
      </c>
      <c r="H340" s="27">
        <f>'Функциональная 2020'!G376</f>
        <v>0</v>
      </c>
      <c r="I340" s="27">
        <f>'Функциональная 2020'!H376</f>
        <v>9135.8</v>
      </c>
      <c r="J340" s="26">
        <f t="shared" si="14"/>
        <v>9135.8</v>
      </c>
      <c r="K340" s="26"/>
    </row>
    <row r="341" spans="2:11" ht="54.75">
      <c r="B341" s="108" t="s">
        <v>583</v>
      </c>
      <c r="C341" s="65">
        <v>902</v>
      </c>
      <c r="D341" s="23" t="s">
        <v>15</v>
      </c>
      <c r="E341" s="23" t="s">
        <v>36</v>
      </c>
      <c r="F341" s="54" t="s">
        <v>611</v>
      </c>
      <c r="G341" s="23"/>
      <c r="H341" s="27">
        <f aca="true" t="shared" si="24" ref="H341:I343">H342</f>
        <v>0</v>
      </c>
      <c r="I341" s="27">
        <f t="shared" si="24"/>
        <v>5000</v>
      </c>
      <c r="J341" s="26">
        <f t="shared" si="14"/>
        <v>5000</v>
      </c>
      <c r="K341" s="26"/>
    </row>
    <row r="342" spans="2:11" ht="13.5">
      <c r="B342" s="80" t="s">
        <v>16</v>
      </c>
      <c r="C342" s="65">
        <v>902</v>
      </c>
      <c r="D342" s="23" t="s">
        <v>15</v>
      </c>
      <c r="E342" s="23" t="s">
        <v>36</v>
      </c>
      <c r="F342" s="54" t="s">
        <v>611</v>
      </c>
      <c r="G342" s="23" t="s">
        <v>10</v>
      </c>
      <c r="H342" s="27">
        <f t="shared" si="24"/>
        <v>0</v>
      </c>
      <c r="I342" s="27">
        <f t="shared" si="24"/>
        <v>5000</v>
      </c>
      <c r="J342" s="26">
        <f aca="true" t="shared" si="25" ref="J342:J405">I342-H342</f>
        <v>5000</v>
      </c>
      <c r="K342" s="26"/>
    </row>
    <row r="343" spans="2:11" ht="13.5">
      <c r="B343" s="15" t="s">
        <v>105</v>
      </c>
      <c r="C343" s="65">
        <v>902</v>
      </c>
      <c r="D343" s="23" t="s">
        <v>15</v>
      </c>
      <c r="E343" s="23" t="s">
        <v>36</v>
      </c>
      <c r="F343" s="54" t="s">
        <v>611</v>
      </c>
      <c r="G343" s="23" t="s">
        <v>138</v>
      </c>
      <c r="H343" s="27">
        <f t="shared" si="24"/>
        <v>0</v>
      </c>
      <c r="I343" s="27">
        <f t="shared" si="24"/>
        <v>5000</v>
      </c>
      <c r="J343" s="26">
        <f t="shared" si="25"/>
        <v>5000</v>
      </c>
      <c r="K343" s="26"/>
    </row>
    <row r="344" spans="2:11" ht="27">
      <c r="B344" s="15" t="s">
        <v>585</v>
      </c>
      <c r="C344" s="65">
        <v>902</v>
      </c>
      <c r="D344" s="23" t="s">
        <v>15</v>
      </c>
      <c r="E344" s="23" t="s">
        <v>36</v>
      </c>
      <c r="F344" s="54" t="s">
        <v>611</v>
      </c>
      <c r="G344" s="23" t="s">
        <v>129</v>
      </c>
      <c r="H344" s="27">
        <f>'Функциональная 2020'!G380</f>
        <v>0</v>
      </c>
      <c r="I344" s="27">
        <f>'Функциональная 2020'!H380</f>
        <v>5000</v>
      </c>
      <c r="J344" s="26">
        <f t="shared" si="25"/>
        <v>5000</v>
      </c>
      <c r="K344" s="26"/>
    </row>
    <row r="345" spans="2:11" s="98" customFormat="1" ht="13.5">
      <c r="B345" s="73" t="s">
        <v>44</v>
      </c>
      <c r="C345" s="100">
        <v>902</v>
      </c>
      <c r="D345" s="24" t="s">
        <v>19</v>
      </c>
      <c r="E345" s="24"/>
      <c r="F345" s="53"/>
      <c r="G345" s="24"/>
      <c r="H345" s="26">
        <f>H346+H368+H382</f>
        <v>1450</v>
      </c>
      <c r="I345" s="26">
        <f>I346+I368+I382</f>
        <v>21173.550000000003</v>
      </c>
      <c r="J345" s="26">
        <f t="shared" si="25"/>
        <v>19723.550000000003</v>
      </c>
      <c r="K345" s="26"/>
    </row>
    <row r="346" spans="2:11" s="98" customFormat="1" ht="13.5">
      <c r="B346" s="81" t="s">
        <v>45</v>
      </c>
      <c r="C346" s="100">
        <v>902</v>
      </c>
      <c r="D346" s="24" t="s">
        <v>19</v>
      </c>
      <c r="E346" s="24" t="s">
        <v>9</v>
      </c>
      <c r="F346" s="53"/>
      <c r="G346" s="24"/>
      <c r="H346" s="26">
        <f>H347+H363</f>
        <v>100</v>
      </c>
      <c r="I346" s="26">
        <f>I347+I363</f>
        <v>2484.4</v>
      </c>
      <c r="J346" s="26">
        <f t="shared" si="25"/>
        <v>2384.4</v>
      </c>
      <c r="K346" s="26"/>
    </row>
    <row r="347" spans="2:11" ht="27">
      <c r="B347" s="15" t="s">
        <v>225</v>
      </c>
      <c r="C347" s="65">
        <v>902</v>
      </c>
      <c r="D347" s="23" t="s">
        <v>19</v>
      </c>
      <c r="E347" s="23" t="s">
        <v>9</v>
      </c>
      <c r="F347" s="54" t="s">
        <v>131</v>
      </c>
      <c r="G347" s="23"/>
      <c r="H347" s="27">
        <f>H348</f>
        <v>100</v>
      </c>
      <c r="I347" s="27">
        <f>I348</f>
        <v>1997.6</v>
      </c>
      <c r="J347" s="26">
        <f t="shared" si="25"/>
        <v>1897.6</v>
      </c>
      <c r="K347" s="26"/>
    </row>
    <row r="348" spans="2:11" ht="41.25">
      <c r="B348" s="15" t="s">
        <v>314</v>
      </c>
      <c r="C348" s="65">
        <v>902</v>
      </c>
      <c r="D348" s="23" t="s">
        <v>19</v>
      </c>
      <c r="E348" s="23" t="s">
        <v>9</v>
      </c>
      <c r="F348" s="54" t="s">
        <v>315</v>
      </c>
      <c r="G348" s="23"/>
      <c r="H348" s="27">
        <f>H349</f>
        <v>100</v>
      </c>
      <c r="I348" s="27">
        <f>I349</f>
        <v>1997.6</v>
      </c>
      <c r="J348" s="26">
        <f t="shared" si="25"/>
        <v>1897.6</v>
      </c>
      <c r="K348" s="26"/>
    </row>
    <row r="349" spans="2:11" ht="27">
      <c r="B349" s="15" t="s">
        <v>316</v>
      </c>
      <c r="C349" s="65">
        <v>902</v>
      </c>
      <c r="D349" s="23" t="s">
        <v>19</v>
      </c>
      <c r="E349" s="23" t="s">
        <v>9</v>
      </c>
      <c r="F349" s="54" t="s">
        <v>317</v>
      </c>
      <c r="G349" s="23"/>
      <c r="H349" s="27">
        <f>H350+H355+H359</f>
        <v>100</v>
      </c>
      <c r="I349" s="27">
        <f>I350+I355+I359</f>
        <v>1997.6</v>
      </c>
      <c r="J349" s="26">
        <f t="shared" si="25"/>
        <v>1897.6</v>
      </c>
      <c r="K349" s="26"/>
    </row>
    <row r="350" spans="2:11" ht="41.25" hidden="1">
      <c r="B350" s="69" t="s">
        <v>318</v>
      </c>
      <c r="C350" s="65">
        <v>902</v>
      </c>
      <c r="D350" s="23" t="s">
        <v>19</v>
      </c>
      <c r="E350" s="23" t="s">
        <v>9</v>
      </c>
      <c r="F350" s="54" t="s">
        <v>319</v>
      </c>
      <c r="G350" s="23"/>
      <c r="H350" s="27">
        <f>H351</f>
        <v>0</v>
      </c>
      <c r="I350" s="27">
        <f>I351</f>
        <v>0</v>
      </c>
      <c r="J350" s="26">
        <f t="shared" si="25"/>
        <v>0</v>
      </c>
      <c r="K350" s="26"/>
    </row>
    <row r="351" spans="2:11" ht="27" hidden="1">
      <c r="B351" s="58" t="s">
        <v>192</v>
      </c>
      <c r="C351" s="65">
        <v>902</v>
      </c>
      <c r="D351" s="23" t="s">
        <v>19</v>
      </c>
      <c r="E351" s="23" t="s">
        <v>9</v>
      </c>
      <c r="F351" s="54" t="s">
        <v>319</v>
      </c>
      <c r="G351" s="23" t="s">
        <v>193</v>
      </c>
      <c r="H351" s="27">
        <f>H352</f>
        <v>0</v>
      </c>
      <c r="I351" s="27">
        <f>I352</f>
        <v>0</v>
      </c>
      <c r="J351" s="26">
        <f t="shared" si="25"/>
        <v>0</v>
      </c>
      <c r="K351" s="26"/>
    </row>
    <row r="352" spans="2:11" ht="13.5" hidden="1">
      <c r="B352" s="15" t="s">
        <v>82</v>
      </c>
      <c r="C352" s="65">
        <v>902</v>
      </c>
      <c r="D352" s="23" t="s">
        <v>19</v>
      </c>
      <c r="E352" s="23" t="s">
        <v>9</v>
      </c>
      <c r="F352" s="54" t="s">
        <v>319</v>
      </c>
      <c r="G352" s="23" t="s">
        <v>83</v>
      </c>
      <c r="H352" s="27">
        <f>H354+H353</f>
        <v>0</v>
      </c>
      <c r="I352" s="27">
        <f>I354+I353</f>
        <v>0</v>
      </c>
      <c r="J352" s="26">
        <f t="shared" si="25"/>
        <v>0</v>
      </c>
      <c r="K352" s="26"/>
    </row>
    <row r="353" spans="2:11" ht="27" hidden="1">
      <c r="B353" s="15" t="s">
        <v>567</v>
      </c>
      <c r="C353" s="65">
        <v>902</v>
      </c>
      <c r="D353" s="23" t="s">
        <v>19</v>
      </c>
      <c r="E353" s="23" t="s">
        <v>9</v>
      </c>
      <c r="F353" s="54" t="s">
        <v>319</v>
      </c>
      <c r="G353" s="23" t="s">
        <v>558</v>
      </c>
      <c r="H353" s="27">
        <f>'Функциональная 2020'!G389</f>
        <v>0</v>
      </c>
      <c r="I353" s="27">
        <f>'Функциональная 2020'!H389</f>
        <v>0</v>
      </c>
      <c r="J353" s="26">
        <f t="shared" si="25"/>
        <v>0</v>
      </c>
      <c r="K353" s="26"/>
    </row>
    <row r="354" spans="2:11" ht="13.5" hidden="1">
      <c r="B354" s="15" t="s">
        <v>84</v>
      </c>
      <c r="C354" s="65">
        <v>902</v>
      </c>
      <c r="D354" s="23" t="s">
        <v>19</v>
      </c>
      <c r="E354" s="23" t="s">
        <v>9</v>
      </c>
      <c r="F354" s="54" t="s">
        <v>319</v>
      </c>
      <c r="G354" s="23" t="s">
        <v>231</v>
      </c>
      <c r="H354" s="27">
        <f>'Функциональная 2020'!G390</f>
        <v>0</v>
      </c>
      <c r="I354" s="27">
        <f>'Функциональная 2020'!H390</f>
        <v>0</v>
      </c>
      <c r="J354" s="26">
        <f t="shared" si="25"/>
        <v>0</v>
      </c>
      <c r="K354" s="26"/>
    </row>
    <row r="355" spans="2:11" ht="41.25" hidden="1">
      <c r="B355" s="69" t="s">
        <v>568</v>
      </c>
      <c r="C355" s="65">
        <v>902</v>
      </c>
      <c r="D355" s="23" t="s">
        <v>19</v>
      </c>
      <c r="E355" s="23" t="s">
        <v>9</v>
      </c>
      <c r="F355" s="54" t="s">
        <v>587</v>
      </c>
      <c r="G355" s="23"/>
      <c r="H355" s="27">
        <f>H356</f>
        <v>0</v>
      </c>
      <c r="I355" s="27">
        <f>I356</f>
        <v>0</v>
      </c>
      <c r="J355" s="26">
        <f t="shared" si="25"/>
        <v>0</v>
      </c>
      <c r="K355" s="26"/>
    </row>
    <row r="356" spans="2:11" ht="27" hidden="1">
      <c r="B356" s="58" t="s">
        <v>192</v>
      </c>
      <c r="C356" s="65">
        <v>902</v>
      </c>
      <c r="D356" s="23" t="s">
        <v>19</v>
      </c>
      <c r="E356" s="23" t="s">
        <v>9</v>
      </c>
      <c r="F356" s="54" t="s">
        <v>587</v>
      </c>
      <c r="G356" s="23" t="s">
        <v>83</v>
      </c>
      <c r="H356" s="27">
        <f>H357+H358</f>
        <v>0</v>
      </c>
      <c r="I356" s="27">
        <f>I357+I358</f>
        <v>0</v>
      </c>
      <c r="J356" s="26">
        <f t="shared" si="25"/>
        <v>0</v>
      </c>
      <c r="K356" s="26"/>
    </row>
    <row r="357" spans="2:11" ht="13.5" hidden="1">
      <c r="B357" s="15" t="s">
        <v>82</v>
      </c>
      <c r="C357" s="65">
        <v>902</v>
      </c>
      <c r="D357" s="23" t="s">
        <v>19</v>
      </c>
      <c r="E357" s="23" t="s">
        <v>9</v>
      </c>
      <c r="F357" s="54" t="s">
        <v>587</v>
      </c>
      <c r="G357" s="23" t="s">
        <v>558</v>
      </c>
      <c r="H357" s="27">
        <f>'Функциональная 2020'!G389</f>
        <v>0</v>
      </c>
      <c r="I357" s="27">
        <f>'Функциональная 2020'!H389</f>
        <v>0</v>
      </c>
      <c r="J357" s="26">
        <f t="shared" si="25"/>
        <v>0</v>
      </c>
      <c r="K357" s="26"/>
    </row>
    <row r="358" spans="2:11" ht="27" hidden="1">
      <c r="B358" s="15" t="s">
        <v>567</v>
      </c>
      <c r="C358" s="65">
        <v>902</v>
      </c>
      <c r="D358" s="23" t="s">
        <v>19</v>
      </c>
      <c r="E358" s="23" t="s">
        <v>9</v>
      </c>
      <c r="F358" s="54" t="s">
        <v>587</v>
      </c>
      <c r="G358" s="23" t="s">
        <v>231</v>
      </c>
      <c r="H358" s="27">
        <f>'Функциональная 2020'!G390</f>
        <v>0</v>
      </c>
      <c r="I358" s="27">
        <f>'Функциональная 2020'!H390</f>
        <v>0</v>
      </c>
      <c r="J358" s="26">
        <f t="shared" si="25"/>
        <v>0</v>
      </c>
      <c r="K358" s="26"/>
    </row>
    <row r="359" spans="2:11" ht="54.75">
      <c r="B359" s="69" t="s">
        <v>586</v>
      </c>
      <c r="C359" s="65">
        <v>902</v>
      </c>
      <c r="D359" s="23" t="s">
        <v>19</v>
      </c>
      <c r="E359" s="23" t="s">
        <v>9</v>
      </c>
      <c r="F359" s="54" t="s">
        <v>587</v>
      </c>
      <c r="G359" s="23"/>
      <c r="H359" s="27">
        <f>H360</f>
        <v>100</v>
      </c>
      <c r="I359" s="27">
        <f>I360</f>
        <v>1997.6</v>
      </c>
      <c r="J359" s="26">
        <f t="shared" si="25"/>
        <v>1897.6</v>
      </c>
      <c r="K359" s="26"/>
    </row>
    <row r="360" spans="2:11" ht="27">
      <c r="B360" s="58" t="s">
        <v>192</v>
      </c>
      <c r="C360" s="65">
        <v>902</v>
      </c>
      <c r="D360" s="23" t="s">
        <v>19</v>
      </c>
      <c r="E360" s="23" t="s">
        <v>9</v>
      </c>
      <c r="F360" s="54" t="s">
        <v>587</v>
      </c>
      <c r="G360" s="23" t="s">
        <v>83</v>
      </c>
      <c r="H360" s="27">
        <f>H361+H362</f>
        <v>100</v>
      </c>
      <c r="I360" s="27">
        <f>I361+I362</f>
        <v>1997.6</v>
      </c>
      <c r="J360" s="26">
        <f t="shared" si="25"/>
        <v>1897.6</v>
      </c>
      <c r="K360" s="26"/>
    </row>
    <row r="361" spans="2:11" ht="13.5">
      <c r="B361" s="15" t="s">
        <v>82</v>
      </c>
      <c r="C361" s="65">
        <v>902</v>
      </c>
      <c r="D361" s="23" t="s">
        <v>19</v>
      </c>
      <c r="E361" s="23" t="s">
        <v>9</v>
      </c>
      <c r="F361" s="54" t="s">
        <v>587</v>
      </c>
      <c r="G361" s="23" t="s">
        <v>558</v>
      </c>
      <c r="H361" s="27">
        <f>'Функциональная 2020'!G393</f>
        <v>100</v>
      </c>
      <c r="I361" s="27">
        <f>'Функциональная 2020'!H393</f>
        <v>100</v>
      </c>
      <c r="J361" s="26">
        <f t="shared" si="25"/>
        <v>0</v>
      </c>
      <c r="K361" s="26"/>
    </row>
    <row r="362" spans="2:11" ht="13.5">
      <c r="B362" s="15" t="s">
        <v>84</v>
      </c>
      <c r="C362" s="65">
        <v>902</v>
      </c>
      <c r="D362" s="23" t="s">
        <v>19</v>
      </c>
      <c r="E362" s="23" t="s">
        <v>9</v>
      </c>
      <c r="F362" s="54" t="s">
        <v>587</v>
      </c>
      <c r="G362" s="23" t="s">
        <v>85</v>
      </c>
      <c r="H362" s="27">
        <f>'Функциональная 2020'!G394</f>
        <v>0</v>
      </c>
      <c r="I362" s="27">
        <f>'Функциональная 2020'!H394</f>
        <v>1897.6</v>
      </c>
      <c r="J362" s="26">
        <f t="shared" si="25"/>
        <v>1897.6</v>
      </c>
      <c r="K362" s="26"/>
    </row>
    <row r="363" spans="2:11" ht="13.5">
      <c r="B363" s="15" t="s">
        <v>180</v>
      </c>
      <c r="C363" s="65">
        <v>902</v>
      </c>
      <c r="D363" s="23" t="s">
        <v>19</v>
      </c>
      <c r="E363" s="23" t="s">
        <v>9</v>
      </c>
      <c r="F363" s="54" t="s">
        <v>181</v>
      </c>
      <c r="G363" s="23"/>
      <c r="H363" s="27">
        <f aca="true" t="shared" si="26" ref="H363:I366">H364</f>
        <v>0</v>
      </c>
      <c r="I363" s="27">
        <f t="shared" si="26"/>
        <v>486.8</v>
      </c>
      <c r="J363" s="26">
        <f t="shared" si="25"/>
        <v>486.8</v>
      </c>
      <c r="K363" s="26"/>
    </row>
    <row r="364" spans="2:11" ht="41.25">
      <c r="B364" s="69" t="s">
        <v>568</v>
      </c>
      <c r="C364" s="65">
        <v>902</v>
      </c>
      <c r="D364" s="23" t="s">
        <v>19</v>
      </c>
      <c r="E364" s="23" t="s">
        <v>9</v>
      </c>
      <c r="F364" s="54" t="s">
        <v>612</v>
      </c>
      <c r="G364" s="23"/>
      <c r="H364" s="27">
        <f t="shared" si="26"/>
        <v>0</v>
      </c>
      <c r="I364" s="27">
        <f t="shared" si="26"/>
        <v>486.8</v>
      </c>
      <c r="J364" s="26">
        <f t="shared" si="25"/>
        <v>486.8</v>
      </c>
      <c r="K364" s="26"/>
    </row>
    <row r="365" spans="2:11" ht="13.5">
      <c r="B365" s="80" t="s">
        <v>16</v>
      </c>
      <c r="C365" s="65">
        <v>902</v>
      </c>
      <c r="D365" s="23" t="s">
        <v>19</v>
      </c>
      <c r="E365" s="23" t="s">
        <v>9</v>
      </c>
      <c r="F365" s="54" t="s">
        <v>612</v>
      </c>
      <c r="G365" s="23" t="s">
        <v>10</v>
      </c>
      <c r="H365" s="27">
        <f t="shared" si="26"/>
        <v>0</v>
      </c>
      <c r="I365" s="27">
        <f t="shared" si="26"/>
        <v>486.8</v>
      </c>
      <c r="J365" s="26">
        <f t="shared" si="25"/>
        <v>486.8</v>
      </c>
      <c r="K365" s="26"/>
    </row>
    <row r="366" spans="2:11" ht="13.5">
      <c r="B366" s="15" t="s">
        <v>105</v>
      </c>
      <c r="C366" s="65">
        <v>902</v>
      </c>
      <c r="D366" s="23" t="s">
        <v>19</v>
      </c>
      <c r="E366" s="23" t="s">
        <v>9</v>
      </c>
      <c r="F366" s="54" t="s">
        <v>612</v>
      </c>
      <c r="G366" s="23" t="s">
        <v>138</v>
      </c>
      <c r="H366" s="27">
        <f t="shared" si="26"/>
        <v>0</v>
      </c>
      <c r="I366" s="27">
        <f t="shared" si="26"/>
        <v>486.8</v>
      </c>
      <c r="J366" s="26">
        <f t="shared" si="25"/>
        <v>486.8</v>
      </c>
      <c r="K366" s="26"/>
    </row>
    <row r="367" spans="2:11" ht="27">
      <c r="B367" s="15" t="s">
        <v>578</v>
      </c>
      <c r="C367" s="65">
        <v>902</v>
      </c>
      <c r="D367" s="23" t="s">
        <v>19</v>
      </c>
      <c r="E367" s="23" t="s">
        <v>9</v>
      </c>
      <c r="F367" s="54" t="s">
        <v>612</v>
      </c>
      <c r="G367" s="23" t="s">
        <v>129</v>
      </c>
      <c r="H367" s="27">
        <f>'Функциональная 2020'!G399</f>
        <v>0</v>
      </c>
      <c r="I367" s="27">
        <f>'Функциональная 2020'!H399</f>
        <v>486.8</v>
      </c>
      <c r="J367" s="26">
        <f t="shared" si="25"/>
        <v>486.8</v>
      </c>
      <c r="K367" s="26"/>
    </row>
    <row r="368" spans="2:11" ht="13.5">
      <c r="B368" s="14" t="s">
        <v>588</v>
      </c>
      <c r="C368" s="100">
        <v>902</v>
      </c>
      <c r="D368" s="24" t="s">
        <v>19</v>
      </c>
      <c r="E368" s="24" t="s">
        <v>12</v>
      </c>
      <c r="F368" s="53"/>
      <c r="G368" s="24"/>
      <c r="H368" s="26">
        <f>H369</f>
        <v>0</v>
      </c>
      <c r="I368" s="26">
        <f>I369</f>
        <v>17339.15</v>
      </c>
      <c r="J368" s="26">
        <f t="shared" si="25"/>
        <v>17339.15</v>
      </c>
      <c r="K368" s="26"/>
    </row>
    <row r="369" spans="2:11" ht="13.5">
      <c r="B369" s="15" t="s">
        <v>180</v>
      </c>
      <c r="C369" s="65">
        <v>902</v>
      </c>
      <c r="D369" s="23" t="s">
        <v>19</v>
      </c>
      <c r="E369" s="23" t="s">
        <v>12</v>
      </c>
      <c r="F369" s="54" t="s">
        <v>181</v>
      </c>
      <c r="G369" s="23"/>
      <c r="H369" s="27">
        <f>H370+H378</f>
        <v>0</v>
      </c>
      <c r="I369" s="27">
        <f>I370+I378</f>
        <v>17339.15</v>
      </c>
      <c r="J369" s="26">
        <f t="shared" si="25"/>
        <v>17339.15</v>
      </c>
      <c r="K369" s="26"/>
    </row>
    <row r="370" spans="2:11" ht="41.25">
      <c r="B370" s="15" t="s">
        <v>674</v>
      </c>
      <c r="C370" s="65">
        <v>902</v>
      </c>
      <c r="D370" s="23" t="s">
        <v>19</v>
      </c>
      <c r="E370" s="23" t="s">
        <v>12</v>
      </c>
      <c r="F370" s="54" t="s">
        <v>675</v>
      </c>
      <c r="G370" s="23"/>
      <c r="H370" s="27">
        <f aca="true" t="shared" si="27" ref="H370:I372">H371</f>
        <v>0</v>
      </c>
      <c r="I370" s="27">
        <f t="shared" si="27"/>
        <v>181</v>
      </c>
      <c r="J370" s="26">
        <f t="shared" si="25"/>
        <v>181</v>
      </c>
      <c r="K370" s="26"/>
    </row>
    <row r="371" spans="2:11" ht="13.5">
      <c r="B371" s="80" t="s">
        <v>16</v>
      </c>
      <c r="C371" s="65">
        <v>902</v>
      </c>
      <c r="D371" s="23" t="s">
        <v>19</v>
      </c>
      <c r="E371" s="23" t="s">
        <v>12</v>
      </c>
      <c r="F371" s="54" t="s">
        <v>675</v>
      </c>
      <c r="G371" s="23" t="s">
        <v>10</v>
      </c>
      <c r="H371" s="27">
        <f t="shared" si="27"/>
        <v>0</v>
      </c>
      <c r="I371" s="27">
        <f t="shared" si="27"/>
        <v>181</v>
      </c>
      <c r="J371" s="26">
        <f t="shared" si="25"/>
        <v>181</v>
      </c>
      <c r="K371" s="26"/>
    </row>
    <row r="372" spans="2:11" ht="13.5">
      <c r="B372" s="15" t="s">
        <v>105</v>
      </c>
      <c r="C372" s="65">
        <v>902</v>
      </c>
      <c r="D372" s="23" t="s">
        <v>19</v>
      </c>
      <c r="E372" s="23" t="s">
        <v>12</v>
      </c>
      <c r="F372" s="54" t="s">
        <v>675</v>
      </c>
      <c r="G372" s="23" t="s">
        <v>138</v>
      </c>
      <c r="H372" s="27">
        <f t="shared" si="27"/>
        <v>0</v>
      </c>
      <c r="I372" s="27">
        <f t="shared" si="27"/>
        <v>181</v>
      </c>
      <c r="J372" s="26">
        <f t="shared" si="25"/>
        <v>181</v>
      </c>
      <c r="K372" s="26"/>
    </row>
    <row r="373" spans="2:11" ht="41.25">
      <c r="B373" s="15" t="s">
        <v>579</v>
      </c>
      <c r="C373" s="65">
        <v>902</v>
      </c>
      <c r="D373" s="23" t="s">
        <v>19</v>
      </c>
      <c r="E373" s="23" t="s">
        <v>12</v>
      </c>
      <c r="F373" s="54" t="s">
        <v>675</v>
      </c>
      <c r="G373" s="23" t="s">
        <v>129</v>
      </c>
      <c r="H373" s="27">
        <f>'Функциональная 2020'!G405</f>
        <v>0</v>
      </c>
      <c r="I373" s="27">
        <f>'Функциональная 2020'!H405</f>
        <v>181</v>
      </c>
      <c r="J373" s="26">
        <f t="shared" si="25"/>
        <v>181</v>
      </c>
      <c r="K373" s="26"/>
    </row>
    <row r="374" spans="2:11" ht="13.5" hidden="1">
      <c r="B374" s="15" t="s">
        <v>167</v>
      </c>
      <c r="C374" s="65">
        <v>902</v>
      </c>
      <c r="D374" s="23" t="s">
        <v>19</v>
      </c>
      <c r="E374" s="23" t="s">
        <v>12</v>
      </c>
      <c r="F374" s="54" t="s">
        <v>607</v>
      </c>
      <c r="G374" s="23"/>
      <c r="H374" s="27">
        <f>H375</f>
        <v>0</v>
      </c>
      <c r="I374" s="23"/>
      <c r="J374" s="26">
        <f t="shared" si="25"/>
        <v>0</v>
      </c>
      <c r="K374" s="26"/>
    </row>
    <row r="375" spans="2:11" ht="27" hidden="1">
      <c r="B375" s="58" t="s">
        <v>192</v>
      </c>
      <c r="C375" s="65">
        <v>902</v>
      </c>
      <c r="D375" s="23" t="s">
        <v>19</v>
      </c>
      <c r="E375" s="23" t="s">
        <v>12</v>
      </c>
      <c r="F375" s="54" t="s">
        <v>607</v>
      </c>
      <c r="G375" s="23" t="s">
        <v>193</v>
      </c>
      <c r="H375" s="27">
        <f>H376</f>
        <v>0</v>
      </c>
      <c r="I375" s="23"/>
      <c r="J375" s="26">
        <f t="shared" si="25"/>
        <v>0</v>
      </c>
      <c r="K375" s="26"/>
    </row>
    <row r="376" spans="2:11" ht="13.5" hidden="1">
      <c r="B376" s="15" t="s">
        <v>82</v>
      </c>
      <c r="C376" s="65">
        <v>902</v>
      </c>
      <c r="D376" s="23" t="s">
        <v>19</v>
      </c>
      <c r="E376" s="23" t="s">
        <v>12</v>
      </c>
      <c r="F376" s="54" t="s">
        <v>607</v>
      </c>
      <c r="G376" s="23" t="s">
        <v>83</v>
      </c>
      <c r="H376" s="27">
        <f>H377</f>
        <v>0</v>
      </c>
      <c r="I376" s="23"/>
      <c r="J376" s="26">
        <f t="shared" si="25"/>
        <v>0</v>
      </c>
      <c r="K376" s="26"/>
    </row>
    <row r="377" spans="2:11" ht="13.5" hidden="1">
      <c r="B377" s="15" t="s">
        <v>84</v>
      </c>
      <c r="C377" s="65">
        <v>902</v>
      </c>
      <c r="D377" s="23" t="s">
        <v>19</v>
      </c>
      <c r="E377" s="23" t="s">
        <v>12</v>
      </c>
      <c r="F377" s="54" t="s">
        <v>607</v>
      </c>
      <c r="G377" s="23" t="s">
        <v>231</v>
      </c>
      <c r="H377" s="27">
        <f>'Функциональная 2020'!G409</f>
        <v>0</v>
      </c>
      <c r="I377" s="23"/>
      <c r="J377" s="26">
        <f t="shared" si="25"/>
        <v>0</v>
      </c>
      <c r="K377" s="26"/>
    </row>
    <row r="378" spans="2:11" ht="27">
      <c r="B378" s="15" t="s">
        <v>676</v>
      </c>
      <c r="C378" s="65">
        <v>902</v>
      </c>
      <c r="D378" s="23" t="s">
        <v>19</v>
      </c>
      <c r="E378" s="23" t="s">
        <v>12</v>
      </c>
      <c r="F378" s="54" t="s">
        <v>677</v>
      </c>
      <c r="G378" s="23"/>
      <c r="H378" s="27">
        <f aca="true" t="shared" si="28" ref="H378:I380">H379</f>
        <v>0</v>
      </c>
      <c r="I378" s="27">
        <f t="shared" si="28"/>
        <v>17158.15</v>
      </c>
      <c r="J378" s="26">
        <f t="shared" si="25"/>
        <v>17158.15</v>
      </c>
      <c r="K378" s="26"/>
    </row>
    <row r="379" spans="2:11" ht="13.5">
      <c r="B379" s="80" t="s">
        <v>16</v>
      </c>
      <c r="C379" s="65">
        <v>902</v>
      </c>
      <c r="D379" s="23" t="s">
        <v>19</v>
      </c>
      <c r="E379" s="23" t="s">
        <v>12</v>
      </c>
      <c r="F379" s="54" t="s">
        <v>677</v>
      </c>
      <c r="G379" s="23" t="s">
        <v>10</v>
      </c>
      <c r="H379" s="27">
        <f t="shared" si="28"/>
        <v>0</v>
      </c>
      <c r="I379" s="27">
        <f t="shared" si="28"/>
        <v>17158.15</v>
      </c>
      <c r="J379" s="26">
        <f t="shared" si="25"/>
        <v>17158.15</v>
      </c>
      <c r="K379" s="26"/>
    </row>
    <row r="380" spans="2:11" ht="13.5">
      <c r="B380" s="15" t="s">
        <v>105</v>
      </c>
      <c r="C380" s="65">
        <v>902</v>
      </c>
      <c r="D380" s="23" t="s">
        <v>19</v>
      </c>
      <c r="E380" s="23" t="s">
        <v>12</v>
      </c>
      <c r="F380" s="54" t="s">
        <v>677</v>
      </c>
      <c r="G380" s="23" t="s">
        <v>138</v>
      </c>
      <c r="H380" s="27">
        <f t="shared" si="28"/>
        <v>0</v>
      </c>
      <c r="I380" s="27">
        <f t="shared" si="28"/>
        <v>17158.15</v>
      </c>
      <c r="J380" s="26">
        <f t="shared" si="25"/>
        <v>17158.15</v>
      </c>
      <c r="K380" s="26"/>
    </row>
    <row r="381" spans="2:11" ht="41.25">
      <c r="B381" s="15" t="s">
        <v>579</v>
      </c>
      <c r="C381" s="65">
        <v>902</v>
      </c>
      <c r="D381" s="23" t="s">
        <v>19</v>
      </c>
      <c r="E381" s="23" t="s">
        <v>12</v>
      </c>
      <c r="F381" s="54" t="s">
        <v>677</v>
      </c>
      <c r="G381" s="23" t="s">
        <v>129</v>
      </c>
      <c r="H381" s="27">
        <f>'Функциональная 2020'!G413</f>
        <v>0</v>
      </c>
      <c r="I381" s="27">
        <f>'Функциональная 2020'!H413</f>
        <v>17158.15</v>
      </c>
      <c r="J381" s="26">
        <f t="shared" si="25"/>
        <v>17158.15</v>
      </c>
      <c r="K381" s="26"/>
    </row>
    <row r="382" spans="2:11" ht="13.5">
      <c r="B382" s="14" t="s">
        <v>591</v>
      </c>
      <c r="C382" s="100">
        <v>902</v>
      </c>
      <c r="D382" s="23" t="s">
        <v>19</v>
      </c>
      <c r="E382" s="23" t="s">
        <v>19</v>
      </c>
      <c r="F382" s="53"/>
      <c r="G382" s="24"/>
      <c r="H382" s="26">
        <f>H383</f>
        <v>1350</v>
      </c>
      <c r="I382" s="26">
        <f>I383</f>
        <v>1350</v>
      </c>
      <c r="J382" s="26">
        <f t="shared" si="25"/>
        <v>0</v>
      </c>
      <c r="K382" s="26"/>
    </row>
    <row r="383" spans="2:11" ht="41.25">
      <c r="B383" s="15" t="s">
        <v>226</v>
      </c>
      <c r="C383" s="65">
        <v>902</v>
      </c>
      <c r="D383" s="23" t="s">
        <v>19</v>
      </c>
      <c r="E383" s="23" t="s">
        <v>19</v>
      </c>
      <c r="F383" s="54" t="s">
        <v>227</v>
      </c>
      <c r="G383" s="23"/>
      <c r="H383" s="27">
        <f>H384+H398+H403</f>
        <v>1350</v>
      </c>
      <c r="I383" s="27">
        <f>I384+I398+I403</f>
        <v>1350</v>
      </c>
      <c r="J383" s="26">
        <f t="shared" si="25"/>
        <v>0</v>
      </c>
      <c r="K383" s="26"/>
    </row>
    <row r="384" spans="2:11" ht="54.75">
      <c r="B384" s="15" t="s">
        <v>228</v>
      </c>
      <c r="C384" s="65">
        <v>902</v>
      </c>
      <c r="D384" s="23" t="s">
        <v>19</v>
      </c>
      <c r="E384" s="23" t="s">
        <v>19</v>
      </c>
      <c r="F384" s="54" t="s">
        <v>229</v>
      </c>
      <c r="G384" s="23"/>
      <c r="H384" s="27">
        <f>H385+H389+H393</f>
        <v>1050</v>
      </c>
      <c r="I384" s="27">
        <f>I385+I389+I393</f>
        <v>1050</v>
      </c>
      <c r="J384" s="26">
        <f t="shared" si="25"/>
        <v>0</v>
      </c>
      <c r="K384" s="26"/>
    </row>
    <row r="385" spans="2:11" ht="41.25">
      <c r="B385" s="72" t="s">
        <v>233</v>
      </c>
      <c r="C385" s="65">
        <v>902</v>
      </c>
      <c r="D385" s="23" t="s">
        <v>19</v>
      </c>
      <c r="E385" s="23" t="s">
        <v>19</v>
      </c>
      <c r="F385" s="54" t="s">
        <v>232</v>
      </c>
      <c r="G385" s="23"/>
      <c r="H385" s="27">
        <f aca="true" t="shared" si="29" ref="H385:I387">H386</f>
        <v>1050</v>
      </c>
      <c r="I385" s="27">
        <f t="shared" si="29"/>
        <v>1050</v>
      </c>
      <c r="J385" s="26">
        <f t="shared" si="25"/>
        <v>0</v>
      </c>
      <c r="K385" s="26"/>
    </row>
    <row r="386" spans="2:11" ht="27">
      <c r="B386" s="58" t="s">
        <v>192</v>
      </c>
      <c r="C386" s="65">
        <v>902</v>
      </c>
      <c r="D386" s="23" t="s">
        <v>19</v>
      </c>
      <c r="E386" s="23" t="s">
        <v>19</v>
      </c>
      <c r="F386" s="54" t="s">
        <v>232</v>
      </c>
      <c r="G386" s="23" t="s">
        <v>193</v>
      </c>
      <c r="H386" s="27">
        <f t="shared" si="29"/>
        <v>1050</v>
      </c>
      <c r="I386" s="27">
        <f t="shared" si="29"/>
        <v>1050</v>
      </c>
      <c r="J386" s="26">
        <f t="shared" si="25"/>
        <v>0</v>
      </c>
      <c r="K386" s="26"/>
    </row>
    <row r="387" spans="2:11" ht="13.5">
      <c r="B387" s="15" t="s">
        <v>82</v>
      </c>
      <c r="C387" s="65">
        <v>902</v>
      </c>
      <c r="D387" s="23" t="s">
        <v>19</v>
      </c>
      <c r="E387" s="23" t="s">
        <v>19</v>
      </c>
      <c r="F387" s="54" t="s">
        <v>232</v>
      </c>
      <c r="G387" s="23" t="s">
        <v>230</v>
      </c>
      <c r="H387" s="27">
        <f t="shared" si="29"/>
        <v>1050</v>
      </c>
      <c r="I387" s="27">
        <f t="shared" si="29"/>
        <v>1050</v>
      </c>
      <c r="J387" s="26">
        <f t="shared" si="25"/>
        <v>0</v>
      </c>
      <c r="K387" s="26"/>
    </row>
    <row r="388" spans="2:11" ht="13.5">
      <c r="B388" s="15" t="s">
        <v>84</v>
      </c>
      <c r="C388" s="65">
        <v>902</v>
      </c>
      <c r="D388" s="23" t="s">
        <v>19</v>
      </c>
      <c r="E388" s="23" t="s">
        <v>19</v>
      </c>
      <c r="F388" s="54" t="s">
        <v>232</v>
      </c>
      <c r="G388" s="23" t="s">
        <v>231</v>
      </c>
      <c r="H388" s="27">
        <f>'Функциональная 2020'!G421</f>
        <v>1050</v>
      </c>
      <c r="I388" s="27">
        <f>'Функциональная 2020'!H421</f>
        <v>1050</v>
      </c>
      <c r="J388" s="26">
        <f t="shared" si="25"/>
        <v>0</v>
      </c>
      <c r="K388" s="26"/>
    </row>
    <row r="389" spans="2:11" ht="27" hidden="1">
      <c r="B389" s="109" t="s">
        <v>137</v>
      </c>
      <c r="C389" s="65">
        <v>902</v>
      </c>
      <c r="D389" s="23" t="s">
        <v>19</v>
      </c>
      <c r="E389" s="23" t="s">
        <v>19</v>
      </c>
      <c r="F389" s="54" t="s">
        <v>613</v>
      </c>
      <c r="G389" s="23"/>
      <c r="H389" s="27">
        <f>H390</f>
        <v>0</v>
      </c>
      <c r="I389" s="23"/>
      <c r="J389" s="26">
        <f t="shared" si="25"/>
        <v>0</v>
      </c>
      <c r="K389" s="26"/>
    </row>
    <row r="390" spans="2:11" ht="27" hidden="1">
      <c r="B390" s="58" t="s">
        <v>192</v>
      </c>
      <c r="C390" s="65">
        <v>902</v>
      </c>
      <c r="D390" s="23" t="s">
        <v>19</v>
      </c>
      <c r="E390" s="23" t="s">
        <v>19</v>
      </c>
      <c r="F390" s="54" t="s">
        <v>613</v>
      </c>
      <c r="G390" s="23" t="s">
        <v>193</v>
      </c>
      <c r="H390" s="27">
        <f>H391</f>
        <v>0</v>
      </c>
      <c r="I390" s="23"/>
      <c r="J390" s="26">
        <f t="shared" si="25"/>
        <v>0</v>
      </c>
      <c r="K390" s="26"/>
    </row>
    <row r="391" spans="2:11" ht="13.5" hidden="1">
      <c r="B391" s="15" t="s">
        <v>82</v>
      </c>
      <c r="C391" s="65">
        <v>902</v>
      </c>
      <c r="D391" s="23" t="s">
        <v>19</v>
      </c>
      <c r="E391" s="23" t="s">
        <v>19</v>
      </c>
      <c r="F391" s="54" t="s">
        <v>613</v>
      </c>
      <c r="G391" s="23" t="s">
        <v>83</v>
      </c>
      <c r="H391" s="27">
        <f>H392</f>
        <v>0</v>
      </c>
      <c r="I391" s="23"/>
      <c r="J391" s="26">
        <f t="shared" si="25"/>
        <v>0</v>
      </c>
      <c r="K391" s="26"/>
    </row>
    <row r="392" spans="2:11" ht="27" hidden="1">
      <c r="B392" s="15" t="s">
        <v>592</v>
      </c>
      <c r="C392" s="65">
        <v>902</v>
      </c>
      <c r="D392" s="23" t="s">
        <v>19</v>
      </c>
      <c r="E392" s="23" t="s">
        <v>19</v>
      </c>
      <c r="F392" s="54" t="s">
        <v>613</v>
      </c>
      <c r="G392" s="23" t="s">
        <v>85</v>
      </c>
      <c r="H392" s="27">
        <f>'Функциональная 2020'!G425</f>
        <v>0</v>
      </c>
      <c r="I392" s="23"/>
      <c r="J392" s="26">
        <f t="shared" si="25"/>
        <v>0</v>
      </c>
      <c r="K392" s="26"/>
    </row>
    <row r="393" spans="2:11" ht="13.5" hidden="1">
      <c r="B393" s="69" t="s">
        <v>180</v>
      </c>
      <c r="C393" s="65">
        <v>902</v>
      </c>
      <c r="D393" s="23" t="s">
        <v>19</v>
      </c>
      <c r="E393" s="23" t="s">
        <v>19</v>
      </c>
      <c r="F393" s="54" t="s">
        <v>181</v>
      </c>
      <c r="G393" s="23"/>
      <c r="H393" s="27">
        <f>H394</f>
        <v>0</v>
      </c>
      <c r="I393" s="23"/>
      <c r="J393" s="26">
        <f t="shared" si="25"/>
        <v>0</v>
      </c>
      <c r="K393" s="26"/>
    </row>
    <row r="394" spans="2:11" ht="27" hidden="1">
      <c r="B394" s="109" t="s">
        <v>137</v>
      </c>
      <c r="C394" s="65">
        <v>902</v>
      </c>
      <c r="D394" s="23" t="s">
        <v>19</v>
      </c>
      <c r="E394" s="23" t="s">
        <v>19</v>
      </c>
      <c r="F394" s="54" t="s">
        <v>614</v>
      </c>
      <c r="G394" s="23"/>
      <c r="H394" s="27">
        <f>H395</f>
        <v>0</v>
      </c>
      <c r="I394" s="23"/>
      <c r="J394" s="26">
        <f t="shared" si="25"/>
        <v>0</v>
      </c>
      <c r="K394" s="26"/>
    </row>
    <row r="395" spans="2:11" ht="13.5" hidden="1">
      <c r="B395" s="80" t="s">
        <v>16</v>
      </c>
      <c r="C395" s="65">
        <v>902</v>
      </c>
      <c r="D395" s="23" t="s">
        <v>19</v>
      </c>
      <c r="E395" s="23" t="s">
        <v>19</v>
      </c>
      <c r="F395" s="54" t="s">
        <v>614</v>
      </c>
      <c r="G395" s="23" t="s">
        <v>10</v>
      </c>
      <c r="H395" s="27">
        <f>H396</f>
        <v>0</v>
      </c>
      <c r="I395" s="23"/>
      <c r="J395" s="26">
        <f t="shared" si="25"/>
        <v>0</v>
      </c>
      <c r="K395" s="26"/>
    </row>
    <row r="396" spans="2:11" ht="13.5" hidden="1">
      <c r="B396" s="15" t="s">
        <v>105</v>
      </c>
      <c r="C396" s="65">
        <v>902</v>
      </c>
      <c r="D396" s="23" t="s">
        <v>19</v>
      </c>
      <c r="E396" s="23" t="s">
        <v>19</v>
      </c>
      <c r="F396" s="54" t="s">
        <v>614</v>
      </c>
      <c r="G396" s="23" t="s">
        <v>138</v>
      </c>
      <c r="H396" s="27">
        <f>H397</f>
        <v>0</v>
      </c>
      <c r="I396" s="23"/>
      <c r="J396" s="26">
        <f t="shared" si="25"/>
        <v>0</v>
      </c>
      <c r="K396" s="26"/>
    </row>
    <row r="397" spans="2:11" ht="41.25" hidden="1">
      <c r="B397" s="15" t="s">
        <v>579</v>
      </c>
      <c r="C397" s="65">
        <v>902</v>
      </c>
      <c r="D397" s="23" t="s">
        <v>19</v>
      </c>
      <c r="E397" s="23" t="s">
        <v>19</v>
      </c>
      <c r="F397" s="54" t="s">
        <v>614</v>
      </c>
      <c r="G397" s="23" t="s">
        <v>129</v>
      </c>
      <c r="H397" s="27">
        <f>'Функциональная 2020'!G430</f>
        <v>0</v>
      </c>
      <c r="I397" s="23"/>
      <c r="J397" s="26">
        <f t="shared" si="25"/>
        <v>0</v>
      </c>
      <c r="K397" s="26"/>
    </row>
    <row r="398" spans="2:11" ht="27">
      <c r="B398" s="15" t="s">
        <v>234</v>
      </c>
      <c r="C398" s="65">
        <v>902</v>
      </c>
      <c r="D398" s="23" t="s">
        <v>19</v>
      </c>
      <c r="E398" s="23" t="s">
        <v>19</v>
      </c>
      <c r="F398" s="54" t="s">
        <v>235</v>
      </c>
      <c r="G398" s="23"/>
      <c r="H398" s="27">
        <f aca="true" t="shared" si="30" ref="H398:I401">H399</f>
        <v>250</v>
      </c>
      <c r="I398" s="27">
        <f t="shared" si="30"/>
        <v>250</v>
      </c>
      <c r="J398" s="26">
        <f t="shared" si="25"/>
        <v>0</v>
      </c>
      <c r="K398" s="26"/>
    </row>
    <row r="399" spans="2:11" ht="41.25">
      <c r="B399" s="72" t="s">
        <v>233</v>
      </c>
      <c r="C399" s="65">
        <v>902</v>
      </c>
      <c r="D399" s="23" t="s">
        <v>19</v>
      </c>
      <c r="E399" s="23" t="s">
        <v>19</v>
      </c>
      <c r="F399" s="54" t="s">
        <v>236</v>
      </c>
      <c r="G399" s="23"/>
      <c r="H399" s="27">
        <f t="shared" si="30"/>
        <v>250</v>
      </c>
      <c r="I399" s="27">
        <f t="shared" si="30"/>
        <v>250</v>
      </c>
      <c r="J399" s="26">
        <f t="shared" si="25"/>
        <v>0</v>
      </c>
      <c r="K399" s="26"/>
    </row>
    <row r="400" spans="2:11" ht="27">
      <c r="B400" s="58" t="s">
        <v>192</v>
      </c>
      <c r="C400" s="65">
        <v>902</v>
      </c>
      <c r="D400" s="23" t="s">
        <v>19</v>
      </c>
      <c r="E400" s="23" t="s">
        <v>19</v>
      </c>
      <c r="F400" s="54" t="s">
        <v>236</v>
      </c>
      <c r="G400" s="23" t="s">
        <v>193</v>
      </c>
      <c r="H400" s="27">
        <f t="shared" si="30"/>
        <v>250</v>
      </c>
      <c r="I400" s="27">
        <f t="shared" si="30"/>
        <v>250</v>
      </c>
      <c r="J400" s="26">
        <f t="shared" si="25"/>
        <v>0</v>
      </c>
      <c r="K400" s="26"/>
    </row>
    <row r="401" spans="2:11" ht="13.5">
      <c r="B401" s="15" t="s">
        <v>82</v>
      </c>
      <c r="C401" s="65">
        <v>902</v>
      </c>
      <c r="D401" s="23" t="s">
        <v>19</v>
      </c>
      <c r="E401" s="23" t="s">
        <v>19</v>
      </c>
      <c r="F401" s="54" t="s">
        <v>236</v>
      </c>
      <c r="G401" s="23" t="s">
        <v>230</v>
      </c>
      <c r="H401" s="27">
        <f t="shared" si="30"/>
        <v>250</v>
      </c>
      <c r="I401" s="27">
        <f t="shared" si="30"/>
        <v>250</v>
      </c>
      <c r="J401" s="26">
        <f t="shared" si="25"/>
        <v>0</v>
      </c>
      <c r="K401" s="26"/>
    </row>
    <row r="402" spans="2:11" ht="13.5">
      <c r="B402" s="15" t="s">
        <v>84</v>
      </c>
      <c r="C402" s="65">
        <v>902</v>
      </c>
      <c r="D402" s="23" t="s">
        <v>19</v>
      </c>
      <c r="E402" s="23" t="s">
        <v>19</v>
      </c>
      <c r="F402" s="54" t="s">
        <v>236</v>
      </c>
      <c r="G402" s="23" t="s">
        <v>231</v>
      </c>
      <c r="H402" s="27">
        <f>'Функциональная 2020'!G435</f>
        <v>250</v>
      </c>
      <c r="I402" s="27">
        <f>'Функциональная 2020'!H435</f>
        <v>250</v>
      </c>
      <c r="J402" s="26">
        <f t="shared" si="25"/>
        <v>0</v>
      </c>
      <c r="K402" s="26"/>
    </row>
    <row r="403" spans="2:11" ht="41.25">
      <c r="B403" s="15" t="s">
        <v>237</v>
      </c>
      <c r="C403" s="65">
        <v>902</v>
      </c>
      <c r="D403" s="23" t="s">
        <v>19</v>
      </c>
      <c r="E403" s="23" t="s">
        <v>19</v>
      </c>
      <c r="F403" s="54" t="s">
        <v>238</v>
      </c>
      <c r="G403" s="23"/>
      <c r="H403" s="27">
        <f aca="true" t="shared" si="31" ref="H403:I406">H404</f>
        <v>50</v>
      </c>
      <c r="I403" s="27">
        <f t="shared" si="31"/>
        <v>50</v>
      </c>
      <c r="J403" s="26">
        <f t="shared" si="25"/>
        <v>0</v>
      </c>
      <c r="K403" s="26"/>
    </row>
    <row r="404" spans="2:11" ht="41.25">
      <c r="B404" s="72" t="s">
        <v>233</v>
      </c>
      <c r="C404" s="65">
        <v>902</v>
      </c>
      <c r="D404" s="23" t="s">
        <v>19</v>
      </c>
      <c r="E404" s="23" t="s">
        <v>19</v>
      </c>
      <c r="F404" s="54" t="s">
        <v>239</v>
      </c>
      <c r="G404" s="23"/>
      <c r="H404" s="27">
        <f t="shared" si="31"/>
        <v>50</v>
      </c>
      <c r="I404" s="27">
        <f t="shared" si="31"/>
        <v>50</v>
      </c>
      <c r="J404" s="26">
        <f t="shared" si="25"/>
        <v>0</v>
      </c>
      <c r="K404" s="26"/>
    </row>
    <row r="405" spans="2:11" ht="27">
      <c r="B405" s="58" t="s">
        <v>192</v>
      </c>
      <c r="C405" s="65">
        <v>902</v>
      </c>
      <c r="D405" s="23" t="s">
        <v>19</v>
      </c>
      <c r="E405" s="23" t="s">
        <v>19</v>
      </c>
      <c r="F405" s="54" t="s">
        <v>239</v>
      </c>
      <c r="G405" s="23" t="s">
        <v>193</v>
      </c>
      <c r="H405" s="27">
        <f t="shared" si="31"/>
        <v>50</v>
      </c>
      <c r="I405" s="27">
        <f t="shared" si="31"/>
        <v>50</v>
      </c>
      <c r="J405" s="26">
        <f t="shared" si="25"/>
        <v>0</v>
      </c>
      <c r="K405" s="26"/>
    </row>
    <row r="406" spans="2:11" ht="13.5">
      <c r="B406" s="15" t="s">
        <v>82</v>
      </c>
      <c r="C406" s="65">
        <v>902</v>
      </c>
      <c r="D406" s="23" t="s">
        <v>19</v>
      </c>
      <c r="E406" s="23" t="s">
        <v>19</v>
      </c>
      <c r="F406" s="54" t="s">
        <v>239</v>
      </c>
      <c r="G406" s="23" t="s">
        <v>230</v>
      </c>
      <c r="H406" s="27">
        <f t="shared" si="31"/>
        <v>50</v>
      </c>
      <c r="I406" s="27">
        <f t="shared" si="31"/>
        <v>50</v>
      </c>
      <c r="J406" s="26">
        <f aca="true" t="shared" si="32" ref="J406:J469">I406-H406</f>
        <v>0</v>
      </c>
      <c r="K406" s="26"/>
    </row>
    <row r="407" spans="2:11" ht="13.5">
      <c r="B407" s="15" t="s">
        <v>84</v>
      </c>
      <c r="C407" s="65">
        <v>902</v>
      </c>
      <c r="D407" s="23" t="s">
        <v>19</v>
      </c>
      <c r="E407" s="23" t="s">
        <v>19</v>
      </c>
      <c r="F407" s="54" t="s">
        <v>239</v>
      </c>
      <c r="G407" s="23" t="s">
        <v>231</v>
      </c>
      <c r="H407" s="27">
        <f>'Функциональная 2020'!G440</f>
        <v>50</v>
      </c>
      <c r="I407" s="27">
        <f>'Функциональная 2020'!H440</f>
        <v>50</v>
      </c>
      <c r="J407" s="26">
        <f t="shared" si="32"/>
        <v>0</v>
      </c>
      <c r="K407" s="26"/>
    </row>
    <row r="408" spans="2:11" ht="14.25" thickBot="1">
      <c r="B408" s="148" t="s">
        <v>46</v>
      </c>
      <c r="C408" s="100">
        <v>902</v>
      </c>
      <c r="D408" s="24" t="s">
        <v>21</v>
      </c>
      <c r="E408" s="24"/>
      <c r="F408" s="53"/>
      <c r="G408" s="24"/>
      <c r="H408" s="26">
        <f>H409</f>
        <v>500</v>
      </c>
      <c r="I408" s="26">
        <f>I409</f>
        <v>11670.89</v>
      </c>
      <c r="J408" s="26">
        <f t="shared" si="32"/>
        <v>11170.89</v>
      </c>
      <c r="K408" s="26"/>
    </row>
    <row r="409" spans="2:11" ht="14.25" thickBot="1">
      <c r="B409" s="142" t="s">
        <v>47</v>
      </c>
      <c r="C409" s="100">
        <v>902</v>
      </c>
      <c r="D409" s="24" t="s">
        <v>21</v>
      </c>
      <c r="E409" s="24" t="s">
        <v>19</v>
      </c>
      <c r="F409" s="53"/>
      <c r="G409" s="24"/>
      <c r="H409" s="26">
        <f>H410+H429</f>
        <v>500</v>
      </c>
      <c r="I409" s="26">
        <f>I410+I429</f>
        <v>11670.89</v>
      </c>
      <c r="J409" s="26">
        <f t="shared" si="32"/>
        <v>11170.89</v>
      </c>
      <c r="K409" s="26"/>
    </row>
    <row r="410" spans="2:11" ht="54.75">
      <c r="B410" s="143" t="s">
        <v>640</v>
      </c>
      <c r="C410" s="65">
        <v>902</v>
      </c>
      <c r="D410" s="23" t="s">
        <v>21</v>
      </c>
      <c r="E410" s="23" t="s">
        <v>19</v>
      </c>
      <c r="F410" s="54" t="s">
        <v>37</v>
      </c>
      <c r="G410" s="23"/>
      <c r="H410" s="27">
        <f>H411+H421+H425</f>
        <v>500</v>
      </c>
      <c r="I410" s="27">
        <f>I411+I421+I425</f>
        <v>6661.77</v>
      </c>
      <c r="J410" s="26">
        <f t="shared" si="32"/>
        <v>6161.77</v>
      </c>
      <c r="K410" s="26"/>
    </row>
    <row r="411" spans="2:11" ht="27">
      <c r="B411" s="144" t="s">
        <v>641</v>
      </c>
      <c r="C411" s="65">
        <v>902</v>
      </c>
      <c r="D411" s="23" t="s">
        <v>21</v>
      </c>
      <c r="E411" s="23" t="s">
        <v>19</v>
      </c>
      <c r="F411" s="54" t="s">
        <v>642</v>
      </c>
      <c r="G411" s="23"/>
      <c r="H411" s="27">
        <f>H412+H415+H418</f>
        <v>300</v>
      </c>
      <c r="I411" s="27">
        <f>I412+I415+I418</f>
        <v>6461.77</v>
      </c>
      <c r="J411" s="26">
        <f t="shared" si="32"/>
        <v>6161.77</v>
      </c>
      <c r="K411" s="26"/>
    </row>
    <row r="412" spans="2:11" ht="27">
      <c r="B412" s="58" t="s">
        <v>192</v>
      </c>
      <c r="C412" s="65">
        <v>902</v>
      </c>
      <c r="D412" s="23" t="s">
        <v>21</v>
      </c>
      <c r="E412" s="23" t="s">
        <v>19</v>
      </c>
      <c r="F412" s="54" t="s">
        <v>642</v>
      </c>
      <c r="G412" s="23" t="s">
        <v>193</v>
      </c>
      <c r="H412" s="27">
        <f>H413</f>
        <v>300</v>
      </c>
      <c r="I412" s="27">
        <f>I413</f>
        <v>300</v>
      </c>
      <c r="J412" s="26">
        <f t="shared" si="32"/>
        <v>0</v>
      </c>
      <c r="K412" s="26"/>
    </row>
    <row r="413" spans="2:11" ht="13.5">
      <c r="B413" s="15" t="s">
        <v>82</v>
      </c>
      <c r="C413" s="65">
        <v>902</v>
      </c>
      <c r="D413" s="23" t="s">
        <v>21</v>
      </c>
      <c r="E413" s="23" t="s">
        <v>19</v>
      </c>
      <c r="F413" s="54" t="s">
        <v>642</v>
      </c>
      <c r="G413" s="23" t="s">
        <v>83</v>
      </c>
      <c r="H413" s="27">
        <f>H414</f>
        <v>300</v>
      </c>
      <c r="I413" s="27">
        <f>I414</f>
        <v>300</v>
      </c>
      <c r="J413" s="26">
        <f t="shared" si="32"/>
        <v>0</v>
      </c>
      <c r="K413" s="26"/>
    </row>
    <row r="414" spans="2:11" ht="13.5">
      <c r="B414" s="15" t="s">
        <v>84</v>
      </c>
      <c r="C414" s="65">
        <v>902</v>
      </c>
      <c r="D414" s="23" t="s">
        <v>21</v>
      </c>
      <c r="E414" s="23" t="s">
        <v>19</v>
      </c>
      <c r="F414" s="54" t="s">
        <v>642</v>
      </c>
      <c r="G414" s="23" t="s">
        <v>85</v>
      </c>
      <c r="H414" s="27">
        <f>'Функциональная 2020'!G454</f>
        <v>300</v>
      </c>
      <c r="I414" s="27">
        <f>'Функциональная 2020'!H454</f>
        <v>300</v>
      </c>
      <c r="J414" s="26">
        <f t="shared" si="32"/>
        <v>0</v>
      </c>
      <c r="K414" s="26"/>
    </row>
    <row r="415" spans="2:11" ht="27">
      <c r="B415" s="58" t="s">
        <v>192</v>
      </c>
      <c r="C415" s="65">
        <v>902</v>
      </c>
      <c r="D415" s="23" t="s">
        <v>21</v>
      </c>
      <c r="E415" s="23" t="s">
        <v>19</v>
      </c>
      <c r="F415" s="54" t="s">
        <v>678</v>
      </c>
      <c r="G415" s="23" t="s">
        <v>193</v>
      </c>
      <c r="H415" s="27">
        <f>H416</f>
        <v>0</v>
      </c>
      <c r="I415" s="27">
        <f>I416</f>
        <v>5437.88</v>
      </c>
      <c r="J415" s="26">
        <f t="shared" si="32"/>
        <v>5437.88</v>
      </c>
      <c r="K415" s="26"/>
    </row>
    <row r="416" spans="2:11" ht="13.5">
      <c r="B416" s="15" t="s">
        <v>82</v>
      </c>
      <c r="C416" s="65">
        <v>902</v>
      </c>
      <c r="D416" s="23" t="s">
        <v>21</v>
      </c>
      <c r="E416" s="23" t="s">
        <v>19</v>
      </c>
      <c r="F416" s="54" t="s">
        <v>678</v>
      </c>
      <c r="G416" s="23" t="s">
        <v>83</v>
      </c>
      <c r="H416" s="27">
        <f>H417</f>
        <v>0</v>
      </c>
      <c r="I416" s="27">
        <f>I417</f>
        <v>5437.88</v>
      </c>
      <c r="J416" s="26">
        <f t="shared" si="32"/>
        <v>5437.88</v>
      </c>
      <c r="K416" s="26"/>
    </row>
    <row r="417" spans="2:11" ht="13.5">
      <c r="B417" s="15" t="s">
        <v>84</v>
      </c>
      <c r="C417" s="65">
        <v>902</v>
      </c>
      <c r="D417" s="23" t="s">
        <v>21</v>
      </c>
      <c r="E417" s="23" t="s">
        <v>19</v>
      </c>
      <c r="F417" s="54" t="s">
        <v>678</v>
      </c>
      <c r="G417" s="23" t="s">
        <v>85</v>
      </c>
      <c r="H417" s="27">
        <f>'Функциональная 2020'!G457</f>
        <v>0</v>
      </c>
      <c r="I417" s="27">
        <f>'Функциональная 2020'!H457</f>
        <v>5437.88</v>
      </c>
      <c r="J417" s="26">
        <f t="shared" si="32"/>
        <v>5437.88</v>
      </c>
      <c r="K417" s="26"/>
    </row>
    <row r="418" spans="2:11" ht="27">
      <c r="B418" s="58" t="s">
        <v>192</v>
      </c>
      <c r="C418" s="65">
        <v>902</v>
      </c>
      <c r="D418" s="23" t="s">
        <v>21</v>
      </c>
      <c r="E418" s="23" t="s">
        <v>19</v>
      </c>
      <c r="F418" s="54" t="s">
        <v>679</v>
      </c>
      <c r="G418" s="23" t="s">
        <v>193</v>
      </c>
      <c r="H418" s="27">
        <f>H419</f>
        <v>0</v>
      </c>
      <c r="I418" s="27">
        <f>I419</f>
        <v>723.89</v>
      </c>
      <c r="J418" s="26">
        <f t="shared" si="32"/>
        <v>723.89</v>
      </c>
      <c r="K418" s="26"/>
    </row>
    <row r="419" spans="2:11" ht="13.5">
      <c r="B419" s="15" t="s">
        <v>82</v>
      </c>
      <c r="C419" s="65">
        <v>902</v>
      </c>
      <c r="D419" s="23" t="s">
        <v>21</v>
      </c>
      <c r="E419" s="23" t="s">
        <v>19</v>
      </c>
      <c r="F419" s="54" t="s">
        <v>679</v>
      </c>
      <c r="G419" s="23" t="s">
        <v>83</v>
      </c>
      <c r="H419" s="27">
        <f>H420</f>
        <v>0</v>
      </c>
      <c r="I419" s="27">
        <f>I420</f>
        <v>723.89</v>
      </c>
      <c r="J419" s="26">
        <f t="shared" si="32"/>
        <v>723.89</v>
      </c>
      <c r="K419" s="26"/>
    </row>
    <row r="420" spans="2:11" ht="13.5">
      <c r="B420" s="15" t="s">
        <v>84</v>
      </c>
      <c r="C420" s="65">
        <v>902</v>
      </c>
      <c r="D420" s="23" t="s">
        <v>21</v>
      </c>
      <c r="E420" s="23" t="s">
        <v>19</v>
      </c>
      <c r="F420" s="54" t="s">
        <v>679</v>
      </c>
      <c r="G420" s="23" t="s">
        <v>85</v>
      </c>
      <c r="H420" s="27">
        <f>'Функциональная 2020'!G460</f>
        <v>0</v>
      </c>
      <c r="I420" s="27">
        <f>'Функциональная 2020'!H460</f>
        <v>723.89</v>
      </c>
      <c r="J420" s="26">
        <f t="shared" si="32"/>
        <v>723.89</v>
      </c>
      <c r="K420" s="26"/>
    </row>
    <row r="421" spans="2:11" ht="41.25" hidden="1">
      <c r="B421" s="69" t="s">
        <v>643</v>
      </c>
      <c r="C421" s="65">
        <v>902</v>
      </c>
      <c r="D421" s="23" t="s">
        <v>21</v>
      </c>
      <c r="E421" s="23" t="s">
        <v>19</v>
      </c>
      <c r="F421" s="54" t="s">
        <v>644</v>
      </c>
      <c r="G421" s="23"/>
      <c r="H421" s="27">
        <f>H422</f>
        <v>0</v>
      </c>
      <c r="I421" s="23"/>
      <c r="J421" s="26">
        <f t="shared" si="32"/>
        <v>0</v>
      </c>
      <c r="K421" s="26"/>
    </row>
    <row r="422" spans="2:11" ht="27" hidden="1">
      <c r="B422" s="58" t="s">
        <v>192</v>
      </c>
      <c r="C422" s="65">
        <v>902</v>
      </c>
      <c r="D422" s="23" t="s">
        <v>21</v>
      </c>
      <c r="E422" s="23" t="s">
        <v>19</v>
      </c>
      <c r="F422" s="54" t="s">
        <v>644</v>
      </c>
      <c r="G422" s="23" t="s">
        <v>193</v>
      </c>
      <c r="H422" s="27">
        <f>H423</f>
        <v>0</v>
      </c>
      <c r="I422" s="23"/>
      <c r="J422" s="26">
        <f t="shared" si="32"/>
        <v>0</v>
      </c>
      <c r="K422" s="26"/>
    </row>
    <row r="423" spans="2:11" ht="13.5" hidden="1">
      <c r="B423" s="15" t="s">
        <v>82</v>
      </c>
      <c r="C423" s="65">
        <v>902</v>
      </c>
      <c r="D423" s="23" t="s">
        <v>21</v>
      </c>
      <c r="E423" s="23" t="s">
        <v>19</v>
      </c>
      <c r="F423" s="54" t="s">
        <v>644</v>
      </c>
      <c r="G423" s="23" t="s">
        <v>83</v>
      </c>
      <c r="H423" s="27">
        <f>H424</f>
        <v>0</v>
      </c>
      <c r="I423" s="23"/>
      <c r="J423" s="26">
        <f t="shared" si="32"/>
        <v>0</v>
      </c>
      <c r="K423" s="26"/>
    </row>
    <row r="424" spans="2:11" ht="13.5" hidden="1">
      <c r="B424" s="15" t="s">
        <v>84</v>
      </c>
      <c r="C424" s="65">
        <v>902</v>
      </c>
      <c r="D424" s="23" t="s">
        <v>21</v>
      </c>
      <c r="E424" s="23" t="s">
        <v>19</v>
      </c>
      <c r="F424" s="54" t="s">
        <v>644</v>
      </c>
      <c r="G424" s="23" t="s">
        <v>85</v>
      </c>
      <c r="H424" s="27">
        <f>'Функциональная 2020'!G464</f>
        <v>0</v>
      </c>
      <c r="I424" s="23"/>
      <c r="J424" s="26">
        <f t="shared" si="32"/>
        <v>0</v>
      </c>
      <c r="K424" s="26"/>
    </row>
    <row r="425" spans="2:11" ht="13.5">
      <c r="B425" s="69" t="s">
        <v>645</v>
      </c>
      <c r="C425" s="65">
        <v>902</v>
      </c>
      <c r="D425" s="23" t="s">
        <v>21</v>
      </c>
      <c r="E425" s="23" t="s">
        <v>19</v>
      </c>
      <c r="F425" s="54" t="s">
        <v>646</v>
      </c>
      <c r="G425" s="23"/>
      <c r="H425" s="27">
        <f aca="true" t="shared" si="33" ref="H425:I427">H426</f>
        <v>200</v>
      </c>
      <c r="I425" s="27">
        <f t="shared" si="33"/>
        <v>200</v>
      </c>
      <c r="J425" s="26">
        <f t="shared" si="32"/>
        <v>0</v>
      </c>
      <c r="K425" s="26"/>
    </row>
    <row r="426" spans="2:11" ht="27">
      <c r="B426" s="58" t="s">
        <v>192</v>
      </c>
      <c r="C426" s="65">
        <v>902</v>
      </c>
      <c r="D426" s="23" t="s">
        <v>21</v>
      </c>
      <c r="E426" s="23" t="s">
        <v>19</v>
      </c>
      <c r="F426" s="54" t="s">
        <v>646</v>
      </c>
      <c r="G426" s="23" t="s">
        <v>193</v>
      </c>
      <c r="H426" s="27">
        <f t="shared" si="33"/>
        <v>200</v>
      </c>
      <c r="I426" s="27">
        <f t="shared" si="33"/>
        <v>200</v>
      </c>
      <c r="J426" s="26">
        <f t="shared" si="32"/>
        <v>0</v>
      </c>
      <c r="K426" s="26"/>
    </row>
    <row r="427" spans="2:11" ht="13.5">
      <c r="B427" s="15" t="s">
        <v>82</v>
      </c>
      <c r="C427" s="65">
        <v>902</v>
      </c>
      <c r="D427" s="23" t="s">
        <v>21</v>
      </c>
      <c r="E427" s="23" t="s">
        <v>19</v>
      </c>
      <c r="F427" s="54" t="s">
        <v>646</v>
      </c>
      <c r="G427" s="23" t="s">
        <v>83</v>
      </c>
      <c r="H427" s="27">
        <f t="shared" si="33"/>
        <v>200</v>
      </c>
      <c r="I427" s="27">
        <f t="shared" si="33"/>
        <v>200</v>
      </c>
      <c r="J427" s="26">
        <f t="shared" si="32"/>
        <v>0</v>
      </c>
      <c r="K427" s="26"/>
    </row>
    <row r="428" spans="2:11" ht="13.5">
      <c r="B428" s="15" t="s">
        <v>84</v>
      </c>
      <c r="C428" s="65">
        <v>902</v>
      </c>
      <c r="D428" s="23" t="s">
        <v>21</v>
      </c>
      <c r="E428" s="23" t="s">
        <v>19</v>
      </c>
      <c r="F428" s="54" t="s">
        <v>646</v>
      </c>
      <c r="G428" s="23" t="s">
        <v>85</v>
      </c>
      <c r="H428" s="27">
        <f>'Функциональная 2020'!G468</f>
        <v>200</v>
      </c>
      <c r="I428" s="27">
        <f>'Функциональная 2020'!H468</f>
        <v>200</v>
      </c>
      <c r="J428" s="26">
        <f t="shared" si="32"/>
        <v>0</v>
      </c>
      <c r="K428" s="26"/>
    </row>
    <row r="429" spans="2:11" ht="13.5">
      <c r="B429" s="15" t="s">
        <v>180</v>
      </c>
      <c r="C429" s="65">
        <v>903</v>
      </c>
      <c r="D429" s="23" t="s">
        <v>21</v>
      </c>
      <c r="E429" s="23" t="s">
        <v>19</v>
      </c>
      <c r="F429" s="54" t="s">
        <v>181</v>
      </c>
      <c r="G429" s="23"/>
      <c r="H429" s="27">
        <f aca="true" t="shared" si="34" ref="H429:I431">H430</f>
        <v>0</v>
      </c>
      <c r="I429" s="27">
        <f t="shared" si="34"/>
        <v>5009.12</v>
      </c>
      <c r="J429" s="26">
        <f t="shared" si="32"/>
        <v>5009.12</v>
      </c>
      <c r="K429" s="26"/>
    </row>
    <row r="430" spans="2:11" ht="27">
      <c r="B430" s="58" t="s">
        <v>192</v>
      </c>
      <c r="C430" s="65">
        <v>904</v>
      </c>
      <c r="D430" s="23" t="s">
        <v>21</v>
      </c>
      <c r="E430" s="23" t="s">
        <v>19</v>
      </c>
      <c r="F430" s="54" t="s">
        <v>680</v>
      </c>
      <c r="G430" s="23" t="s">
        <v>193</v>
      </c>
      <c r="H430" s="27">
        <f t="shared" si="34"/>
        <v>0</v>
      </c>
      <c r="I430" s="27">
        <f t="shared" si="34"/>
        <v>5009.12</v>
      </c>
      <c r="J430" s="26">
        <f t="shared" si="32"/>
        <v>5009.12</v>
      </c>
      <c r="K430" s="26"/>
    </row>
    <row r="431" spans="2:11" ht="13.5">
      <c r="B431" s="15" t="s">
        <v>82</v>
      </c>
      <c r="C431" s="65">
        <v>905</v>
      </c>
      <c r="D431" s="23" t="s">
        <v>21</v>
      </c>
      <c r="E431" s="23" t="s">
        <v>19</v>
      </c>
      <c r="F431" s="54" t="s">
        <v>680</v>
      </c>
      <c r="G431" s="23" t="s">
        <v>83</v>
      </c>
      <c r="H431" s="27">
        <f t="shared" si="34"/>
        <v>0</v>
      </c>
      <c r="I431" s="27">
        <f t="shared" si="34"/>
        <v>5009.12</v>
      </c>
      <c r="J431" s="26">
        <f t="shared" si="32"/>
        <v>5009.12</v>
      </c>
      <c r="K431" s="26"/>
    </row>
    <row r="432" spans="2:11" ht="13.5">
      <c r="B432" s="15" t="s">
        <v>84</v>
      </c>
      <c r="C432" s="65">
        <v>906</v>
      </c>
      <c r="D432" s="23" t="s">
        <v>21</v>
      </c>
      <c r="E432" s="23" t="s">
        <v>19</v>
      </c>
      <c r="F432" s="54" t="s">
        <v>680</v>
      </c>
      <c r="G432" s="23" t="s">
        <v>85</v>
      </c>
      <c r="H432" s="27">
        <f>'Функциональная 2020'!G472</f>
        <v>0</v>
      </c>
      <c r="I432" s="27">
        <f>'Функциональная 2020'!H472</f>
        <v>5009.12</v>
      </c>
      <c r="J432" s="26">
        <f t="shared" si="32"/>
        <v>5009.12</v>
      </c>
      <c r="K432" s="26"/>
    </row>
    <row r="433" spans="2:12" s="98" customFormat="1" ht="13.5">
      <c r="B433" s="14" t="s">
        <v>59</v>
      </c>
      <c r="C433" s="100">
        <v>902</v>
      </c>
      <c r="D433" s="24" t="s">
        <v>37</v>
      </c>
      <c r="E433" s="24"/>
      <c r="F433" s="24"/>
      <c r="G433" s="24"/>
      <c r="H433" s="26">
        <f>H434+H443+H455</f>
        <v>4023.3</v>
      </c>
      <c r="I433" s="26">
        <f>I434+I443+I455</f>
        <v>4023.3</v>
      </c>
      <c r="J433" s="26">
        <f t="shared" si="32"/>
        <v>0</v>
      </c>
      <c r="K433" s="26" t="e">
        <f>H433-#REF!</f>
        <v>#REF!</v>
      </c>
      <c r="L433" s="105"/>
    </row>
    <row r="434" spans="2:11" s="98" customFormat="1" ht="13.5">
      <c r="B434" s="14" t="s">
        <v>60</v>
      </c>
      <c r="C434" s="100">
        <v>902</v>
      </c>
      <c r="D434" s="24" t="s">
        <v>37</v>
      </c>
      <c r="E434" s="24" t="s">
        <v>8</v>
      </c>
      <c r="F434" s="24"/>
      <c r="G434" s="24"/>
      <c r="H434" s="26">
        <f>H436</f>
        <v>3817.3</v>
      </c>
      <c r="I434" s="26">
        <f>I436</f>
        <v>3817.3</v>
      </c>
      <c r="J434" s="26">
        <f t="shared" si="32"/>
        <v>0</v>
      </c>
      <c r="K434" s="26" t="e">
        <f>H434-#REF!</f>
        <v>#REF!</v>
      </c>
    </row>
    <row r="435" spans="2:11" ht="13.5">
      <c r="B435" s="15" t="s">
        <v>453</v>
      </c>
      <c r="C435" s="65">
        <v>902</v>
      </c>
      <c r="D435" s="23" t="s">
        <v>37</v>
      </c>
      <c r="E435" s="23" t="s">
        <v>8</v>
      </c>
      <c r="F435" s="54" t="s">
        <v>181</v>
      </c>
      <c r="G435" s="23"/>
      <c r="H435" s="27">
        <f>H436</f>
        <v>3817.3</v>
      </c>
      <c r="I435" s="27">
        <f>I436</f>
        <v>3817.3</v>
      </c>
      <c r="J435" s="26">
        <f t="shared" si="32"/>
        <v>0</v>
      </c>
      <c r="K435" s="27"/>
    </row>
    <row r="436" spans="2:11" ht="13.5">
      <c r="B436" s="15" t="s">
        <v>61</v>
      </c>
      <c r="C436" s="65">
        <v>902</v>
      </c>
      <c r="D436" s="23" t="s">
        <v>37</v>
      </c>
      <c r="E436" s="23" t="s">
        <v>8</v>
      </c>
      <c r="F436" s="54" t="s">
        <v>454</v>
      </c>
      <c r="G436" s="23"/>
      <c r="H436" s="27">
        <f>H437+H440</f>
        <v>3817.3</v>
      </c>
      <c r="I436" s="27">
        <f>I437+I440</f>
        <v>3817.3</v>
      </c>
      <c r="J436" s="26">
        <f t="shared" si="32"/>
        <v>0</v>
      </c>
      <c r="K436" s="27" t="e">
        <f>H436-#REF!</f>
        <v>#REF!</v>
      </c>
    </row>
    <row r="437" spans="2:11" ht="27">
      <c r="B437" s="58" t="s">
        <v>192</v>
      </c>
      <c r="C437" s="65">
        <v>902</v>
      </c>
      <c r="D437" s="23" t="s">
        <v>37</v>
      </c>
      <c r="E437" s="23" t="s">
        <v>8</v>
      </c>
      <c r="F437" s="54" t="s">
        <v>454</v>
      </c>
      <c r="G437" s="23" t="s">
        <v>282</v>
      </c>
      <c r="H437" s="27">
        <f>H438</f>
        <v>317.3</v>
      </c>
      <c r="I437" s="27">
        <f>I438</f>
        <v>317.3</v>
      </c>
      <c r="J437" s="26">
        <f t="shared" si="32"/>
        <v>0</v>
      </c>
      <c r="K437" s="27" t="e">
        <f>H437-#REF!</f>
        <v>#REF!</v>
      </c>
    </row>
    <row r="438" spans="2:11" ht="13.5">
      <c r="B438" s="15" t="s">
        <v>82</v>
      </c>
      <c r="C438" s="65">
        <v>902</v>
      </c>
      <c r="D438" s="23" t="s">
        <v>37</v>
      </c>
      <c r="E438" s="23" t="s">
        <v>8</v>
      </c>
      <c r="F438" s="54" t="s">
        <v>454</v>
      </c>
      <c r="G438" s="23" t="s">
        <v>83</v>
      </c>
      <c r="H438" s="27">
        <f>H439</f>
        <v>317.3</v>
      </c>
      <c r="I438" s="27">
        <f>I439</f>
        <v>317.3</v>
      </c>
      <c r="J438" s="26">
        <f t="shared" si="32"/>
        <v>0</v>
      </c>
      <c r="K438" s="27"/>
    </row>
    <row r="439" spans="2:11" ht="27">
      <c r="B439" s="16" t="s">
        <v>86</v>
      </c>
      <c r="C439" s="65">
        <v>902</v>
      </c>
      <c r="D439" s="23" t="s">
        <v>37</v>
      </c>
      <c r="E439" s="23" t="s">
        <v>8</v>
      </c>
      <c r="F439" s="54" t="s">
        <v>454</v>
      </c>
      <c r="G439" s="23" t="s">
        <v>85</v>
      </c>
      <c r="H439" s="27">
        <f>'Функциональная 2020'!G874</f>
        <v>317.3</v>
      </c>
      <c r="I439" s="27">
        <f>'Функциональная 2020'!H874</f>
        <v>317.3</v>
      </c>
      <c r="J439" s="26">
        <f t="shared" si="32"/>
        <v>0</v>
      </c>
      <c r="K439" s="27"/>
    </row>
    <row r="440" spans="2:11" ht="13.5">
      <c r="B440" s="80" t="s">
        <v>168</v>
      </c>
      <c r="C440" s="65">
        <v>902</v>
      </c>
      <c r="D440" s="23" t="s">
        <v>37</v>
      </c>
      <c r="E440" s="23" t="s">
        <v>8</v>
      </c>
      <c r="F440" s="54" t="s">
        <v>454</v>
      </c>
      <c r="G440" s="23" t="s">
        <v>455</v>
      </c>
      <c r="H440" s="27">
        <f>H441</f>
        <v>3500</v>
      </c>
      <c r="I440" s="27">
        <f>I441</f>
        <v>3500</v>
      </c>
      <c r="J440" s="26">
        <f t="shared" si="32"/>
        <v>0</v>
      </c>
      <c r="K440" s="27"/>
    </row>
    <row r="441" spans="2:11" ht="27">
      <c r="B441" s="63" t="s">
        <v>101</v>
      </c>
      <c r="C441" s="65">
        <v>902</v>
      </c>
      <c r="D441" s="23" t="s">
        <v>37</v>
      </c>
      <c r="E441" s="23" t="s">
        <v>8</v>
      </c>
      <c r="F441" s="54" t="s">
        <v>454</v>
      </c>
      <c r="G441" s="23" t="s">
        <v>103</v>
      </c>
      <c r="H441" s="27">
        <f>H442</f>
        <v>3500</v>
      </c>
      <c r="I441" s="27">
        <f>I442</f>
        <v>3500</v>
      </c>
      <c r="J441" s="26">
        <f t="shared" si="32"/>
        <v>0</v>
      </c>
      <c r="K441" s="27"/>
    </row>
    <row r="442" spans="2:11" ht="27">
      <c r="B442" s="63" t="s">
        <v>102</v>
      </c>
      <c r="C442" s="65">
        <v>902</v>
      </c>
      <c r="D442" s="23" t="s">
        <v>37</v>
      </c>
      <c r="E442" s="23" t="s">
        <v>8</v>
      </c>
      <c r="F442" s="54" t="s">
        <v>454</v>
      </c>
      <c r="G442" s="23" t="s">
        <v>104</v>
      </c>
      <c r="H442" s="27">
        <f>'Функциональная 2020'!G877</f>
        <v>3500</v>
      </c>
      <c r="I442" s="27">
        <f>'Функциональная 2020'!H877</f>
        <v>3500</v>
      </c>
      <c r="J442" s="26">
        <f t="shared" si="32"/>
        <v>0</v>
      </c>
      <c r="K442" s="27"/>
    </row>
    <row r="443" spans="2:11" ht="16.5" customHeight="1">
      <c r="B443" s="16" t="s">
        <v>62</v>
      </c>
      <c r="C443" s="65">
        <v>902</v>
      </c>
      <c r="D443" s="34" t="s">
        <v>37</v>
      </c>
      <c r="E443" s="34" t="s">
        <v>12</v>
      </c>
      <c r="F443" s="29"/>
      <c r="G443" s="29"/>
      <c r="H443" s="26">
        <f>H444+H451</f>
        <v>156</v>
      </c>
      <c r="I443" s="26">
        <f>I444+I451</f>
        <v>156</v>
      </c>
      <c r="J443" s="26">
        <f t="shared" si="32"/>
        <v>0</v>
      </c>
      <c r="K443" s="26" t="e">
        <f>H443-#REF!</f>
        <v>#REF!</v>
      </c>
    </row>
    <row r="444" spans="2:11" ht="27">
      <c r="B444" s="15" t="s">
        <v>537</v>
      </c>
      <c r="C444" s="65">
        <v>902</v>
      </c>
      <c r="D444" s="23" t="s">
        <v>111</v>
      </c>
      <c r="E444" s="23" t="s">
        <v>12</v>
      </c>
      <c r="F444" s="54" t="s">
        <v>21</v>
      </c>
      <c r="G444" s="23"/>
      <c r="H444" s="27">
        <f aca="true" t="shared" si="35" ref="H444:I449">H445</f>
        <v>156</v>
      </c>
      <c r="I444" s="27">
        <f t="shared" si="35"/>
        <v>156</v>
      </c>
      <c r="J444" s="26">
        <f t="shared" si="32"/>
        <v>0</v>
      </c>
      <c r="K444" s="27" t="e">
        <f>H444-#REF!</f>
        <v>#REF!</v>
      </c>
    </row>
    <row r="445" spans="2:11" ht="27">
      <c r="B445" s="17" t="s">
        <v>456</v>
      </c>
      <c r="C445" s="65">
        <v>902</v>
      </c>
      <c r="D445" s="23" t="s">
        <v>37</v>
      </c>
      <c r="E445" s="23" t="s">
        <v>12</v>
      </c>
      <c r="F445" s="54" t="s">
        <v>457</v>
      </c>
      <c r="G445" s="23"/>
      <c r="H445" s="27">
        <f t="shared" si="35"/>
        <v>156</v>
      </c>
      <c r="I445" s="27">
        <f t="shared" si="35"/>
        <v>156</v>
      </c>
      <c r="J445" s="26">
        <f t="shared" si="32"/>
        <v>0</v>
      </c>
      <c r="K445" s="26" t="e">
        <f>H445-#REF!</f>
        <v>#REF!</v>
      </c>
    </row>
    <row r="446" spans="2:11" ht="41.25">
      <c r="B446" s="17" t="s">
        <v>458</v>
      </c>
      <c r="C446" s="65">
        <v>902</v>
      </c>
      <c r="D446" s="23" t="s">
        <v>37</v>
      </c>
      <c r="E446" s="23" t="s">
        <v>12</v>
      </c>
      <c r="F446" s="54" t="s">
        <v>459</v>
      </c>
      <c r="G446" s="23"/>
      <c r="H446" s="27">
        <f t="shared" si="35"/>
        <v>156</v>
      </c>
      <c r="I446" s="27">
        <f t="shared" si="35"/>
        <v>156</v>
      </c>
      <c r="J446" s="26">
        <f t="shared" si="32"/>
        <v>0</v>
      </c>
      <c r="K446" s="26"/>
    </row>
    <row r="447" spans="2:11" ht="27">
      <c r="B447" s="58" t="s">
        <v>460</v>
      </c>
      <c r="C447" s="65">
        <v>902</v>
      </c>
      <c r="D447" s="23" t="s">
        <v>37</v>
      </c>
      <c r="E447" s="23" t="s">
        <v>12</v>
      </c>
      <c r="F447" s="54" t="s">
        <v>601</v>
      </c>
      <c r="G447" s="23"/>
      <c r="H447" s="27">
        <f t="shared" si="35"/>
        <v>156</v>
      </c>
      <c r="I447" s="27">
        <f t="shared" si="35"/>
        <v>156</v>
      </c>
      <c r="J447" s="26">
        <f t="shared" si="32"/>
        <v>0</v>
      </c>
      <c r="K447" s="26"/>
    </row>
    <row r="448" spans="2:11" ht="13.5">
      <c r="B448" s="80" t="s">
        <v>168</v>
      </c>
      <c r="C448" s="65">
        <v>902</v>
      </c>
      <c r="D448" s="23" t="s">
        <v>37</v>
      </c>
      <c r="E448" s="23" t="s">
        <v>12</v>
      </c>
      <c r="F448" s="54" t="s">
        <v>601</v>
      </c>
      <c r="G448" s="23" t="s">
        <v>169</v>
      </c>
      <c r="H448" s="27">
        <f t="shared" si="35"/>
        <v>156</v>
      </c>
      <c r="I448" s="27">
        <f t="shared" si="35"/>
        <v>156</v>
      </c>
      <c r="J448" s="26">
        <f t="shared" si="32"/>
        <v>0</v>
      </c>
      <c r="K448" s="26"/>
    </row>
    <row r="449" spans="2:11" ht="27">
      <c r="B449" s="16" t="s">
        <v>101</v>
      </c>
      <c r="C449" s="65">
        <v>902</v>
      </c>
      <c r="D449" s="23" t="s">
        <v>37</v>
      </c>
      <c r="E449" s="23" t="s">
        <v>12</v>
      </c>
      <c r="F449" s="54" t="s">
        <v>601</v>
      </c>
      <c r="G449" s="23" t="s">
        <v>103</v>
      </c>
      <c r="H449" s="27">
        <f t="shared" si="35"/>
        <v>156</v>
      </c>
      <c r="I449" s="27">
        <f t="shared" si="35"/>
        <v>156</v>
      </c>
      <c r="J449" s="26">
        <f t="shared" si="32"/>
        <v>0</v>
      </c>
      <c r="K449" s="26" t="e">
        <f>H449-#REF!</f>
        <v>#REF!</v>
      </c>
    </row>
    <row r="450" spans="2:11" ht="13.5">
      <c r="B450" s="16" t="s">
        <v>123</v>
      </c>
      <c r="C450" s="65">
        <v>902</v>
      </c>
      <c r="D450" s="23" t="s">
        <v>37</v>
      </c>
      <c r="E450" s="23" t="s">
        <v>12</v>
      </c>
      <c r="F450" s="54" t="s">
        <v>601</v>
      </c>
      <c r="G450" s="23" t="s">
        <v>122</v>
      </c>
      <c r="H450" s="27">
        <f>'Функциональная 2020'!G885</f>
        <v>156</v>
      </c>
      <c r="I450" s="27">
        <f>'Функциональная 2020'!H885</f>
        <v>156</v>
      </c>
      <c r="J450" s="26">
        <f t="shared" si="32"/>
        <v>0</v>
      </c>
      <c r="K450" s="26" t="e">
        <f>H450-#REF!</f>
        <v>#REF!</v>
      </c>
    </row>
    <row r="451" spans="2:11" ht="13.5" hidden="1">
      <c r="B451" s="40" t="s">
        <v>453</v>
      </c>
      <c r="C451" s="65">
        <v>902</v>
      </c>
      <c r="D451" s="23" t="s">
        <v>37</v>
      </c>
      <c r="E451" s="23" t="s">
        <v>12</v>
      </c>
      <c r="F451" s="54" t="s">
        <v>181</v>
      </c>
      <c r="G451" s="23"/>
      <c r="H451" s="27">
        <f aca="true" t="shared" si="36" ref="H451:I453">H452</f>
        <v>0</v>
      </c>
      <c r="I451" s="27">
        <f t="shared" si="36"/>
        <v>0</v>
      </c>
      <c r="J451" s="26">
        <f t="shared" si="32"/>
        <v>0</v>
      </c>
      <c r="K451" s="26"/>
    </row>
    <row r="452" spans="2:11" ht="13.5" hidden="1">
      <c r="B452" s="80" t="s">
        <v>16</v>
      </c>
      <c r="C452" s="65">
        <v>902</v>
      </c>
      <c r="D452" s="23" t="s">
        <v>37</v>
      </c>
      <c r="E452" s="23" t="s">
        <v>12</v>
      </c>
      <c r="F452" s="54" t="s">
        <v>602</v>
      </c>
      <c r="G452" s="23" t="s">
        <v>10</v>
      </c>
      <c r="H452" s="27">
        <f t="shared" si="36"/>
        <v>0</v>
      </c>
      <c r="I452" s="27">
        <f t="shared" si="36"/>
        <v>0</v>
      </c>
      <c r="J452" s="26">
        <f t="shared" si="32"/>
        <v>0</v>
      </c>
      <c r="K452" s="26"/>
    </row>
    <row r="453" spans="2:11" ht="13.5" hidden="1">
      <c r="B453" s="15" t="s">
        <v>105</v>
      </c>
      <c r="C453" s="65">
        <v>902</v>
      </c>
      <c r="D453" s="23" t="s">
        <v>37</v>
      </c>
      <c r="E453" s="23" t="s">
        <v>12</v>
      </c>
      <c r="F453" s="54" t="s">
        <v>602</v>
      </c>
      <c r="G453" s="23" t="s">
        <v>138</v>
      </c>
      <c r="H453" s="27">
        <f t="shared" si="36"/>
        <v>0</v>
      </c>
      <c r="I453" s="27">
        <f t="shared" si="36"/>
        <v>0</v>
      </c>
      <c r="J453" s="26">
        <f t="shared" si="32"/>
        <v>0</v>
      </c>
      <c r="K453" s="26"/>
    </row>
    <row r="454" spans="2:11" ht="41.25" hidden="1">
      <c r="B454" s="15" t="s">
        <v>579</v>
      </c>
      <c r="C454" s="65">
        <v>902</v>
      </c>
      <c r="D454" s="23" t="s">
        <v>37</v>
      </c>
      <c r="E454" s="23" t="s">
        <v>12</v>
      </c>
      <c r="F454" s="54" t="s">
        <v>602</v>
      </c>
      <c r="G454" s="23" t="s">
        <v>129</v>
      </c>
      <c r="H454" s="27">
        <f>'Функциональная 2020'!G889</f>
        <v>0</v>
      </c>
      <c r="I454" s="27">
        <f>'Функциональная 2020'!H889</f>
        <v>0</v>
      </c>
      <c r="J454" s="26">
        <f t="shared" si="32"/>
        <v>0</v>
      </c>
      <c r="K454" s="26"/>
    </row>
    <row r="455" spans="2:11" ht="13.5">
      <c r="B455" s="73" t="s">
        <v>525</v>
      </c>
      <c r="C455" s="100">
        <v>902</v>
      </c>
      <c r="D455" s="24" t="s">
        <v>37</v>
      </c>
      <c r="E455" s="24" t="s">
        <v>21</v>
      </c>
      <c r="F455" s="54"/>
      <c r="G455" s="23"/>
      <c r="H455" s="26">
        <f aca="true" t="shared" si="37" ref="H455:I461">H456</f>
        <v>50</v>
      </c>
      <c r="I455" s="26">
        <f t="shared" si="37"/>
        <v>50</v>
      </c>
      <c r="J455" s="26">
        <f t="shared" si="32"/>
        <v>0</v>
      </c>
      <c r="K455" s="26"/>
    </row>
    <row r="456" spans="2:11" ht="27">
      <c r="B456" s="17" t="s">
        <v>544</v>
      </c>
      <c r="C456" s="65">
        <v>902</v>
      </c>
      <c r="D456" s="23" t="s">
        <v>37</v>
      </c>
      <c r="E456" s="23" t="s">
        <v>21</v>
      </c>
      <c r="F456" s="54" t="s">
        <v>15</v>
      </c>
      <c r="G456" s="23"/>
      <c r="H456" s="27">
        <f t="shared" si="37"/>
        <v>50</v>
      </c>
      <c r="I456" s="27">
        <f t="shared" si="37"/>
        <v>50</v>
      </c>
      <c r="J456" s="26">
        <f t="shared" si="32"/>
        <v>0</v>
      </c>
      <c r="K456" s="26"/>
    </row>
    <row r="457" spans="2:11" ht="13.5">
      <c r="B457" s="16" t="s">
        <v>526</v>
      </c>
      <c r="C457" s="65">
        <v>902</v>
      </c>
      <c r="D457" s="23" t="s">
        <v>37</v>
      </c>
      <c r="E457" s="23" t="s">
        <v>21</v>
      </c>
      <c r="F457" s="54" t="s">
        <v>527</v>
      </c>
      <c r="G457" s="23"/>
      <c r="H457" s="27">
        <f t="shared" si="37"/>
        <v>50</v>
      </c>
      <c r="I457" s="27">
        <f t="shared" si="37"/>
        <v>50</v>
      </c>
      <c r="J457" s="26">
        <f t="shared" si="32"/>
        <v>0</v>
      </c>
      <c r="K457" s="26"/>
    </row>
    <row r="458" spans="2:11" ht="41.25">
      <c r="B458" s="16" t="s">
        <v>528</v>
      </c>
      <c r="C458" s="65">
        <v>902</v>
      </c>
      <c r="D458" s="23" t="s">
        <v>37</v>
      </c>
      <c r="E458" s="23" t="s">
        <v>21</v>
      </c>
      <c r="F458" s="54" t="s">
        <v>529</v>
      </c>
      <c r="G458" s="23"/>
      <c r="H458" s="27">
        <f t="shared" si="37"/>
        <v>50</v>
      </c>
      <c r="I458" s="27">
        <f t="shared" si="37"/>
        <v>50</v>
      </c>
      <c r="J458" s="26">
        <f t="shared" si="32"/>
        <v>0</v>
      </c>
      <c r="K458" s="26"/>
    </row>
    <row r="459" spans="2:11" ht="41.25">
      <c r="B459" s="21" t="s">
        <v>530</v>
      </c>
      <c r="C459" s="65">
        <v>902</v>
      </c>
      <c r="D459" s="23" t="s">
        <v>37</v>
      </c>
      <c r="E459" s="23" t="s">
        <v>21</v>
      </c>
      <c r="F459" s="54" t="s">
        <v>531</v>
      </c>
      <c r="G459" s="23"/>
      <c r="H459" s="27">
        <f>H460+H463+H465</f>
        <v>50</v>
      </c>
      <c r="I459" s="27">
        <f>I460+I463+I465</f>
        <v>50</v>
      </c>
      <c r="J459" s="26">
        <f t="shared" si="32"/>
        <v>0</v>
      </c>
      <c r="K459" s="26"/>
    </row>
    <row r="460" spans="2:11" ht="27">
      <c r="B460" s="58" t="s">
        <v>192</v>
      </c>
      <c r="C460" s="65">
        <v>902</v>
      </c>
      <c r="D460" s="23" t="s">
        <v>37</v>
      </c>
      <c r="E460" s="23" t="s">
        <v>21</v>
      </c>
      <c r="F460" s="54" t="s">
        <v>531</v>
      </c>
      <c r="G460" s="23" t="s">
        <v>282</v>
      </c>
      <c r="H460" s="27">
        <f t="shared" si="37"/>
        <v>50</v>
      </c>
      <c r="I460" s="27">
        <f t="shared" si="37"/>
        <v>50</v>
      </c>
      <c r="J460" s="26">
        <f t="shared" si="32"/>
        <v>0</v>
      </c>
      <c r="K460" s="26"/>
    </row>
    <row r="461" spans="2:11" ht="13.5">
      <c r="B461" s="16" t="s">
        <v>99</v>
      </c>
      <c r="C461" s="65">
        <v>902</v>
      </c>
      <c r="D461" s="23" t="s">
        <v>37</v>
      </c>
      <c r="E461" s="23" t="s">
        <v>21</v>
      </c>
      <c r="F461" s="54" t="s">
        <v>531</v>
      </c>
      <c r="G461" s="23" t="s">
        <v>230</v>
      </c>
      <c r="H461" s="27">
        <f t="shared" si="37"/>
        <v>50</v>
      </c>
      <c r="I461" s="27">
        <f t="shared" si="37"/>
        <v>50</v>
      </c>
      <c r="J461" s="26">
        <f t="shared" si="32"/>
        <v>0</v>
      </c>
      <c r="K461" s="26"/>
    </row>
    <row r="462" spans="2:11" ht="13.5">
      <c r="B462" s="16" t="s">
        <v>84</v>
      </c>
      <c r="C462" s="65">
        <v>902</v>
      </c>
      <c r="D462" s="23" t="s">
        <v>37</v>
      </c>
      <c r="E462" s="23" t="s">
        <v>21</v>
      </c>
      <c r="F462" s="54" t="s">
        <v>531</v>
      </c>
      <c r="G462" s="23" t="s">
        <v>85</v>
      </c>
      <c r="H462" s="27">
        <f>'Функциональная 2020'!G949</f>
        <v>50</v>
      </c>
      <c r="I462" s="27">
        <f>'Функциональная 2020'!H949</f>
        <v>50</v>
      </c>
      <c r="J462" s="26">
        <f t="shared" si="32"/>
        <v>0</v>
      </c>
      <c r="K462" s="26"/>
    </row>
    <row r="463" spans="2:11" ht="13.5" hidden="1">
      <c r="B463" s="15" t="s">
        <v>105</v>
      </c>
      <c r="C463" s="65">
        <v>902</v>
      </c>
      <c r="D463" s="23" t="s">
        <v>37</v>
      </c>
      <c r="E463" s="23" t="s">
        <v>21</v>
      </c>
      <c r="F463" s="54" t="s">
        <v>531</v>
      </c>
      <c r="G463" s="23" t="s">
        <v>10</v>
      </c>
      <c r="H463" s="27">
        <f>H464</f>
        <v>0</v>
      </c>
      <c r="I463" s="27">
        <f>I464</f>
        <v>0</v>
      </c>
      <c r="J463" s="26">
        <f t="shared" si="32"/>
        <v>0</v>
      </c>
      <c r="K463" s="26"/>
    </row>
    <row r="464" spans="2:11" ht="41.25" hidden="1">
      <c r="B464" s="15" t="s">
        <v>579</v>
      </c>
      <c r="C464" s="65">
        <v>902</v>
      </c>
      <c r="D464" s="23" t="s">
        <v>37</v>
      </c>
      <c r="E464" s="23" t="s">
        <v>21</v>
      </c>
      <c r="F464" s="54" t="s">
        <v>531</v>
      </c>
      <c r="G464" s="23" t="s">
        <v>129</v>
      </c>
      <c r="H464" s="27">
        <f>'Функциональная 2020'!G951</f>
        <v>0</v>
      </c>
      <c r="I464" s="27">
        <f>'Функциональная 2020'!H951</f>
        <v>0</v>
      </c>
      <c r="J464" s="26">
        <f t="shared" si="32"/>
        <v>0</v>
      </c>
      <c r="K464" s="26"/>
    </row>
    <row r="465" spans="2:11" ht="27" hidden="1">
      <c r="B465" s="69" t="s">
        <v>332</v>
      </c>
      <c r="C465" s="65">
        <v>902</v>
      </c>
      <c r="D465" s="23" t="s">
        <v>37</v>
      </c>
      <c r="E465" s="23" t="s">
        <v>21</v>
      </c>
      <c r="F465" s="54" t="s">
        <v>531</v>
      </c>
      <c r="G465" s="23" t="s">
        <v>334</v>
      </c>
      <c r="H465" s="27">
        <f>H466</f>
        <v>0</v>
      </c>
      <c r="I465" s="27">
        <f>I466</f>
        <v>0</v>
      </c>
      <c r="J465" s="26">
        <f t="shared" si="32"/>
        <v>0</v>
      </c>
      <c r="K465" s="26"/>
    </row>
    <row r="466" spans="2:11" ht="13.5" hidden="1">
      <c r="B466" s="80" t="s">
        <v>106</v>
      </c>
      <c r="C466" s="65">
        <v>902</v>
      </c>
      <c r="D466" s="23" t="s">
        <v>37</v>
      </c>
      <c r="E466" s="23" t="s">
        <v>21</v>
      </c>
      <c r="F466" s="54" t="s">
        <v>531</v>
      </c>
      <c r="G466" s="23" t="s">
        <v>107</v>
      </c>
      <c r="H466" s="27">
        <f>H467</f>
        <v>0</v>
      </c>
      <c r="I466" s="27">
        <f>I467</f>
        <v>0</v>
      </c>
      <c r="J466" s="26">
        <f t="shared" si="32"/>
        <v>0</v>
      </c>
      <c r="K466" s="26"/>
    </row>
    <row r="467" spans="2:11" ht="13.5" hidden="1">
      <c r="B467" s="69" t="s">
        <v>335</v>
      </c>
      <c r="C467" s="65">
        <v>902</v>
      </c>
      <c r="D467" s="23" t="s">
        <v>37</v>
      </c>
      <c r="E467" s="23" t="s">
        <v>21</v>
      </c>
      <c r="F467" s="54" t="s">
        <v>531</v>
      </c>
      <c r="G467" s="23" t="s">
        <v>109</v>
      </c>
      <c r="H467" s="27">
        <f>'Функциональная 2020'!G954</f>
        <v>0</v>
      </c>
      <c r="I467" s="27">
        <f>'Функциональная 2020'!H954</f>
        <v>0</v>
      </c>
      <c r="J467" s="26">
        <f t="shared" si="32"/>
        <v>0</v>
      </c>
      <c r="K467" s="26"/>
    </row>
    <row r="468" spans="2:11" s="98" customFormat="1" ht="13.5">
      <c r="B468" s="19" t="s">
        <v>65</v>
      </c>
      <c r="C468" s="100">
        <v>902</v>
      </c>
      <c r="D468" s="24" t="s">
        <v>26</v>
      </c>
      <c r="E468" s="24"/>
      <c r="F468" s="24"/>
      <c r="G468" s="24"/>
      <c r="H468" s="26">
        <f aca="true" t="shared" si="38" ref="H468:I475">H469</f>
        <v>250</v>
      </c>
      <c r="I468" s="26">
        <f t="shared" si="38"/>
        <v>250</v>
      </c>
      <c r="J468" s="26">
        <f t="shared" si="32"/>
        <v>0</v>
      </c>
      <c r="K468" s="26" t="e">
        <f>H468-#REF!</f>
        <v>#REF!</v>
      </c>
    </row>
    <row r="469" spans="2:11" s="98" customFormat="1" ht="13.5">
      <c r="B469" s="19" t="s">
        <v>66</v>
      </c>
      <c r="C469" s="100">
        <v>902</v>
      </c>
      <c r="D469" s="24" t="s">
        <v>26</v>
      </c>
      <c r="E469" s="24" t="s">
        <v>9</v>
      </c>
      <c r="F469" s="24"/>
      <c r="G469" s="24"/>
      <c r="H469" s="26">
        <f t="shared" si="38"/>
        <v>250</v>
      </c>
      <c r="I469" s="26">
        <f t="shared" si="38"/>
        <v>250</v>
      </c>
      <c r="J469" s="26">
        <f t="shared" si="32"/>
        <v>0</v>
      </c>
      <c r="K469" s="26" t="e">
        <f>H469-#REF!</f>
        <v>#REF!</v>
      </c>
    </row>
    <row r="470" spans="2:11" ht="27">
      <c r="B470" s="17" t="s">
        <v>544</v>
      </c>
      <c r="C470" s="65">
        <v>902</v>
      </c>
      <c r="D470" s="23" t="s">
        <v>472</v>
      </c>
      <c r="E470" s="23" t="s">
        <v>9</v>
      </c>
      <c r="F470" s="54" t="s">
        <v>15</v>
      </c>
      <c r="G470" s="23"/>
      <c r="H470" s="27">
        <f t="shared" si="38"/>
        <v>250</v>
      </c>
      <c r="I470" s="27">
        <f t="shared" si="38"/>
        <v>250</v>
      </c>
      <c r="J470" s="26">
        <f aca="true" t="shared" si="39" ref="J470:J533">I470-H470</f>
        <v>0</v>
      </c>
      <c r="K470" s="27"/>
    </row>
    <row r="471" spans="2:11" ht="27">
      <c r="B471" s="17" t="s">
        <v>473</v>
      </c>
      <c r="C471" s="65">
        <v>902</v>
      </c>
      <c r="D471" s="23" t="s">
        <v>26</v>
      </c>
      <c r="E471" s="23" t="s">
        <v>9</v>
      </c>
      <c r="F471" s="54" t="s">
        <v>474</v>
      </c>
      <c r="G471" s="23"/>
      <c r="H471" s="27">
        <f t="shared" si="38"/>
        <v>250</v>
      </c>
      <c r="I471" s="27">
        <f t="shared" si="38"/>
        <v>250</v>
      </c>
      <c r="J471" s="26">
        <f t="shared" si="39"/>
        <v>0</v>
      </c>
      <c r="K471" s="27"/>
    </row>
    <row r="472" spans="2:11" ht="41.25">
      <c r="B472" s="16" t="s">
        <v>475</v>
      </c>
      <c r="C472" s="65">
        <v>902</v>
      </c>
      <c r="D472" s="23" t="s">
        <v>26</v>
      </c>
      <c r="E472" s="23" t="s">
        <v>9</v>
      </c>
      <c r="F472" s="54" t="s">
        <v>477</v>
      </c>
      <c r="G472" s="23"/>
      <c r="H472" s="27">
        <f t="shared" si="38"/>
        <v>250</v>
      </c>
      <c r="I472" s="27">
        <f t="shared" si="38"/>
        <v>250</v>
      </c>
      <c r="J472" s="26">
        <f t="shared" si="39"/>
        <v>0</v>
      </c>
      <c r="K472" s="27" t="e">
        <f>H472-#REF!</f>
        <v>#REF!</v>
      </c>
    </row>
    <row r="473" spans="2:11" ht="13.5">
      <c r="B473" s="16" t="s">
        <v>110</v>
      </c>
      <c r="C473" s="65">
        <v>902</v>
      </c>
      <c r="D473" s="23" t="s">
        <v>26</v>
      </c>
      <c r="E473" s="23" t="s">
        <v>9</v>
      </c>
      <c r="F473" s="54" t="s">
        <v>476</v>
      </c>
      <c r="G473" s="23"/>
      <c r="H473" s="27">
        <f t="shared" si="38"/>
        <v>250</v>
      </c>
      <c r="I473" s="27">
        <f t="shared" si="38"/>
        <v>250</v>
      </c>
      <c r="J473" s="26">
        <f t="shared" si="39"/>
        <v>0</v>
      </c>
      <c r="K473" s="27" t="e">
        <f>H473-#REF!</f>
        <v>#REF!</v>
      </c>
    </row>
    <row r="474" spans="2:11" ht="27">
      <c r="B474" s="58" t="s">
        <v>192</v>
      </c>
      <c r="C474" s="65">
        <v>902</v>
      </c>
      <c r="D474" s="23" t="s">
        <v>26</v>
      </c>
      <c r="E474" s="23" t="s">
        <v>9</v>
      </c>
      <c r="F474" s="54" t="s">
        <v>476</v>
      </c>
      <c r="G474" s="29" t="s">
        <v>193</v>
      </c>
      <c r="H474" s="27">
        <f t="shared" si="38"/>
        <v>250</v>
      </c>
      <c r="I474" s="27">
        <f t="shared" si="38"/>
        <v>250</v>
      </c>
      <c r="J474" s="26">
        <f t="shared" si="39"/>
        <v>0</v>
      </c>
      <c r="K474" s="27"/>
    </row>
    <row r="475" spans="2:11" ht="13.5">
      <c r="B475" s="16" t="s">
        <v>99</v>
      </c>
      <c r="C475" s="65">
        <v>902</v>
      </c>
      <c r="D475" s="23" t="s">
        <v>26</v>
      </c>
      <c r="E475" s="23" t="s">
        <v>9</v>
      </c>
      <c r="F475" s="54" t="s">
        <v>476</v>
      </c>
      <c r="G475" s="29" t="s">
        <v>83</v>
      </c>
      <c r="H475" s="27">
        <f t="shared" si="38"/>
        <v>250</v>
      </c>
      <c r="I475" s="27">
        <f t="shared" si="38"/>
        <v>250</v>
      </c>
      <c r="J475" s="26">
        <f t="shared" si="39"/>
        <v>0</v>
      </c>
      <c r="K475" s="27" t="e">
        <f>H475-#REF!</f>
        <v>#REF!</v>
      </c>
    </row>
    <row r="476" spans="2:11" ht="13.5">
      <c r="B476" s="16" t="s">
        <v>84</v>
      </c>
      <c r="C476" s="65">
        <v>902</v>
      </c>
      <c r="D476" s="23" t="s">
        <v>26</v>
      </c>
      <c r="E476" s="23" t="s">
        <v>9</v>
      </c>
      <c r="F476" s="54" t="s">
        <v>476</v>
      </c>
      <c r="G476" s="29" t="s">
        <v>85</v>
      </c>
      <c r="H476" s="27">
        <f>'Функциональная 2020'!G963</f>
        <v>250</v>
      </c>
      <c r="I476" s="27">
        <f>'Функциональная 2020'!H963</f>
        <v>250</v>
      </c>
      <c r="J476" s="26">
        <f t="shared" si="39"/>
        <v>0</v>
      </c>
      <c r="K476" s="27" t="e">
        <f>H476-#REF!</f>
        <v>#REF!</v>
      </c>
    </row>
    <row r="477" spans="2:11" s="98" customFormat="1" ht="13.5">
      <c r="B477" s="19" t="s">
        <v>67</v>
      </c>
      <c r="C477" s="100">
        <v>902</v>
      </c>
      <c r="D477" s="24" t="s">
        <v>29</v>
      </c>
      <c r="E477" s="24"/>
      <c r="F477" s="24"/>
      <c r="G477" s="24"/>
      <c r="H477" s="26">
        <f aca="true" t="shared" si="40" ref="H477:I480">H478</f>
        <v>2.2</v>
      </c>
      <c r="I477" s="26">
        <f t="shared" si="40"/>
        <v>2.2</v>
      </c>
      <c r="J477" s="26">
        <f t="shared" si="39"/>
        <v>0</v>
      </c>
      <c r="K477" s="26" t="e">
        <f>H477-#REF!</f>
        <v>#REF!</v>
      </c>
    </row>
    <row r="478" spans="2:11" s="98" customFormat="1" ht="32.25" customHeight="1">
      <c r="B478" s="19" t="s">
        <v>68</v>
      </c>
      <c r="C478" s="100">
        <v>902</v>
      </c>
      <c r="D478" s="24" t="s">
        <v>29</v>
      </c>
      <c r="E478" s="24" t="s">
        <v>8</v>
      </c>
      <c r="F478" s="24"/>
      <c r="G478" s="24"/>
      <c r="H478" s="26">
        <f t="shared" si="40"/>
        <v>2.2</v>
      </c>
      <c r="I478" s="26">
        <f t="shared" si="40"/>
        <v>2.2</v>
      </c>
      <c r="J478" s="26">
        <f t="shared" si="39"/>
        <v>0</v>
      </c>
      <c r="K478" s="26" t="e">
        <f>H478-#REF!</f>
        <v>#REF!</v>
      </c>
    </row>
    <row r="479" spans="2:11" ht="41.25">
      <c r="B479" s="17" t="s">
        <v>533</v>
      </c>
      <c r="C479" s="65">
        <v>902</v>
      </c>
      <c r="D479" s="23" t="s">
        <v>29</v>
      </c>
      <c r="E479" s="23" t="s">
        <v>128</v>
      </c>
      <c r="F479" s="54" t="s">
        <v>479</v>
      </c>
      <c r="G479" s="23"/>
      <c r="H479" s="27">
        <f t="shared" si="40"/>
        <v>2.2</v>
      </c>
      <c r="I479" s="27">
        <f t="shared" si="40"/>
        <v>2.2</v>
      </c>
      <c r="J479" s="26">
        <f t="shared" si="39"/>
        <v>0</v>
      </c>
      <c r="K479" s="27"/>
    </row>
    <row r="480" spans="2:11" ht="27">
      <c r="B480" s="17" t="s">
        <v>478</v>
      </c>
      <c r="C480" s="65">
        <v>902</v>
      </c>
      <c r="D480" s="23" t="s">
        <v>29</v>
      </c>
      <c r="E480" s="23" t="s">
        <v>8</v>
      </c>
      <c r="F480" s="54" t="s">
        <v>480</v>
      </c>
      <c r="G480" s="23"/>
      <c r="H480" s="27">
        <f t="shared" si="40"/>
        <v>2.2</v>
      </c>
      <c r="I480" s="27">
        <f t="shared" si="40"/>
        <v>2.2</v>
      </c>
      <c r="J480" s="26">
        <f t="shared" si="39"/>
        <v>0</v>
      </c>
      <c r="K480" s="27"/>
    </row>
    <row r="481" spans="2:11" ht="27">
      <c r="B481" s="18" t="s">
        <v>482</v>
      </c>
      <c r="C481" s="65">
        <v>902</v>
      </c>
      <c r="D481" s="29" t="s">
        <v>29</v>
      </c>
      <c r="E481" s="23" t="s">
        <v>8</v>
      </c>
      <c r="F481" s="54" t="s">
        <v>481</v>
      </c>
      <c r="G481" s="23"/>
      <c r="H481" s="27">
        <f>H484</f>
        <v>2.2</v>
      </c>
      <c r="I481" s="27">
        <f>I484</f>
        <v>2.2</v>
      </c>
      <c r="J481" s="26">
        <f t="shared" si="39"/>
        <v>0</v>
      </c>
      <c r="K481" s="27" t="e">
        <f>H481-#REF!</f>
        <v>#REF!</v>
      </c>
    </row>
    <row r="482" spans="2:11" ht="30" customHeight="1" hidden="1">
      <c r="B482" s="18" t="s">
        <v>70</v>
      </c>
      <c r="C482" s="65">
        <v>902</v>
      </c>
      <c r="D482" s="29" t="s">
        <v>29</v>
      </c>
      <c r="E482" s="23" t="s">
        <v>8</v>
      </c>
      <c r="F482" s="54" t="s">
        <v>71</v>
      </c>
      <c r="G482" s="23"/>
      <c r="H482" s="23"/>
      <c r="I482" s="23"/>
      <c r="J482" s="26">
        <f t="shared" si="39"/>
        <v>0</v>
      </c>
      <c r="K482" s="27" t="e">
        <f>H482-#REF!</f>
        <v>#REF!</v>
      </c>
    </row>
    <row r="483" spans="2:11" ht="15" customHeight="1" hidden="1">
      <c r="B483" s="18" t="s">
        <v>27</v>
      </c>
      <c r="C483" s="65">
        <v>902</v>
      </c>
      <c r="D483" s="29" t="s">
        <v>29</v>
      </c>
      <c r="E483" s="23" t="s">
        <v>8</v>
      </c>
      <c r="F483" s="54" t="s">
        <v>69</v>
      </c>
      <c r="G483" s="23" t="s">
        <v>113</v>
      </c>
      <c r="H483" s="27"/>
      <c r="I483" s="27"/>
      <c r="J483" s="26">
        <f t="shared" si="39"/>
        <v>0</v>
      </c>
      <c r="K483" s="27" t="e">
        <f>H483-#REF!</f>
        <v>#REF!</v>
      </c>
    </row>
    <row r="484" spans="2:11" ht="15" customHeight="1">
      <c r="B484" s="69" t="s">
        <v>483</v>
      </c>
      <c r="C484" s="65">
        <v>902</v>
      </c>
      <c r="D484" s="29" t="s">
        <v>29</v>
      </c>
      <c r="E484" s="23" t="s">
        <v>8</v>
      </c>
      <c r="F484" s="54" t="s">
        <v>481</v>
      </c>
      <c r="G484" s="23" t="s">
        <v>114</v>
      </c>
      <c r="H484" s="27">
        <f>H485</f>
        <v>2.2</v>
      </c>
      <c r="I484" s="27">
        <f>I485</f>
        <v>2.2</v>
      </c>
      <c r="J484" s="26">
        <f t="shared" si="39"/>
        <v>0</v>
      </c>
      <c r="K484" s="27"/>
    </row>
    <row r="485" spans="2:11" ht="13.5">
      <c r="B485" s="18" t="s">
        <v>484</v>
      </c>
      <c r="C485" s="65">
        <v>902</v>
      </c>
      <c r="D485" s="29" t="s">
        <v>29</v>
      </c>
      <c r="E485" s="23" t="s">
        <v>8</v>
      </c>
      <c r="F485" s="54" t="s">
        <v>481</v>
      </c>
      <c r="G485" s="23" t="s">
        <v>113</v>
      </c>
      <c r="H485" s="27">
        <f>'Функциональная 2020'!G970</f>
        <v>2.2</v>
      </c>
      <c r="I485" s="27">
        <f>'Функциональная 2020'!H970</f>
        <v>2.2</v>
      </c>
      <c r="J485" s="26">
        <f t="shared" si="39"/>
        <v>0</v>
      </c>
      <c r="K485" s="27" t="e">
        <f>H485-#REF!</f>
        <v>#REF!</v>
      </c>
    </row>
    <row r="486" spans="2:11" s="98" customFormat="1" ht="27">
      <c r="B486" s="73" t="s">
        <v>485</v>
      </c>
      <c r="C486" s="100">
        <v>902</v>
      </c>
      <c r="D486" s="24" t="s">
        <v>72</v>
      </c>
      <c r="E486" s="24"/>
      <c r="F486" s="24"/>
      <c r="G486" s="24"/>
      <c r="H486" s="26">
        <f>H487+H499+H510</f>
        <v>81186.7</v>
      </c>
      <c r="I486" s="26">
        <f>I487+I499+I510</f>
        <v>87462.9</v>
      </c>
      <c r="J486" s="26">
        <f t="shared" si="39"/>
        <v>6276.199999999997</v>
      </c>
      <c r="K486" s="26" t="e">
        <f>H486-#REF!</f>
        <v>#REF!</v>
      </c>
    </row>
    <row r="487" spans="2:11" s="98" customFormat="1" ht="41.25">
      <c r="B487" s="73" t="s">
        <v>486</v>
      </c>
      <c r="C487" s="100">
        <v>902</v>
      </c>
      <c r="D487" s="24" t="s">
        <v>72</v>
      </c>
      <c r="E487" s="24" t="s">
        <v>8</v>
      </c>
      <c r="F487" s="24"/>
      <c r="G487" s="24"/>
      <c r="H487" s="26">
        <f>H488+H494</f>
        <v>20819</v>
      </c>
      <c r="I487" s="26">
        <f>I488+I494</f>
        <v>20819</v>
      </c>
      <c r="J487" s="26">
        <f t="shared" si="39"/>
        <v>0</v>
      </c>
      <c r="K487" s="26" t="e">
        <f>H487-#REF!</f>
        <v>#REF!</v>
      </c>
    </row>
    <row r="488" spans="2:11" ht="41.25">
      <c r="B488" s="17" t="s">
        <v>533</v>
      </c>
      <c r="C488" s="65">
        <v>902</v>
      </c>
      <c r="D488" s="23" t="s">
        <v>72</v>
      </c>
      <c r="E488" s="23" t="s">
        <v>8</v>
      </c>
      <c r="F488" s="54" t="s">
        <v>8</v>
      </c>
      <c r="G488" s="23"/>
      <c r="H488" s="27">
        <f aca="true" t="shared" si="41" ref="H488:I492">H489</f>
        <v>16685</v>
      </c>
      <c r="I488" s="27">
        <f t="shared" si="41"/>
        <v>16685</v>
      </c>
      <c r="J488" s="26">
        <f t="shared" si="39"/>
        <v>0</v>
      </c>
      <c r="K488" s="27"/>
    </row>
    <row r="489" spans="2:11" ht="41.25">
      <c r="B489" s="17" t="s">
        <v>487</v>
      </c>
      <c r="C489" s="65">
        <v>902</v>
      </c>
      <c r="D489" s="23" t="s">
        <v>72</v>
      </c>
      <c r="E489" s="23" t="s">
        <v>8</v>
      </c>
      <c r="F489" s="54" t="s">
        <v>488</v>
      </c>
      <c r="G489" s="23"/>
      <c r="H489" s="27">
        <f t="shared" si="41"/>
        <v>16685</v>
      </c>
      <c r="I489" s="27">
        <f t="shared" si="41"/>
        <v>16685</v>
      </c>
      <c r="J489" s="26">
        <f t="shared" si="39"/>
        <v>0</v>
      </c>
      <c r="K489" s="27"/>
    </row>
    <row r="490" spans="2:11" ht="13.5">
      <c r="B490" s="80" t="s">
        <v>489</v>
      </c>
      <c r="C490" s="65">
        <v>902</v>
      </c>
      <c r="D490" s="23" t="s">
        <v>72</v>
      </c>
      <c r="E490" s="23" t="s">
        <v>8</v>
      </c>
      <c r="F490" s="54" t="s">
        <v>490</v>
      </c>
      <c r="G490" s="23"/>
      <c r="H490" s="27">
        <f t="shared" si="41"/>
        <v>16685</v>
      </c>
      <c r="I490" s="27">
        <f t="shared" si="41"/>
        <v>16685</v>
      </c>
      <c r="J490" s="26">
        <f t="shared" si="39"/>
        <v>0</v>
      </c>
      <c r="K490" s="27" t="e">
        <f>H490-#REF!</f>
        <v>#REF!</v>
      </c>
    </row>
    <row r="491" spans="2:11" ht="14.25" customHeight="1">
      <c r="B491" s="80" t="s">
        <v>16</v>
      </c>
      <c r="C491" s="65">
        <v>902</v>
      </c>
      <c r="D491" s="23" t="s">
        <v>72</v>
      </c>
      <c r="E491" s="23" t="s">
        <v>8</v>
      </c>
      <c r="F491" s="54" t="s">
        <v>490</v>
      </c>
      <c r="G491" s="23" t="s">
        <v>10</v>
      </c>
      <c r="H491" s="27">
        <f t="shared" si="41"/>
        <v>16685</v>
      </c>
      <c r="I491" s="27">
        <f t="shared" si="41"/>
        <v>16685</v>
      </c>
      <c r="J491" s="26">
        <f t="shared" si="39"/>
        <v>0</v>
      </c>
      <c r="K491" s="27" t="e">
        <f>H491-#REF!</f>
        <v>#REF!</v>
      </c>
    </row>
    <row r="492" spans="2:11" ht="13.5">
      <c r="B492" s="17" t="s">
        <v>74</v>
      </c>
      <c r="C492" s="65">
        <v>902</v>
      </c>
      <c r="D492" s="23" t="s">
        <v>72</v>
      </c>
      <c r="E492" s="23" t="s">
        <v>8</v>
      </c>
      <c r="F492" s="54" t="s">
        <v>490</v>
      </c>
      <c r="G492" s="23" t="s">
        <v>116</v>
      </c>
      <c r="H492" s="27">
        <f t="shared" si="41"/>
        <v>16685</v>
      </c>
      <c r="I492" s="27">
        <f t="shared" si="41"/>
        <v>16685</v>
      </c>
      <c r="J492" s="26">
        <f t="shared" si="39"/>
        <v>0</v>
      </c>
      <c r="K492" s="27" t="e">
        <f>H492-#REF!</f>
        <v>#REF!</v>
      </c>
    </row>
    <row r="493" spans="2:11" ht="27">
      <c r="B493" s="17" t="s">
        <v>491</v>
      </c>
      <c r="C493" s="65">
        <v>902</v>
      </c>
      <c r="D493" s="23" t="s">
        <v>72</v>
      </c>
      <c r="E493" s="23" t="s">
        <v>8</v>
      </c>
      <c r="F493" s="54" t="s">
        <v>490</v>
      </c>
      <c r="G493" s="23" t="s">
        <v>115</v>
      </c>
      <c r="H493" s="27">
        <f>'Функциональная 2020'!G978</f>
        <v>16685</v>
      </c>
      <c r="I493" s="27">
        <f>'Функциональная 2020'!H978</f>
        <v>16685</v>
      </c>
      <c r="J493" s="26">
        <f t="shared" si="39"/>
        <v>0</v>
      </c>
      <c r="K493" s="27" t="e">
        <f>H493-#REF!</f>
        <v>#REF!</v>
      </c>
    </row>
    <row r="494" spans="2:11" ht="13.5">
      <c r="B494" s="17" t="s">
        <v>453</v>
      </c>
      <c r="C494" s="65">
        <v>902</v>
      </c>
      <c r="D494" s="23" t="s">
        <v>72</v>
      </c>
      <c r="E494" s="23" t="s">
        <v>8</v>
      </c>
      <c r="F494" s="54" t="s">
        <v>181</v>
      </c>
      <c r="G494" s="23"/>
      <c r="H494" s="27">
        <f aca="true" t="shared" si="42" ref="H494:I497">H495</f>
        <v>4134</v>
      </c>
      <c r="I494" s="27">
        <f t="shared" si="42"/>
        <v>4134</v>
      </c>
      <c r="J494" s="26">
        <f t="shared" si="39"/>
        <v>0</v>
      </c>
      <c r="K494" s="27"/>
    </row>
    <row r="495" spans="2:11" ht="41.25">
      <c r="B495" s="38" t="s">
        <v>492</v>
      </c>
      <c r="C495" s="65">
        <v>902</v>
      </c>
      <c r="D495" s="23" t="s">
        <v>72</v>
      </c>
      <c r="E495" s="23" t="s">
        <v>8</v>
      </c>
      <c r="F495" s="54" t="s">
        <v>493</v>
      </c>
      <c r="G495" s="23"/>
      <c r="H495" s="27">
        <f t="shared" si="42"/>
        <v>4134</v>
      </c>
      <c r="I495" s="27">
        <f t="shared" si="42"/>
        <v>4134</v>
      </c>
      <c r="J495" s="26">
        <f t="shared" si="39"/>
        <v>0</v>
      </c>
      <c r="K495" s="27"/>
    </row>
    <row r="496" spans="2:11" ht="13.5">
      <c r="B496" s="80" t="s">
        <v>16</v>
      </c>
      <c r="C496" s="65">
        <v>902</v>
      </c>
      <c r="D496" s="23" t="s">
        <v>72</v>
      </c>
      <c r="E496" s="23" t="s">
        <v>8</v>
      </c>
      <c r="F496" s="54" t="s">
        <v>493</v>
      </c>
      <c r="G496" s="23" t="s">
        <v>10</v>
      </c>
      <c r="H496" s="27">
        <f t="shared" si="42"/>
        <v>4134</v>
      </c>
      <c r="I496" s="27">
        <f t="shared" si="42"/>
        <v>4134</v>
      </c>
      <c r="J496" s="26">
        <f t="shared" si="39"/>
        <v>0</v>
      </c>
      <c r="K496" s="27"/>
    </row>
    <row r="497" spans="2:11" ht="13.5">
      <c r="B497" s="17" t="s">
        <v>74</v>
      </c>
      <c r="C497" s="65">
        <v>902</v>
      </c>
      <c r="D497" s="23" t="s">
        <v>72</v>
      </c>
      <c r="E497" s="23" t="s">
        <v>8</v>
      </c>
      <c r="F497" s="54" t="s">
        <v>493</v>
      </c>
      <c r="G497" s="23" t="s">
        <v>116</v>
      </c>
      <c r="H497" s="27">
        <f t="shared" si="42"/>
        <v>4134</v>
      </c>
      <c r="I497" s="27">
        <f t="shared" si="42"/>
        <v>4134</v>
      </c>
      <c r="J497" s="26">
        <f t="shared" si="39"/>
        <v>0</v>
      </c>
      <c r="K497" s="27" t="e">
        <f>H497-#REF!</f>
        <v>#REF!</v>
      </c>
    </row>
    <row r="498" spans="2:11" ht="27">
      <c r="B498" s="17" t="s">
        <v>491</v>
      </c>
      <c r="C498" s="65">
        <v>902</v>
      </c>
      <c r="D498" s="23" t="s">
        <v>72</v>
      </c>
      <c r="E498" s="23" t="s">
        <v>8</v>
      </c>
      <c r="F498" s="54" t="s">
        <v>493</v>
      </c>
      <c r="G498" s="23" t="s">
        <v>115</v>
      </c>
      <c r="H498" s="27">
        <f>'Функциональная 2020'!G983</f>
        <v>4134</v>
      </c>
      <c r="I498" s="27">
        <f>'Функциональная 2020'!H983</f>
        <v>4134</v>
      </c>
      <c r="J498" s="26">
        <f t="shared" si="39"/>
        <v>0</v>
      </c>
      <c r="K498" s="27" t="e">
        <f>H498-#REF!</f>
        <v>#REF!</v>
      </c>
    </row>
    <row r="499" spans="2:11" s="98" customFormat="1" ht="15.75" customHeight="1">
      <c r="B499" s="19" t="s">
        <v>73</v>
      </c>
      <c r="C499" s="100">
        <v>902</v>
      </c>
      <c r="D499" s="24" t="s">
        <v>72</v>
      </c>
      <c r="E499" s="24" t="s">
        <v>9</v>
      </c>
      <c r="F499" s="24"/>
      <c r="G499" s="24"/>
      <c r="H499" s="26">
        <f>H500+H506</f>
        <v>42254</v>
      </c>
      <c r="I499" s="26">
        <f>I500+I506</f>
        <v>43222.5</v>
      </c>
      <c r="J499" s="26">
        <f t="shared" si="39"/>
        <v>968.5</v>
      </c>
      <c r="K499" s="26" t="e">
        <f>H499-#REF!</f>
        <v>#REF!</v>
      </c>
    </row>
    <row r="500" spans="2:11" ht="41.25">
      <c r="B500" s="17" t="s">
        <v>533</v>
      </c>
      <c r="C500" s="65">
        <v>902</v>
      </c>
      <c r="D500" s="23" t="s">
        <v>72</v>
      </c>
      <c r="E500" s="23" t="s">
        <v>9</v>
      </c>
      <c r="F500" s="54" t="s">
        <v>8</v>
      </c>
      <c r="G500" s="23"/>
      <c r="H500" s="27">
        <f aca="true" t="shared" si="43" ref="H500:I504">H501</f>
        <v>42254</v>
      </c>
      <c r="I500" s="27">
        <f t="shared" si="43"/>
        <v>42254</v>
      </c>
      <c r="J500" s="26">
        <f t="shared" si="39"/>
        <v>0</v>
      </c>
      <c r="K500" s="26" t="e">
        <f>H500-#REF!</f>
        <v>#REF!</v>
      </c>
    </row>
    <row r="501" spans="2:11" ht="41.25">
      <c r="B501" s="17" t="s">
        <v>494</v>
      </c>
      <c r="C501" s="65">
        <v>902</v>
      </c>
      <c r="D501" s="23" t="s">
        <v>72</v>
      </c>
      <c r="E501" s="23" t="s">
        <v>9</v>
      </c>
      <c r="F501" s="54" t="s">
        <v>495</v>
      </c>
      <c r="G501" s="23"/>
      <c r="H501" s="27">
        <f t="shared" si="43"/>
        <v>42254</v>
      </c>
      <c r="I501" s="27">
        <f t="shared" si="43"/>
        <v>42254</v>
      </c>
      <c r="J501" s="26">
        <f t="shared" si="39"/>
        <v>0</v>
      </c>
      <c r="K501" s="26"/>
    </row>
    <row r="502" spans="2:11" ht="27">
      <c r="B502" s="17" t="s">
        <v>497</v>
      </c>
      <c r="C502" s="65">
        <v>902</v>
      </c>
      <c r="D502" s="23" t="s">
        <v>72</v>
      </c>
      <c r="E502" s="23" t="s">
        <v>9</v>
      </c>
      <c r="F502" s="54" t="s">
        <v>496</v>
      </c>
      <c r="G502" s="23"/>
      <c r="H502" s="27">
        <f t="shared" si="43"/>
        <v>42254</v>
      </c>
      <c r="I502" s="27">
        <f t="shared" si="43"/>
        <v>42254</v>
      </c>
      <c r="J502" s="26">
        <f t="shared" si="39"/>
        <v>0</v>
      </c>
      <c r="K502" s="26" t="e">
        <f>H502-#REF!</f>
        <v>#REF!</v>
      </c>
    </row>
    <row r="503" spans="2:11" ht="13.5">
      <c r="B503" s="80" t="s">
        <v>16</v>
      </c>
      <c r="C503" s="65">
        <v>902</v>
      </c>
      <c r="D503" s="23" t="s">
        <v>72</v>
      </c>
      <c r="E503" s="23" t="s">
        <v>9</v>
      </c>
      <c r="F503" s="54" t="s">
        <v>496</v>
      </c>
      <c r="G503" s="23" t="s">
        <v>10</v>
      </c>
      <c r="H503" s="27">
        <f t="shared" si="43"/>
        <v>42254</v>
      </c>
      <c r="I503" s="27">
        <f t="shared" si="43"/>
        <v>42254</v>
      </c>
      <c r="J503" s="26">
        <f t="shared" si="39"/>
        <v>0</v>
      </c>
      <c r="K503" s="26"/>
    </row>
    <row r="504" spans="2:11" ht="13.5">
      <c r="B504" s="17" t="s">
        <v>74</v>
      </c>
      <c r="C504" s="65">
        <v>902</v>
      </c>
      <c r="D504" s="23" t="s">
        <v>72</v>
      </c>
      <c r="E504" s="23" t="s">
        <v>9</v>
      </c>
      <c r="F504" s="54" t="s">
        <v>496</v>
      </c>
      <c r="G504" s="23" t="s">
        <v>116</v>
      </c>
      <c r="H504" s="27">
        <f t="shared" si="43"/>
        <v>42254</v>
      </c>
      <c r="I504" s="27">
        <f t="shared" si="43"/>
        <v>42254</v>
      </c>
      <c r="J504" s="26">
        <f t="shared" si="39"/>
        <v>0</v>
      </c>
      <c r="K504" s="26" t="e">
        <f>H504-#REF!</f>
        <v>#REF!</v>
      </c>
    </row>
    <row r="505" spans="2:11" ht="27">
      <c r="B505" s="17" t="s">
        <v>497</v>
      </c>
      <c r="C505" s="65">
        <v>902</v>
      </c>
      <c r="D505" s="23" t="s">
        <v>72</v>
      </c>
      <c r="E505" s="23" t="s">
        <v>9</v>
      </c>
      <c r="F505" s="54" t="s">
        <v>496</v>
      </c>
      <c r="G505" s="23" t="s">
        <v>117</v>
      </c>
      <c r="H505" s="27">
        <f>'Функциональная 2020'!G990</f>
        <v>42254</v>
      </c>
      <c r="I505" s="27">
        <f>'Функциональная 2020'!H990</f>
        <v>42254</v>
      </c>
      <c r="J505" s="26">
        <f t="shared" si="39"/>
        <v>0</v>
      </c>
      <c r="K505" s="26" t="e">
        <f>H505-#REF!</f>
        <v>#REF!</v>
      </c>
    </row>
    <row r="506" spans="2:11" ht="15" customHeight="1">
      <c r="B506" s="40" t="s">
        <v>453</v>
      </c>
      <c r="C506" s="65">
        <v>902</v>
      </c>
      <c r="D506" s="23" t="s">
        <v>155</v>
      </c>
      <c r="E506" s="23" t="s">
        <v>9</v>
      </c>
      <c r="F506" s="54" t="s">
        <v>181</v>
      </c>
      <c r="G506" s="23"/>
      <c r="H506" s="27">
        <f aca="true" t="shared" si="44" ref="H506:I508">H507</f>
        <v>0</v>
      </c>
      <c r="I506" s="27">
        <f t="shared" si="44"/>
        <v>968.5</v>
      </c>
      <c r="J506" s="26">
        <f t="shared" si="39"/>
        <v>968.5</v>
      </c>
      <c r="K506" s="26"/>
    </row>
    <row r="507" spans="2:11" ht="15" customHeight="1">
      <c r="B507" s="80" t="s">
        <v>16</v>
      </c>
      <c r="C507" s="65">
        <v>902</v>
      </c>
      <c r="D507" s="23" t="s">
        <v>72</v>
      </c>
      <c r="E507" s="23" t="s">
        <v>9</v>
      </c>
      <c r="F507" s="54" t="s">
        <v>604</v>
      </c>
      <c r="G507" s="23" t="s">
        <v>10</v>
      </c>
      <c r="H507" s="27">
        <f t="shared" si="44"/>
        <v>0</v>
      </c>
      <c r="I507" s="27">
        <f t="shared" si="44"/>
        <v>968.5</v>
      </c>
      <c r="J507" s="26">
        <f t="shared" si="39"/>
        <v>968.5</v>
      </c>
      <c r="K507" s="26"/>
    </row>
    <row r="508" spans="2:11" ht="15" customHeight="1">
      <c r="B508" s="17" t="s">
        <v>74</v>
      </c>
      <c r="C508" s="65">
        <v>902</v>
      </c>
      <c r="D508" s="23" t="s">
        <v>72</v>
      </c>
      <c r="E508" s="23" t="s">
        <v>9</v>
      </c>
      <c r="F508" s="54" t="s">
        <v>604</v>
      </c>
      <c r="G508" s="23" t="s">
        <v>116</v>
      </c>
      <c r="H508" s="27">
        <f t="shared" si="44"/>
        <v>0</v>
      </c>
      <c r="I508" s="27">
        <f t="shared" si="44"/>
        <v>968.5</v>
      </c>
      <c r="J508" s="26">
        <f t="shared" si="39"/>
        <v>968.5</v>
      </c>
      <c r="K508" s="26"/>
    </row>
    <row r="509" spans="2:11" ht="26.25" customHeight="1">
      <c r="B509" s="17" t="s">
        <v>497</v>
      </c>
      <c r="C509" s="65">
        <v>902</v>
      </c>
      <c r="D509" s="23" t="s">
        <v>72</v>
      </c>
      <c r="E509" s="23" t="s">
        <v>9</v>
      </c>
      <c r="F509" s="54" t="s">
        <v>604</v>
      </c>
      <c r="G509" s="23" t="s">
        <v>117</v>
      </c>
      <c r="H509" s="27">
        <f>'Функциональная 2020'!G994</f>
        <v>0</v>
      </c>
      <c r="I509" s="27">
        <f>'Функциональная 2020'!H994</f>
        <v>968.5</v>
      </c>
      <c r="J509" s="26">
        <f t="shared" si="39"/>
        <v>968.5</v>
      </c>
      <c r="K509" s="26"/>
    </row>
    <row r="510" spans="2:11" s="98" customFormat="1" ht="13.5">
      <c r="B510" s="81" t="s">
        <v>75</v>
      </c>
      <c r="C510" s="100">
        <v>902</v>
      </c>
      <c r="D510" s="24" t="s">
        <v>72</v>
      </c>
      <c r="E510" s="24" t="s">
        <v>12</v>
      </c>
      <c r="F510" s="53"/>
      <c r="G510" s="24"/>
      <c r="H510" s="26">
        <f>H515</f>
        <v>18113.7</v>
      </c>
      <c r="I510" s="26">
        <f>I515</f>
        <v>23421.4</v>
      </c>
      <c r="J510" s="26">
        <f t="shared" si="39"/>
        <v>5307.700000000001</v>
      </c>
      <c r="K510" s="26" t="e">
        <f>H510-#REF!</f>
        <v>#REF!</v>
      </c>
    </row>
    <row r="511" spans="2:11" ht="13.5">
      <c r="B511" s="15" t="s">
        <v>167</v>
      </c>
      <c r="C511" s="65">
        <v>902</v>
      </c>
      <c r="D511" s="23" t="s">
        <v>72</v>
      </c>
      <c r="E511" s="23" t="s">
        <v>12</v>
      </c>
      <c r="F511" s="54" t="s">
        <v>166</v>
      </c>
      <c r="G511" s="23" t="s">
        <v>10</v>
      </c>
      <c r="H511" s="27">
        <f>H512</f>
        <v>0</v>
      </c>
      <c r="I511" s="27">
        <f>I512</f>
        <v>0</v>
      </c>
      <c r="J511" s="26">
        <f t="shared" si="39"/>
        <v>0</v>
      </c>
      <c r="K511" s="26" t="e">
        <f>H511-#REF!</f>
        <v>#REF!</v>
      </c>
    </row>
    <row r="512" spans="2:11" ht="13.5">
      <c r="B512" s="15" t="s">
        <v>34</v>
      </c>
      <c r="C512" s="65">
        <v>902</v>
      </c>
      <c r="D512" s="23" t="s">
        <v>72</v>
      </c>
      <c r="E512" s="23" t="s">
        <v>12</v>
      </c>
      <c r="F512" s="54" t="s">
        <v>166</v>
      </c>
      <c r="G512" s="23" t="s">
        <v>100</v>
      </c>
      <c r="H512" s="27"/>
      <c r="I512" s="27"/>
      <c r="J512" s="26">
        <f t="shared" si="39"/>
        <v>0</v>
      </c>
      <c r="K512" s="26" t="e">
        <f>H512-#REF!</f>
        <v>#REF!</v>
      </c>
    </row>
    <row r="513" spans="2:11" ht="13.5">
      <c r="B513" s="42" t="s">
        <v>170</v>
      </c>
      <c r="C513" s="65">
        <v>902</v>
      </c>
      <c r="D513" s="23" t="s">
        <v>72</v>
      </c>
      <c r="E513" s="23" t="s">
        <v>12</v>
      </c>
      <c r="F513" s="54" t="s">
        <v>172</v>
      </c>
      <c r="G513" s="23" t="s">
        <v>10</v>
      </c>
      <c r="H513" s="27">
        <f>H514</f>
        <v>0</v>
      </c>
      <c r="I513" s="27">
        <f>I514</f>
        <v>0</v>
      </c>
      <c r="J513" s="26">
        <f t="shared" si="39"/>
        <v>0</v>
      </c>
      <c r="K513" s="26" t="e">
        <f>H513-#REF!</f>
        <v>#REF!</v>
      </c>
    </row>
    <row r="514" spans="2:11" ht="13.5">
      <c r="B514" s="41" t="s">
        <v>171</v>
      </c>
      <c r="C514" s="65">
        <v>902</v>
      </c>
      <c r="D514" s="23" t="s">
        <v>72</v>
      </c>
      <c r="E514" s="23" t="s">
        <v>12</v>
      </c>
      <c r="F514" s="54" t="s">
        <v>172</v>
      </c>
      <c r="G514" s="23" t="s">
        <v>100</v>
      </c>
      <c r="H514" s="27"/>
      <c r="I514" s="27"/>
      <c r="J514" s="26">
        <f t="shared" si="39"/>
        <v>0</v>
      </c>
      <c r="K514" s="26" t="e">
        <f>H514-#REF!</f>
        <v>#REF!</v>
      </c>
    </row>
    <row r="515" spans="2:11" ht="13.5">
      <c r="B515" s="40" t="s">
        <v>453</v>
      </c>
      <c r="C515" s="65">
        <v>902</v>
      </c>
      <c r="D515" s="23" t="s">
        <v>72</v>
      </c>
      <c r="E515" s="23" t="s">
        <v>12</v>
      </c>
      <c r="F515" s="54" t="s">
        <v>181</v>
      </c>
      <c r="G515" s="23"/>
      <c r="H515" s="27">
        <f>H516+H519+H522+H525+H528+H531+H534+H537+H540+H543+H546+H550+H554</f>
        <v>18113.7</v>
      </c>
      <c r="I515" s="27">
        <f>I516+I519+I522+I525+I528+I531+I534+I537+I540+I543+I546+I550+I554</f>
        <v>23421.4</v>
      </c>
      <c r="J515" s="26">
        <f t="shared" si="39"/>
        <v>5307.700000000001</v>
      </c>
      <c r="K515" s="26"/>
    </row>
    <row r="516" spans="2:11" ht="54.75">
      <c r="B516" s="37" t="s">
        <v>149</v>
      </c>
      <c r="C516" s="65">
        <v>902</v>
      </c>
      <c r="D516" s="23" t="s">
        <v>72</v>
      </c>
      <c r="E516" s="23" t="s">
        <v>12</v>
      </c>
      <c r="F516" s="54" t="s">
        <v>498</v>
      </c>
      <c r="G516" s="23"/>
      <c r="H516" s="27">
        <f>H517</f>
        <v>2950.2</v>
      </c>
      <c r="I516" s="27">
        <f>I517</f>
        <v>3135.3</v>
      </c>
      <c r="J516" s="26">
        <f t="shared" si="39"/>
        <v>185.10000000000036</v>
      </c>
      <c r="K516" s="26" t="e">
        <f>H516-#REF!</f>
        <v>#REF!</v>
      </c>
    </row>
    <row r="517" spans="2:11" ht="13.5">
      <c r="B517" s="80" t="s">
        <v>16</v>
      </c>
      <c r="C517" s="65">
        <v>902</v>
      </c>
      <c r="D517" s="23" t="s">
        <v>72</v>
      </c>
      <c r="E517" s="23" t="s">
        <v>12</v>
      </c>
      <c r="F517" s="54" t="s">
        <v>498</v>
      </c>
      <c r="G517" s="23" t="s">
        <v>10</v>
      </c>
      <c r="H517" s="27">
        <f>H518</f>
        <v>2950.2</v>
      </c>
      <c r="I517" s="27">
        <f>I518</f>
        <v>3135.3</v>
      </c>
      <c r="J517" s="26">
        <f t="shared" si="39"/>
        <v>185.10000000000036</v>
      </c>
      <c r="K517" s="26"/>
    </row>
    <row r="518" spans="2:11" ht="13.5">
      <c r="B518" s="37" t="s">
        <v>34</v>
      </c>
      <c r="C518" s="65">
        <v>902</v>
      </c>
      <c r="D518" s="23" t="s">
        <v>72</v>
      </c>
      <c r="E518" s="23" t="s">
        <v>12</v>
      </c>
      <c r="F518" s="54" t="s">
        <v>498</v>
      </c>
      <c r="G518" s="23" t="s">
        <v>100</v>
      </c>
      <c r="H518" s="27">
        <f>'Функциональная 2020'!G999</f>
        <v>2950.2</v>
      </c>
      <c r="I518" s="27">
        <f>'Функциональная 2020'!H999</f>
        <v>3135.3</v>
      </c>
      <c r="J518" s="26">
        <f t="shared" si="39"/>
        <v>185.10000000000036</v>
      </c>
      <c r="K518" s="26"/>
    </row>
    <row r="519" spans="2:11" ht="118.5" customHeight="1">
      <c r="B519" s="37" t="s">
        <v>150</v>
      </c>
      <c r="C519" s="65">
        <v>902</v>
      </c>
      <c r="D519" s="23" t="s">
        <v>72</v>
      </c>
      <c r="E519" s="23" t="s">
        <v>12</v>
      </c>
      <c r="F519" s="54" t="s">
        <v>499</v>
      </c>
      <c r="G519" s="23"/>
      <c r="H519" s="27">
        <f>H520</f>
        <v>18</v>
      </c>
      <c r="I519" s="27">
        <f>I520</f>
        <v>16</v>
      </c>
      <c r="J519" s="26">
        <f t="shared" si="39"/>
        <v>-2</v>
      </c>
      <c r="K519" s="26" t="e">
        <f>H519-#REF!</f>
        <v>#REF!</v>
      </c>
    </row>
    <row r="520" spans="2:11" ht="13.5">
      <c r="B520" s="80" t="s">
        <v>16</v>
      </c>
      <c r="C520" s="65">
        <v>902</v>
      </c>
      <c r="D520" s="23" t="s">
        <v>72</v>
      </c>
      <c r="E520" s="23" t="s">
        <v>12</v>
      </c>
      <c r="F520" s="54" t="s">
        <v>499</v>
      </c>
      <c r="G520" s="23" t="s">
        <v>10</v>
      </c>
      <c r="H520" s="27">
        <f>H521</f>
        <v>18</v>
      </c>
      <c r="I520" s="27">
        <f>I521</f>
        <v>16</v>
      </c>
      <c r="J520" s="26">
        <f t="shared" si="39"/>
        <v>-2</v>
      </c>
      <c r="K520" s="26"/>
    </row>
    <row r="521" spans="2:11" ht="13.5">
      <c r="B521" s="37" t="s">
        <v>34</v>
      </c>
      <c r="C521" s="65">
        <v>902</v>
      </c>
      <c r="D521" s="23" t="s">
        <v>72</v>
      </c>
      <c r="E521" s="23" t="s">
        <v>12</v>
      </c>
      <c r="F521" s="54" t="s">
        <v>499</v>
      </c>
      <c r="G521" s="23" t="s">
        <v>100</v>
      </c>
      <c r="H521" s="27">
        <f>'Функциональная 2020'!G1002</f>
        <v>18</v>
      </c>
      <c r="I521" s="27">
        <f>'Функциональная 2020'!H1002</f>
        <v>16</v>
      </c>
      <c r="J521" s="26">
        <f t="shared" si="39"/>
        <v>-2</v>
      </c>
      <c r="K521" s="26"/>
    </row>
    <row r="522" spans="2:11" ht="48.75" customHeight="1">
      <c r="B522" s="17" t="s">
        <v>151</v>
      </c>
      <c r="C522" s="65">
        <v>902</v>
      </c>
      <c r="D522" s="23" t="s">
        <v>72</v>
      </c>
      <c r="E522" s="23" t="s">
        <v>12</v>
      </c>
      <c r="F522" s="54" t="s">
        <v>500</v>
      </c>
      <c r="G522" s="23"/>
      <c r="H522" s="27">
        <f>H523</f>
        <v>64</v>
      </c>
      <c r="I522" s="27">
        <f>I523</f>
        <v>64</v>
      </c>
      <c r="J522" s="26">
        <f t="shared" si="39"/>
        <v>0</v>
      </c>
      <c r="K522" s="26" t="e">
        <f>H522-#REF!</f>
        <v>#REF!</v>
      </c>
    </row>
    <row r="523" spans="2:11" ht="13.5">
      <c r="B523" s="80" t="s">
        <v>16</v>
      </c>
      <c r="C523" s="65">
        <v>902</v>
      </c>
      <c r="D523" s="23" t="s">
        <v>72</v>
      </c>
      <c r="E523" s="23" t="s">
        <v>12</v>
      </c>
      <c r="F523" s="54" t="s">
        <v>500</v>
      </c>
      <c r="G523" s="23" t="s">
        <v>10</v>
      </c>
      <c r="H523" s="27">
        <f>H524</f>
        <v>64</v>
      </c>
      <c r="I523" s="27">
        <f>I524</f>
        <v>64</v>
      </c>
      <c r="J523" s="26">
        <f t="shared" si="39"/>
        <v>0</v>
      </c>
      <c r="K523" s="26"/>
    </row>
    <row r="524" spans="2:11" ht="13.5">
      <c r="B524" s="37" t="s">
        <v>34</v>
      </c>
      <c r="C524" s="65">
        <v>902</v>
      </c>
      <c r="D524" s="23" t="s">
        <v>72</v>
      </c>
      <c r="E524" s="23" t="s">
        <v>12</v>
      </c>
      <c r="F524" s="54" t="s">
        <v>500</v>
      </c>
      <c r="G524" s="23" t="s">
        <v>100</v>
      </c>
      <c r="H524" s="27">
        <f>'Функциональная 2020'!G1005</f>
        <v>64</v>
      </c>
      <c r="I524" s="27">
        <f>'Функциональная 2020'!H1005</f>
        <v>64</v>
      </c>
      <c r="J524" s="26">
        <f t="shared" si="39"/>
        <v>0</v>
      </c>
      <c r="K524" s="26"/>
    </row>
    <row r="525" spans="2:11" ht="54.75">
      <c r="B525" s="17" t="s">
        <v>152</v>
      </c>
      <c r="C525" s="65">
        <v>902</v>
      </c>
      <c r="D525" s="23" t="s">
        <v>72</v>
      </c>
      <c r="E525" s="23" t="s">
        <v>12</v>
      </c>
      <c r="F525" s="23" t="s">
        <v>501</v>
      </c>
      <c r="G525" s="23"/>
      <c r="H525" s="27">
        <f>H526</f>
        <v>5909.3</v>
      </c>
      <c r="I525" s="27">
        <f>I526</f>
        <v>5909.3</v>
      </c>
      <c r="J525" s="26">
        <f t="shared" si="39"/>
        <v>0</v>
      </c>
      <c r="K525" s="26" t="e">
        <f>H525-#REF!</f>
        <v>#REF!</v>
      </c>
    </row>
    <row r="526" spans="2:11" ht="13.5">
      <c r="B526" s="80" t="s">
        <v>16</v>
      </c>
      <c r="C526" s="65">
        <v>902</v>
      </c>
      <c r="D526" s="23" t="s">
        <v>72</v>
      </c>
      <c r="E526" s="23" t="s">
        <v>12</v>
      </c>
      <c r="F526" s="23" t="s">
        <v>501</v>
      </c>
      <c r="G526" s="23" t="s">
        <v>10</v>
      </c>
      <c r="H526" s="27">
        <f>H527</f>
        <v>5909.3</v>
      </c>
      <c r="I526" s="27">
        <f>I527</f>
        <v>5909.3</v>
      </c>
      <c r="J526" s="26">
        <f t="shared" si="39"/>
        <v>0</v>
      </c>
      <c r="K526" s="26"/>
    </row>
    <row r="527" spans="2:11" ht="13.5">
      <c r="B527" s="37" t="s">
        <v>34</v>
      </c>
      <c r="C527" s="65">
        <v>902</v>
      </c>
      <c r="D527" s="23" t="s">
        <v>72</v>
      </c>
      <c r="E527" s="23" t="s">
        <v>12</v>
      </c>
      <c r="F527" s="23" t="s">
        <v>501</v>
      </c>
      <c r="G527" s="23" t="s">
        <v>100</v>
      </c>
      <c r="H527" s="27">
        <f>'Функциональная 2020'!G1008</f>
        <v>5909.3</v>
      </c>
      <c r="I527" s="27">
        <f>'Функциональная 2020'!H1008</f>
        <v>5909.3</v>
      </c>
      <c r="J527" s="26">
        <f t="shared" si="39"/>
        <v>0</v>
      </c>
      <c r="K527" s="26"/>
    </row>
    <row r="528" spans="2:11" ht="82.5">
      <c r="B528" s="17" t="s">
        <v>153</v>
      </c>
      <c r="C528" s="65">
        <v>902</v>
      </c>
      <c r="D528" s="23" t="s">
        <v>72</v>
      </c>
      <c r="E528" s="23" t="s">
        <v>12</v>
      </c>
      <c r="F528" s="23" t="s">
        <v>502</v>
      </c>
      <c r="G528" s="23"/>
      <c r="H528" s="27">
        <f>H529</f>
        <v>82.2</v>
      </c>
      <c r="I528" s="27">
        <f>I529</f>
        <v>82.2</v>
      </c>
      <c r="J528" s="26">
        <f t="shared" si="39"/>
        <v>0</v>
      </c>
      <c r="K528" s="26" t="e">
        <f>H528-#REF!</f>
        <v>#REF!</v>
      </c>
    </row>
    <row r="529" spans="2:11" ht="13.5">
      <c r="B529" s="80" t="s">
        <v>16</v>
      </c>
      <c r="C529" s="65">
        <v>902</v>
      </c>
      <c r="D529" s="23" t="s">
        <v>72</v>
      </c>
      <c r="E529" s="23" t="s">
        <v>12</v>
      </c>
      <c r="F529" s="23" t="s">
        <v>502</v>
      </c>
      <c r="G529" s="23" t="s">
        <v>10</v>
      </c>
      <c r="H529" s="27">
        <f>H530</f>
        <v>82.2</v>
      </c>
      <c r="I529" s="27">
        <f>I530</f>
        <v>82.2</v>
      </c>
      <c r="J529" s="26">
        <f t="shared" si="39"/>
        <v>0</v>
      </c>
      <c r="K529" s="26"/>
    </row>
    <row r="530" spans="2:11" ht="13.5">
      <c r="B530" s="37" t="s">
        <v>34</v>
      </c>
      <c r="C530" s="65">
        <v>902</v>
      </c>
      <c r="D530" s="23" t="s">
        <v>72</v>
      </c>
      <c r="E530" s="23" t="s">
        <v>12</v>
      </c>
      <c r="F530" s="23" t="s">
        <v>502</v>
      </c>
      <c r="G530" s="23" t="s">
        <v>100</v>
      </c>
      <c r="H530" s="27">
        <f>'Функциональная 2020'!G1011</f>
        <v>82.2</v>
      </c>
      <c r="I530" s="27">
        <f>'Функциональная 2020'!H1011</f>
        <v>82.2</v>
      </c>
      <c r="J530" s="26">
        <f t="shared" si="39"/>
        <v>0</v>
      </c>
      <c r="K530" s="26"/>
    </row>
    <row r="531" spans="2:11" ht="69">
      <c r="B531" s="38" t="s">
        <v>154</v>
      </c>
      <c r="C531" s="65">
        <v>902</v>
      </c>
      <c r="D531" s="23" t="s">
        <v>155</v>
      </c>
      <c r="E531" s="23" t="s">
        <v>12</v>
      </c>
      <c r="F531" s="23" t="s">
        <v>503</v>
      </c>
      <c r="G531" s="23"/>
      <c r="H531" s="27">
        <f>H532</f>
        <v>101</v>
      </c>
      <c r="I531" s="27">
        <f>I532</f>
        <v>101</v>
      </c>
      <c r="J531" s="26">
        <f t="shared" si="39"/>
        <v>0</v>
      </c>
      <c r="K531" s="26" t="e">
        <f>H531-#REF!</f>
        <v>#REF!</v>
      </c>
    </row>
    <row r="532" spans="2:11" ht="13.5">
      <c r="B532" s="80" t="s">
        <v>16</v>
      </c>
      <c r="C532" s="65">
        <v>902</v>
      </c>
      <c r="D532" s="23" t="s">
        <v>72</v>
      </c>
      <c r="E532" s="23" t="s">
        <v>12</v>
      </c>
      <c r="F532" s="23" t="s">
        <v>503</v>
      </c>
      <c r="G532" s="23" t="s">
        <v>10</v>
      </c>
      <c r="H532" s="27">
        <f>H533</f>
        <v>101</v>
      </c>
      <c r="I532" s="27">
        <f>I533</f>
        <v>101</v>
      </c>
      <c r="J532" s="26">
        <f t="shared" si="39"/>
        <v>0</v>
      </c>
      <c r="K532" s="26"/>
    </row>
    <row r="533" spans="2:11" ht="13.5">
      <c r="B533" s="37" t="s">
        <v>34</v>
      </c>
      <c r="C533" s="65">
        <v>902</v>
      </c>
      <c r="D533" s="23" t="s">
        <v>72</v>
      </c>
      <c r="E533" s="23" t="s">
        <v>12</v>
      </c>
      <c r="F533" s="23" t="s">
        <v>503</v>
      </c>
      <c r="G533" s="23" t="s">
        <v>100</v>
      </c>
      <c r="H533" s="27">
        <f>'Функциональная 2020'!G1014</f>
        <v>101</v>
      </c>
      <c r="I533" s="27">
        <f>'Функциональная 2020'!H1014</f>
        <v>101</v>
      </c>
      <c r="J533" s="26">
        <f t="shared" si="39"/>
        <v>0</v>
      </c>
      <c r="K533" s="26"/>
    </row>
    <row r="534" spans="2:11" ht="27">
      <c r="B534" s="39" t="s">
        <v>156</v>
      </c>
      <c r="C534" s="65">
        <v>902</v>
      </c>
      <c r="D534" s="23" t="s">
        <v>155</v>
      </c>
      <c r="E534" s="23" t="s">
        <v>12</v>
      </c>
      <c r="F534" s="23" t="s">
        <v>504</v>
      </c>
      <c r="G534" s="23"/>
      <c r="H534" s="27">
        <f>H535</f>
        <v>134</v>
      </c>
      <c r="I534" s="27">
        <f>I535</f>
        <v>124</v>
      </c>
      <c r="J534" s="26">
        <f aca="true" t="shared" si="45" ref="J534:J597">I534-H534</f>
        <v>-10</v>
      </c>
      <c r="K534" s="26" t="e">
        <f>H534-#REF!</f>
        <v>#REF!</v>
      </c>
    </row>
    <row r="535" spans="2:11" ht="13.5">
      <c r="B535" s="80" t="s">
        <v>16</v>
      </c>
      <c r="C535" s="65">
        <v>902</v>
      </c>
      <c r="D535" s="23" t="s">
        <v>72</v>
      </c>
      <c r="E535" s="23" t="s">
        <v>12</v>
      </c>
      <c r="F535" s="23" t="s">
        <v>504</v>
      </c>
      <c r="G535" s="23" t="s">
        <v>10</v>
      </c>
      <c r="H535" s="27">
        <f>H536</f>
        <v>134</v>
      </c>
      <c r="I535" s="27">
        <f>I536</f>
        <v>124</v>
      </c>
      <c r="J535" s="26">
        <f t="shared" si="45"/>
        <v>-10</v>
      </c>
      <c r="K535" s="26"/>
    </row>
    <row r="536" spans="2:11" ht="13.5">
      <c r="B536" s="37" t="s">
        <v>34</v>
      </c>
      <c r="C536" s="65">
        <v>902</v>
      </c>
      <c r="D536" s="23" t="s">
        <v>72</v>
      </c>
      <c r="E536" s="23" t="s">
        <v>12</v>
      </c>
      <c r="F536" s="23" t="s">
        <v>504</v>
      </c>
      <c r="G536" s="23" t="s">
        <v>100</v>
      </c>
      <c r="H536" s="27">
        <f>'Функциональная 2020'!G1017</f>
        <v>134</v>
      </c>
      <c r="I536" s="27">
        <f>'Функциональная 2020'!H1017</f>
        <v>124</v>
      </c>
      <c r="J536" s="26">
        <f t="shared" si="45"/>
        <v>-10</v>
      </c>
      <c r="K536" s="26"/>
    </row>
    <row r="537" spans="2:11" ht="27">
      <c r="B537" s="39" t="s">
        <v>157</v>
      </c>
      <c r="C537" s="65">
        <v>902</v>
      </c>
      <c r="D537" s="23" t="s">
        <v>155</v>
      </c>
      <c r="E537" s="23" t="s">
        <v>12</v>
      </c>
      <c r="F537" s="23" t="s">
        <v>505</v>
      </c>
      <c r="G537" s="23"/>
      <c r="H537" s="27">
        <f>H538</f>
        <v>150</v>
      </c>
      <c r="I537" s="27">
        <f>I538</f>
        <v>150</v>
      </c>
      <c r="J537" s="26">
        <f t="shared" si="45"/>
        <v>0</v>
      </c>
      <c r="K537" s="26" t="e">
        <f>H537-#REF!</f>
        <v>#REF!</v>
      </c>
    </row>
    <row r="538" spans="2:11" ht="13.5">
      <c r="B538" s="80" t="s">
        <v>16</v>
      </c>
      <c r="C538" s="65">
        <v>902</v>
      </c>
      <c r="D538" s="23" t="s">
        <v>72</v>
      </c>
      <c r="E538" s="23" t="s">
        <v>12</v>
      </c>
      <c r="F538" s="23" t="s">
        <v>505</v>
      </c>
      <c r="G538" s="23" t="s">
        <v>10</v>
      </c>
      <c r="H538" s="27">
        <f>H539</f>
        <v>150</v>
      </c>
      <c r="I538" s="27">
        <f>I539</f>
        <v>150</v>
      </c>
      <c r="J538" s="26">
        <f t="shared" si="45"/>
        <v>0</v>
      </c>
      <c r="K538" s="26"/>
    </row>
    <row r="539" spans="2:11" ht="13.5">
      <c r="B539" s="37" t="s">
        <v>34</v>
      </c>
      <c r="C539" s="65">
        <v>902</v>
      </c>
      <c r="D539" s="23" t="s">
        <v>72</v>
      </c>
      <c r="E539" s="23" t="s">
        <v>12</v>
      </c>
      <c r="F539" s="23" t="s">
        <v>505</v>
      </c>
      <c r="G539" s="23" t="s">
        <v>100</v>
      </c>
      <c r="H539" s="27">
        <f>'Функциональная 2020'!G1020</f>
        <v>150</v>
      </c>
      <c r="I539" s="27">
        <f>'Функциональная 2020'!H1020</f>
        <v>150</v>
      </c>
      <c r="J539" s="26">
        <f t="shared" si="45"/>
        <v>0</v>
      </c>
      <c r="K539" s="26"/>
    </row>
    <row r="540" spans="2:11" ht="27">
      <c r="B540" s="38" t="s">
        <v>158</v>
      </c>
      <c r="C540" s="65">
        <v>902</v>
      </c>
      <c r="D540" s="23" t="s">
        <v>155</v>
      </c>
      <c r="E540" s="23" t="s">
        <v>12</v>
      </c>
      <c r="F540" s="23" t="s">
        <v>506</v>
      </c>
      <c r="G540" s="23"/>
      <c r="H540" s="27">
        <f>H541</f>
        <v>10</v>
      </c>
      <c r="I540" s="27">
        <f>I541</f>
        <v>10</v>
      </c>
      <c r="J540" s="26">
        <f t="shared" si="45"/>
        <v>0</v>
      </c>
      <c r="K540" s="26" t="e">
        <f>H540-#REF!</f>
        <v>#REF!</v>
      </c>
    </row>
    <row r="541" spans="2:11" ht="13.5">
      <c r="B541" s="80" t="s">
        <v>16</v>
      </c>
      <c r="C541" s="65">
        <v>902</v>
      </c>
      <c r="D541" s="23" t="s">
        <v>72</v>
      </c>
      <c r="E541" s="23" t="s">
        <v>12</v>
      </c>
      <c r="F541" s="23" t="s">
        <v>506</v>
      </c>
      <c r="G541" s="23" t="s">
        <v>10</v>
      </c>
      <c r="H541" s="27">
        <f>H542</f>
        <v>10</v>
      </c>
      <c r="I541" s="27">
        <f>I542</f>
        <v>10</v>
      </c>
      <c r="J541" s="26">
        <f t="shared" si="45"/>
        <v>0</v>
      </c>
      <c r="K541" s="26"/>
    </row>
    <row r="542" spans="2:11" ht="13.5">
      <c r="B542" s="37" t="s">
        <v>34</v>
      </c>
      <c r="C542" s="65">
        <v>902</v>
      </c>
      <c r="D542" s="23" t="s">
        <v>72</v>
      </c>
      <c r="E542" s="23" t="s">
        <v>12</v>
      </c>
      <c r="F542" s="23" t="s">
        <v>506</v>
      </c>
      <c r="G542" s="23" t="s">
        <v>100</v>
      </c>
      <c r="H542" s="27">
        <f>'Функциональная 2020'!G1023</f>
        <v>10</v>
      </c>
      <c r="I542" s="27">
        <f>'Функциональная 2020'!H1023</f>
        <v>10</v>
      </c>
      <c r="J542" s="26">
        <f t="shared" si="45"/>
        <v>0</v>
      </c>
      <c r="K542" s="26"/>
    </row>
    <row r="543" spans="2:11" ht="27">
      <c r="B543" s="38" t="s">
        <v>561</v>
      </c>
      <c r="C543" s="65">
        <v>902</v>
      </c>
      <c r="D543" s="23" t="s">
        <v>155</v>
      </c>
      <c r="E543" s="23" t="s">
        <v>12</v>
      </c>
      <c r="F543" s="23" t="s">
        <v>562</v>
      </c>
      <c r="G543" s="23"/>
      <c r="H543" s="27">
        <f>H544</f>
        <v>8695</v>
      </c>
      <c r="I543" s="27">
        <f>I544</f>
        <v>13829.6</v>
      </c>
      <c r="J543" s="26">
        <f t="shared" si="45"/>
        <v>5134.6</v>
      </c>
      <c r="K543" s="26"/>
    </row>
    <row r="544" spans="2:11" ht="13.5">
      <c r="B544" s="80" t="s">
        <v>16</v>
      </c>
      <c r="C544" s="65">
        <v>902</v>
      </c>
      <c r="D544" s="23" t="s">
        <v>72</v>
      </c>
      <c r="E544" s="23" t="s">
        <v>12</v>
      </c>
      <c r="F544" s="23" t="s">
        <v>562</v>
      </c>
      <c r="G544" s="23" t="s">
        <v>10</v>
      </c>
      <c r="H544" s="27">
        <f>H545</f>
        <v>8695</v>
      </c>
      <c r="I544" s="27">
        <f>I545</f>
        <v>13829.6</v>
      </c>
      <c r="J544" s="26">
        <f t="shared" si="45"/>
        <v>5134.6</v>
      </c>
      <c r="K544" s="26"/>
    </row>
    <row r="545" spans="2:11" ht="13.5">
      <c r="B545" s="37" t="s">
        <v>34</v>
      </c>
      <c r="C545" s="65">
        <v>902</v>
      </c>
      <c r="D545" s="23" t="s">
        <v>72</v>
      </c>
      <c r="E545" s="23" t="s">
        <v>12</v>
      </c>
      <c r="F545" s="23" t="s">
        <v>562</v>
      </c>
      <c r="G545" s="23" t="s">
        <v>100</v>
      </c>
      <c r="H545" s="27">
        <f>'Функциональная 2020'!G1026</f>
        <v>8695</v>
      </c>
      <c r="I545" s="27">
        <f>'Функциональная 2020'!H1026</f>
        <v>13829.6</v>
      </c>
      <c r="J545" s="26">
        <f t="shared" si="45"/>
        <v>5134.6</v>
      </c>
      <c r="K545" s="26"/>
    </row>
    <row r="546" spans="2:11" ht="27" hidden="1">
      <c r="B546" s="116" t="s">
        <v>580</v>
      </c>
      <c r="C546" s="65">
        <v>902</v>
      </c>
      <c r="D546" s="23" t="s">
        <v>72</v>
      </c>
      <c r="E546" s="23" t="s">
        <v>12</v>
      </c>
      <c r="F546" s="23" t="s">
        <v>627</v>
      </c>
      <c r="G546" s="23"/>
      <c r="H546" s="27">
        <f>H547</f>
        <v>0</v>
      </c>
      <c r="I546" s="23"/>
      <c r="J546" s="26">
        <f t="shared" si="45"/>
        <v>0</v>
      </c>
      <c r="K546" s="26"/>
    </row>
    <row r="547" spans="2:11" ht="13.5" hidden="1">
      <c r="B547" s="80" t="s">
        <v>16</v>
      </c>
      <c r="C547" s="65">
        <v>902</v>
      </c>
      <c r="D547" s="23" t="s">
        <v>72</v>
      </c>
      <c r="E547" s="23" t="s">
        <v>12</v>
      </c>
      <c r="F547" s="23" t="s">
        <v>627</v>
      </c>
      <c r="G547" s="23" t="s">
        <v>10</v>
      </c>
      <c r="H547" s="27">
        <f>H548</f>
        <v>0</v>
      </c>
      <c r="I547" s="23"/>
      <c r="J547" s="26">
        <f t="shared" si="45"/>
        <v>0</v>
      </c>
      <c r="K547" s="26"/>
    </row>
    <row r="548" spans="2:11" ht="13.5" hidden="1">
      <c r="B548" s="15" t="s">
        <v>105</v>
      </c>
      <c r="C548" s="65">
        <v>902</v>
      </c>
      <c r="D548" s="23" t="s">
        <v>72</v>
      </c>
      <c r="E548" s="23" t="s">
        <v>12</v>
      </c>
      <c r="F548" s="23" t="s">
        <v>627</v>
      </c>
      <c r="G548" s="23" t="s">
        <v>138</v>
      </c>
      <c r="H548" s="27">
        <f>H549</f>
        <v>0</v>
      </c>
      <c r="I548" s="23"/>
      <c r="J548" s="26">
        <f t="shared" si="45"/>
        <v>0</v>
      </c>
      <c r="K548" s="26"/>
    </row>
    <row r="549" spans="2:11" ht="41.25" hidden="1">
      <c r="B549" s="15" t="s">
        <v>579</v>
      </c>
      <c r="C549" s="65">
        <v>902</v>
      </c>
      <c r="D549" s="23" t="s">
        <v>72</v>
      </c>
      <c r="E549" s="23" t="s">
        <v>12</v>
      </c>
      <c r="F549" s="23" t="s">
        <v>627</v>
      </c>
      <c r="G549" s="23" t="s">
        <v>129</v>
      </c>
      <c r="H549" s="27">
        <f>'Функциональная 2020'!G1030</f>
        <v>0</v>
      </c>
      <c r="I549" s="23"/>
      <c r="J549" s="26">
        <f t="shared" si="45"/>
        <v>0</v>
      </c>
      <c r="K549" s="26"/>
    </row>
    <row r="550" spans="2:11" ht="27" hidden="1">
      <c r="B550" s="120" t="s">
        <v>573</v>
      </c>
      <c r="C550" s="65">
        <v>902</v>
      </c>
      <c r="D550" s="23" t="s">
        <v>72</v>
      </c>
      <c r="E550" s="23" t="s">
        <v>12</v>
      </c>
      <c r="F550" s="23" t="s">
        <v>617</v>
      </c>
      <c r="G550" s="23"/>
      <c r="H550" s="27">
        <f>H551</f>
        <v>0</v>
      </c>
      <c r="I550" s="23"/>
      <c r="J550" s="26">
        <f t="shared" si="45"/>
        <v>0</v>
      </c>
      <c r="K550" s="26"/>
    </row>
    <row r="551" spans="2:11" ht="13.5" hidden="1">
      <c r="B551" s="80" t="s">
        <v>16</v>
      </c>
      <c r="C551" s="65">
        <v>902</v>
      </c>
      <c r="D551" s="23" t="s">
        <v>72</v>
      </c>
      <c r="E551" s="23" t="s">
        <v>12</v>
      </c>
      <c r="F551" s="23" t="s">
        <v>617</v>
      </c>
      <c r="G551" s="23" t="s">
        <v>10</v>
      </c>
      <c r="H551" s="27">
        <f>H552</f>
        <v>0</v>
      </c>
      <c r="I551" s="23"/>
      <c r="J551" s="26">
        <f t="shared" si="45"/>
        <v>0</v>
      </c>
      <c r="K551" s="26"/>
    </row>
    <row r="552" spans="2:11" ht="13.5" hidden="1">
      <c r="B552" s="15" t="s">
        <v>105</v>
      </c>
      <c r="C552" s="65">
        <v>902</v>
      </c>
      <c r="D552" s="23" t="s">
        <v>72</v>
      </c>
      <c r="E552" s="23" t="s">
        <v>12</v>
      </c>
      <c r="F552" s="23" t="s">
        <v>617</v>
      </c>
      <c r="G552" s="23" t="s">
        <v>138</v>
      </c>
      <c r="H552" s="27">
        <f>H553</f>
        <v>0</v>
      </c>
      <c r="I552" s="23"/>
      <c r="J552" s="26">
        <f t="shared" si="45"/>
        <v>0</v>
      </c>
      <c r="K552" s="26"/>
    </row>
    <row r="553" spans="2:11" ht="41.25" hidden="1">
      <c r="B553" s="15" t="s">
        <v>579</v>
      </c>
      <c r="C553" s="65">
        <v>902</v>
      </c>
      <c r="D553" s="23" t="s">
        <v>72</v>
      </c>
      <c r="E553" s="23" t="s">
        <v>12</v>
      </c>
      <c r="F553" s="23" t="s">
        <v>617</v>
      </c>
      <c r="G553" s="23" t="s">
        <v>129</v>
      </c>
      <c r="H553" s="27">
        <f>'Функциональная 2020'!G1034</f>
        <v>0</v>
      </c>
      <c r="I553" s="23"/>
      <c r="J553" s="26">
        <f t="shared" si="45"/>
        <v>0</v>
      </c>
      <c r="K553" s="26"/>
    </row>
    <row r="554" spans="2:11" ht="27" hidden="1">
      <c r="B554" s="107" t="s">
        <v>581</v>
      </c>
      <c r="C554" s="65">
        <v>902</v>
      </c>
      <c r="D554" s="23" t="s">
        <v>72</v>
      </c>
      <c r="E554" s="23" t="s">
        <v>12</v>
      </c>
      <c r="F554" s="23" t="s">
        <v>622</v>
      </c>
      <c r="G554" s="23"/>
      <c r="H554" s="27">
        <f>H555</f>
        <v>0</v>
      </c>
      <c r="I554" s="23"/>
      <c r="J554" s="26">
        <f t="shared" si="45"/>
        <v>0</v>
      </c>
      <c r="K554" s="26"/>
    </row>
    <row r="555" spans="2:11" ht="13.5" hidden="1">
      <c r="B555" s="80" t="s">
        <v>16</v>
      </c>
      <c r="C555" s="65">
        <v>902</v>
      </c>
      <c r="D555" s="23" t="s">
        <v>72</v>
      </c>
      <c r="E555" s="23" t="s">
        <v>12</v>
      </c>
      <c r="F555" s="23" t="s">
        <v>622</v>
      </c>
      <c r="G555" s="23" t="s">
        <v>10</v>
      </c>
      <c r="H555" s="27">
        <f>H556</f>
        <v>0</v>
      </c>
      <c r="I555" s="23"/>
      <c r="J555" s="26">
        <f t="shared" si="45"/>
        <v>0</v>
      </c>
      <c r="K555" s="26"/>
    </row>
    <row r="556" spans="2:11" ht="13.5" hidden="1">
      <c r="B556" s="15" t="s">
        <v>105</v>
      </c>
      <c r="C556" s="65">
        <v>902</v>
      </c>
      <c r="D556" s="23" t="s">
        <v>72</v>
      </c>
      <c r="E556" s="23" t="s">
        <v>12</v>
      </c>
      <c r="F556" s="23" t="s">
        <v>622</v>
      </c>
      <c r="G556" s="23" t="s">
        <v>138</v>
      </c>
      <c r="H556" s="27">
        <f>H557</f>
        <v>0</v>
      </c>
      <c r="I556" s="23"/>
      <c r="J556" s="26">
        <f t="shared" si="45"/>
        <v>0</v>
      </c>
      <c r="K556" s="26"/>
    </row>
    <row r="557" spans="2:11" ht="41.25" hidden="1">
      <c r="B557" s="15" t="s">
        <v>579</v>
      </c>
      <c r="C557" s="65">
        <v>902</v>
      </c>
      <c r="D557" s="23" t="s">
        <v>72</v>
      </c>
      <c r="E557" s="23" t="s">
        <v>12</v>
      </c>
      <c r="F557" s="23" t="s">
        <v>622</v>
      </c>
      <c r="G557" s="23" t="s">
        <v>129</v>
      </c>
      <c r="H557" s="27">
        <f>'Функциональная 2020'!G1038</f>
        <v>0</v>
      </c>
      <c r="I557" s="23"/>
      <c r="J557" s="26">
        <f t="shared" si="45"/>
        <v>0</v>
      </c>
      <c r="K557" s="26"/>
    </row>
    <row r="558" spans="2:12" ht="41.25">
      <c r="B558" s="85" t="s">
        <v>576</v>
      </c>
      <c r="C558" s="100">
        <v>904</v>
      </c>
      <c r="D558" s="24"/>
      <c r="E558" s="24"/>
      <c r="F558" s="53"/>
      <c r="G558" s="24"/>
      <c r="H558" s="26">
        <f>H577+H607+H559</f>
        <v>34991.600000000006</v>
      </c>
      <c r="I558" s="26">
        <f>I577+I607+I559</f>
        <v>36671.65</v>
      </c>
      <c r="J558" s="26">
        <f t="shared" si="45"/>
        <v>1680.0499999999956</v>
      </c>
      <c r="K558" s="26"/>
      <c r="L558" s="6"/>
    </row>
    <row r="559" spans="2:11" ht="13.5">
      <c r="B559" s="14" t="s">
        <v>7</v>
      </c>
      <c r="C559" s="100">
        <v>904</v>
      </c>
      <c r="D559" s="24" t="s">
        <v>8</v>
      </c>
      <c r="E559" s="24"/>
      <c r="F559" s="53"/>
      <c r="G559" s="24"/>
      <c r="H559" s="26">
        <f aca="true" t="shared" si="46" ref="H559:I562">H560</f>
        <v>1521.8999999999999</v>
      </c>
      <c r="I559" s="26">
        <f t="shared" si="46"/>
        <v>1570.9999999999998</v>
      </c>
      <c r="J559" s="26">
        <f t="shared" si="45"/>
        <v>49.09999999999991</v>
      </c>
      <c r="K559" s="26"/>
    </row>
    <row r="560" spans="2:11" ht="13.5">
      <c r="B560" s="14" t="s">
        <v>28</v>
      </c>
      <c r="C560" s="100">
        <v>904</v>
      </c>
      <c r="D560" s="24" t="s">
        <v>8</v>
      </c>
      <c r="E560" s="24" t="s">
        <v>29</v>
      </c>
      <c r="F560" s="53"/>
      <c r="G560" s="24"/>
      <c r="H560" s="26">
        <f t="shared" si="46"/>
        <v>1521.8999999999999</v>
      </c>
      <c r="I560" s="26">
        <f t="shared" si="46"/>
        <v>1570.9999999999998</v>
      </c>
      <c r="J560" s="26">
        <f t="shared" si="45"/>
        <v>49.09999999999991</v>
      </c>
      <c r="K560" s="26"/>
    </row>
    <row r="561" spans="2:11" ht="27">
      <c r="B561" s="15" t="s">
        <v>540</v>
      </c>
      <c r="C561" s="65">
        <v>904</v>
      </c>
      <c r="D561" s="23" t="s">
        <v>8</v>
      </c>
      <c r="E561" s="23" t="s">
        <v>29</v>
      </c>
      <c r="F561" s="54" t="s">
        <v>24</v>
      </c>
      <c r="G561" s="23"/>
      <c r="H561" s="27">
        <f t="shared" si="46"/>
        <v>1521.8999999999999</v>
      </c>
      <c r="I561" s="27">
        <f t="shared" si="46"/>
        <v>1570.9999999999998</v>
      </c>
      <c r="J561" s="26">
        <f t="shared" si="45"/>
        <v>49.09999999999991</v>
      </c>
      <c r="K561" s="26"/>
    </row>
    <row r="562" spans="2:11" ht="13.5">
      <c r="B562" s="15" t="s">
        <v>255</v>
      </c>
      <c r="C562" s="65">
        <v>904</v>
      </c>
      <c r="D562" s="23" t="s">
        <v>8</v>
      </c>
      <c r="E562" s="23" t="s">
        <v>29</v>
      </c>
      <c r="F562" s="54" t="s">
        <v>256</v>
      </c>
      <c r="G562" s="23"/>
      <c r="H562" s="27">
        <f t="shared" si="46"/>
        <v>1521.8999999999999</v>
      </c>
      <c r="I562" s="27">
        <f t="shared" si="46"/>
        <v>1570.9999999999998</v>
      </c>
      <c r="J562" s="26">
        <f t="shared" si="45"/>
        <v>49.09999999999991</v>
      </c>
      <c r="K562" s="26"/>
    </row>
    <row r="563" spans="2:11" ht="27">
      <c r="B563" s="15" t="s">
        <v>257</v>
      </c>
      <c r="C563" s="65">
        <v>904</v>
      </c>
      <c r="D563" s="23" t="s">
        <v>8</v>
      </c>
      <c r="E563" s="23" t="s">
        <v>29</v>
      </c>
      <c r="F563" s="54" t="s">
        <v>259</v>
      </c>
      <c r="G563" s="23" t="s">
        <v>258</v>
      </c>
      <c r="H563" s="27">
        <f>H564+H572</f>
        <v>1521.8999999999999</v>
      </c>
      <c r="I563" s="27">
        <f>I564+I572</f>
        <v>1570.9999999999998</v>
      </c>
      <c r="J563" s="26">
        <f t="shared" si="45"/>
        <v>49.09999999999991</v>
      </c>
      <c r="K563" s="26"/>
    </row>
    <row r="564" spans="2:11" ht="27">
      <c r="B564" s="21" t="s">
        <v>214</v>
      </c>
      <c r="C564" s="65">
        <v>904</v>
      </c>
      <c r="D564" s="23" t="s">
        <v>8</v>
      </c>
      <c r="E564" s="23" t="s">
        <v>29</v>
      </c>
      <c r="F564" s="54" t="s">
        <v>260</v>
      </c>
      <c r="G564" s="23"/>
      <c r="H564" s="27">
        <f>H565+H569</f>
        <v>1521.8999999999999</v>
      </c>
      <c r="I564" s="27">
        <f>I565+I569</f>
        <v>1521.8999999999999</v>
      </c>
      <c r="J564" s="26">
        <f t="shared" si="45"/>
        <v>0</v>
      </c>
      <c r="K564" s="26"/>
    </row>
    <row r="565" spans="2:11" ht="54.75">
      <c r="B565" s="63" t="s">
        <v>188</v>
      </c>
      <c r="C565" s="65">
        <v>904</v>
      </c>
      <c r="D565" s="23" t="s">
        <v>8</v>
      </c>
      <c r="E565" s="23" t="s">
        <v>29</v>
      </c>
      <c r="F565" s="54" t="s">
        <v>260</v>
      </c>
      <c r="G565" s="23" t="s">
        <v>190</v>
      </c>
      <c r="H565" s="27">
        <f>H566</f>
        <v>1505.1</v>
      </c>
      <c r="I565" s="27">
        <f>I566</f>
        <v>1505.1</v>
      </c>
      <c r="J565" s="26">
        <f t="shared" si="45"/>
        <v>0</v>
      </c>
      <c r="K565" s="26"/>
    </row>
    <row r="566" spans="2:11" ht="13.5">
      <c r="B566" s="63" t="s">
        <v>215</v>
      </c>
      <c r="C566" s="65">
        <v>904</v>
      </c>
      <c r="D566" s="23" t="s">
        <v>8</v>
      </c>
      <c r="E566" s="23" t="s">
        <v>29</v>
      </c>
      <c r="F566" s="54" t="s">
        <v>260</v>
      </c>
      <c r="G566" s="23" t="s">
        <v>216</v>
      </c>
      <c r="H566" s="59">
        <f>H567+H568</f>
        <v>1505.1</v>
      </c>
      <c r="I566" s="59">
        <f>I567+I568</f>
        <v>1505.1</v>
      </c>
      <c r="J566" s="26">
        <f t="shared" si="45"/>
        <v>0</v>
      </c>
      <c r="K566" s="26"/>
    </row>
    <row r="567" spans="2:11" ht="13.5">
      <c r="B567" s="63" t="s">
        <v>218</v>
      </c>
      <c r="C567" s="65">
        <v>904</v>
      </c>
      <c r="D567" s="23" t="s">
        <v>8</v>
      </c>
      <c r="E567" s="23" t="s">
        <v>29</v>
      </c>
      <c r="F567" s="54" t="s">
        <v>260</v>
      </c>
      <c r="G567" s="23" t="s">
        <v>217</v>
      </c>
      <c r="H567" s="27">
        <v>1156</v>
      </c>
      <c r="I567" s="27">
        <f>'Функциональная 2020'!H267</f>
        <v>1156</v>
      </c>
      <c r="J567" s="26">
        <f t="shared" si="45"/>
        <v>0</v>
      </c>
      <c r="K567" s="26"/>
    </row>
    <row r="568" spans="2:11" ht="27">
      <c r="B568" s="63" t="s">
        <v>174</v>
      </c>
      <c r="C568" s="65">
        <v>904</v>
      </c>
      <c r="D568" s="23" t="s">
        <v>8</v>
      </c>
      <c r="E568" s="23" t="s">
        <v>29</v>
      </c>
      <c r="F568" s="54" t="s">
        <v>260</v>
      </c>
      <c r="G568" s="23" t="s">
        <v>221</v>
      </c>
      <c r="H568" s="27">
        <v>349.1</v>
      </c>
      <c r="I568" s="27">
        <f>'Функциональная 2020'!H268</f>
        <v>349.1</v>
      </c>
      <c r="J568" s="26">
        <f t="shared" si="45"/>
        <v>0</v>
      </c>
      <c r="K568" s="26"/>
    </row>
    <row r="569" spans="2:11" ht="27">
      <c r="B569" s="58" t="s">
        <v>192</v>
      </c>
      <c r="C569" s="65">
        <v>904</v>
      </c>
      <c r="D569" s="23" t="s">
        <v>8</v>
      </c>
      <c r="E569" s="23" t="s">
        <v>29</v>
      </c>
      <c r="F569" s="54" t="s">
        <v>260</v>
      </c>
      <c r="G569" s="23" t="s">
        <v>193</v>
      </c>
      <c r="H569" s="27">
        <f>H570</f>
        <v>16.8</v>
      </c>
      <c r="I569" s="27">
        <f>I570</f>
        <v>16.8</v>
      </c>
      <c r="J569" s="26">
        <f t="shared" si="45"/>
        <v>0</v>
      </c>
      <c r="K569" s="26"/>
    </row>
    <row r="570" spans="2:11" ht="13.5">
      <c r="B570" s="15" t="s">
        <v>82</v>
      </c>
      <c r="C570" s="65">
        <v>904</v>
      </c>
      <c r="D570" s="23" t="s">
        <v>8</v>
      </c>
      <c r="E570" s="23" t="s">
        <v>29</v>
      </c>
      <c r="F570" s="54" t="s">
        <v>260</v>
      </c>
      <c r="G570" s="23" t="s">
        <v>83</v>
      </c>
      <c r="H570" s="27">
        <f>H571</f>
        <v>16.8</v>
      </c>
      <c r="I570" s="27">
        <f>I571</f>
        <v>16.8</v>
      </c>
      <c r="J570" s="26">
        <f t="shared" si="45"/>
        <v>0</v>
      </c>
      <c r="K570" s="26"/>
    </row>
    <row r="571" spans="2:11" ht="13.5">
      <c r="B571" s="15" t="s">
        <v>84</v>
      </c>
      <c r="C571" s="65">
        <v>904</v>
      </c>
      <c r="D571" s="23" t="s">
        <v>8</v>
      </c>
      <c r="E571" s="23" t="s">
        <v>29</v>
      </c>
      <c r="F571" s="54" t="s">
        <v>260</v>
      </c>
      <c r="G571" s="23" t="s">
        <v>85</v>
      </c>
      <c r="H571" s="27">
        <v>16.8</v>
      </c>
      <c r="I571" s="27">
        <f>'Функциональная 2020'!H271</f>
        <v>16.8</v>
      </c>
      <c r="J571" s="26">
        <f t="shared" si="45"/>
        <v>0</v>
      </c>
      <c r="K571" s="26"/>
    </row>
    <row r="572" spans="2:11" ht="69">
      <c r="B572" s="16" t="s">
        <v>665</v>
      </c>
      <c r="C572" s="65">
        <v>904</v>
      </c>
      <c r="D572" s="23" t="s">
        <v>8</v>
      </c>
      <c r="E572" s="23" t="s">
        <v>29</v>
      </c>
      <c r="F572" s="54" t="s">
        <v>668</v>
      </c>
      <c r="G572" s="23"/>
      <c r="H572" s="27">
        <f>H573</f>
        <v>0</v>
      </c>
      <c r="I572" s="27">
        <f>I573</f>
        <v>49.1</v>
      </c>
      <c r="J572" s="26">
        <f t="shared" si="45"/>
        <v>49.1</v>
      </c>
      <c r="K572" s="26"/>
    </row>
    <row r="573" spans="2:11" ht="13.5">
      <c r="B573" s="15" t="s">
        <v>81</v>
      </c>
      <c r="C573" s="65">
        <v>904</v>
      </c>
      <c r="D573" s="23" t="s">
        <v>8</v>
      </c>
      <c r="E573" s="23" t="s">
        <v>29</v>
      </c>
      <c r="F573" s="54" t="s">
        <v>668</v>
      </c>
      <c r="G573" s="23" t="s">
        <v>190</v>
      </c>
      <c r="H573" s="27">
        <f>H574</f>
        <v>0</v>
      </c>
      <c r="I573" s="27">
        <f>I574</f>
        <v>49.1</v>
      </c>
      <c r="J573" s="26">
        <f t="shared" si="45"/>
        <v>49.1</v>
      </c>
      <c r="K573" s="26"/>
    </row>
    <row r="574" spans="2:11" ht="13.5">
      <c r="B574" s="15" t="s">
        <v>80</v>
      </c>
      <c r="C574" s="65">
        <v>904</v>
      </c>
      <c r="D574" s="23" t="s">
        <v>8</v>
      </c>
      <c r="E574" s="23" t="s">
        <v>29</v>
      </c>
      <c r="F574" s="54" t="s">
        <v>668</v>
      </c>
      <c r="G574" s="23" t="s">
        <v>216</v>
      </c>
      <c r="H574" s="27">
        <f>H575+H576</f>
        <v>0</v>
      </c>
      <c r="I574" s="27">
        <f>I575+I576</f>
        <v>49.1</v>
      </c>
      <c r="J574" s="26">
        <f t="shared" si="45"/>
        <v>49.1</v>
      </c>
      <c r="K574" s="26"/>
    </row>
    <row r="575" spans="2:11" ht="27">
      <c r="B575" s="16" t="s">
        <v>174</v>
      </c>
      <c r="C575" s="65">
        <v>904</v>
      </c>
      <c r="D575" s="23" t="s">
        <v>8</v>
      </c>
      <c r="E575" s="23" t="s">
        <v>29</v>
      </c>
      <c r="F575" s="54" t="s">
        <v>668</v>
      </c>
      <c r="G575" s="23" t="s">
        <v>217</v>
      </c>
      <c r="H575" s="27">
        <f>'Функциональная 2020'!G279</f>
        <v>0</v>
      </c>
      <c r="I575" s="27">
        <f>'Функциональная 2020'!H279</f>
        <v>37.7</v>
      </c>
      <c r="J575" s="26">
        <f t="shared" si="45"/>
        <v>37.7</v>
      </c>
      <c r="K575" s="26"/>
    </row>
    <row r="576" spans="2:11" ht="27">
      <c r="B576" s="63" t="s">
        <v>174</v>
      </c>
      <c r="C576" s="65">
        <v>904</v>
      </c>
      <c r="D576" s="23" t="s">
        <v>8</v>
      </c>
      <c r="E576" s="23" t="s">
        <v>29</v>
      </c>
      <c r="F576" s="54" t="s">
        <v>668</v>
      </c>
      <c r="G576" s="23" t="s">
        <v>221</v>
      </c>
      <c r="H576" s="27">
        <f>'Функциональная 2020'!G280</f>
        <v>0</v>
      </c>
      <c r="I576" s="27">
        <f>'Функциональная 2020'!H280</f>
        <v>11.4</v>
      </c>
      <c r="J576" s="26">
        <f t="shared" si="45"/>
        <v>11.4</v>
      </c>
      <c r="K576" s="26"/>
    </row>
    <row r="577" spans="2:11" ht="13.5">
      <c r="B577" s="14" t="s">
        <v>48</v>
      </c>
      <c r="C577" s="100">
        <v>904</v>
      </c>
      <c r="D577" s="24" t="s">
        <v>24</v>
      </c>
      <c r="E577" s="24"/>
      <c r="F577" s="53"/>
      <c r="G577" s="24"/>
      <c r="H577" s="26">
        <f>H578+H599</f>
        <v>13531.9</v>
      </c>
      <c r="I577" s="26">
        <f>I578+I599</f>
        <v>13912.019999999999</v>
      </c>
      <c r="J577" s="26">
        <f t="shared" si="45"/>
        <v>380.119999999999</v>
      </c>
      <c r="K577" s="26"/>
    </row>
    <row r="578" spans="2:11" ht="13.5">
      <c r="B578" s="73" t="s">
        <v>383</v>
      </c>
      <c r="C578" s="100">
        <v>904</v>
      </c>
      <c r="D578" s="24" t="s">
        <v>24</v>
      </c>
      <c r="E578" s="24" t="s">
        <v>12</v>
      </c>
      <c r="F578" s="53"/>
      <c r="G578" s="24"/>
      <c r="H578" s="26">
        <f>H579+H594</f>
        <v>13431.9</v>
      </c>
      <c r="I578" s="26">
        <f>I579+I594</f>
        <v>13812.019999999999</v>
      </c>
      <c r="J578" s="26">
        <f t="shared" si="45"/>
        <v>380.119999999999</v>
      </c>
      <c r="K578" s="26"/>
    </row>
    <row r="579" spans="2:11" ht="27">
      <c r="B579" s="69" t="s">
        <v>540</v>
      </c>
      <c r="C579" s="65">
        <v>904</v>
      </c>
      <c r="D579" s="23" t="s">
        <v>24</v>
      </c>
      <c r="E579" s="23" t="s">
        <v>12</v>
      </c>
      <c r="F579" s="54" t="s">
        <v>24</v>
      </c>
      <c r="G579" s="23"/>
      <c r="H579" s="27">
        <f>H580</f>
        <v>13279.1</v>
      </c>
      <c r="I579" s="27">
        <f>I580</f>
        <v>13657.72</v>
      </c>
      <c r="J579" s="26">
        <f t="shared" si="45"/>
        <v>378.619999999999</v>
      </c>
      <c r="K579" s="26"/>
    </row>
    <row r="580" spans="2:11" ht="13.5">
      <c r="B580" s="69" t="s">
        <v>384</v>
      </c>
      <c r="C580" s="65">
        <v>904</v>
      </c>
      <c r="D580" s="23" t="s">
        <v>24</v>
      </c>
      <c r="E580" s="23" t="s">
        <v>12</v>
      </c>
      <c r="F580" s="54" t="s">
        <v>385</v>
      </c>
      <c r="G580" s="23"/>
      <c r="H580" s="27">
        <f>H581</f>
        <v>13279.1</v>
      </c>
      <c r="I580" s="27">
        <f>I581</f>
        <v>13657.72</v>
      </c>
      <c r="J580" s="26">
        <f t="shared" si="45"/>
        <v>378.619999999999</v>
      </c>
      <c r="K580" s="26"/>
    </row>
    <row r="581" spans="2:11" ht="27">
      <c r="B581" s="69" t="s">
        <v>386</v>
      </c>
      <c r="C581" s="65">
        <v>904</v>
      </c>
      <c r="D581" s="23" t="s">
        <v>24</v>
      </c>
      <c r="E581" s="23" t="s">
        <v>12</v>
      </c>
      <c r="F581" s="54" t="s">
        <v>387</v>
      </c>
      <c r="G581" s="23"/>
      <c r="H581" s="27">
        <f>H582+H586</f>
        <v>13279.1</v>
      </c>
      <c r="I581" s="27">
        <f>I582+I586</f>
        <v>13657.72</v>
      </c>
      <c r="J581" s="26">
        <f t="shared" si="45"/>
        <v>378.619999999999</v>
      </c>
      <c r="K581" s="26"/>
    </row>
    <row r="582" spans="2:11" ht="13.5">
      <c r="B582" s="15" t="s">
        <v>381</v>
      </c>
      <c r="C582" s="65">
        <v>904</v>
      </c>
      <c r="D582" s="23" t="s">
        <v>24</v>
      </c>
      <c r="E582" s="23" t="s">
        <v>12</v>
      </c>
      <c r="F582" s="54" t="s">
        <v>388</v>
      </c>
      <c r="G582" s="23"/>
      <c r="H582" s="27">
        <f>H585</f>
        <v>13279.1</v>
      </c>
      <c r="I582" s="27">
        <f>I585</f>
        <v>13277.65</v>
      </c>
      <c r="J582" s="26">
        <f t="shared" si="45"/>
        <v>-1.4500000000007276</v>
      </c>
      <c r="K582" s="26"/>
    </row>
    <row r="583" spans="2:11" ht="27">
      <c r="B583" s="69" t="s">
        <v>332</v>
      </c>
      <c r="C583" s="65">
        <v>904</v>
      </c>
      <c r="D583" s="23" t="s">
        <v>24</v>
      </c>
      <c r="E583" s="23" t="s">
        <v>12</v>
      </c>
      <c r="F583" s="54" t="s">
        <v>388</v>
      </c>
      <c r="G583" s="23" t="s">
        <v>334</v>
      </c>
      <c r="H583" s="27">
        <f>H584</f>
        <v>13279.1</v>
      </c>
      <c r="I583" s="27">
        <f>I584</f>
        <v>13277.65</v>
      </c>
      <c r="J583" s="26">
        <f t="shared" si="45"/>
        <v>-1.4500000000007276</v>
      </c>
      <c r="K583" s="26"/>
    </row>
    <row r="584" spans="2:11" ht="13.5">
      <c r="B584" s="80" t="s">
        <v>106</v>
      </c>
      <c r="C584" s="65">
        <v>904</v>
      </c>
      <c r="D584" s="23" t="s">
        <v>24</v>
      </c>
      <c r="E584" s="23" t="s">
        <v>12</v>
      </c>
      <c r="F584" s="54" t="s">
        <v>388</v>
      </c>
      <c r="G584" s="23" t="s">
        <v>107</v>
      </c>
      <c r="H584" s="27">
        <f>H585</f>
        <v>13279.1</v>
      </c>
      <c r="I584" s="27">
        <f>I585</f>
        <v>13277.65</v>
      </c>
      <c r="J584" s="26">
        <f t="shared" si="45"/>
        <v>-1.4500000000007276</v>
      </c>
      <c r="K584" s="26"/>
    </row>
    <row r="585" spans="2:11" ht="41.25">
      <c r="B585" s="15" t="s">
        <v>340</v>
      </c>
      <c r="C585" s="65">
        <v>904</v>
      </c>
      <c r="D585" s="23" t="s">
        <v>24</v>
      </c>
      <c r="E585" s="23" t="s">
        <v>12</v>
      </c>
      <c r="F585" s="54" t="s">
        <v>388</v>
      </c>
      <c r="G585" s="23" t="s">
        <v>108</v>
      </c>
      <c r="H585" s="27">
        <f>'Функциональная 2020'!G629</f>
        <v>13279.1</v>
      </c>
      <c r="I585" s="27">
        <f>'Функциональная 2020'!H629</f>
        <v>13277.65</v>
      </c>
      <c r="J585" s="26">
        <f t="shared" si="45"/>
        <v>-1.4500000000007276</v>
      </c>
      <c r="K585" s="26"/>
    </row>
    <row r="586" spans="2:11" ht="69">
      <c r="B586" s="16" t="s">
        <v>665</v>
      </c>
      <c r="C586" s="65">
        <v>904</v>
      </c>
      <c r="D586" s="23" t="s">
        <v>24</v>
      </c>
      <c r="E586" s="23" t="s">
        <v>12</v>
      </c>
      <c r="F586" s="54" t="s">
        <v>689</v>
      </c>
      <c r="G586" s="23"/>
      <c r="H586" s="27">
        <f aca="true" t="shared" si="47" ref="H586:I588">H587</f>
        <v>0</v>
      </c>
      <c r="I586" s="27">
        <f t="shared" si="47"/>
        <v>380.07</v>
      </c>
      <c r="J586" s="26">
        <f t="shared" si="45"/>
        <v>380.07</v>
      </c>
      <c r="K586" s="26"/>
    </row>
    <row r="587" spans="2:11" ht="27">
      <c r="B587" s="69" t="s">
        <v>332</v>
      </c>
      <c r="C587" s="65">
        <v>904</v>
      </c>
      <c r="D587" s="23" t="s">
        <v>24</v>
      </c>
      <c r="E587" s="23" t="s">
        <v>12</v>
      </c>
      <c r="F587" s="54" t="s">
        <v>689</v>
      </c>
      <c r="G587" s="23" t="s">
        <v>334</v>
      </c>
      <c r="H587" s="27">
        <f t="shared" si="47"/>
        <v>0</v>
      </c>
      <c r="I587" s="27">
        <f t="shared" si="47"/>
        <v>380.07</v>
      </c>
      <c r="J587" s="26">
        <f t="shared" si="45"/>
        <v>380.07</v>
      </c>
      <c r="K587" s="26"/>
    </row>
    <row r="588" spans="2:11" ht="13.5">
      <c r="B588" s="80" t="s">
        <v>106</v>
      </c>
      <c r="C588" s="65">
        <v>904</v>
      </c>
      <c r="D588" s="23" t="s">
        <v>24</v>
      </c>
      <c r="E588" s="23" t="s">
        <v>12</v>
      </c>
      <c r="F588" s="54" t="s">
        <v>689</v>
      </c>
      <c r="G588" s="23" t="s">
        <v>107</v>
      </c>
      <c r="H588" s="27">
        <f t="shared" si="47"/>
        <v>0</v>
      </c>
      <c r="I588" s="27">
        <f t="shared" si="47"/>
        <v>380.07</v>
      </c>
      <c r="J588" s="26">
        <f t="shared" si="45"/>
        <v>380.07</v>
      </c>
      <c r="K588" s="26"/>
    </row>
    <row r="589" spans="2:11" ht="13.5">
      <c r="B589" s="69" t="s">
        <v>335</v>
      </c>
      <c r="C589" s="65">
        <v>904</v>
      </c>
      <c r="D589" s="23" t="s">
        <v>24</v>
      </c>
      <c r="E589" s="23" t="s">
        <v>12</v>
      </c>
      <c r="F589" s="54" t="s">
        <v>689</v>
      </c>
      <c r="G589" s="23" t="s">
        <v>109</v>
      </c>
      <c r="H589" s="27">
        <f>'Функциональная 2020'!G633</f>
        <v>0</v>
      </c>
      <c r="I589" s="27">
        <f>'Функциональная 2020'!H633</f>
        <v>380.07</v>
      </c>
      <c r="J589" s="26">
        <f t="shared" si="45"/>
        <v>380.07</v>
      </c>
      <c r="K589" s="26"/>
    </row>
    <row r="590" spans="2:11" ht="27" hidden="1">
      <c r="B590" s="107" t="s">
        <v>581</v>
      </c>
      <c r="C590" s="65">
        <v>904</v>
      </c>
      <c r="D590" s="23" t="s">
        <v>24</v>
      </c>
      <c r="E590" s="23" t="s">
        <v>12</v>
      </c>
      <c r="F590" s="54" t="s">
        <v>618</v>
      </c>
      <c r="G590" s="23"/>
      <c r="H590" s="27">
        <f>H591</f>
        <v>0</v>
      </c>
      <c r="I590" s="23"/>
      <c r="J590" s="26">
        <f t="shared" si="45"/>
        <v>0</v>
      </c>
      <c r="K590" s="26"/>
    </row>
    <row r="591" spans="2:11" ht="27" hidden="1">
      <c r="B591" s="69" t="s">
        <v>332</v>
      </c>
      <c r="C591" s="65">
        <v>904</v>
      </c>
      <c r="D591" s="23" t="s">
        <v>24</v>
      </c>
      <c r="E591" s="23" t="s">
        <v>12</v>
      </c>
      <c r="F591" s="54" t="s">
        <v>618</v>
      </c>
      <c r="G591" s="23" t="s">
        <v>334</v>
      </c>
      <c r="H591" s="27">
        <f>H592</f>
        <v>0</v>
      </c>
      <c r="I591" s="23"/>
      <c r="J591" s="26">
        <f t="shared" si="45"/>
        <v>0</v>
      </c>
      <c r="K591" s="26"/>
    </row>
    <row r="592" spans="2:11" ht="13.5" hidden="1">
      <c r="B592" s="80" t="s">
        <v>106</v>
      </c>
      <c r="C592" s="65">
        <v>904</v>
      </c>
      <c r="D592" s="23" t="s">
        <v>24</v>
      </c>
      <c r="E592" s="23" t="s">
        <v>12</v>
      </c>
      <c r="F592" s="54" t="s">
        <v>618</v>
      </c>
      <c r="G592" s="23" t="s">
        <v>107</v>
      </c>
      <c r="H592" s="27">
        <f>H593</f>
        <v>0</v>
      </c>
      <c r="I592" s="23"/>
      <c r="J592" s="26">
        <f t="shared" si="45"/>
        <v>0</v>
      </c>
      <c r="K592" s="26"/>
    </row>
    <row r="593" spans="2:11" ht="41.25" hidden="1">
      <c r="B593" s="15" t="s">
        <v>351</v>
      </c>
      <c r="C593" s="65">
        <v>904</v>
      </c>
      <c r="D593" s="23" t="s">
        <v>24</v>
      </c>
      <c r="E593" s="23" t="s">
        <v>12</v>
      </c>
      <c r="F593" s="54" t="s">
        <v>618</v>
      </c>
      <c r="G593" s="23" t="s">
        <v>108</v>
      </c>
      <c r="H593" s="27">
        <f>'Функциональная 2020'!G637</f>
        <v>0</v>
      </c>
      <c r="I593" s="23"/>
      <c r="J593" s="26">
        <f t="shared" si="45"/>
        <v>0</v>
      </c>
      <c r="K593" s="26"/>
    </row>
    <row r="594" spans="2:11" ht="13.5">
      <c r="B594" s="15" t="s">
        <v>180</v>
      </c>
      <c r="C594" s="65">
        <v>904</v>
      </c>
      <c r="D594" s="23" t="s">
        <v>24</v>
      </c>
      <c r="E594" s="23" t="s">
        <v>12</v>
      </c>
      <c r="F594" s="54" t="s">
        <v>181</v>
      </c>
      <c r="G594" s="23"/>
      <c r="H594" s="27">
        <f aca="true" t="shared" si="48" ref="H594:I597">H595</f>
        <v>152.8</v>
      </c>
      <c r="I594" s="27">
        <f t="shared" si="48"/>
        <v>154.3</v>
      </c>
      <c r="J594" s="26">
        <f t="shared" si="45"/>
        <v>1.5</v>
      </c>
      <c r="K594" s="26"/>
    </row>
    <row r="595" spans="2:11" ht="82.5">
      <c r="B595" s="69" t="s">
        <v>389</v>
      </c>
      <c r="C595" s="65">
        <v>904</v>
      </c>
      <c r="D595" s="23" t="s">
        <v>24</v>
      </c>
      <c r="E595" s="23" t="s">
        <v>12</v>
      </c>
      <c r="F595" s="54" t="s">
        <v>610</v>
      </c>
      <c r="G595" s="23"/>
      <c r="H595" s="27">
        <f t="shared" si="48"/>
        <v>152.8</v>
      </c>
      <c r="I595" s="27">
        <f t="shared" si="48"/>
        <v>154.3</v>
      </c>
      <c r="J595" s="26">
        <f t="shared" si="45"/>
        <v>1.5</v>
      </c>
      <c r="K595" s="26"/>
    </row>
    <row r="596" spans="2:11" ht="27">
      <c r="B596" s="69" t="s">
        <v>332</v>
      </c>
      <c r="C596" s="65">
        <v>904</v>
      </c>
      <c r="D596" s="23" t="s">
        <v>24</v>
      </c>
      <c r="E596" s="23" t="s">
        <v>12</v>
      </c>
      <c r="F596" s="54" t="s">
        <v>610</v>
      </c>
      <c r="G596" s="23" t="s">
        <v>334</v>
      </c>
      <c r="H596" s="27">
        <f t="shared" si="48"/>
        <v>152.8</v>
      </c>
      <c r="I596" s="27">
        <f t="shared" si="48"/>
        <v>154.3</v>
      </c>
      <c r="J596" s="26">
        <f t="shared" si="45"/>
        <v>1.5</v>
      </c>
      <c r="K596" s="26"/>
    </row>
    <row r="597" spans="2:11" ht="13.5">
      <c r="B597" s="80" t="s">
        <v>106</v>
      </c>
      <c r="C597" s="65">
        <v>904</v>
      </c>
      <c r="D597" s="23" t="s">
        <v>24</v>
      </c>
      <c r="E597" s="23" t="s">
        <v>12</v>
      </c>
      <c r="F597" s="54" t="s">
        <v>610</v>
      </c>
      <c r="G597" s="23" t="s">
        <v>107</v>
      </c>
      <c r="H597" s="27">
        <f t="shared" si="48"/>
        <v>152.8</v>
      </c>
      <c r="I597" s="27">
        <f t="shared" si="48"/>
        <v>154.3</v>
      </c>
      <c r="J597" s="26">
        <f t="shared" si="45"/>
        <v>1.5</v>
      </c>
      <c r="K597" s="26"/>
    </row>
    <row r="598" spans="2:11" ht="41.25">
      <c r="B598" s="15" t="s">
        <v>340</v>
      </c>
      <c r="C598" s="65">
        <v>904</v>
      </c>
      <c r="D598" s="23" t="s">
        <v>24</v>
      </c>
      <c r="E598" s="23" t="s">
        <v>12</v>
      </c>
      <c r="F598" s="54" t="s">
        <v>610</v>
      </c>
      <c r="G598" s="23" t="s">
        <v>108</v>
      </c>
      <c r="H598" s="27">
        <f>'Функциональная 2020'!G672</f>
        <v>152.8</v>
      </c>
      <c r="I598" s="27">
        <f>'Функциональная 2020'!H672</f>
        <v>154.3</v>
      </c>
      <c r="J598" s="26">
        <f aca="true" t="shared" si="49" ref="J598:J661">I598-H598</f>
        <v>1.5</v>
      </c>
      <c r="K598" s="26"/>
    </row>
    <row r="599" spans="2:11" ht="13.5">
      <c r="B599" s="73" t="s">
        <v>395</v>
      </c>
      <c r="C599" s="100">
        <v>904</v>
      </c>
      <c r="D599" s="24" t="s">
        <v>24</v>
      </c>
      <c r="E599" s="24" t="s">
        <v>24</v>
      </c>
      <c r="F599" s="53"/>
      <c r="G599" s="24"/>
      <c r="H599" s="26">
        <f>H600</f>
        <v>100</v>
      </c>
      <c r="I599" s="26">
        <f>I600</f>
        <v>100</v>
      </c>
      <c r="J599" s="26">
        <f t="shared" si="49"/>
        <v>0</v>
      </c>
      <c r="K599" s="26"/>
    </row>
    <row r="600" spans="2:11" ht="27">
      <c r="B600" s="69" t="s">
        <v>540</v>
      </c>
      <c r="C600" s="65">
        <v>904</v>
      </c>
      <c r="D600" s="23" t="s">
        <v>24</v>
      </c>
      <c r="E600" s="23" t="s">
        <v>24</v>
      </c>
      <c r="F600" s="54" t="s">
        <v>121</v>
      </c>
      <c r="G600" s="23"/>
      <c r="H600" s="27">
        <f aca="true" t="shared" si="50" ref="H600:I605">H601</f>
        <v>100</v>
      </c>
      <c r="I600" s="27">
        <f t="shared" si="50"/>
        <v>100</v>
      </c>
      <c r="J600" s="26">
        <f t="shared" si="49"/>
        <v>0</v>
      </c>
      <c r="K600" s="26"/>
    </row>
    <row r="601" spans="2:11" ht="13.5">
      <c r="B601" s="69" t="s">
        <v>401</v>
      </c>
      <c r="C601" s="65">
        <v>904</v>
      </c>
      <c r="D601" s="23" t="s">
        <v>24</v>
      </c>
      <c r="E601" s="23" t="s">
        <v>24</v>
      </c>
      <c r="F601" s="54" t="s">
        <v>402</v>
      </c>
      <c r="G601" s="23"/>
      <c r="H601" s="27">
        <f t="shared" si="50"/>
        <v>100</v>
      </c>
      <c r="I601" s="27">
        <f t="shared" si="50"/>
        <v>100</v>
      </c>
      <c r="J601" s="26">
        <f t="shared" si="49"/>
        <v>0</v>
      </c>
      <c r="K601" s="26"/>
    </row>
    <row r="602" spans="2:11" ht="27">
      <c r="B602" s="69" t="s">
        <v>403</v>
      </c>
      <c r="C602" s="65">
        <v>904</v>
      </c>
      <c r="D602" s="23" t="s">
        <v>24</v>
      </c>
      <c r="E602" s="23" t="s">
        <v>24</v>
      </c>
      <c r="F602" s="54" t="s">
        <v>404</v>
      </c>
      <c r="G602" s="23"/>
      <c r="H602" s="27">
        <f t="shared" si="50"/>
        <v>100</v>
      </c>
      <c r="I602" s="27">
        <f t="shared" si="50"/>
        <v>100</v>
      </c>
      <c r="J602" s="26">
        <f t="shared" si="49"/>
        <v>0</v>
      </c>
      <c r="K602" s="26"/>
    </row>
    <row r="603" spans="2:11" ht="27">
      <c r="B603" s="21" t="s">
        <v>405</v>
      </c>
      <c r="C603" s="65">
        <v>904</v>
      </c>
      <c r="D603" s="23" t="s">
        <v>24</v>
      </c>
      <c r="E603" s="23" t="s">
        <v>24</v>
      </c>
      <c r="F603" s="54" t="s">
        <v>406</v>
      </c>
      <c r="G603" s="23"/>
      <c r="H603" s="27">
        <f t="shared" si="50"/>
        <v>100</v>
      </c>
      <c r="I603" s="27">
        <f t="shared" si="50"/>
        <v>100</v>
      </c>
      <c r="J603" s="26">
        <f t="shared" si="49"/>
        <v>0</v>
      </c>
      <c r="K603" s="26"/>
    </row>
    <row r="604" spans="2:11" ht="27">
      <c r="B604" s="58" t="s">
        <v>192</v>
      </c>
      <c r="C604" s="65">
        <v>904</v>
      </c>
      <c r="D604" s="23" t="s">
        <v>24</v>
      </c>
      <c r="E604" s="23" t="s">
        <v>24</v>
      </c>
      <c r="F604" s="54" t="s">
        <v>406</v>
      </c>
      <c r="G604" s="23" t="s">
        <v>193</v>
      </c>
      <c r="H604" s="27">
        <f t="shared" si="50"/>
        <v>100</v>
      </c>
      <c r="I604" s="27">
        <f t="shared" si="50"/>
        <v>100</v>
      </c>
      <c r="J604" s="26">
        <f t="shared" si="49"/>
        <v>0</v>
      </c>
      <c r="K604" s="26"/>
    </row>
    <row r="605" spans="2:11" ht="13.5">
      <c r="B605" s="15" t="s">
        <v>82</v>
      </c>
      <c r="C605" s="65">
        <v>904</v>
      </c>
      <c r="D605" s="23" t="s">
        <v>24</v>
      </c>
      <c r="E605" s="23" t="s">
        <v>24</v>
      </c>
      <c r="F605" s="54" t="s">
        <v>406</v>
      </c>
      <c r="G605" s="23" t="s">
        <v>83</v>
      </c>
      <c r="H605" s="27">
        <f t="shared" si="50"/>
        <v>100</v>
      </c>
      <c r="I605" s="27">
        <f t="shared" si="50"/>
        <v>100</v>
      </c>
      <c r="J605" s="26">
        <f t="shared" si="49"/>
        <v>0</v>
      </c>
      <c r="K605" s="26"/>
    </row>
    <row r="606" spans="2:11" ht="13.5">
      <c r="B606" s="15" t="s">
        <v>84</v>
      </c>
      <c r="C606" s="65">
        <v>904</v>
      </c>
      <c r="D606" s="23" t="s">
        <v>24</v>
      </c>
      <c r="E606" s="23" t="s">
        <v>24</v>
      </c>
      <c r="F606" s="54" t="s">
        <v>406</v>
      </c>
      <c r="G606" s="23" t="s">
        <v>85</v>
      </c>
      <c r="H606" s="27">
        <f>'Функциональная 2020'!G680</f>
        <v>100</v>
      </c>
      <c r="I606" s="27">
        <f>'Функциональная 2020'!H680</f>
        <v>100</v>
      </c>
      <c r="J606" s="26">
        <f t="shared" si="49"/>
        <v>0</v>
      </c>
      <c r="K606" s="26"/>
    </row>
    <row r="607" spans="2:11" ht="13.5">
      <c r="B607" s="14" t="s">
        <v>55</v>
      </c>
      <c r="C607" s="100">
        <v>904</v>
      </c>
      <c r="D607" s="24" t="s">
        <v>40</v>
      </c>
      <c r="E607" s="24"/>
      <c r="F607" s="24"/>
      <c r="G607" s="24"/>
      <c r="H607" s="26">
        <f>H608+H653</f>
        <v>19937.800000000003</v>
      </c>
      <c r="I607" s="26">
        <f>I608+I653</f>
        <v>21188.63</v>
      </c>
      <c r="J607" s="26">
        <f t="shared" si="49"/>
        <v>1250.829999999998</v>
      </c>
      <c r="K607" s="26"/>
    </row>
    <row r="608" spans="2:11" ht="13.5">
      <c r="B608" s="14" t="s">
        <v>56</v>
      </c>
      <c r="C608" s="100">
        <v>904</v>
      </c>
      <c r="D608" s="24" t="s">
        <v>40</v>
      </c>
      <c r="E608" s="24" t="s">
        <v>8</v>
      </c>
      <c r="F608" s="24"/>
      <c r="G608" s="24"/>
      <c r="H608" s="26">
        <f>H609</f>
        <v>16591.300000000003</v>
      </c>
      <c r="I608" s="26">
        <f>I609</f>
        <v>17756.33</v>
      </c>
      <c r="J608" s="26">
        <f t="shared" si="49"/>
        <v>1165.0299999999988</v>
      </c>
      <c r="K608" s="26"/>
    </row>
    <row r="609" spans="2:11" ht="27">
      <c r="B609" s="15" t="s">
        <v>540</v>
      </c>
      <c r="C609" s="65">
        <v>904</v>
      </c>
      <c r="D609" s="23" t="s">
        <v>40</v>
      </c>
      <c r="E609" s="23" t="s">
        <v>8</v>
      </c>
      <c r="F609" s="54" t="s">
        <v>24</v>
      </c>
      <c r="G609" s="23"/>
      <c r="H609" s="27">
        <f>H610+H620+H634+H644</f>
        <v>16591.300000000003</v>
      </c>
      <c r="I609" s="27">
        <f>I610+I620+I634+I644</f>
        <v>17756.33</v>
      </c>
      <c r="J609" s="26">
        <f t="shared" si="49"/>
        <v>1165.0299999999988</v>
      </c>
      <c r="K609" s="26"/>
    </row>
    <row r="610" spans="2:11" ht="13.5">
      <c r="B610" s="15" t="s">
        <v>434</v>
      </c>
      <c r="C610" s="65">
        <v>904</v>
      </c>
      <c r="D610" s="23" t="s">
        <v>40</v>
      </c>
      <c r="E610" s="23" t="s">
        <v>8</v>
      </c>
      <c r="F610" s="54" t="s">
        <v>413</v>
      </c>
      <c r="G610" s="23"/>
      <c r="H610" s="27">
        <f>H611</f>
        <v>9969.1</v>
      </c>
      <c r="I610" s="27">
        <f>I611</f>
        <v>10496</v>
      </c>
      <c r="J610" s="26">
        <f t="shared" si="49"/>
        <v>526.8999999999996</v>
      </c>
      <c r="K610" s="26"/>
    </row>
    <row r="611" spans="2:11" ht="27">
      <c r="B611" s="20" t="s">
        <v>435</v>
      </c>
      <c r="C611" s="65">
        <v>904</v>
      </c>
      <c r="D611" s="23" t="s">
        <v>40</v>
      </c>
      <c r="E611" s="23" t="s">
        <v>8</v>
      </c>
      <c r="F611" s="54" t="s">
        <v>436</v>
      </c>
      <c r="G611" s="23"/>
      <c r="H611" s="27">
        <f>H612+H616</f>
        <v>9969.1</v>
      </c>
      <c r="I611" s="27">
        <f>I612+I616</f>
        <v>10496</v>
      </c>
      <c r="J611" s="26">
        <f t="shared" si="49"/>
        <v>526.8999999999996</v>
      </c>
      <c r="K611" s="26"/>
    </row>
    <row r="612" spans="2:11" ht="13.5">
      <c r="B612" s="16" t="s">
        <v>57</v>
      </c>
      <c r="C612" s="65">
        <v>904</v>
      </c>
      <c r="D612" s="23" t="s">
        <v>40</v>
      </c>
      <c r="E612" s="23" t="s">
        <v>8</v>
      </c>
      <c r="F612" s="60" t="s">
        <v>437</v>
      </c>
      <c r="G612" s="23"/>
      <c r="H612" s="27">
        <f aca="true" t="shared" si="51" ref="H612:I614">H613</f>
        <v>9969.1</v>
      </c>
      <c r="I612" s="27">
        <f t="shared" si="51"/>
        <v>10296.1</v>
      </c>
      <c r="J612" s="26">
        <f t="shared" si="49"/>
        <v>327</v>
      </c>
      <c r="K612" s="26"/>
    </row>
    <row r="613" spans="2:11" ht="27">
      <c r="B613" s="69" t="s">
        <v>332</v>
      </c>
      <c r="C613" s="65">
        <v>904</v>
      </c>
      <c r="D613" s="23" t="s">
        <v>40</v>
      </c>
      <c r="E613" s="23" t="s">
        <v>8</v>
      </c>
      <c r="F613" s="60" t="s">
        <v>437</v>
      </c>
      <c r="G613" s="23" t="s">
        <v>334</v>
      </c>
      <c r="H613" s="27">
        <f t="shared" si="51"/>
        <v>9969.1</v>
      </c>
      <c r="I613" s="27">
        <f t="shared" si="51"/>
        <v>10296.1</v>
      </c>
      <c r="J613" s="26">
        <f t="shared" si="49"/>
        <v>327</v>
      </c>
      <c r="K613" s="26"/>
    </row>
    <row r="614" spans="2:11" ht="13.5">
      <c r="B614" s="80" t="s">
        <v>106</v>
      </c>
      <c r="C614" s="65">
        <v>904</v>
      </c>
      <c r="D614" s="23" t="s">
        <v>40</v>
      </c>
      <c r="E614" s="23" t="s">
        <v>8</v>
      </c>
      <c r="F614" s="60" t="s">
        <v>437</v>
      </c>
      <c r="G614" s="23" t="s">
        <v>107</v>
      </c>
      <c r="H614" s="27">
        <f t="shared" si="51"/>
        <v>9969.1</v>
      </c>
      <c r="I614" s="27">
        <f t="shared" si="51"/>
        <v>10296.1</v>
      </c>
      <c r="J614" s="26">
        <f t="shared" si="49"/>
        <v>327</v>
      </c>
      <c r="K614" s="26"/>
    </row>
    <row r="615" spans="2:11" ht="41.25">
      <c r="B615" s="15" t="s">
        <v>340</v>
      </c>
      <c r="C615" s="65">
        <v>904</v>
      </c>
      <c r="D615" s="23" t="s">
        <v>40</v>
      </c>
      <c r="E615" s="23" t="s">
        <v>8</v>
      </c>
      <c r="F615" s="60" t="s">
        <v>437</v>
      </c>
      <c r="G615" s="23" t="s">
        <v>108</v>
      </c>
      <c r="H615" s="27">
        <f>'Функциональная 2020'!G774</f>
        <v>9969.1</v>
      </c>
      <c r="I615" s="27">
        <f>'Функциональная 2020'!H774</f>
        <v>10296.1</v>
      </c>
      <c r="J615" s="26">
        <f t="shared" si="49"/>
        <v>327</v>
      </c>
      <c r="K615" s="26"/>
    </row>
    <row r="616" spans="2:11" ht="69">
      <c r="B616" s="16" t="s">
        <v>665</v>
      </c>
      <c r="C616" s="65">
        <v>904</v>
      </c>
      <c r="D616" s="23" t="s">
        <v>40</v>
      </c>
      <c r="E616" s="23" t="s">
        <v>8</v>
      </c>
      <c r="F616" s="60" t="s">
        <v>693</v>
      </c>
      <c r="G616" s="23"/>
      <c r="H616" s="27">
        <f aca="true" t="shared" si="52" ref="H616:I618">H617</f>
        <v>0</v>
      </c>
      <c r="I616" s="27">
        <f t="shared" si="52"/>
        <v>199.9</v>
      </c>
      <c r="J616" s="26">
        <f t="shared" si="49"/>
        <v>199.9</v>
      </c>
      <c r="K616" s="26"/>
    </row>
    <row r="617" spans="2:11" ht="27">
      <c r="B617" s="69" t="s">
        <v>332</v>
      </c>
      <c r="C617" s="65">
        <v>904</v>
      </c>
      <c r="D617" s="23" t="s">
        <v>40</v>
      </c>
      <c r="E617" s="23" t="s">
        <v>8</v>
      </c>
      <c r="F617" s="60" t="s">
        <v>693</v>
      </c>
      <c r="G617" s="23" t="s">
        <v>334</v>
      </c>
      <c r="H617" s="27">
        <f t="shared" si="52"/>
        <v>0</v>
      </c>
      <c r="I617" s="27">
        <f t="shared" si="52"/>
        <v>199.9</v>
      </c>
      <c r="J617" s="26">
        <f t="shared" si="49"/>
        <v>199.9</v>
      </c>
      <c r="K617" s="26"/>
    </row>
    <row r="618" spans="2:11" ht="13.5">
      <c r="B618" s="80" t="s">
        <v>106</v>
      </c>
      <c r="C618" s="65">
        <v>904</v>
      </c>
      <c r="D618" s="23" t="s">
        <v>40</v>
      </c>
      <c r="E618" s="23" t="s">
        <v>8</v>
      </c>
      <c r="F618" s="60" t="s">
        <v>693</v>
      </c>
      <c r="G618" s="23" t="s">
        <v>107</v>
      </c>
      <c r="H618" s="27">
        <f t="shared" si="52"/>
        <v>0</v>
      </c>
      <c r="I618" s="27">
        <f t="shared" si="52"/>
        <v>199.9</v>
      </c>
      <c r="J618" s="26">
        <f t="shared" si="49"/>
        <v>199.9</v>
      </c>
      <c r="K618" s="26"/>
    </row>
    <row r="619" spans="2:11" ht="41.25">
      <c r="B619" s="15" t="s">
        <v>351</v>
      </c>
      <c r="C619" s="65">
        <v>904</v>
      </c>
      <c r="D619" s="23" t="s">
        <v>40</v>
      </c>
      <c r="E619" s="23" t="s">
        <v>8</v>
      </c>
      <c r="F619" s="60" t="s">
        <v>693</v>
      </c>
      <c r="G619" s="23" t="s">
        <v>108</v>
      </c>
      <c r="H619" s="27">
        <f>'Функциональная 2020'!G778</f>
        <v>0</v>
      </c>
      <c r="I619" s="27">
        <f>'Функциональная 2020'!H778</f>
        <v>199.9</v>
      </c>
      <c r="J619" s="26">
        <f t="shared" si="49"/>
        <v>199.9</v>
      </c>
      <c r="K619" s="26"/>
    </row>
    <row r="620" spans="2:11" ht="13.5">
      <c r="B620" s="15" t="s">
        <v>438</v>
      </c>
      <c r="C620" s="65">
        <v>904</v>
      </c>
      <c r="D620" s="23" t="s">
        <v>40</v>
      </c>
      <c r="E620" s="23" t="s">
        <v>8</v>
      </c>
      <c r="F620" s="60" t="s">
        <v>441</v>
      </c>
      <c r="G620" s="23"/>
      <c r="H620" s="27">
        <f>H621</f>
        <v>5246.3</v>
      </c>
      <c r="I620" s="27">
        <f>I621</f>
        <v>5408.2300000000005</v>
      </c>
      <c r="J620" s="26">
        <f t="shared" si="49"/>
        <v>161.9300000000003</v>
      </c>
      <c r="K620" s="26"/>
    </row>
    <row r="621" spans="2:11" ht="27">
      <c r="B621" s="15" t="s">
        <v>439</v>
      </c>
      <c r="C621" s="65">
        <v>904</v>
      </c>
      <c r="D621" s="23" t="s">
        <v>40</v>
      </c>
      <c r="E621" s="23" t="s">
        <v>8</v>
      </c>
      <c r="F621" s="60" t="s">
        <v>442</v>
      </c>
      <c r="G621" s="23"/>
      <c r="H621" s="27">
        <f>H622+H626+H630</f>
        <v>5246.3</v>
      </c>
      <c r="I621" s="27">
        <f>I622+I626+I630</f>
        <v>5408.2300000000005</v>
      </c>
      <c r="J621" s="26">
        <f t="shared" si="49"/>
        <v>161.9300000000003</v>
      </c>
      <c r="K621" s="26"/>
    </row>
    <row r="622" spans="2:11" ht="13.5">
      <c r="B622" s="68" t="s">
        <v>440</v>
      </c>
      <c r="C622" s="65">
        <v>904</v>
      </c>
      <c r="D622" s="23" t="s">
        <v>40</v>
      </c>
      <c r="E622" s="23" t="s">
        <v>8</v>
      </c>
      <c r="F622" s="54" t="s">
        <v>443</v>
      </c>
      <c r="G622" s="23"/>
      <c r="H622" s="27">
        <f>H624</f>
        <v>5246.3</v>
      </c>
      <c r="I622" s="27">
        <f>I624</f>
        <v>5256.05</v>
      </c>
      <c r="J622" s="26">
        <f t="shared" si="49"/>
        <v>9.75</v>
      </c>
      <c r="K622" s="26"/>
    </row>
    <row r="623" spans="2:11" ht="27">
      <c r="B623" s="69" t="s">
        <v>332</v>
      </c>
      <c r="C623" s="65">
        <v>904</v>
      </c>
      <c r="D623" s="23" t="s">
        <v>40</v>
      </c>
      <c r="E623" s="23" t="s">
        <v>8</v>
      </c>
      <c r="F623" s="54" t="s">
        <v>443</v>
      </c>
      <c r="G623" s="23" t="s">
        <v>334</v>
      </c>
      <c r="H623" s="27">
        <f>H624</f>
        <v>5246.3</v>
      </c>
      <c r="I623" s="27">
        <f>I624</f>
        <v>5256.05</v>
      </c>
      <c r="J623" s="26">
        <f t="shared" si="49"/>
        <v>9.75</v>
      </c>
      <c r="K623" s="26"/>
    </row>
    <row r="624" spans="2:11" ht="13.5">
      <c r="B624" s="80" t="s">
        <v>106</v>
      </c>
      <c r="C624" s="65">
        <v>904</v>
      </c>
      <c r="D624" s="23" t="s">
        <v>40</v>
      </c>
      <c r="E624" s="23" t="s">
        <v>8</v>
      </c>
      <c r="F624" s="54" t="s">
        <v>443</v>
      </c>
      <c r="G624" s="23" t="s">
        <v>107</v>
      </c>
      <c r="H624" s="27">
        <f>H625</f>
        <v>5246.3</v>
      </c>
      <c r="I624" s="27">
        <f>I625</f>
        <v>5256.05</v>
      </c>
      <c r="J624" s="26">
        <f t="shared" si="49"/>
        <v>9.75</v>
      </c>
      <c r="K624" s="26"/>
    </row>
    <row r="625" spans="2:11" ht="41.25">
      <c r="B625" s="15" t="s">
        <v>340</v>
      </c>
      <c r="C625" s="65">
        <v>904</v>
      </c>
      <c r="D625" s="23" t="s">
        <v>40</v>
      </c>
      <c r="E625" s="23" t="s">
        <v>8</v>
      </c>
      <c r="F625" s="54" t="s">
        <v>443</v>
      </c>
      <c r="G625" s="23" t="s">
        <v>108</v>
      </c>
      <c r="H625" s="27">
        <f>'Функциональная 2020'!G788</f>
        <v>5246.3</v>
      </c>
      <c r="I625" s="27">
        <f>'Функциональная 2020'!H788</f>
        <v>5256.05</v>
      </c>
      <c r="J625" s="26">
        <f t="shared" si="49"/>
        <v>9.75</v>
      </c>
      <c r="K625" s="26"/>
    </row>
    <row r="626" spans="2:11" ht="41.25" hidden="1">
      <c r="B626" s="116" t="s">
        <v>566</v>
      </c>
      <c r="C626" s="65">
        <v>904</v>
      </c>
      <c r="D626" s="23" t="s">
        <v>40</v>
      </c>
      <c r="E626" s="23" t="s">
        <v>8</v>
      </c>
      <c r="F626" s="54" t="s">
        <v>625</v>
      </c>
      <c r="G626" s="23"/>
      <c r="H626" s="27">
        <f>H627</f>
        <v>0</v>
      </c>
      <c r="I626" s="23"/>
      <c r="J626" s="26">
        <f t="shared" si="49"/>
        <v>0</v>
      </c>
      <c r="K626" s="26"/>
    </row>
    <row r="627" spans="2:11" ht="27" hidden="1">
      <c r="B627" s="69" t="s">
        <v>332</v>
      </c>
      <c r="C627" s="65">
        <v>904</v>
      </c>
      <c r="D627" s="23" t="s">
        <v>40</v>
      </c>
      <c r="E627" s="23" t="s">
        <v>8</v>
      </c>
      <c r="F627" s="54" t="s">
        <v>625</v>
      </c>
      <c r="G627" s="23" t="s">
        <v>334</v>
      </c>
      <c r="H627" s="27">
        <f>H628</f>
        <v>0</v>
      </c>
      <c r="I627" s="23"/>
      <c r="J627" s="26">
        <f t="shared" si="49"/>
        <v>0</v>
      </c>
      <c r="K627" s="26"/>
    </row>
    <row r="628" spans="2:11" ht="13.5" hidden="1">
      <c r="B628" s="80" t="s">
        <v>106</v>
      </c>
      <c r="C628" s="65">
        <v>904</v>
      </c>
      <c r="D628" s="23" t="s">
        <v>40</v>
      </c>
      <c r="E628" s="23" t="s">
        <v>8</v>
      </c>
      <c r="F628" s="54" t="s">
        <v>625</v>
      </c>
      <c r="G628" s="23" t="s">
        <v>107</v>
      </c>
      <c r="H628" s="27">
        <f>H629</f>
        <v>0</v>
      </c>
      <c r="I628" s="23"/>
      <c r="J628" s="26">
        <f t="shared" si="49"/>
        <v>0</v>
      </c>
      <c r="K628" s="26"/>
    </row>
    <row r="629" spans="2:11" ht="13.5" hidden="1">
      <c r="B629" s="69" t="s">
        <v>335</v>
      </c>
      <c r="C629" s="65">
        <v>904</v>
      </c>
      <c r="D629" s="23" t="s">
        <v>40</v>
      </c>
      <c r="E629" s="23" t="s">
        <v>8</v>
      </c>
      <c r="F629" s="54" t="s">
        <v>625</v>
      </c>
      <c r="G629" s="23" t="s">
        <v>109</v>
      </c>
      <c r="H629" s="27">
        <f>'Функциональная 2020'!G792</f>
        <v>0</v>
      </c>
      <c r="I629" s="23"/>
      <c r="J629" s="26">
        <f t="shared" si="49"/>
        <v>0</v>
      </c>
      <c r="K629" s="26"/>
    </row>
    <row r="630" spans="2:11" ht="69">
      <c r="B630" s="16" t="s">
        <v>665</v>
      </c>
      <c r="C630" s="65">
        <v>904</v>
      </c>
      <c r="D630" s="23" t="s">
        <v>40</v>
      </c>
      <c r="E630" s="23" t="s">
        <v>8</v>
      </c>
      <c r="F630" s="54" t="s">
        <v>694</v>
      </c>
      <c r="G630" s="23"/>
      <c r="H630" s="27">
        <f aca="true" t="shared" si="53" ref="H630:I632">H631</f>
        <v>0</v>
      </c>
      <c r="I630" s="27">
        <f t="shared" si="53"/>
        <v>152.18</v>
      </c>
      <c r="J630" s="26">
        <f t="shared" si="49"/>
        <v>152.18</v>
      </c>
      <c r="K630" s="26"/>
    </row>
    <row r="631" spans="2:11" ht="27">
      <c r="B631" s="69" t="s">
        <v>332</v>
      </c>
      <c r="C631" s="65">
        <v>904</v>
      </c>
      <c r="D631" s="23" t="s">
        <v>40</v>
      </c>
      <c r="E631" s="23" t="s">
        <v>8</v>
      </c>
      <c r="F631" s="54" t="s">
        <v>694</v>
      </c>
      <c r="G631" s="23" t="s">
        <v>334</v>
      </c>
      <c r="H631" s="27">
        <f t="shared" si="53"/>
        <v>0</v>
      </c>
      <c r="I631" s="27">
        <f t="shared" si="53"/>
        <v>152.18</v>
      </c>
      <c r="J631" s="26">
        <f t="shared" si="49"/>
        <v>152.18</v>
      </c>
      <c r="K631" s="26"/>
    </row>
    <row r="632" spans="2:11" ht="13.5">
      <c r="B632" s="80" t="s">
        <v>106</v>
      </c>
      <c r="C632" s="65">
        <v>904</v>
      </c>
      <c r="D632" s="23" t="s">
        <v>40</v>
      </c>
      <c r="E632" s="23" t="s">
        <v>8</v>
      </c>
      <c r="F632" s="54" t="s">
        <v>694</v>
      </c>
      <c r="G632" s="23" t="s">
        <v>107</v>
      </c>
      <c r="H632" s="27">
        <f t="shared" si="53"/>
        <v>0</v>
      </c>
      <c r="I632" s="27">
        <f t="shared" si="53"/>
        <v>152.18</v>
      </c>
      <c r="J632" s="26">
        <f t="shared" si="49"/>
        <v>152.18</v>
      </c>
      <c r="K632" s="26"/>
    </row>
    <row r="633" spans="2:11" ht="41.25">
      <c r="B633" s="15" t="s">
        <v>351</v>
      </c>
      <c r="C633" s="65">
        <v>904</v>
      </c>
      <c r="D633" s="23" t="s">
        <v>40</v>
      </c>
      <c r="E633" s="23" t="s">
        <v>8</v>
      </c>
      <c r="F633" s="54" t="s">
        <v>694</v>
      </c>
      <c r="G633" s="23" t="s">
        <v>108</v>
      </c>
      <c r="H633" s="27">
        <f>'Функциональная 2020'!G796</f>
        <v>0</v>
      </c>
      <c r="I633" s="27">
        <f>'Функциональная 2020'!H796</f>
        <v>152.18</v>
      </c>
      <c r="J633" s="26">
        <f t="shared" si="49"/>
        <v>152.18</v>
      </c>
      <c r="K633" s="26"/>
    </row>
    <row r="634" spans="2:11" ht="13.5">
      <c r="B634" s="16" t="s">
        <v>444</v>
      </c>
      <c r="C634" s="65">
        <v>904</v>
      </c>
      <c r="D634" s="23" t="s">
        <v>40</v>
      </c>
      <c r="E634" s="23" t="s">
        <v>8</v>
      </c>
      <c r="F634" s="54" t="s">
        <v>445</v>
      </c>
      <c r="G634" s="23"/>
      <c r="H634" s="27">
        <f>H635</f>
        <v>1375.9</v>
      </c>
      <c r="I634" s="27">
        <f>I635</f>
        <v>1406.7</v>
      </c>
      <c r="J634" s="26">
        <f t="shared" si="49"/>
        <v>30.799999999999955</v>
      </c>
      <c r="K634" s="26"/>
    </row>
    <row r="635" spans="2:11" ht="27">
      <c r="B635" s="16" t="s">
        <v>446</v>
      </c>
      <c r="C635" s="65">
        <v>904</v>
      </c>
      <c r="D635" s="23" t="s">
        <v>40</v>
      </c>
      <c r="E635" s="23" t="s">
        <v>8</v>
      </c>
      <c r="F635" s="54" t="s">
        <v>447</v>
      </c>
      <c r="G635" s="23"/>
      <c r="H635" s="27">
        <f>H636+H640</f>
        <v>1375.9</v>
      </c>
      <c r="I635" s="27">
        <f>I636+I640</f>
        <v>1406.7</v>
      </c>
      <c r="J635" s="26">
        <f t="shared" si="49"/>
        <v>30.799999999999955</v>
      </c>
      <c r="K635" s="26"/>
    </row>
    <row r="636" spans="2:11" ht="13.5">
      <c r="B636" s="16" t="s">
        <v>448</v>
      </c>
      <c r="C636" s="65">
        <v>904</v>
      </c>
      <c r="D636" s="23" t="s">
        <v>40</v>
      </c>
      <c r="E636" s="23" t="s">
        <v>8</v>
      </c>
      <c r="F636" s="54" t="s">
        <v>449</v>
      </c>
      <c r="G636" s="23"/>
      <c r="H636" s="27">
        <f aca="true" t="shared" si="54" ref="H636:I638">H637</f>
        <v>1375.9</v>
      </c>
      <c r="I636" s="27">
        <f t="shared" si="54"/>
        <v>1371.8</v>
      </c>
      <c r="J636" s="26">
        <f t="shared" si="49"/>
        <v>-4.100000000000136</v>
      </c>
      <c r="K636" s="26"/>
    </row>
    <row r="637" spans="2:11" ht="27">
      <c r="B637" s="69" t="s">
        <v>332</v>
      </c>
      <c r="C637" s="65">
        <v>904</v>
      </c>
      <c r="D637" s="23" t="s">
        <v>40</v>
      </c>
      <c r="E637" s="23" t="s">
        <v>8</v>
      </c>
      <c r="F637" s="54" t="s">
        <v>449</v>
      </c>
      <c r="G637" s="23" t="s">
        <v>334</v>
      </c>
      <c r="H637" s="27">
        <f t="shared" si="54"/>
        <v>1375.9</v>
      </c>
      <c r="I637" s="27">
        <f t="shared" si="54"/>
        <v>1371.8</v>
      </c>
      <c r="J637" s="26">
        <f t="shared" si="49"/>
        <v>-4.100000000000136</v>
      </c>
      <c r="K637" s="26"/>
    </row>
    <row r="638" spans="2:11" ht="13.5">
      <c r="B638" s="80" t="s">
        <v>106</v>
      </c>
      <c r="C638" s="65">
        <v>904</v>
      </c>
      <c r="D638" s="23" t="s">
        <v>40</v>
      </c>
      <c r="E638" s="23" t="s">
        <v>8</v>
      </c>
      <c r="F638" s="54" t="s">
        <v>449</v>
      </c>
      <c r="G638" s="23" t="s">
        <v>107</v>
      </c>
      <c r="H638" s="27">
        <f t="shared" si="54"/>
        <v>1375.9</v>
      </c>
      <c r="I638" s="27">
        <f t="shared" si="54"/>
        <v>1371.8</v>
      </c>
      <c r="J638" s="26">
        <f t="shared" si="49"/>
        <v>-4.100000000000136</v>
      </c>
      <c r="K638" s="26"/>
    </row>
    <row r="639" spans="2:11" ht="41.25">
      <c r="B639" s="15" t="s">
        <v>340</v>
      </c>
      <c r="C639" s="65">
        <v>904</v>
      </c>
      <c r="D639" s="23" t="s">
        <v>40</v>
      </c>
      <c r="E639" s="23" t="s">
        <v>8</v>
      </c>
      <c r="F639" s="54" t="s">
        <v>449</v>
      </c>
      <c r="G639" s="23" t="s">
        <v>108</v>
      </c>
      <c r="H639" s="27">
        <f>'Функциональная 2020'!G802</f>
        <v>1375.9</v>
      </c>
      <c r="I639" s="27">
        <f>'Функциональная 2020'!H802</f>
        <v>1371.8</v>
      </c>
      <c r="J639" s="26">
        <f t="shared" si="49"/>
        <v>-4.100000000000136</v>
      </c>
      <c r="K639" s="26"/>
    </row>
    <row r="640" spans="2:11" ht="69">
      <c r="B640" s="16" t="s">
        <v>665</v>
      </c>
      <c r="C640" s="65">
        <v>904</v>
      </c>
      <c r="D640" s="23" t="s">
        <v>40</v>
      </c>
      <c r="E640" s="23" t="s">
        <v>8</v>
      </c>
      <c r="F640" s="54" t="s">
        <v>695</v>
      </c>
      <c r="G640" s="23"/>
      <c r="H640" s="27">
        <f aca="true" t="shared" si="55" ref="H640:I642">H641</f>
        <v>0</v>
      </c>
      <c r="I640" s="27">
        <f t="shared" si="55"/>
        <v>34.9</v>
      </c>
      <c r="J640" s="26">
        <f t="shared" si="49"/>
        <v>34.9</v>
      </c>
      <c r="K640" s="26"/>
    </row>
    <row r="641" spans="2:11" ht="27">
      <c r="B641" s="69" t="s">
        <v>332</v>
      </c>
      <c r="C641" s="65">
        <v>904</v>
      </c>
      <c r="D641" s="23" t="s">
        <v>40</v>
      </c>
      <c r="E641" s="23" t="s">
        <v>8</v>
      </c>
      <c r="F641" s="54" t="s">
        <v>695</v>
      </c>
      <c r="G641" s="23" t="s">
        <v>334</v>
      </c>
      <c r="H641" s="27">
        <f t="shared" si="55"/>
        <v>0</v>
      </c>
      <c r="I641" s="27">
        <f t="shared" si="55"/>
        <v>34.9</v>
      </c>
      <c r="J641" s="26">
        <f t="shared" si="49"/>
        <v>34.9</v>
      </c>
      <c r="K641" s="26"/>
    </row>
    <row r="642" spans="2:11" ht="13.5">
      <c r="B642" s="80" t="s">
        <v>106</v>
      </c>
      <c r="C642" s="65">
        <v>904</v>
      </c>
      <c r="D642" s="23" t="s">
        <v>40</v>
      </c>
      <c r="E642" s="23" t="s">
        <v>8</v>
      </c>
      <c r="F642" s="54" t="s">
        <v>695</v>
      </c>
      <c r="G642" s="23" t="s">
        <v>107</v>
      </c>
      <c r="H642" s="27">
        <f t="shared" si="55"/>
        <v>0</v>
      </c>
      <c r="I642" s="27">
        <f t="shared" si="55"/>
        <v>34.9</v>
      </c>
      <c r="J642" s="26">
        <f t="shared" si="49"/>
        <v>34.9</v>
      </c>
      <c r="K642" s="26"/>
    </row>
    <row r="643" spans="2:11" ht="41.25">
      <c r="B643" s="15" t="s">
        <v>351</v>
      </c>
      <c r="C643" s="65">
        <v>904</v>
      </c>
      <c r="D643" s="23" t="s">
        <v>40</v>
      </c>
      <c r="E643" s="23" t="s">
        <v>8</v>
      </c>
      <c r="F643" s="54" t="s">
        <v>695</v>
      </c>
      <c r="G643" s="23" t="s">
        <v>108</v>
      </c>
      <c r="H643" s="27">
        <f>'Функциональная 2020'!G810</f>
        <v>0</v>
      </c>
      <c r="I643" s="27">
        <f>'Функциональная 2020'!H810</f>
        <v>34.9</v>
      </c>
      <c r="J643" s="26">
        <f t="shared" si="49"/>
        <v>34.9</v>
      </c>
      <c r="K643" s="26"/>
    </row>
    <row r="644" spans="2:11" ht="13.5">
      <c r="B644" s="40" t="s">
        <v>453</v>
      </c>
      <c r="C644" s="65">
        <v>904</v>
      </c>
      <c r="D644" s="23" t="s">
        <v>40</v>
      </c>
      <c r="E644" s="23" t="s">
        <v>8</v>
      </c>
      <c r="F644" s="54" t="s">
        <v>181</v>
      </c>
      <c r="G644" s="23"/>
      <c r="H644" s="27">
        <f>H645+H648</f>
        <v>0</v>
      </c>
      <c r="I644" s="27">
        <f>I645+I648</f>
        <v>445.4</v>
      </c>
      <c r="J644" s="26">
        <f t="shared" si="49"/>
        <v>445.4</v>
      </c>
      <c r="K644" s="26"/>
    </row>
    <row r="645" spans="2:11" ht="27">
      <c r="B645" s="40" t="s">
        <v>608</v>
      </c>
      <c r="C645" s="65">
        <v>905</v>
      </c>
      <c r="D645" s="23" t="s">
        <v>40</v>
      </c>
      <c r="E645" s="23" t="s">
        <v>8</v>
      </c>
      <c r="F645" s="54" t="s">
        <v>609</v>
      </c>
      <c r="G645" s="23"/>
      <c r="H645" s="27">
        <f>H646</f>
        <v>0</v>
      </c>
      <c r="I645" s="27">
        <f>I646</f>
        <v>0</v>
      </c>
      <c r="J645" s="26">
        <f t="shared" si="49"/>
        <v>0</v>
      </c>
      <c r="K645" s="26"/>
    </row>
    <row r="646" spans="2:11" ht="13.5">
      <c r="B646" s="80" t="s">
        <v>16</v>
      </c>
      <c r="C646" s="65">
        <v>906</v>
      </c>
      <c r="D646" s="23" t="s">
        <v>40</v>
      </c>
      <c r="E646" s="23" t="s">
        <v>8</v>
      </c>
      <c r="F646" s="54" t="s">
        <v>609</v>
      </c>
      <c r="G646" s="23" t="s">
        <v>10</v>
      </c>
      <c r="H646" s="27">
        <f>H647</f>
        <v>0</v>
      </c>
      <c r="I646" s="27">
        <f>I647</f>
        <v>0</v>
      </c>
      <c r="J646" s="26">
        <f t="shared" si="49"/>
        <v>0</v>
      </c>
      <c r="K646" s="26"/>
    </row>
    <row r="647" spans="2:11" ht="13.5">
      <c r="B647" s="15" t="s">
        <v>105</v>
      </c>
      <c r="C647" s="65">
        <v>907</v>
      </c>
      <c r="D647" s="23" t="s">
        <v>40</v>
      </c>
      <c r="E647" s="23" t="s">
        <v>8</v>
      </c>
      <c r="F647" s="54" t="s">
        <v>609</v>
      </c>
      <c r="G647" s="23" t="s">
        <v>138</v>
      </c>
      <c r="H647" s="27"/>
      <c r="I647" s="27"/>
      <c r="J647" s="26">
        <f t="shared" si="49"/>
        <v>0</v>
      </c>
      <c r="K647" s="26"/>
    </row>
    <row r="648" spans="2:11" ht="41.25">
      <c r="B648" s="15" t="s">
        <v>579</v>
      </c>
      <c r="C648" s="65">
        <v>908</v>
      </c>
      <c r="D648" s="23" t="s">
        <v>40</v>
      </c>
      <c r="E648" s="23" t="s">
        <v>8</v>
      </c>
      <c r="F648" s="54" t="s">
        <v>609</v>
      </c>
      <c r="G648" s="23" t="s">
        <v>129</v>
      </c>
      <c r="H648" s="27">
        <f>'Функциональная 2020'!G815</f>
        <v>0</v>
      </c>
      <c r="I648" s="27">
        <f>'Функциональная 2020'!H815</f>
        <v>445.4</v>
      </c>
      <c r="J648" s="26">
        <f t="shared" si="49"/>
        <v>445.4</v>
      </c>
      <c r="K648" s="26"/>
    </row>
    <row r="649" spans="2:11" ht="13.5">
      <c r="B649" s="120" t="s">
        <v>599</v>
      </c>
      <c r="C649" s="65">
        <v>904</v>
      </c>
      <c r="D649" s="23" t="s">
        <v>40</v>
      </c>
      <c r="E649" s="23" t="s">
        <v>8</v>
      </c>
      <c r="F649" s="54" t="s">
        <v>600</v>
      </c>
      <c r="G649" s="23"/>
      <c r="H649" s="27">
        <f aca="true" t="shared" si="56" ref="H649:I651">H650</f>
        <v>0</v>
      </c>
      <c r="I649" s="27">
        <f t="shared" si="56"/>
        <v>0</v>
      </c>
      <c r="J649" s="26">
        <f t="shared" si="49"/>
        <v>0</v>
      </c>
      <c r="K649" s="26"/>
    </row>
    <row r="650" spans="2:11" ht="27">
      <c r="B650" s="69" t="s">
        <v>332</v>
      </c>
      <c r="C650" s="65">
        <v>904</v>
      </c>
      <c r="D650" s="23" t="s">
        <v>40</v>
      </c>
      <c r="E650" s="23" t="s">
        <v>8</v>
      </c>
      <c r="F650" s="54" t="s">
        <v>600</v>
      </c>
      <c r="G650" s="23" t="s">
        <v>334</v>
      </c>
      <c r="H650" s="27">
        <f t="shared" si="56"/>
        <v>0</v>
      </c>
      <c r="I650" s="27">
        <f t="shared" si="56"/>
        <v>0</v>
      </c>
      <c r="J650" s="26">
        <f t="shared" si="49"/>
        <v>0</v>
      </c>
      <c r="K650" s="26"/>
    </row>
    <row r="651" spans="2:11" ht="13.5">
      <c r="B651" s="80" t="s">
        <v>106</v>
      </c>
      <c r="C651" s="65">
        <v>904</v>
      </c>
      <c r="D651" s="23" t="s">
        <v>40</v>
      </c>
      <c r="E651" s="23" t="s">
        <v>8</v>
      </c>
      <c r="F651" s="54" t="s">
        <v>600</v>
      </c>
      <c r="G651" s="23" t="s">
        <v>107</v>
      </c>
      <c r="H651" s="27">
        <f t="shared" si="56"/>
        <v>0</v>
      </c>
      <c r="I651" s="27">
        <f t="shared" si="56"/>
        <v>0</v>
      </c>
      <c r="J651" s="26">
        <f t="shared" si="49"/>
        <v>0</v>
      </c>
      <c r="K651" s="26"/>
    </row>
    <row r="652" spans="2:11" ht="13.5">
      <c r="B652" s="69" t="s">
        <v>335</v>
      </c>
      <c r="C652" s="65">
        <v>904</v>
      </c>
      <c r="D652" s="23" t="s">
        <v>40</v>
      </c>
      <c r="E652" s="23" t="s">
        <v>8</v>
      </c>
      <c r="F652" s="54" t="s">
        <v>600</v>
      </c>
      <c r="G652" s="23" t="s">
        <v>109</v>
      </c>
      <c r="H652" s="27">
        <f>'Функциональная 2020'!G819</f>
        <v>0</v>
      </c>
      <c r="I652" s="27">
        <f>'Функциональная 2020'!H819</f>
        <v>0</v>
      </c>
      <c r="J652" s="26">
        <f t="shared" si="49"/>
        <v>0</v>
      </c>
      <c r="K652" s="26"/>
    </row>
    <row r="653" spans="2:11" ht="13.5">
      <c r="B653" s="99" t="s">
        <v>58</v>
      </c>
      <c r="C653" s="100">
        <v>904</v>
      </c>
      <c r="D653" s="24" t="s">
        <v>40</v>
      </c>
      <c r="E653" s="24" t="s">
        <v>15</v>
      </c>
      <c r="F653" s="53"/>
      <c r="G653" s="24"/>
      <c r="H653" s="26">
        <f aca="true" t="shared" si="57" ref="H653:I655">H654</f>
        <v>3346.5</v>
      </c>
      <c r="I653" s="26">
        <f t="shared" si="57"/>
        <v>3432.2999999999997</v>
      </c>
      <c r="J653" s="26">
        <f t="shared" si="49"/>
        <v>85.79999999999973</v>
      </c>
      <c r="K653" s="26"/>
    </row>
    <row r="654" spans="2:11" ht="27">
      <c r="B654" s="15" t="s">
        <v>540</v>
      </c>
      <c r="C654" s="65">
        <v>904</v>
      </c>
      <c r="D654" s="23" t="s">
        <v>40</v>
      </c>
      <c r="E654" s="23" t="s">
        <v>15</v>
      </c>
      <c r="F654" s="54" t="s">
        <v>24</v>
      </c>
      <c r="G654" s="23"/>
      <c r="H654" s="27">
        <f t="shared" si="57"/>
        <v>3346.5</v>
      </c>
      <c r="I654" s="27">
        <f t="shared" si="57"/>
        <v>3432.2999999999997</v>
      </c>
      <c r="J654" s="26">
        <f t="shared" si="49"/>
        <v>85.79999999999973</v>
      </c>
      <c r="K654" s="26"/>
    </row>
    <row r="655" spans="2:11" ht="13.5">
      <c r="B655" s="15" t="s">
        <v>255</v>
      </c>
      <c r="C655" s="65">
        <v>904</v>
      </c>
      <c r="D655" s="23" t="s">
        <v>40</v>
      </c>
      <c r="E655" s="23" t="s">
        <v>15</v>
      </c>
      <c r="F655" s="54" t="s">
        <v>256</v>
      </c>
      <c r="G655" s="23"/>
      <c r="H655" s="27">
        <f t="shared" si="57"/>
        <v>3346.5</v>
      </c>
      <c r="I655" s="27">
        <f t="shared" si="57"/>
        <v>3432.2999999999997</v>
      </c>
      <c r="J655" s="26">
        <f t="shared" si="49"/>
        <v>85.79999999999973</v>
      </c>
      <c r="K655" s="26"/>
    </row>
    <row r="656" spans="2:11" ht="27">
      <c r="B656" s="15" t="s">
        <v>257</v>
      </c>
      <c r="C656" s="65">
        <v>904</v>
      </c>
      <c r="D656" s="23" t="s">
        <v>40</v>
      </c>
      <c r="E656" s="23" t="s">
        <v>15</v>
      </c>
      <c r="F656" s="54" t="s">
        <v>450</v>
      </c>
      <c r="G656" s="23"/>
      <c r="H656" s="27">
        <f>H657+H671+H687+H691</f>
        <v>3346.5</v>
      </c>
      <c r="I656" s="27">
        <f>I657+I671+I687+I691</f>
        <v>3432.2999999999997</v>
      </c>
      <c r="J656" s="26">
        <f t="shared" si="49"/>
        <v>85.79999999999973</v>
      </c>
      <c r="K656" s="26"/>
    </row>
    <row r="657" spans="2:11" ht="27">
      <c r="B657" s="70" t="s">
        <v>186</v>
      </c>
      <c r="C657" s="65">
        <v>904</v>
      </c>
      <c r="D657" s="23" t="s">
        <v>40</v>
      </c>
      <c r="E657" s="23" t="s">
        <v>15</v>
      </c>
      <c r="F657" s="54" t="s">
        <v>451</v>
      </c>
      <c r="G657" s="23"/>
      <c r="H657" s="27">
        <f>H658+H663+H667</f>
        <v>1018.8</v>
      </c>
      <c r="I657" s="27">
        <f>I658+I663+I667</f>
        <v>1018.8</v>
      </c>
      <c r="J657" s="26">
        <f t="shared" si="49"/>
        <v>0</v>
      </c>
      <c r="K657" s="26"/>
    </row>
    <row r="658" spans="2:11" ht="54.75">
      <c r="B658" s="63" t="s">
        <v>188</v>
      </c>
      <c r="C658" s="65">
        <v>904</v>
      </c>
      <c r="D658" s="23" t="s">
        <v>40</v>
      </c>
      <c r="E658" s="23" t="s">
        <v>15</v>
      </c>
      <c r="F658" s="54" t="s">
        <v>451</v>
      </c>
      <c r="G658" s="23" t="s">
        <v>190</v>
      </c>
      <c r="H658" s="27">
        <f>H659</f>
        <v>1006.3</v>
      </c>
      <c r="I658" s="27">
        <f>I659</f>
        <v>1006.3</v>
      </c>
      <c r="J658" s="26">
        <f t="shared" si="49"/>
        <v>0</v>
      </c>
      <c r="K658" s="26"/>
    </row>
    <row r="659" spans="2:11" ht="13.5">
      <c r="B659" s="15" t="s">
        <v>81</v>
      </c>
      <c r="C659" s="65">
        <v>904</v>
      </c>
      <c r="D659" s="23" t="s">
        <v>40</v>
      </c>
      <c r="E659" s="23" t="s">
        <v>15</v>
      </c>
      <c r="F659" s="54" t="s">
        <v>451</v>
      </c>
      <c r="G659" s="23" t="s">
        <v>79</v>
      </c>
      <c r="H659" s="27">
        <f>H660+H661+H662</f>
        <v>1006.3</v>
      </c>
      <c r="I659" s="27">
        <f>I660+I661+I662</f>
        <v>1006.3</v>
      </c>
      <c r="J659" s="26">
        <f t="shared" si="49"/>
        <v>0</v>
      </c>
      <c r="K659" s="26"/>
    </row>
    <row r="660" spans="2:11" ht="13.5">
      <c r="B660" s="15" t="s">
        <v>80</v>
      </c>
      <c r="C660" s="65">
        <v>904</v>
      </c>
      <c r="D660" s="23" t="s">
        <v>40</v>
      </c>
      <c r="E660" s="23" t="s">
        <v>15</v>
      </c>
      <c r="F660" s="54" t="s">
        <v>451</v>
      </c>
      <c r="G660" s="23" t="s">
        <v>78</v>
      </c>
      <c r="H660" s="27">
        <f>'Функциональная 2020'!G830</f>
        <v>732.6</v>
      </c>
      <c r="I660" s="27">
        <f>'Функциональная 2020'!H830</f>
        <v>732.6</v>
      </c>
      <c r="J660" s="26">
        <f t="shared" si="49"/>
        <v>0</v>
      </c>
      <c r="K660" s="26"/>
    </row>
    <row r="661" spans="2:11" ht="13.5">
      <c r="B661" s="16" t="s">
        <v>95</v>
      </c>
      <c r="C661" s="65">
        <v>904</v>
      </c>
      <c r="D661" s="23" t="s">
        <v>40</v>
      </c>
      <c r="E661" s="23" t="s">
        <v>15</v>
      </c>
      <c r="F661" s="54" t="s">
        <v>451</v>
      </c>
      <c r="G661" s="23" t="s">
        <v>96</v>
      </c>
      <c r="H661" s="27">
        <f>'Функциональная 2020'!G831</f>
        <v>52.4</v>
      </c>
      <c r="I661" s="27">
        <f>'Функциональная 2020'!H831</f>
        <v>52.4</v>
      </c>
      <c r="J661" s="26">
        <f t="shared" si="49"/>
        <v>0</v>
      </c>
      <c r="K661" s="26"/>
    </row>
    <row r="662" spans="2:11" ht="27">
      <c r="B662" s="16" t="s">
        <v>174</v>
      </c>
      <c r="C662" s="65">
        <v>904</v>
      </c>
      <c r="D662" s="23" t="s">
        <v>40</v>
      </c>
      <c r="E662" s="23" t="s">
        <v>15</v>
      </c>
      <c r="F662" s="54" t="s">
        <v>451</v>
      </c>
      <c r="G662" s="23" t="s">
        <v>173</v>
      </c>
      <c r="H662" s="27">
        <f>'Функциональная 2020'!G832</f>
        <v>221.3</v>
      </c>
      <c r="I662" s="27">
        <f>'Функциональная 2020'!H832</f>
        <v>221.3</v>
      </c>
      <c r="J662" s="26">
        <f aca="true" t="shared" si="58" ref="J662:J725">I662-H662</f>
        <v>0</v>
      </c>
      <c r="K662" s="26"/>
    </row>
    <row r="663" spans="2:11" ht="27">
      <c r="B663" s="58" t="s">
        <v>192</v>
      </c>
      <c r="C663" s="65">
        <v>904</v>
      </c>
      <c r="D663" s="23" t="s">
        <v>40</v>
      </c>
      <c r="E663" s="23" t="s">
        <v>15</v>
      </c>
      <c r="F663" s="54" t="s">
        <v>451</v>
      </c>
      <c r="G663" s="23" t="s">
        <v>193</v>
      </c>
      <c r="H663" s="27">
        <f>H664</f>
        <v>12.5</v>
      </c>
      <c r="I663" s="27">
        <f>I664</f>
        <v>12.5</v>
      </c>
      <c r="J663" s="26">
        <f t="shared" si="58"/>
        <v>0</v>
      </c>
      <c r="K663" s="26"/>
    </row>
    <row r="664" spans="2:11" ht="13.5">
      <c r="B664" s="15" t="s">
        <v>82</v>
      </c>
      <c r="C664" s="65">
        <v>904</v>
      </c>
      <c r="D664" s="23" t="s">
        <v>40</v>
      </c>
      <c r="E664" s="23" t="s">
        <v>15</v>
      </c>
      <c r="F664" s="54" t="s">
        <v>451</v>
      </c>
      <c r="G664" s="23" t="s">
        <v>83</v>
      </c>
      <c r="H664" s="27">
        <f>H665+H666</f>
        <v>12.5</v>
      </c>
      <c r="I664" s="27">
        <f>I665+I666</f>
        <v>12.5</v>
      </c>
      <c r="J664" s="26">
        <f t="shared" si="58"/>
        <v>0</v>
      </c>
      <c r="K664" s="26"/>
    </row>
    <row r="665" spans="2:11" ht="27">
      <c r="B665" s="16" t="s">
        <v>86</v>
      </c>
      <c r="C665" s="65">
        <v>904</v>
      </c>
      <c r="D665" s="23" t="s">
        <v>40</v>
      </c>
      <c r="E665" s="23" t="s">
        <v>15</v>
      </c>
      <c r="F665" s="54" t="s">
        <v>451</v>
      </c>
      <c r="G665" s="23" t="s">
        <v>87</v>
      </c>
      <c r="H665" s="27">
        <f>'Функциональная 2020'!G835</f>
        <v>9.1</v>
      </c>
      <c r="I665" s="27">
        <f>'Функциональная 2020'!H835</f>
        <v>9.1</v>
      </c>
      <c r="J665" s="26">
        <f t="shared" si="58"/>
        <v>0</v>
      </c>
      <c r="K665" s="26"/>
    </row>
    <row r="666" spans="2:11" ht="13.5">
      <c r="B666" s="15" t="s">
        <v>84</v>
      </c>
      <c r="C666" s="65">
        <v>904</v>
      </c>
      <c r="D666" s="23" t="s">
        <v>40</v>
      </c>
      <c r="E666" s="23" t="s">
        <v>15</v>
      </c>
      <c r="F666" s="54" t="s">
        <v>451</v>
      </c>
      <c r="G666" s="23" t="s">
        <v>85</v>
      </c>
      <c r="H666" s="27">
        <f>'Функциональная 2020'!G836</f>
        <v>3.4</v>
      </c>
      <c r="I666" s="27">
        <f>'Функциональная 2020'!H836</f>
        <v>3.4</v>
      </c>
      <c r="J666" s="26">
        <f t="shared" si="58"/>
        <v>0</v>
      </c>
      <c r="K666" s="26"/>
    </row>
    <row r="667" spans="2:11" ht="13.5" hidden="1">
      <c r="B667" s="64" t="s">
        <v>97</v>
      </c>
      <c r="C667" s="65">
        <v>904</v>
      </c>
      <c r="D667" s="23" t="s">
        <v>40</v>
      </c>
      <c r="E667" s="23" t="s">
        <v>15</v>
      </c>
      <c r="F667" s="54" t="s">
        <v>451</v>
      </c>
      <c r="G667" s="23" t="s">
        <v>98</v>
      </c>
      <c r="H667" s="27">
        <f>H668</f>
        <v>0</v>
      </c>
      <c r="I667" s="27">
        <f>I668</f>
        <v>0</v>
      </c>
      <c r="J667" s="26">
        <f t="shared" si="58"/>
        <v>0</v>
      </c>
      <c r="K667" s="26"/>
    </row>
    <row r="668" spans="2:11" ht="13.5" hidden="1">
      <c r="B668" s="16" t="s">
        <v>88</v>
      </c>
      <c r="C668" s="65">
        <v>904</v>
      </c>
      <c r="D668" s="23" t="s">
        <v>40</v>
      </c>
      <c r="E668" s="23" t="s">
        <v>15</v>
      </c>
      <c r="F668" s="54" t="s">
        <v>451</v>
      </c>
      <c r="G668" s="23" t="s">
        <v>90</v>
      </c>
      <c r="H668" s="27">
        <f>H669+H670</f>
        <v>0</v>
      </c>
      <c r="I668" s="27">
        <f>I669+I670</f>
        <v>0</v>
      </c>
      <c r="J668" s="26">
        <f t="shared" si="58"/>
        <v>0</v>
      </c>
      <c r="K668" s="26"/>
    </row>
    <row r="669" spans="2:11" ht="13.5" hidden="1">
      <c r="B669" s="16" t="s">
        <v>89</v>
      </c>
      <c r="C669" s="65">
        <v>904</v>
      </c>
      <c r="D669" s="23" t="s">
        <v>40</v>
      </c>
      <c r="E669" s="23" t="s">
        <v>15</v>
      </c>
      <c r="F669" s="54" t="s">
        <v>451</v>
      </c>
      <c r="G669" s="23" t="s">
        <v>91</v>
      </c>
      <c r="H669" s="27">
        <f>'Функциональная 2020'!G839</f>
        <v>0</v>
      </c>
      <c r="I669" s="27">
        <f>'Функциональная 2020'!H839</f>
        <v>0</v>
      </c>
      <c r="J669" s="26">
        <f t="shared" si="58"/>
        <v>0</v>
      </c>
      <c r="K669" s="26"/>
    </row>
    <row r="670" spans="2:11" ht="13.5" hidden="1">
      <c r="B670" s="16" t="s">
        <v>93</v>
      </c>
      <c r="C670" s="65">
        <v>904</v>
      </c>
      <c r="D670" s="23" t="s">
        <v>40</v>
      </c>
      <c r="E670" s="23" t="s">
        <v>15</v>
      </c>
      <c r="F670" s="54" t="s">
        <v>451</v>
      </c>
      <c r="G670" s="23" t="s">
        <v>417</v>
      </c>
      <c r="H670" s="27">
        <f>'Функциональная 2020'!G840</f>
        <v>0</v>
      </c>
      <c r="I670" s="27">
        <f>'Функциональная 2020'!H840</f>
        <v>0</v>
      </c>
      <c r="J670" s="26">
        <f t="shared" si="58"/>
        <v>0</v>
      </c>
      <c r="K670" s="26"/>
    </row>
    <row r="671" spans="2:11" ht="13.5">
      <c r="B671" s="16" t="s">
        <v>420</v>
      </c>
      <c r="C671" s="65">
        <v>904</v>
      </c>
      <c r="D671" s="23" t="s">
        <v>40</v>
      </c>
      <c r="E671" s="23" t="s">
        <v>15</v>
      </c>
      <c r="F671" s="54" t="s">
        <v>452</v>
      </c>
      <c r="G671" s="23"/>
      <c r="H671" s="27">
        <f>H672+H677+H681</f>
        <v>2327.7000000000003</v>
      </c>
      <c r="I671" s="27">
        <f>I672+I677+I681</f>
        <v>2322.1</v>
      </c>
      <c r="J671" s="26">
        <f t="shared" si="58"/>
        <v>-5.600000000000364</v>
      </c>
      <c r="K671" s="26"/>
    </row>
    <row r="672" spans="2:11" ht="54.75">
      <c r="B672" s="63" t="s">
        <v>188</v>
      </c>
      <c r="C672" s="65">
        <v>904</v>
      </c>
      <c r="D672" s="23" t="s">
        <v>40</v>
      </c>
      <c r="E672" s="23" t="s">
        <v>15</v>
      </c>
      <c r="F672" s="54" t="s">
        <v>452</v>
      </c>
      <c r="G672" s="23" t="s">
        <v>190</v>
      </c>
      <c r="H672" s="27">
        <f>H673</f>
        <v>1848.4</v>
      </c>
      <c r="I672" s="27">
        <f>I673</f>
        <v>1848.4</v>
      </c>
      <c r="J672" s="26">
        <f t="shared" si="58"/>
        <v>0</v>
      </c>
      <c r="K672" s="26"/>
    </row>
    <row r="673" spans="2:11" ht="13.5">
      <c r="B673" s="63" t="s">
        <v>215</v>
      </c>
      <c r="C673" s="65">
        <v>904</v>
      </c>
      <c r="D673" s="23" t="s">
        <v>40</v>
      </c>
      <c r="E673" s="23" t="s">
        <v>15</v>
      </c>
      <c r="F673" s="54" t="s">
        <v>452</v>
      </c>
      <c r="G673" s="23" t="s">
        <v>216</v>
      </c>
      <c r="H673" s="59">
        <f>H674+H675+H676</f>
        <v>1848.4</v>
      </c>
      <c r="I673" s="59">
        <f>I674+I675+I676</f>
        <v>1848.4</v>
      </c>
      <c r="J673" s="26">
        <f t="shared" si="58"/>
        <v>0</v>
      </c>
      <c r="K673" s="26"/>
    </row>
    <row r="674" spans="2:11" ht="13.5">
      <c r="B674" s="63" t="s">
        <v>218</v>
      </c>
      <c r="C674" s="65">
        <v>904</v>
      </c>
      <c r="D674" s="23" t="s">
        <v>40</v>
      </c>
      <c r="E674" s="23" t="s">
        <v>15</v>
      </c>
      <c r="F674" s="54" t="s">
        <v>452</v>
      </c>
      <c r="G674" s="23" t="s">
        <v>217</v>
      </c>
      <c r="H674" s="27">
        <f>'Функциональная 2020'!G844</f>
        <v>1419.7</v>
      </c>
      <c r="I674" s="27">
        <f>'Функциональная 2020'!H844</f>
        <v>1419.7</v>
      </c>
      <c r="J674" s="26">
        <f t="shared" si="58"/>
        <v>0</v>
      </c>
      <c r="K674" s="26"/>
    </row>
    <row r="675" spans="2:11" ht="13.5">
      <c r="B675" s="16" t="s">
        <v>95</v>
      </c>
      <c r="C675" s="65">
        <v>904</v>
      </c>
      <c r="D675" s="23" t="s">
        <v>40</v>
      </c>
      <c r="E675" s="23" t="s">
        <v>15</v>
      </c>
      <c r="F675" s="54" t="s">
        <v>452</v>
      </c>
      <c r="G675" s="23" t="s">
        <v>220</v>
      </c>
      <c r="H675" s="27">
        <f>'Функциональная 2020'!G845</f>
        <v>0</v>
      </c>
      <c r="I675" s="27">
        <f>'Функциональная 2020'!H845</f>
        <v>0</v>
      </c>
      <c r="J675" s="26">
        <f t="shared" si="58"/>
        <v>0</v>
      </c>
      <c r="K675" s="26"/>
    </row>
    <row r="676" spans="2:11" ht="27">
      <c r="B676" s="63" t="s">
        <v>174</v>
      </c>
      <c r="C676" s="65">
        <v>904</v>
      </c>
      <c r="D676" s="23" t="s">
        <v>40</v>
      </c>
      <c r="E676" s="23" t="s">
        <v>15</v>
      </c>
      <c r="F676" s="54" t="s">
        <v>452</v>
      </c>
      <c r="G676" s="23" t="s">
        <v>221</v>
      </c>
      <c r="H676" s="27">
        <f>'Функциональная 2020'!G846</f>
        <v>428.7</v>
      </c>
      <c r="I676" s="27">
        <f>'Функциональная 2020'!H846</f>
        <v>428.7</v>
      </c>
      <c r="J676" s="26">
        <f t="shared" si="58"/>
        <v>0</v>
      </c>
      <c r="K676" s="26"/>
    </row>
    <row r="677" spans="2:11" ht="27">
      <c r="B677" s="58" t="s">
        <v>192</v>
      </c>
      <c r="C677" s="65">
        <v>904</v>
      </c>
      <c r="D677" s="23" t="s">
        <v>40</v>
      </c>
      <c r="E677" s="23" t="s">
        <v>15</v>
      </c>
      <c r="F677" s="54" t="s">
        <v>452</v>
      </c>
      <c r="G677" s="23" t="s">
        <v>193</v>
      </c>
      <c r="H677" s="27">
        <f>H678</f>
        <v>464.3</v>
      </c>
      <c r="I677" s="27">
        <f>I678</f>
        <v>458.7</v>
      </c>
      <c r="J677" s="26">
        <f t="shared" si="58"/>
        <v>-5.600000000000023</v>
      </c>
      <c r="K677" s="26"/>
    </row>
    <row r="678" spans="2:11" ht="13.5">
      <c r="B678" s="15" t="s">
        <v>82</v>
      </c>
      <c r="C678" s="65">
        <v>904</v>
      </c>
      <c r="D678" s="23" t="s">
        <v>40</v>
      </c>
      <c r="E678" s="23" t="s">
        <v>15</v>
      </c>
      <c r="F678" s="54" t="s">
        <v>452</v>
      </c>
      <c r="G678" s="23" t="s">
        <v>83</v>
      </c>
      <c r="H678" s="27">
        <f>H679+H680</f>
        <v>464.3</v>
      </c>
      <c r="I678" s="27">
        <f>I679+I680</f>
        <v>458.7</v>
      </c>
      <c r="J678" s="26">
        <f t="shared" si="58"/>
        <v>-5.600000000000023</v>
      </c>
      <c r="K678" s="26"/>
    </row>
    <row r="679" spans="2:11" ht="27">
      <c r="B679" s="16" t="s">
        <v>86</v>
      </c>
      <c r="C679" s="65">
        <v>904</v>
      </c>
      <c r="D679" s="23" t="s">
        <v>40</v>
      </c>
      <c r="E679" s="23" t="s">
        <v>15</v>
      </c>
      <c r="F679" s="54" t="s">
        <v>452</v>
      </c>
      <c r="G679" s="23" t="s">
        <v>87</v>
      </c>
      <c r="H679" s="27">
        <f>'Функциональная 2020'!G849</f>
        <v>139.2</v>
      </c>
      <c r="I679" s="27">
        <f>'Функциональная 2020'!H849</f>
        <v>139.2</v>
      </c>
      <c r="J679" s="26">
        <f t="shared" si="58"/>
        <v>0</v>
      </c>
      <c r="K679" s="26"/>
    </row>
    <row r="680" spans="2:11" ht="13.5">
      <c r="B680" s="15" t="s">
        <v>84</v>
      </c>
      <c r="C680" s="65">
        <v>904</v>
      </c>
      <c r="D680" s="23" t="s">
        <v>40</v>
      </c>
      <c r="E680" s="23" t="s">
        <v>15</v>
      </c>
      <c r="F680" s="54" t="s">
        <v>452</v>
      </c>
      <c r="G680" s="23" t="s">
        <v>85</v>
      </c>
      <c r="H680" s="27">
        <f>'Функциональная 2020'!G850</f>
        <v>325.1</v>
      </c>
      <c r="I680" s="27">
        <f>'Функциональная 2020'!H850</f>
        <v>319.5</v>
      </c>
      <c r="J680" s="26">
        <f t="shared" si="58"/>
        <v>-5.600000000000023</v>
      </c>
      <c r="K680" s="26"/>
    </row>
    <row r="681" spans="2:11" ht="13.5">
      <c r="B681" s="64" t="s">
        <v>97</v>
      </c>
      <c r="C681" s="65">
        <v>904</v>
      </c>
      <c r="D681" s="23" t="s">
        <v>40</v>
      </c>
      <c r="E681" s="23" t="s">
        <v>15</v>
      </c>
      <c r="F681" s="54" t="s">
        <v>452</v>
      </c>
      <c r="G681" s="23" t="s">
        <v>98</v>
      </c>
      <c r="H681" s="27">
        <f>H684+H682</f>
        <v>15</v>
      </c>
      <c r="I681" s="27">
        <f>I684+I682</f>
        <v>15</v>
      </c>
      <c r="J681" s="26">
        <f t="shared" si="58"/>
        <v>0</v>
      </c>
      <c r="K681" s="26"/>
    </row>
    <row r="682" spans="2:11" ht="13.5">
      <c r="B682" s="15" t="s">
        <v>133</v>
      </c>
      <c r="C682" s="65">
        <v>904</v>
      </c>
      <c r="D682" s="23" t="s">
        <v>40</v>
      </c>
      <c r="E682" s="23" t="s">
        <v>15</v>
      </c>
      <c r="F682" s="54" t="s">
        <v>452</v>
      </c>
      <c r="G682" s="23" t="s">
        <v>135</v>
      </c>
      <c r="H682" s="27">
        <f>H683</f>
        <v>0</v>
      </c>
      <c r="I682" s="27">
        <f>I683</f>
        <v>0</v>
      </c>
      <c r="J682" s="26">
        <f t="shared" si="58"/>
        <v>0</v>
      </c>
      <c r="K682" s="26"/>
    </row>
    <row r="683" spans="2:11" ht="27.75" customHeight="1">
      <c r="B683" s="15" t="s">
        <v>134</v>
      </c>
      <c r="C683" s="65">
        <v>904</v>
      </c>
      <c r="D683" s="23" t="s">
        <v>40</v>
      </c>
      <c r="E683" s="23" t="s">
        <v>15</v>
      </c>
      <c r="F683" s="54" t="s">
        <v>452</v>
      </c>
      <c r="G683" s="23" t="s">
        <v>136</v>
      </c>
      <c r="H683" s="27">
        <f>'Функциональная 2020'!G853</f>
        <v>0</v>
      </c>
      <c r="I683" s="27">
        <f>'Функциональная 2020'!H853</f>
        <v>0</v>
      </c>
      <c r="J683" s="26">
        <f t="shared" si="58"/>
        <v>0</v>
      </c>
      <c r="K683" s="26"/>
    </row>
    <row r="684" spans="2:11" ht="13.5">
      <c r="B684" s="16" t="s">
        <v>88</v>
      </c>
      <c r="C684" s="65">
        <v>904</v>
      </c>
      <c r="D684" s="23" t="s">
        <v>40</v>
      </c>
      <c r="E684" s="23" t="s">
        <v>15</v>
      </c>
      <c r="F684" s="54" t="s">
        <v>452</v>
      </c>
      <c r="G684" s="23" t="s">
        <v>90</v>
      </c>
      <c r="H684" s="27">
        <f>H685+H686</f>
        <v>15</v>
      </c>
      <c r="I684" s="27">
        <f>I685+I686</f>
        <v>15</v>
      </c>
      <c r="J684" s="26">
        <f t="shared" si="58"/>
        <v>0</v>
      </c>
      <c r="K684" s="26"/>
    </row>
    <row r="685" spans="2:11" ht="13.5">
      <c r="B685" s="15" t="s">
        <v>130</v>
      </c>
      <c r="C685" s="65">
        <v>904</v>
      </c>
      <c r="D685" s="23" t="s">
        <v>40</v>
      </c>
      <c r="E685" s="23" t="s">
        <v>15</v>
      </c>
      <c r="F685" s="54" t="s">
        <v>452</v>
      </c>
      <c r="G685" s="23" t="s">
        <v>92</v>
      </c>
      <c r="H685" s="27">
        <f>'Функциональная 2020'!G855</f>
        <v>0</v>
      </c>
      <c r="I685" s="27">
        <f>'Функциональная 2020'!H855</f>
        <v>0</v>
      </c>
      <c r="J685" s="26">
        <f t="shared" si="58"/>
        <v>0</v>
      </c>
      <c r="K685" s="26"/>
    </row>
    <row r="686" spans="2:11" ht="13.5">
      <c r="B686" s="16" t="s">
        <v>93</v>
      </c>
      <c r="C686" s="65">
        <v>904</v>
      </c>
      <c r="D686" s="23" t="s">
        <v>40</v>
      </c>
      <c r="E686" s="23" t="s">
        <v>15</v>
      </c>
      <c r="F686" s="54" t="s">
        <v>452</v>
      </c>
      <c r="G686" s="23" t="s">
        <v>417</v>
      </c>
      <c r="H686" s="27">
        <f>'Функциональная 2020'!G856</f>
        <v>15</v>
      </c>
      <c r="I686" s="27">
        <f>'Функциональная 2020'!H856</f>
        <v>15</v>
      </c>
      <c r="J686" s="26">
        <f t="shared" si="58"/>
        <v>0</v>
      </c>
      <c r="K686" s="26"/>
    </row>
    <row r="687" spans="2:11" ht="41.25" hidden="1">
      <c r="B687" s="116" t="s">
        <v>566</v>
      </c>
      <c r="C687" s="65">
        <v>904</v>
      </c>
      <c r="D687" s="23" t="s">
        <v>40</v>
      </c>
      <c r="E687" s="23" t="s">
        <v>15</v>
      </c>
      <c r="F687" s="54" t="s">
        <v>632</v>
      </c>
      <c r="G687" s="23"/>
      <c r="H687" s="27">
        <f>H688</f>
        <v>0</v>
      </c>
      <c r="I687" s="23"/>
      <c r="J687" s="26">
        <f t="shared" si="58"/>
        <v>0</v>
      </c>
      <c r="K687" s="26"/>
    </row>
    <row r="688" spans="2:11" ht="27" hidden="1">
      <c r="B688" s="58" t="s">
        <v>192</v>
      </c>
      <c r="C688" s="65">
        <v>904</v>
      </c>
      <c r="D688" s="23" t="s">
        <v>40</v>
      </c>
      <c r="E688" s="23" t="s">
        <v>15</v>
      </c>
      <c r="F688" s="54" t="s">
        <v>632</v>
      </c>
      <c r="G688" s="23" t="s">
        <v>193</v>
      </c>
      <c r="H688" s="27">
        <f>H689</f>
        <v>0</v>
      </c>
      <c r="I688" s="23"/>
      <c r="J688" s="26">
        <f t="shared" si="58"/>
        <v>0</v>
      </c>
      <c r="K688" s="26"/>
    </row>
    <row r="689" spans="2:11" ht="13.5" hidden="1">
      <c r="B689" s="15" t="s">
        <v>82</v>
      </c>
      <c r="C689" s="65">
        <v>904</v>
      </c>
      <c r="D689" s="23" t="s">
        <v>40</v>
      </c>
      <c r="E689" s="23" t="s">
        <v>15</v>
      </c>
      <c r="F689" s="54" t="s">
        <v>632</v>
      </c>
      <c r="G689" s="23" t="s">
        <v>83</v>
      </c>
      <c r="H689" s="27">
        <f>H690</f>
        <v>0</v>
      </c>
      <c r="I689" s="23"/>
      <c r="J689" s="26">
        <f t="shared" si="58"/>
        <v>0</v>
      </c>
      <c r="K689" s="26"/>
    </row>
    <row r="690" spans="2:11" ht="13.5" hidden="1">
      <c r="B690" s="15" t="s">
        <v>84</v>
      </c>
      <c r="C690" s="65">
        <v>904</v>
      </c>
      <c r="D690" s="23" t="s">
        <v>40</v>
      </c>
      <c r="E690" s="23" t="s">
        <v>15</v>
      </c>
      <c r="F690" s="54" t="s">
        <v>632</v>
      </c>
      <c r="G690" s="23" t="s">
        <v>85</v>
      </c>
      <c r="H690" s="27">
        <f>'Функциональная 2020'!G860</f>
        <v>0</v>
      </c>
      <c r="I690" s="23"/>
      <c r="J690" s="26">
        <f t="shared" si="58"/>
        <v>0</v>
      </c>
      <c r="K690" s="26"/>
    </row>
    <row r="691" spans="2:11" ht="69">
      <c r="B691" s="16" t="s">
        <v>665</v>
      </c>
      <c r="C691" s="65">
        <v>904</v>
      </c>
      <c r="D691" s="23" t="s">
        <v>40</v>
      </c>
      <c r="E691" s="23" t="s">
        <v>15</v>
      </c>
      <c r="F691" s="54" t="s">
        <v>668</v>
      </c>
      <c r="G691" s="23"/>
      <c r="H691" s="27">
        <f>H692+H696</f>
        <v>0</v>
      </c>
      <c r="I691" s="27">
        <f>I692+I696</f>
        <v>91.39999999999999</v>
      </c>
      <c r="J691" s="26">
        <f t="shared" si="58"/>
        <v>91.39999999999999</v>
      </c>
      <c r="K691" s="26"/>
    </row>
    <row r="692" spans="2:11" ht="54.75">
      <c r="B692" s="63" t="s">
        <v>188</v>
      </c>
      <c r="C692" s="65">
        <v>904</v>
      </c>
      <c r="D692" s="23" t="s">
        <v>40</v>
      </c>
      <c r="E692" s="23" t="s">
        <v>15</v>
      </c>
      <c r="F692" s="54" t="s">
        <v>668</v>
      </c>
      <c r="G692" s="23" t="s">
        <v>190</v>
      </c>
      <c r="H692" s="27">
        <f>H693</f>
        <v>0</v>
      </c>
      <c r="I692" s="27">
        <f>I693</f>
        <v>60.3</v>
      </c>
      <c r="J692" s="26">
        <f t="shared" si="58"/>
        <v>60.3</v>
      </c>
      <c r="K692" s="26"/>
    </row>
    <row r="693" spans="2:11" ht="13.5">
      <c r="B693" s="63" t="s">
        <v>215</v>
      </c>
      <c r="C693" s="65">
        <v>904</v>
      </c>
      <c r="D693" s="23" t="s">
        <v>40</v>
      </c>
      <c r="E693" s="23" t="s">
        <v>15</v>
      </c>
      <c r="F693" s="54" t="s">
        <v>668</v>
      </c>
      <c r="G693" s="23" t="s">
        <v>216</v>
      </c>
      <c r="H693" s="27">
        <f>H694+H695</f>
        <v>0</v>
      </c>
      <c r="I693" s="27">
        <f>I694+I695</f>
        <v>60.3</v>
      </c>
      <c r="J693" s="26">
        <f t="shared" si="58"/>
        <v>60.3</v>
      </c>
      <c r="K693" s="26"/>
    </row>
    <row r="694" spans="2:11" ht="13.5">
      <c r="B694" s="63" t="s">
        <v>218</v>
      </c>
      <c r="C694" s="65">
        <v>904</v>
      </c>
      <c r="D694" s="23" t="s">
        <v>40</v>
      </c>
      <c r="E694" s="23" t="s">
        <v>15</v>
      </c>
      <c r="F694" s="54" t="s">
        <v>668</v>
      </c>
      <c r="G694" s="23" t="s">
        <v>217</v>
      </c>
      <c r="H694" s="27">
        <f>'Функциональная 2020'!G863</f>
        <v>0</v>
      </c>
      <c r="I694" s="27">
        <f>'Функциональная 2020'!H863</f>
        <v>46.3</v>
      </c>
      <c r="J694" s="26">
        <f t="shared" si="58"/>
        <v>46.3</v>
      </c>
      <c r="K694" s="26"/>
    </row>
    <row r="695" spans="2:11" ht="27">
      <c r="B695" s="63" t="s">
        <v>174</v>
      </c>
      <c r="C695" s="65">
        <v>904</v>
      </c>
      <c r="D695" s="23" t="s">
        <v>40</v>
      </c>
      <c r="E695" s="23" t="s">
        <v>15</v>
      </c>
      <c r="F695" s="54" t="s">
        <v>668</v>
      </c>
      <c r="G695" s="23" t="s">
        <v>221</v>
      </c>
      <c r="H695" s="27">
        <f>'Функциональная 2020'!G864</f>
        <v>0</v>
      </c>
      <c r="I695" s="27">
        <f>'Функциональная 2020'!H864</f>
        <v>14</v>
      </c>
      <c r="J695" s="26">
        <f t="shared" si="58"/>
        <v>14</v>
      </c>
      <c r="K695" s="26"/>
    </row>
    <row r="696" spans="2:11" ht="13.5">
      <c r="B696" s="15" t="s">
        <v>81</v>
      </c>
      <c r="C696" s="65">
        <v>904</v>
      </c>
      <c r="D696" s="23" t="s">
        <v>40</v>
      </c>
      <c r="E696" s="23" t="s">
        <v>15</v>
      </c>
      <c r="F696" s="54" t="s">
        <v>668</v>
      </c>
      <c r="G696" s="23" t="s">
        <v>79</v>
      </c>
      <c r="H696" s="27">
        <f>H697+H698</f>
        <v>0</v>
      </c>
      <c r="I696" s="27">
        <f>I697+I698</f>
        <v>31.099999999999998</v>
      </c>
      <c r="J696" s="26">
        <f t="shared" si="58"/>
        <v>31.099999999999998</v>
      </c>
      <c r="K696" s="26"/>
    </row>
    <row r="697" spans="2:11" ht="13.5">
      <c r="B697" s="15" t="s">
        <v>80</v>
      </c>
      <c r="C697" s="65">
        <v>904</v>
      </c>
      <c r="D697" s="23" t="s">
        <v>40</v>
      </c>
      <c r="E697" s="23" t="s">
        <v>15</v>
      </c>
      <c r="F697" s="54" t="s">
        <v>668</v>
      </c>
      <c r="G697" s="23" t="s">
        <v>78</v>
      </c>
      <c r="H697" s="27">
        <f>'Функциональная 2020'!G866</f>
        <v>0</v>
      </c>
      <c r="I697" s="27">
        <f>'Функциональная 2020'!H866</f>
        <v>23.9</v>
      </c>
      <c r="J697" s="26">
        <f t="shared" si="58"/>
        <v>23.9</v>
      </c>
      <c r="K697" s="26"/>
    </row>
    <row r="698" spans="2:11" ht="27">
      <c r="B698" s="16" t="s">
        <v>174</v>
      </c>
      <c r="C698" s="65">
        <v>904</v>
      </c>
      <c r="D698" s="23" t="s">
        <v>40</v>
      </c>
      <c r="E698" s="23" t="s">
        <v>15</v>
      </c>
      <c r="F698" s="54" t="s">
        <v>668</v>
      </c>
      <c r="G698" s="23" t="s">
        <v>173</v>
      </c>
      <c r="H698" s="27">
        <f>'Функциональная 2020'!G867</f>
        <v>0</v>
      </c>
      <c r="I698" s="27">
        <f>'Функциональная 2020'!H867</f>
        <v>7.2</v>
      </c>
      <c r="J698" s="26">
        <f t="shared" si="58"/>
        <v>7.2</v>
      </c>
      <c r="K698" s="26"/>
    </row>
    <row r="699" spans="2:12" ht="27">
      <c r="B699" s="104" t="s">
        <v>571</v>
      </c>
      <c r="C699" s="100">
        <v>906</v>
      </c>
      <c r="D699" s="24"/>
      <c r="E699" s="24"/>
      <c r="F699" s="24"/>
      <c r="G699" s="24"/>
      <c r="H699" s="26">
        <f>H708+H964+H700</f>
        <v>445915.0999999999</v>
      </c>
      <c r="I699" s="26">
        <f>I708+I964+I700</f>
        <v>512411.58</v>
      </c>
      <c r="J699" s="26">
        <f t="shared" si="58"/>
        <v>66496.4800000001</v>
      </c>
      <c r="K699" s="26"/>
      <c r="L699" s="6"/>
    </row>
    <row r="700" spans="2:11" ht="13.5">
      <c r="B700" s="14" t="s">
        <v>38</v>
      </c>
      <c r="C700" s="100">
        <v>906</v>
      </c>
      <c r="D700" s="24" t="s">
        <v>15</v>
      </c>
      <c r="E700" s="24"/>
      <c r="F700" s="24"/>
      <c r="G700" s="24"/>
      <c r="H700" s="26">
        <f aca="true" t="shared" si="59" ref="H700:I704">H701</f>
        <v>220</v>
      </c>
      <c r="I700" s="26">
        <f t="shared" si="59"/>
        <v>220</v>
      </c>
      <c r="J700" s="26">
        <f t="shared" si="58"/>
        <v>0</v>
      </c>
      <c r="K700" s="26"/>
    </row>
    <row r="701" spans="2:11" ht="13.5">
      <c r="B701" s="14" t="s">
        <v>39</v>
      </c>
      <c r="C701" s="100">
        <v>906</v>
      </c>
      <c r="D701" s="24" t="s">
        <v>15</v>
      </c>
      <c r="E701" s="24" t="s">
        <v>8</v>
      </c>
      <c r="F701" s="24"/>
      <c r="G701" s="24"/>
      <c r="H701" s="26">
        <f t="shared" si="59"/>
        <v>220</v>
      </c>
      <c r="I701" s="26">
        <f t="shared" si="59"/>
        <v>220</v>
      </c>
      <c r="J701" s="26">
        <f t="shared" si="58"/>
        <v>0</v>
      </c>
      <c r="K701" s="26"/>
    </row>
    <row r="702" spans="2:11" ht="27">
      <c r="B702" s="15" t="s">
        <v>544</v>
      </c>
      <c r="C702" s="65">
        <v>906</v>
      </c>
      <c r="D702" s="23" t="s">
        <v>15</v>
      </c>
      <c r="E702" s="23" t="s">
        <v>8</v>
      </c>
      <c r="F702" s="54" t="s">
        <v>15</v>
      </c>
      <c r="G702" s="23"/>
      <c r="H702" s="27">
        <f t="shared" si="59"/>
        <v>220</v>
      </c>
      <c r="I702" s="27">
        <f t="shared" si="59"/>
        <v>220</v>
      </c>
      <c r="J702" s="26">
        <f t="shared" si="58"/>
        <v>0</v>
      </c>
      <c r="K702" s="26"/>
    </row>
    <row r="703" spans="2:11" ht="27">
      <c r="B703" s="15" t="s">
        <v>508</v>
      </c>
      <c r="C703" s="65">
        <v>906</v>
      </c>
      <c r="D703" s="23" t="s">
        <v>15</v>
      </c>
      <c r="E703" s="23" t="s">
        <v>8</v>
      </c>
      <c r="F703" s="54" t="s">
        <v>507</v>
      </c>
      <c r="G703" s="23"/>
      <c r="H703" s="27">
        <f t="shared" si="59"/>
        <v>220</v>
      </c>
      <c r="I703" s="27">
        <f t="shared" si="59"/>
        <v>220</v>
      </c>
      <c r="J703" s="26">
        <f t="shared" si="58"/>
        <v>0</v>
      </c>
      <c r="K703" s="26"/>
    </row>
    <row r="704" spans="2:11" ht="27">
      <c r="B704" s="16" t="s">
        <v>509</v>
      </c>
      <c r="C704" s="65">
        <v>906</v>
      </c>
      <c r="D704" s="23" t="s">
        <v>15</v>
      </c>
      <c r="E704" s="23" t="s">
        <v>8</v>
      </c>
      <c r="F704" s="54" t="s">
        <v>510</v>
      </c>
      <c r="G704" s="23"/>
      <c r="H704" s="27">
        <f t="shared" si="59"/>
        <v>220</v>
      </c>
      <c r="I704" s="27">
        <f t="shared" si="59"/>
        <v>220</v>
      </c>
      <c r="J704" s="26">
        <f t="shared" si="58"/>
        <v>0</v>
      </c>
      <c r="K704" s="26"/>
    </row>
    <row r="705" spans="2:11" ht="27">
      <c r="B705" s="58" t="s">
        <v>192</v>
      </c>
      <c r="C705" s="65">
        <v>906</v>
      </c>
      <c r="D705" s="23" t="s">
        <v>15</v>
      </c>
      <c r="E705" s="23" t="s">
        <v>8</v>
      </c>
      <c r="F705" s="54" t="s">
        <v>510</v>
      </c>
      <c r="G705" s="23" t="s">
        <v>193</v>
      </c>
      <c r="H705" s="27">
        <f>H707</f>
        <v>220</v>
      </c>
      <c r="I705" s="27">
        <f>I707</f>
        <v>220</v>
      </c>
      <c r="J705" s="26">
        <f t="shared" si="58"/>
        <v>0</v>
      </c>
      <c r="K705" s="26"/>
    </row>
    <row r="706" spans="2:11" ht="13.5">
      <c r="B706" s="15" t="s">
        <v>82</v>
      </c>
      <c r="C706" s="65">
        <v>906</v>
      </c>
      <c r="D706" s="23" t="s">
        <v>15</v>
      </c>
      <c r="E706" s="23" t="s">
        <v>8</v>
      </c>
      <c r="F706" s="54" t="s">
        <v>510</v>
      </c>
      <c r="G706" s="23" t="s">
        <v>83</v>
      </c>
      <c r="H706" s="27">
        <f>H707</f>
        <v>220</v>
      </c>
      <c r="I706" s="27">
        <f>I707</f>
        <v>220</v>
      </c>
      <c r="J706" s="26">
        <f t="shared" si="58"/>
        <v>0</v>
      </c>
      <c r="K706" s="26"/>
    </row>
    <row r="707" spans="2:11" ht="13.5">
      <c r="B707" s="15" t="s">
        <v>84</v>
      </c>
      <c r="C707" s="65">
        <v>906</v>
      </c>
      <c r="D707" s="23" t="s">
        <v>15</v>
      </c>
      <c r="E707" s="23" t="s">
        <v>8</v>
      </c>
      <c r="F707" s="54" t="s">
        <v>510</v>
      </c>
      <c r="G707" s="23" t="s">
        <v>85</v>
      </c>
      <c r="H707" s="27">
        <v>220</v>
      </c>
      <c r="I707" s="27">
        <f>'Функциональная 2020'!H338</f>
        <v>220</v>
      </c>
      <c r="J707" s="26">
        <f t="shared" si="58"/>
        <v>0</v>
      </c>
      <c r="K707" s="26"/>
    </row>
    <row r="708" spans="2:11" ht="13.5">
      <c r="B708" s="14" t="s">
        <v>48</v>
      </c>
      <c r="C708" s="100">
        <v>906</v>
      </c>
      <c r="D708" s="24" t="s">
        <v>24</v>
      </c>
      <c r="E708" s="24"/>
      <c r="F708" s="24"/>
      <c r="G708" s="24"/>
      <c r="H708" s="26">
        <f>H709+H751+H849+H880+H891</f>
        <v>427776.49999999994</v>
      </c>
      <c r="I708" s="26">
        <f>I709+I751+I849+I880+I891</f>
        <v>492153.38</v>
      </c>
      <c r="J708" s="26">
        <f t="shared" si="58"/>
        <v>64376.88000000006</v>
      </c>
      <c r="K708" s="26"/>
    </row>
    <row r="709" spans="2:11" ht="13.5">
      <c r="B709" s="14" t="s">
        <v>49</v>
      </c>
      <c r="C709" s="100">
        <v>906</v>
      </c>
      <c r="D709" s="24" t="s">
        <v>24</v>
      </c>
      <c r="E709" s="24" t="s">
        <v>8</v>
      </c>
      <c r="F709" s="24"/>
      <c r="G709" s="24"/>
      <c r="H709" s="26">
        <f>H710+H746</f>
        <v>118275.59999999999</v>
      </c>
      <c r="I709" s="26">
        <f>I710+I746</f>
        <v>119225.72</v>
      </c>
      <c r="J709" s="26">
        <f t="shared" si="58"/>
        <v>950.1200000000099</v>
      </c>
      <c r="K709" s="26"/>
    </row>
    <row r="710" spans="2:11" ht="27">
      <c r="B710" s="16" t="s">
        <v>541</v>
      </c>
      <c r="C710" s="65">
        <v>906</v>
      </c>
      <c r="D710" s="23" t="s">
        <v>24</v>
      </c>
      <c r="E710" s="23" t="s">
        <v>8</v>
      </c>
      <c r="F710" s="54" t="s">
        <v>40</v>
      </c>
      <c r="G710" s="23"/>
      <c r="H710" s="27">
        <f>H711</f>
        <v>118275.59999999999</v>
      </c>
      <c r="I710" s="27">
        <f>I711</f>
        <v>119225.72</v>
      </c>
      <c r="J710" s="26">
        <f t="shared" si="58"/>
        <v>950.1200000000099</v>
      </c>
      <c r="K710" s="26"/>
    </row>
    <row r="711" spans="2:11" ht="13.5">
      <c r="B711" s="15" t="s">
        <v>327</v>
      </c>
      <c r="C711" s="65">
        <v>906</v>
      </c>
      <c r="D711" s="23" t="s">
        <v>24</v>
      </c>
      <c r="E711" s="23" t="s">
        <v>8</v>
      </c>
      <c r="F711" s="54" t="s">
        <v>328</v>
      </c>
      <c r="G711" s="23"/>
      <c r="H711" s="27">
        <f>H712+H717+H722+H736+H741</f>
        <v>118275.59999999999</v>
      </c>
      <c r="I711" s="27">
        <f>I712+I717+I722+I736+I741</f>
        <v>119225.72</v>
      </c>
      <c r="J711" s="26">
        <f t="shared" si="58"/>
        <v>950.1200000000099</v>
      </c>
      <c r="K711" s="26"/>
    </row>
    <row r="712" spans="2:11" ht="27">
      <c r="B712" s="20" t="s">
        <v>329</v>
      </c>
      <c r="C712" s="65">
        <v>906</v>
      </c>
      <c r="D712" s="23" t="s">
        <v>24</v>
      </c>
      <c r="E712" s="23" t="s">
        <v>8</v>
      </c>
      <c r="F712" s="54" t="s">
        <v>330</v>
      </c>
      <c r="G712" s="23"/>
      <c r="H712" s="27">
        <f aca="true" t="shared" si="60" ref="H712:I715">H713</f>
        <v>300</v>
      </c>
      <c r="I712" s="27">
        <f t="shared" si="60"/>
        <v>300</v>
      </c>
      <c r="J712" s="26">
        <f t="shared" si="58"/>
        <v>0</v>
      </c>
      <c r="K712" s="26"/>
    </row>
    <row r="713" spans="2:11" ht="13.5">
      <c r="B713" s="68" t="s">
        <v>333</v>
      </c>
      <c r="C713" s="65">
        <v>906</v>
      </c>
      <c r="D713" s="23" t="s">
        <v>24</v>
      </c>
      <c r="E713" s="23" t="s">
        <v>8</v>
      </c>
      <c r="F713" s="54" t="s">
        <v>331</v>
      </c>
      <c r="G713" s="23"/>
      <c r="H713" s="27">
        <f t="shared" si="60"/>
        <v>300</v>
      </c>
      <c r="I713" s="27">
        <f t="shared" si="60"/>
        <v>300</v>
      </c>
      <c r="J713" s="26">
        <f t="shared" si="58"/>
        <v>0</v>
      </c>
      <c r="K713" s="26"/>
    </row>
    <row r="714" spans="2:11" ht="27">
      <c r="B714" s="69" t="s">
        <v>332</v>
      </c>
      <c r="C714" s="65">
        <v>906</v>
      </c>
      <c r="D714" s="23" t="s">
        <v>24</v>
      </c>
      <c r="E714" s="23" t="s">
        <v>8</v>
      </c>
      <c r="F714" s="54" t="s">
        <v>331</v>
      </c>
      <c r="G714" s="23" t="s">
        <v>334</v>
      </c>
      <c r="H714" s="27">
        <f t="shared" si="60"/>
        <v>300</v>
      </c>
      <c r="I714" s="27">
        <f t="shared" si="60"/>
        <v>300</v>
      </c>
      <c r="J714" s="26">
        <f t="shared" si="58"/>
        <v>0</v>
      </c>
      <c r="K714" s="26"/>
    </row>
    <row r="715" spans="2:11" ht="13.5">
      <c r="B715" s="80" t="s">
        <v>106</v>
      </c>
      <c r="C715" s="65">
        <v>906</v>
      </c>
      <c r="D715" s="23" t="s">
        <v>24</v>
      </c>
      <c r="E715" s="23" t="s">
        <v>8</v>
      </c>
      <c r="F715" s="54" t="s">
        <v>331</v>
      </c>
      <c r="G715" s="23" t="s">
        <v>107</v>
      </c>
      <c r="H715" s="27">
        <f t="shared" si="60"/>
        <v>300</v>
      </c>
      <c r="I715" s="27">
        <f t="shared" si="60"/>
        <v>300</v>
      </c>
      <c r="J715" s="26">
        <f t="shared" si="58"/>
        <v>0</v>
      </c>
      <c r="K715" s="26"/>
    </row>
    <row r="716" spans="2:11" ht="13.5">
      <c r="B716" s="69" t="s">
        <v>335</v>
      </c>
      <c r="C716" s="65">
        <v>906</v>
      </c>
      <c r="D716" s="23" t="s">
        <v>24</v>
      </c>
      <c r="E716" s="23" t="s">
        <v>8</v>
      </c>
      <c r="F716" s="54" t="s">
        <v>331</v>
      </c>
      <c r="G716" s="23" t="s">
        <v>109</v>
      </c>
      <c r="H716" s="27">
        <f>'Функциональная 2020'!G481</f>
        <v>300</v>
      </c>
      <c r="I716" s="27">
        <f>'Функциональная 2020'!H481</f>
        <v>300</v>
      </c>
      <c r="J716" s="26">
        <f t="shared" si="58"/>
        <v>0</v>
      </c>
      <c r="K716" s="26"/>
    </row>
    <row r="717" spans="2:11" ht="41.25">
      <c r="B717" s="69" t="s">
        <v>336</v>
      </c>
      <c r="C717" s="65">
        <v>906</v>
      </c>
      <c r="D717" s="23" t="s">
        <v>24</v>
      </c>
      <c r="E717" s="23" t="s">
        <v>8</v>
      </c>
      <c r="F717" s="54" t="s">
        <v>337</v>
      </c>
      <c r="G717" s="23"/>
      <c r="H717" s="27">
        <f aca="true" t="shared" si="61" ref="H717:I720">H718</f>
        <v>50</v>
      </c>
      <c r="I717" s="27">
        <f t="shared" si="61"/>
        <v>50</v>
      </c>
      <c r="J717" s="26">
        <f t="shared" si="58"/>
        <v>0</v>
      </c>
      <c r="K717" s="26"/>
    </row>
    <row r="718" spans="2:11" ht="13.5">
      <c r="B718" s="68" t="s">
        <v>333</v>
      </c>
      <c r="C718" s="65">
        <v>906</v>
      </c>
      <c r="D718" s="23" t="s">
        <v>24</v>
      </c>
      <c r="E718" s="23" t="s">
        <v>8</v>
      </c>
      <c r="F718" s="54" t="s">
        <v>338</v>
      </c>
      <c r="G718" s="23"/>
      <c r="H718" s="27">
        <f t="shared" si="61"/>
        <v>50</v>
      </c>
      <c r="I718" s="27">
        <f t="shared" si="61"/>
        <v>50</v>
      </c>
      <c r="J718" s="26">
        <f t="shared" si="58"/>
        <v>0</v>
      </c>
      <c r="K718" s="26"/>
    </row>
    <row r="719" spans="2:11" ht="27">
      <c r="B719" s="69" t="s">
        <v>332</v>
      </c>
      <c r="C719" s="65">
        <v>906</v>
      </c>
      <c r="D719" s="23" t="s">
        <v>24</v>
      </c>
      <c r="E719" s="23" t="s">
        <v>8</v>
      </c>
      <c r="F719" s="54" t="s">
        <v>339</v>
      </c>
      <c r="G719" s="23" t="s">
        <v>334</v>
      </c>
      <c r="H719" s="27">
        <f t="shared" si="61"/>
        <v>50</v>
      </c>
      <c r="I719" s="27">
        <f t="shared" si="61"/>
        <v>50</v>
      </c>
      <c r="J719" s="26">
        <f t="shared" si="58"/>
        <v>0</v>
      </c>
      <c r="K719" s="26"/>
    </row>
    <row r="720" spans="2:11" ht="13.5">
      <c r="B720" s="80" t="s">
        <v>106</v>
      </c>
      <c r="C720" s="65">
        <v>906</v>
      </c>
      <c r="D720" s="23" t="s">
        <v>24</v>
      </c>
      <c r="E720" s="23" t="s">
        <v>8</v>
      </c>
      <c r="F720" s="54" t="s">
        <v>339</v>
      </c>
      <c r="G720" s="23" t="s">
        <v>107</v>
      </c>
      <c r="H720" s="27">
        <f t="shared" si="61"/>
        <v>50</v>
      </c>
      <c r="I720" s="27">
        <f t="shared" si="61"/>
        <v>50</v>
      </c>
      <c r="J720" s="26">
        <f t="shared" si="58"/>
        <v>0</v>
      </c>
      <c r="K720" s="26"/>
    </row>
    <row r="721" spans="2:11" ht="41.25">
      <c r="B721" s="15" t="s">
        <v>340</v>
      </c>
      <c r="C721" s="65">
        <v>906</v>
      </c>
      <c r="D721" s="23" t="s">
        <v>24</v>
      </c>
      <c r="E721" s="23" t="s">
        <v>8</v>
      </c>
      <c r="F721" s="54" t="s">
        <v>339</v>
      </c>
      <c r="G721" s="23" t="s">
        <v>108</v>
      </c>
      <c r="H721" s="27">
        <f>'Функциональная 2020'!G486</f>
        <v>50</v>
      </c>
      <c r="I721" s="27">
        <f>'Функциональная 2020'!H486</f>
        <v>50</v>
      </c>
      <c r="J721" s="26">
        <f t="shared" si="58"/>
        <v>0</v>
      </c>
      <c r="K721" s="26"/>
    </row>
    <row r="722" spans="2:11" ht="27">
      <c r="B722" s="15" t="s">
        <v>341</v>
      </c>
      <c r="C722" s="65">
        <v>906</v>
      </c>
      <c r="D722" s="23" t="s">
        <v>121</v>
      </c>
      <c r="E722" s="23" t="s">
        <v>8</v>
      </c>
      <c r="F722" s="54" t="s">
        <v>342</v>
      </c>
      <c r="G722" s="23"/>
      <c r="H722" s="27">
        <f>H723+H728+H732</f>
        <v>45873</v>
      </c>
      <c r="I722" s="27">
        <f>I723+I728+I732</f>
        <v>46823.12</v>
      </c>
      <c r="J722" s="26">
        <f t="shared" si="58"/>
        <v>950.1200000000026</v>
      </c>
      <c r="K722" s="26"/>
    </row>
    <row r="723" spans="2:11" ht="13.5">
      <c r="B723" s="68" t="s">
        <v>333</v>
      </c>
      <c r="C723" s="65">
        <v>906</v>
      </c>
      <c r="D723" s="23" t="s">
        <v>24</v>
      </c>
      <c r="E723" s="23" t="s">
        <v>8</v>
      </c>
      <c r="F723" s="54" t="s">
        <v>343</v>
      </c>
      <c r="G723" s="23"/>
      <c r="H723" s="27">
        <f>H724</f>
        <v>45873</v>
      </c>
      <c r="I723" s="27">
        <f>I724</f>
        <v>45873</v>
      </c>
      <c r="J723" s="26">
        <f t="shared" si="58"/>
        <v>0</v>
      </c>
      <c r="K723" s="26"/>
    </row>
    <row r="724" spans="2:11" ht="27">
      <c r="B724" s="69" t="s">
        <v>332</v>
      </c>
      <c r="C724" s="65">
        <v>906</v>
      </c>
      <c r="D724" s="23" t="s">
        <v>24</v>
      </c>
      <c r="E724" s="23" t="s">
        <v>8</v>
      </c>
      <c r="F724" s="54" t="s">
        <v>343</v>
      </c>
      <c r="G724" s="23" t="s">
        <v>334</v>
      </c>
      <c r="H724" s="27">
        <f>H725</f>
        <v>45873</v>
      </c>
      <c r="I724" s="27">
        <f>I725</f>
        <v>45873</v>
      </c>
      <c r="J724" s="26">
        <f t="shared" si="58"/>
        <v>0</v>
      </c>
      <c r="K724" s="26"/>
    </row>
    <row r="725" spans="2:11" ht="13.5">
      <c r="B725" s="80" t="s">
        <v>106</v>
      </c>
      <c r="C725" s="65">
        <v>906</v>
      </c>
      <c r="D725" s="23" t="s">
        <v>24</v>
      </c>
      <c r="E725" s="23" t="s">
        <v>8</v>
      </c>
      <c r="F725" s="54" t="s">
        <v>343</v>
      </c>
      <c r="G725" s="23" t="s">
        <v>107</v>
      </c>
      <c r="H725" s="27">
        <f>H726+H727</f>
        <v>45873</v>
      </c>
      <c r="I725" s="27">
        <f>I726+I727</f>
        <v>45873</v>
      </c>
      <c r="J725" s="26">
        <f t="shared" si="58"/>
        <v>0</v>
      </c>
      <c r="K725" s="26"/>
    </row>
    <row r="726" spans="2:11" ht="41.25">
      <c r="B726" s="15" t="s">
        <v>351</v>
      </c>
      <c r="C726" s="65">
        <v>906</v>
      </c>
      <c r="D726" s="23" t="s">
        <v>24</v>
      </c>
      <c r="E726" s="23" t="s">
        <v>8</v>
      </c>
      <c r="F726" s="54" t="s">
        <v>343</v>
      </c>
      <c r="G726" s="23" t="s">
        <v>108</v>
      </c>
      <c r="H726" s="27">
        <f>'Функциональная 2020'!G491</f>
        <v>45873</v>
      </c>
      <c r="I726" s="27">
        <f>'Функциональная 2020'!H491</f>
        <v>45873</v>
      </c>
      <c r="J726" s="26">
        <f aca="true" t="shared" si="62" ref="J726:J789">I726-H726</f>
        <v>0</v>
      </c>
      <c r="K726" s="26"/>
    </row>
    <row r="727" spans="2:11" ht="13.5">
      <c r="B727" s="69" t="s">
        <v>335</v>
      </c>
      <c r="C727" s="65">
        <v>906</v>
      </c>
      <c r="D727" s="23" t="s">
        <v>24</v>
      </c>
      <c r="E727" s="23" t="s">
        <v>8</v>
      </c>
      <c r="F727" s="54" t="s">
        <v>343</v>
      </c>
      <c r="G727" s="23" t="s">
        <v>109</v>
      </c>
      <c r="H727" s="27">
        <f>'Функциональная 2020'!G492</f>
        <v>0</v>
      </c>
      <c r="I727" s="27">
        <f>'Функциональная 2020'!H492</f>
        <v>0</v>
      </c>
      <c r="J727" s="26">
        <f t="shared" si="62"/>
        <v>0</v>
      </c>
      <c r="K727" s="26"/>
    </row>
    <row r="728" spans="2:11" ht="41.25">
      <c r="B728" s="116" t="s">
        <v>566</v>
      </c>
      <c r="C728" s="65">
        <v>906</v>
      </c>
      <c r="D728" s="23" t="s">
        <v>24</v>
      </c>
      <c r="E728" s="23" t="s">
        <v>8</v>
      </c>
      <c r="F728" s="54" t="s">
        <v>681</v>
      </c>
      <c r="G728" s="23"/>
      <c r="H728" s="27">
        <f aca="true" t="shared" si="63" ref="H728:I730">H729</f>
        <v>0</v>
      </c>
      <c r="I728" s="27">
        <f t="shared" si="63"/>
        <v>950.12</v>
      </c>
      <c r="J728" s="26">
        <f t="shared" si="62"/>
        <v>950.12</v>
      </c>
      <c r="K728" s="26"/>
    </row>
    <row r="729" spans="2:11" ht="27">
      <c r="B729" s="69" t="s">
        <v>332</v>
      </c>
      <c r="C729" s="65">
        <v>906</v>
      </c>
      <c r="D729" s="23" t="s">
        <v>24</v>
      </c>
      <c r="E729" s="23" t="s">
        <v>8</v>
      </c>
      <c r="F729" s="54" t="s">
        <v>681</v>
      </c>
      <c r="G729" s="23" t="s">
        <v>334</v>
      </c>
      <c r="H729" s="27">
        <f t="shared" si="63"/>
        <v>0</v>
      </c>
      <c r="I729" s="27">
        <f t="shared" si="63"/>
        <v>950.12</v>
      </c>
      <c r="J729" s="26">
        <f t="shared" si="62"/>
        <v>950.12</v>
      </c>
      <c r="K729" s="26"/>
    </row>
    <row r="730" spans="2:11" ht="13.5">
      <c r="B730" s="80" t="s">
        <v>106</v>
      </c>
      <c r="C730" s="65">
        <v>906</v>
      </c>
      <c r="D730" s="23" t="s">
        <v>24</v>
      </c>
      <c r="E730" s="23" t="s">
        <v>8</v>
      </c>
      <c r="F730" s="54" t="s">
        <v>681</v>
      </c>
      <c r="G730" s="23" t="s">
        <v>107</v>
      </c>
      <c r="H730" s="27">
        <f t="shared" si="63"/>
        <v>0</v>
      </c>
      <c r="I730" s="27">
        <f t="shared" si="63"/>
        <v>950.12</v>
      </c>
      <c r="J730" s="26">
        <f t="shared" si="62"/>
        <v>950.12</v>
      </c>
      <c r="K730" s="26"/>
    </row>
    <row r="731" spans="2:11" ht="13.5">
      <c r="B731" s="69" t="s">
        <v>335</v>
      </c>
      <c r="C731" s="65">
        <v>906</v>
      </c>
      <c r="D731" s="23" t="s">
        <v>24</v>
      </c>
      <c r="E731" s="23" t="s">
        <v>8</v>
      </c>
      <c r="F731" s="54" t="s">
        <v>681</v>
      </c>
      <c r="G731" s="23" t="s">
        <v>108</v>
      </c>
      <c r="H731" s="27">
        <f>'Функциональная 2020'!G496</f>
        <v>0</v>
      </c>
      <c r="I731" s="27">
        <f>'Функциональная 2020'!H496</f>
        <v>950.12</v>
      </c>
      <c r="J731" s="26">
        <f t="shared" si="62"/>
        <v>950.12</v>
      </c>
      <c r="K731" s="26"/>
    </row>
    <row r="732" spans="2:11" ht="27" hidden="1">
      <c r="B732" s="107" t="s">
        <v>581</v>
      </c>
      <c r="C732" s="65">
        <v>906</v>
      </c>
      <c r="D732" s="23" t="s">
        <v>24</v>
      </c>
      <c r="E732" s="23" t="s">
        <v>8</v>
      </c>
      <c r="F732" s="54" t="s">
        <v>615</v>
      </c>
      <c r="G732" s="23"/>
      <c r="H732" s="27">
        <f>H733</f>
        <v>0</v>
      </c>
      <c r="I732" s="23"/>
      <c r="J732" s="26">
        <f t="shared" si="62"/>
        <v>0</v>
      </c>
      <c r="K732" s="26"/>
    </row>
    <row r="733" spans="2:11" ht="27" hidden="1">
      <c r="B733" s="69" t="s">
        <v>332</v>
      </c>
      <c r="C733" s="65">
        <v>906</v>
      </c>
      <c r="D733" s="23" t="s">
        <v>24</v>
      </c>
      <c r="E733" s="23" t="s">
        <v>8</v>
      </c>
      <c r="F733" s="54" t="s">
        <v>615</v>
      </c>
      <c r="G733" s="23" t="s">
        <v>334</v>
      </c>
      <c r="H733" s="27">
        <f>H734</f>
        <v>0</v>
      </c>
      <c r="I733" s="23"/>
      <c r="J733" s="26">
        <f t="shared" si="62"/>
        <v>0</v>
      </c>
      <c r="K733" s="26"/>
    </row>
    <row r="734" spans="2:11" ht="13.5" hidden="1">
      <c r="B734" s="80" t="s">
        <v>106</v>
      </c>
      <c r="C734" s="65">
        <v>906</v>
      </c>
      <c r="D734" s="23" t="s">
        <v>24</v>
      </c>
      <c r="E734" s="23" t="s">
        <v>8</v>
      </c>
      <c r="F734" s="54" t="s">
        <v>615</v>
      </c>
      <c r="G734" s="23" t="s">
        <v>107</v>
      </c>
      <c r="H734" s="27">
        <f>H735</f>
        <v>0</v>
      </c>
      <c r="I734" s="23"/>
      <c r="J734" s="26">
        <f t="shared" si="62"/>
        <v>0</v>
      </c>
      <c r="K734" s="26"/>
    </row>
    <row r="735" spans="2:11" ht="41.25" hidden="1">
      <c r="B735" s="15" t="s">
        <v>351</v>
      </c>
      <c r="C735" s="65">
        <v>906</v>
      </c>
      <c r="D735" s="23" t="s">
        <v>24</v>
      </c>
      <c r="E735" s="23" t="s">
        <v>8</v>
      </c>
      <c r="F735" s="54" t="s">
        <v>615</v>
      </c>
      <c r="G735" s="23" t="s">
        <v>108</v>
      </c>
      <c r="H735" s="27">
        <f>'Функциональная 2020'!G500</f>
        <v>0</v>
      </c>
      <c r="I735" s="23"/>
      <c r="J735" s="26">
        <f t="shared" si="62"/>
        <v>0</v>
      </c>
      <c r="K735" s="26"/>
    </row>
    <row r="736" spans="2:11" ht="27">
      <c r="B736" s="15" t="s">
        <v>344</v>
      </c>
      <c r="C736" s="65">
        <v>906</v>
      </c>
      <c r="D736" s="23" t="s">
        <v>24</v>
      </c>
      <c r="E736" s="23" t="s">
        <v>8</v>
      </c>
      <c r="F736" s="54" t="s">
        <v>345</v>
      </c>
      <c r="G736" s="23"/>
      <c r="H736" s="27">
        <f aca="true" t="shared" si="64" ref="H736:I739">H737</f>
        <v>1064.7</v>
      </c>
      <c r="I736" s="27">
        <f t="shared" si="64"/>
        <v>1064.7</v>
      </c>
      <c r="J736" s="26">
        <f t="shared" si="62"/>
        <v>0</v>
      </c>
      <c r="K736" s="26"/>
    </row>
    <row r="737" spans="2:11" ht="13.5">
      <c r="B737" s="68" t="s">
        <v>333</v>
      </c>
      <c r="C737" s="65">
        <v>906</v>
      </c>
      <c r="D737" s="23" t="s">
        <v>24</v>
      </c>
      <c r="E737" s="23" t="s">
        <v>8</v>
      </c>
      <c r="F737" s="54" t="s">
        <v>346</v>
      </c>
      <c r="G737" s="23"/>
      <c r="H737" s="27">
        <f t="shared" si="64"/>
        <v>1064.7</v>
      </c>
      <c r="I737" s="27">
        <f t="shared" si="64"/>
        <v>1064.7</v>
      </c>
      <c r="J737" s="26">
        <f t="shared" si="62"/>
        <v>0</v>
      </c>
      <c r="K737" s="26"/>
    </row>
    <row r="738" spans="2:11" ht="27">
      <c r="B738" s="69" t="s">
        <v>332</v>
      </c>
      <c r="C738" s="65">
        <v>906</v>
      </c>
      <c r="D738" s="23" t="s">
        <v>24</v>
      </c>
      <c r="E738" s="23" t="s">
        <v>8</v>
      </c>
      <c r="F738" s="54" t="s">
        <v>346</v>
      </c>
      <c r="G738" s="23" t="s">
        <v>334</v>
      </c>
      <c r="H738" s="27">
        <f t="shared" si="64"/>
        <v>1064.7</v>
      </c>
      <c r="I738" s="27">
        <f t="shared" si="64"/>
        <v>1064.7</v>
      </c>
      <c r="J738" s="26">
        <f t="shared" si="62"/>
        <v>0</v>
      </c>
      <c r="K738" s="26"/>
    </row>
    <row r="739" spans="2:11" ht="13.5">
      <c r="B739" s="80" t="s">
        <v>106</v>
      </c>
      <c r="C739" s="65">
        <v>906</v>
      </c>
      <c r="D739" s="23" t="s">
        <v>24</v>
      </c>
      <c r="E739" s="23" t="s">
        <v>8</v>
      </c>
      <c r="F739" s="54" t="s">
        <v>346</v>
      </c>
      <c r="G739" s="23" t="s">
        <v>107</v>
      </c>
      <c r="H739" s="27">
        <f t="shared" si="64"/>
        <v>1064.7</v>
      </c>
      <c r="I739" s="27">
        <f t="shared" si="64"/>
        <v>1064.7</v>
      </c>
      <c r="J739" s="26">
        <f t="shared" si="62"/>
        <v>0</v>
      </c>
      <c r="K739" s="26"/>
    </row>
    <row r="740" spans="2:11" ht="13.5">
      <c r="B740" s="69" t="s">
        <v>335</v>
      </c>
      <c r="C740" s="65">
        <v>906</v>
      </c>
      <c r="D740" s="23" t="s">
        <v>24</v>
      </c>
      <c r="E740" s="23" t="s">
        <v>8</v>
      </c>
      <c r="F740" s="54" t="s">
        <v>346</v>
      </c>
      <c r="G740" s="23" t="s">
        <v>109</v>
      </c>
      <c r="H740" s="27">
        <f>'Функциональная 2020'!G505</f>
        <v>1064.7</v>
      </c>
      <c r="I740" s="27">
        <f>'Функциональная 2020'!H505</f>
        <v>1064.7</v>
      </c>
      <c r="J740" s="26">
        <f t="shared" si="62"/>
        <v>0</v>
      </c>
      <c r="K740" s="26"/>
    </row>
    <row r="741" spans="2:11" ht="27">
      <c r="B741" s="15" t="s">
        <v>347</v>
      </c>
      <c r="C741" s="65">
        <v>906</v>
      </c>
      <c r="D741" s="23" t="s">
        <v>24</v>
      </c>
      <c r="E741" s="23" t="s">
        <v>8</v>
      </c>
      <c r="F741" s="54" t="s">
        <v>348</v>
      </c>
      <c r="G741" s="23"/>
      <c r="H741" s="27">
        <f aca="true" t="shared" si="65" ref="H741:I744">H742</f>
        <v>70987.9</v>
      </c>
      <c r="I741" s="27">
        <f t="shared" si="65"/>
        <v>70987.9</v>
      </c>
      <c r="J741" s="26">
        <f t="shared" si="62"/>
        <v>0</v>
      </c>
      <c r="K741" s="26"/>
    </row>
    <row r="742" spans="2:11" ht="110.25">
      <c r="B742" s="58" t="s">
        <v>349</v>
      </c>
      <c r="C742" s="65">
        <v>906</v>
      </c>
      <c r="D742" s="23" t="s">
        <v>24</v>
      </c>
      <c r="E742" s="23" t="s">
        <v>8</v>
      </c>
      <c r="F742" s="54" t="s">
        <v>350</v>
      </c>
      <c r="G742" s="23"/>
      <c r="H742" s="27">
        <f t="shared" si="65"/>
        <v>70987.9</v>
      </c>
      <c r="I742" s="27">
        <f t="shared" si="65"/>
        <v>70987.9</v>
      </c>
      <c r="J742" s="26">
        <f t="shared" si="62"/>
        <v>0</v>
      </c>
      <c r="K742" s="26"/>
    </row>
    <row r="743" spans="2:11" ht="27">
      <c r="B743" s="69" t="s">
        <v>332</v>
      </c>
      <c r="C743" s="65">
        <v>906</v>
      </c>
      <c r="D743" s="23" t="s">
        <v>24</v>
      </c>
      <c r="E743" s="23" t="s">
        <v>8</v>
      </c>
      <c r="F743" s="54" t="s">
        <v>350</v>
      </c>
      <c r="G743" s="23" t="s">
        <v>334</v>
      </c>
      <c r="H743" s="27">
        <f t="shared" si="65"/>
        <v>70987.9</v>
      </c>
      <c r="I743" s="27">
        <f t="shared" si="65"/>
        <v>70987.9</v>
      </c>
      <c r="J743" s="26">
        <f t="shared" si="62"/>
        <v>0</v>
      </c>
      <c r="K743" s="26"/>
    </row>
    <row r="744" spans="2:11" ht="13.5">
      <c r="B744" s="80" t="s">
        <v>106</v>
      </c>
      <c r="C744" s="65">
        <v>906</v>
      </c>
      <c r="D744" s="23" t="s">
        <v>24</v>
      </c>
      <c r="E744" s="23" t="s">
        <v>8</v>
      </c>
      <c r="F744" s="54" t="s">
        <v>350</v>
      </c>
      <c r="G744" s="23" t="s">
        <v>107</v>
      </c>
      <c r="H744" s="27">
        <f t="shared" si="65"/>
        <v>70987.9</v>
      </c>
      <c r="I744" s="27">
        <f t="shared" si="65"/>
        <v>70987.9</v>
      </c>
      <c r="J744" s="26">
        <f t="shared" si="62"/>
        <v>0</v>
      </c>
      <c r="K744" s="26"/>
    </row>
    <row r="745" spans="2:11" ht="41.25">
      <c r="B745" s="15" t="s">
        <v>351</v>
      </c>
      <c r="C745" s="65">
        <v>906</v>
      </c>
      <c r="D745" s="23" t="s">
        <v>24</v>
      </c>
      <c r="E745" s="23" t="s">
        <v>8</v>
      </c>
      <c r="F745" s="54" t="s">
        <v>350</v>
      </c>
      <c r="G745" s="23" t="s">
        <v>108</v>
      </c>
      <c r="H745" s="27">
        <f>'Функциональная 2020'!G510</f>
        <v>70987.9</v>
      </c>
      <c r="I745" s="27">
        <f>'Функциональная 2020'!H510</f>
        <v>70987.9</v>
      </c>
      <c r="J745" s="26">
        <f t="shared" si="62"/>
        <v>0</v>
      </c>
      <c r="K745" s="26"/>
    </row>
    <row r="746" spans="2:11" ht="13.5" hidden="1">
      <c r="B746" s="69" t="s">
        <v>180</v>
      </c>
      <c r="C746" s="65">
        <v>906</v>
      </c>
      <c r="D746" s="23" t="s">
        <v>24</v>
      </c>
      <c r="E746" s="23" t="s">
        <v>8</v>
      </c>
      <c r="F746" s="54" t="s">
        <v>181</v>
      </c>
      <c r="G746" s="23"/>
      <c r="H746" s="27">
        <f>H747</f>
        <v>0</v>
      </c>
      <c r="I746" s="23"/>
      <c r="J746" s="26">
        <f t="shared" si="62"/>
        <v>0</v>
      </c>
      <c r="K746" s="26"/>
    </row>
    <row r="747" spans="2:11" ht="27" hidden="1">
      <c r="B747" s="120" t="s">
        <v>573</v>
      </c>
      <c r="C747" s="65">
        <v>906</v>
      </c>
      <c r="D747" s="23" t="s">
        <v>24</v>
      </c>
      <c r="E747" s="23" t="s">
        <v>8</v>
      </c>
      <c r="F747" s="54" t="s">
        <v>617</v>
      </c>
      <c r="G747" s="23"/>
      <c r="H747" s="27">
        <f>H748</f>
        <v>0</v>
      </c>
      <c r="I747" s="23"/>
      <c r="J747" s="26">
        <f t="shared" si="62"/>
        <v>0</v>
      </c>
      <c r="K747" s="26"/>
    </row>
    <row r="748" spans="2:11" ht="27" hidden="1">
      <c r="B748" s="69" t="s">
        <v>332</v>
      </c>
      <c r="C748" s="65">
        <v>906</v>
      </c>
      <c r="D748" s="23" t="s">
        <v>24</v>
      </c>
      <c r="E748" s="23" t="s">
        <v>8</v>
      </c>
      <c r="F748" s="54" t="s">
        <v>617</v>
      </c>
      <c r="G748" s="23" t="s">
        <v>334</v>
      </c>
      <c r="H748" s="27">
        <f>H749</f>
        <v>0</v>
      </c>
      <c r="I748" s="23"/>
      <c r="J748" s="26">
        <f t="shared" si="62"/>
        <v>0</v>
      </c>
      <c r="K748" s="26"/>
    </row>
    <row r="749" spans="2:11" ht="13.5" hidden="1">
      <c r="B749" s="80" t="s">
        <v>106</v>
      </c>
      <c r="C749" s="65">
        <v>906</v>
      </c>
      <c r="D749" s="23" t="s">
        <v>24</v>
      </c>
      <c r="E749" s="23" t="s">
        <v>8</v>
      </c>
      <c r="F749" s="54" t="s">
        <v>617</v>
      </c>
      <c r="G749" s="23" t="s">
        <v>107</v>
      </c>
      <c r="H749" s="27">
        <f>H750</f>
        <v>0</v>
      </c>
      <c r="I749" s="23"/>
      <c r="J749" s="26">
        <f t="shared" si="62"/>
        <v>0</v>
      </c>
      <c r="K749" s="26"/>
    </row>
    <row r="750" spans="2:11" ht="41.25" hidden="1">
      <c r="B750" s="15" t="s">
        <v>351</v>
      </c>
      <c r="C750" s="65">
        <v>906</v>
      </c>
      <c r="D750" s="23" t="s">
        <v>24</v>
      </c>
      <c r="E750" s="23" t="s">
        <v>8</v>
      </c>
      <c r="F750" s="54" t="s">
        <v>617</v>
      </c>
      <c r="G750" s="23" t="s">
        <v>109</v>
      </c>
      <c r="H750" s="27">
        <f>'Функциональная 2020'!G519</f>
        <v>0</v>
      </c>
      <c r="I750" s="23"/>
      <c r="J750" s="26">
        <f t="shared" si="62"/>
        <v>0</v>
      </c>
      <c r="K750" s="26"/>
    </row>
    <row r="751" spans="2:11" ht="13.5">
      <c r="B751" s="14" t="s">
        <v>50</v>
      </c>
      <c r="C751" s="100">
        <v>906</v>
      </c>
      <c r="D751" s="24" t="s">
        <v>24</v>
      </c>
      <c r="E751" s="24" t="s">
        <v>9</v>
      </c>
      <c r="F751" s="24"/>
      <c r="G751" s="24"/>
      <c r="H751" s="26">
        <f>H752+H844</f>
        <v>284181.8</v>
      </c>
      <c r="I751" s="26">
        <f>I752+I844</f>
        <v>347043.16000000003</v>
      </c>
      <c r="J751" s="26">
        <f t="shared" si="62"/>
        <v>62861.360000000044</v>
      </c>
      <c r="K751" s="26"/>
    </row>
    <row r="752" spans="2:11" ht="27">
      <c r="B752" s="15" t="s">
        <v>541</v>
      </c>
      <c r="C752" s="65">
        <v>906</v>
      </c>
      <c r="D752" s="23" t="s">
        <v>24</v>
      </c>
      <c r="E752" s="23" t="s">
        <v>9</v>
      </c>
      <c r="F752" s="54" t="s">
        <v>40</v>
      </c>
      <c r="G752" s="23"/>
      <c r="H752" s="27">
        <f>H753+H813</f>
        <v>284181.8</v>
      </c>
      <c r="I752" s="27">
        <f>I753+I813</f>
        <v>344986.88</v>
      </c>
      <c r="J752" s="26">
        <f t="shared" si="62"/>
        <v>60805.080000000016</v>
      </c>
      <c r="K752" s="26"/>
    </row>
    <row r="753" spans="2:11" ht="27">
      <c r="B753" s="15" t="s">
        <v>352</v>
      </c>
      <c r="C753" s="65">
        <v>906</v>
      </c>
      <c r="D753" s="23" t="s">
        <v>24</v>
      </c>
      <c r="E753" s="23" t="s">
        <v>9</v>
      </c>
      <c r="F753" s="54" t="s">
        <v>353</v>
      </c>
      <c r="G753" s="23"/>
      <c r="H753" s="27">
        <f>H754+H763+H768+H777+H798+H803+H808</f>
        <v>283731.8</v>
      </c>
      <c r="I753" s="27">
        <f>I754+I763+I768+I777+I798+I803+I808</f>
        <v>344536.88</v>
      </c>
      <c r="J753" s="26">
        <f t="shared" si="62"/>
        <v>60805.080000000016</v>
      </c>
      <c r="K753" s="26"/>
    </row>
    <row r="754" spans="2:11" ht="27">
      <c r="B754" s="16" t="s">
        <v>354</v>
      </c>
      <c r="C754" s="65">
        <v>906</v>
      </c>
      <c r="D754" s="23" t="s">
        <v>24</v>
      </c>
      <c r="E754" s="23" t="s">
        <v>9</v>
      </c>
      <c r="F754" s="54" t="s">
        <v>355</v>
      </c>
      <c r="G754" s="23"/>
      <c r="H754" s="27">
        <f>H755</f>
        <v>350</v>
      </c>
      <c r="I754" s="27">
        <f>I755</f>
        <v>350</v>
      </c>
      <c r="J754" s="26">
        <f t="shared" si="62"/>
        <v>0</v>
      </c>
      <c r="K754" s="26"/>
    </row>
    <row r="755" spans="2:11" ht="27">
      <c r="B755" s="15" t="s">
        <v>51</v>
      </c>
      <c r="C755" s="65">
        <v>906</v>
      </c>
      <c r="D755" s="23" t="s">
        <v>24</v>
      </c>
      <c r="E755" s="23" t="s">
        <v>9</v>
      </c>
      <c r="F755" s="54" t="s">
        <v>356</v>
      </c>
      <c r="G755" s="23"/>
      <c r="H755" s="27">
        <f>H760+H756</f>
        <v>350</v>
      </c>
      <c r="I755" s="27">
        <f>I760+I756</f>
        <v>350</v>
      </c>
      <c r="J755" s="26">
        <f t="shared" si="62"/>
        <v>0</v>
      </c>
      <c r="K755" s="26"/>
    </row>
    <row r="756" spans="2:11" ht="27">
      <c r="B756" s="58" t="s">
        <v>192</v>
      </c>
      <c r="C756" s="65">
        <v>906</v>
      </c>
      <c r="D756" s="23" t="s">
        <v>24</v>
      </c>
      <c r="E756" s="23" t="s">
        <v>9</v>
      </c>
      <c r="F756" s="54" t="s">
        <v>356</v>
      </c>
      <c r="G756" s="23" t="s">
        <v>193</v>
      </c>
      <c r="H756" s="27">
        <f>H757</f>
        <v>200</v>
      </c>
      <c r="I756" s="27">
        <f>I757</f>
        <v>200</v>
      </c>
      <c r="J756" s="26">
        <f t="shared" si="62"/>
        <v>0</v>
      </c>
      <c r="K756" s="26"/>
    </row>
    <row r="757" spans="2:11" ht="13.5">
      <c r="B757" s="15" t="s">
        <v>82</v>
      </c>
      <c r="C757" s="65">
        <v>906</v>
      </c>
      <c r="D757" s="23" t="s">
        <v>24</v>
      </c>
      <c r="E757" s="23" t="s">
        <v>9</v>
      </c>
      <c r="F757" s="54" t="s">
        <v>356</v>
      </c>
      <c r="G757" s="23" t="s">
        <v>83</v>
      </c>
      <c r="H757" s="27">
        <f>H758+H759</f>
        <v>200</v>
      </c>
      <c r="I757" s="27">
        <f>I758+I759</f>
        <v>200</v>
      </c>
      <c r="J757" s="26">
        <f t="shared" si="62"/>
        <v>0</v>
      </c>
      <c r="K757" s="26"/>
    </row>
    <row r="758" spans="2:11" ht="27">
      <c r="B758" s="16" t="s">
        <v>86</v>
      </c>
      <c r="C758" s="65">
        <v>906</v>
      </c>
      <c r="D758" s="23" t="s">
        <v>24</v>
      </c>
      <c r="E758" s="23" t="s">
        <v>9</v>
      </c>
      <c r="F758" s="54" t="s">
        <v>356</v>
      </c>
      <c r="G758" s="23" t="s">
        <v>87</v>
      </c>
      <c r="H758" s="27">
        <f>'Функциональная 2020'!G527</f>
        <v>55.5</v>
      </c>
      <c r="I758" s="27">
        <f>'Функциональная 2020'!H527</f>
        <v>55.5</v>
      </c>
      <c r="J758" s="26">
        <f t="shared" si="62"/>
        <v>0</v>
      </c>
      <c r="K758" s="26"/>
    </row>
    <row r="759" spans="2:11" ht="13.5">
      <c r="B759" s="15" t="s">
        <v>84</v>
      </c>
      <c r="C759" s="65">
        <v>906</v>
      </c>
      <c r="D759" s="23" t="s">
        <v>24</v>
      </c>
      <c r="E759" s="23" t="s">
        <v>9</v>
      </c>
      <c r="F759" s="54" t="s">
        <v>356</v>
      </c>
      <c r="G759" s="23" t="s">
        <v>85</v>
      </c>
      <c r="H759" s="27">
        <f>'Функциональная 2020'!G528</f>
        <v>144.5</v>
      </c>
      <c r="I759" s="27">
        <f>'Функциональная 2020'!H528</f>
        <v>144.5</v>
      </c>
      <c r="J759" s="26">
        <f t="shared" si="62"/>
        <v>0</v>
      </c>
      <c r="K759" s="26"/>
    </row>
    <row r="760" spans="2:11" ht="27">
      <c r="B760" s="69" t="s">
        <v>332</v>
      </c>
      <c r="C760" s="65">
        <v>906</v>
      </c>
      <c r="D760" s="23" t="s">
        <v>24</v>
      </c>
      <c r="E760" s="23" t="s">
        <v>9</v>
      </c>
      <c r="F760" s="54" t="s">
        <v>356</v>
      </c>
      <c r="G760" s="23" t="s">
        <v>334</v>
      </c>
      <c r="H760" s="27">
        <f>H761</f>
        <v>150</v>
      </c>
      <c r="I760" s="27">
        <f>I761</f>
        <v>150</v>
      </c>
      <c r="J760" s="26">
        <f t="shared" si="62"/>
        <v>0</v>
      </c>
      <c r="K760" s="26"/>
    </row>
    <row r="761" spans="2:11" ht="13.5">
      <c r="B761" s="80" t="s">
        <v>106</v>
      </c>
      <c r="C761" s="65">
        <v>906</v>
      </c>
      <c r="D761" s="23" t="s">
        <v>24</v>
      </c>
      <c r="E761" s="23" t="s">
        <v>9</v>
      </c>
      <c r="F761" s="54" t="s">
        <v>356</v>
      </c>
      <c r="G761" s="23" t="s">
        <v>107</v>
      </c>
      <c r="H761" s="27">
        <f>H762</f>
        <v>150</v>
      </c>
      <c r="I761" s="27">
        <f>I762</f>
        <v>150</v>
      </c>
      <c r="J761" s="26">
        <f t="shared" si="62"/>
        <v>0</v>
      </c>
      <c r="K761" s="26"/>
    </row>
    <row r="762" spans="2:11" ht="41.25">
      <c r="B762" s="15" t="s">
        <v>340</v>
      </c>
      <c r="C762" s="65">
        <v>906</v>
      </c>
      <c r="D762" s="23" t="s">
        <v>24</v>
      </c>
      <c r="E762" s="23" t="s">
        <v>9</v>
      </c>
      <c r="F762" s="54" t="s">
        <v>356</v>
      </c>
      <c r="G762" s="23" t="s">
        <v>108</v>
      </c>
      <c r="H762" s="27">
        <f>'Функциональная 2020'!G531</f>
        <v>150</v>
      </c>
      <c r="I762" s="27">
        <f>'Функциональная 2020'!H531</f>
        <v>150</v>
      </c>
      <c r="J762" s="26">
        <f t="shared" si="62"/>
        <v>0</v>
      </c>
      <c r="K762" s="26"/>
    </row>
    <row r="763" spans="2:11" ht="41.25">
      <c r="B763" s="15" t="s">
        <v>357</v>
      </c>
      <c r="C763" s="65">
        <v>906</v>
      </c>
      <c r="D763" s="23" t="s">
        <v>24</v>
      </c>
      <c r="E763" s="23" t="s">
        <v>9</v>
      </c>
      <c r="F763" s="54" t="s">
        <v>358</v>
      </c>
      <c r="G763" s="23"/>
      <c r="H763" s="27">
        <f aca="true" t="shared" si="66" ref="H763:I766">H764</f>
        <v>90.1</v>
      </c>
      <c r="I763" s="27">
        <f t="shared" si="66"/>
        <v>90.1</v>
      </c>
      <c r="J763" s="26">
        <f t="shared" si="62"/>
        <v>0</v>
      </c>
      <c r="K763" s="26"/>
    </row>
    <row r="764" spans="2:11" ht="27">
      <c r="B764" s="15" t="s">
        <v>51</v>
      </c>
      <c r="C764" s="65">
        <v>906</v>
      </c>
      <c r="D764" s="23" t="s">
        <v>24</v>
      </c>
      <c r="E764" s="23" t="s">
        <v>9</v>
      </c>
      <c r="F764" s="54" t="s">
        <v>359</v>
      </c>
      <c r="G764" s="23"/>
      <c r="H764" s="27">
        <f t="shared" si="66"/>
        <v>90.1</v>
      </c>
      <c r="I764" s="27">
        <f t="shared" si="66"/>
        <v>90.1</v>
      </c>
      <c r="J764" s="26">
        <f t="shared" si="62"/>
        <v>0</v>
      </c>
      <c r="K764" s="26"/>
    </row>
    <row r="765" spans="2:11" ht="27">
      <c r="B765" s="69" t="s">
        <v>332</v>
      </c>
      <c r="C765" s="65">
        <v>906</v>
      </c>
      <c r="D765" s="23" t="s">
        <v>24</v>
      </c>
      <c r="E765" s="23" t="s">
        <v>9</v>
      </c>
      <c r="F765" s="54" t="s">
        <v>359</v>
      </c>
      <c r="G765" s="23" t="s">
        <v>334</v>
      </c>
      <c r="H765" s="27">
        <f t="shared" si="66"/>
        <v>90.1</v>
      </c>
      <c r="I765" s="27">
        <f t="shared" si="66"/>
        <v>90.1</v>
      </c>
      <c r="J765" s="26">
        <f t="shared" si="62"/>
        <v>0</v>
      </c>
      <c r="K765" s="26"/>
    </row>
    <row r="766" spans="2:11" ht="13.5">
      <c r="B766" s="80" t="s">
        <v>106</v>
      </c>
      <c r="C766" s="65">
        <v>906</v>
      </c>
      <c r="D766" s="23" t="s">
        <v>24</v>
      </c>
      <c r="E766" s="23" t="s">
        <v>9</v>
      </c>
      <c r="F766" s="54" t="s">
        <v>359</v>
      </c>
      <c r="G766" s="23" t="s">
        <v>107</v>
      </c>
      <c r="H766" s="27">
        <f t="shared" si="66"/>
        <v>90.1</v>
      </c>
      <c r="I766" s="27">
        <f t="shared" si="66"/>
        <v>90.1</v>
      </c>
      <c r="J766" s="26">
        <f t="shared" si="62"/>
        <v>0</v>
      </c>
      <c r="K766" s="26"/>
    </row>
    <row r="767" spans="2:11" ht="41.25">
      <c r="B767" s="15" t="s">
        <v>340</v>
      </c>
      <c r="C767" s="65">
        <v>906</v>
      </c>
      <c r="D767" s="23" t="s">
        <v>24</v>
      </c>
      <c r="E767" s="23" t="s">
        <v>9</v>
      </c>
      <c r="F767" s="54" t="s">
        <v>359</v>
      </c>
      <c r="G767" s="23" t="s">
        <v>108</v>
      </c>
      <c r="H767" s="27">
        <f>'Функциональная 2020'!G536</f>
        <v>90.1</v>
      </c>
      <c r="I767" s="27">
        <f>'Функциональная 2020'!H536</f>
        <v>90.1</v>
      </c>
      <c r="J767" s="26">
        <f t="shared" si="62"/>
        <v>0</v>
      </c>
      <c r="K767" s="26"/>
    </row>
    <row r="768" spans="2:11" ht="54.75">
      <c r="B768" s="15" t="s">
        <v>360</v>
      </c>
      <c r="C768" s="65">
        <v>906</v>
      </c>
      <c r="D768" s="23" t="s">
        <v>24</v>
      </c>
      <c r="E768" s="23" t="s">
        <v>9</v>
      </c>
      <c r="F768" s="54" t="s">
        <v>361</v>
      </c>
      <c r="G768" s="23"/>
      <c r="H768" s="27">
        <f>H769+H773</f>
        <v>9024.8</v>
      </c>
      <c r="I768" s="27">
        <f>I769+I773</f>
        <v>9024.8</v>
      </c>
      <c r="J768" s="26">
        <f t="shared" si="62"/>
        <v>0</v>
      </c>
      <c r="K768" s="26"/>
    </row>
    <row r="769" spans="2:11" ht="27">
      <c r="B769" s="15" t="s">
        <v>51</v>
      </c>
      <c r="C769" s="65">
        <v>906</v>
      </c>
      <c r="D769" s="23" t="s">
        <v>24</v>
      </c>
      <c r="E769" s="23" t="s">
        <v>9</v>
      </c>
      <c r="F769" s="54" t="s">
        <v>362</v>
      </c>
      <c r="G769" s="23"/>
      <c r="H769" s="27">
        <f aca="true" t="shared" si="67" ref="H769:I771">H770</f>
        <v>0</v>
      </c>
      <c r="I769" s="27">
        <f t="shared" si="67"/>
        <v>0</v>
      </c>
      <c r="J769" s="26">
        <f t="shared" si="62"/>
        <v>0</v>
      </c>
      <c r="K769" s="26"/>
    </row>
    <row r="770" spans="2:11" ht="27">
      <c r="B770" s="69" t="s">
        <v>332</v>
      </c>
      <c r="C770" s="65">
        <v>906</v>
      </c>
      <c r="D770" s="23" t="s">
        <v>24</v>
      </c>
      <c r="E770" s="23" t="s">
        <v>9</v>
      </c>
      <c r="F770" s="54" t="s">
        <v>362</v>
      </c>
      <c r="G770" s="23" t="s">
        <v>334</v>
      </c>
      <c r="H770" s="27">
        <f t="shared" si="67"/>
        <v>0</v>
      </c>
      <c r="I770" s="27">
        <f t="shared" si="67"/>
        <v>0</v>
      </c>
      <c r="J770" s="26">
        <f t="shared" si="62"/>
        <v>0</v>
      </c>
      <c r="K770" s="26"/>
    </row>
    <row r="771" spans="2:11" ht="13.5">
      <c r="B771" s="80" t="s">
        <v>106</v>
      </c>
      <c r="C771" s="65">
        <v>906</v>
      </c>
      <c r="D771" s="23" t="s">
        <v>24</v>
      </c>
      <c r="E771" s="23" t="s">
        <v>9</v>
      </c>
      <c r="F771" s="54" t="s">
        <v>362</v>
      </c>
      <c r="G771" s="23" t="s">
        <v>107</v>
      </c>
      <c r="H771" s="27">
        <f t="shared" si="67"/>
        <v>0</v>
      </c>
      <c r="I771" s="27">
        <f t="shared" si="67"/>
        <v>0</v>
      </c>
      <c r="J771" s="26">
        <f t="shared" si="62"/>
        <v>0</v>
      </c>
      <c r="K771" s="26"/>
    </row>
    <row r="772" spans="2:11" ht="13.5">
      <c r="B772" s="15" t="s">
        <v>335</v>
      </c>
      <c r="C772" s="65">
        <v>906</v>
      </c>
      <c r="D772" s="23" t="s">
        <v>24</v>
      </c>
      <c r="E772" s="23" t="s">
        <v>9</v>
      </c>
      <c r="F772" s="54" t="s">
        <v>362</v>
      </c>
      <c r="G772" s="23" t="s">
        <v>109</v>
      </c>
      <c r="H772" s="27">
        <f>'Функциональная 2020'!G541</f>
        <v>0</v>
      </c>
      <c r="I772" s="27">
        <f>'Функциональная 2020'!H541</f>
        <v>0</v>
      </c>
      <c r="J772" s="26">
        <f t="shared" si="62"/>
        <v>0</v>
      </c>
      <c r="K772" s="26"/>
    </row>
    <row r="773" spans="2:11" ht="27">
      <c r="B773" s="63" t="s">
        <v>369</v>
      </c>
      <c r="C773" s="65">
        <v>906</v>
      </c>
      <c r="D773" s="23" t="s">
        <v>121</v>
      </c>
      <c r="E773" s="23" t="s">
        <v>9</v>
      </c>
      <c r="F773" s="54" t="s">
        <v>370</v>
      </c>
      <c r="G773" s="23"/>
      <c r="H773" s="27">
        <f aca="true" t="shared" si="68" ref="H773:I775">H774</f>
        <v>9024.8</v>
      </c>
      <c r="I773" s="27">
        <f t="shared" si="68"/>
        <v>9024.8</v>
      </c>
      <c r="J773" s="26">
        <f t="shared" si="62"/>
        <v>0</v>
      </c>
      <c r="K773" s="26"/>
    </row>
    <row r="774" spans="2:11" ht="27">
      <c r="B774" s="69" t="s">
        <v>332</v>
      </c>
      <c r="C774" s="65">
        <v>906</v>
      </c>
      <c r="D774" s="23" t="s">
        <v>24</v>
      </c>
      <c r="E774" s="23" t="s">
        <v>9</v>
      </c>
      <c r="F774" s="54" t="s">
        <v>370</v>
      </c>
      <c r="G774" s="23" t="s">
        <v>334</v>
      </c>
      <c r="H774" s="27">
        <f t="shared" si="68"/>
        <v>9024.8</v>
      </c>
      <c r="I774" s="27">
        <f t="shared" si="68"/>
        <v>9024.8</v>
      </c>
      <c r="J774" s="26">
        <f t="shared" si="62"/>
        <v>0</v>
      </c>
      <c r="K774" s="26"/>
    </row>
    <row r="775" spans="2:11" ht="13.5">
      <c r="B775" s="80" t="s">
        <v>106</v>
      </c>
      <c r="C775" s="65">
        <v>906</v>
      </c>
      <c r="D775" s="23" t="s">
        <v>24</v>
      </c>
      <c r="E775" s="23" t="s">
        <v>9</v>
      </c>
      <c r="F775" s="54" t="s">
        <v>370</v>
      </c>
      <c r="G775" s="23" t="s">
        <v>107</v>
      </c>
      <c r="H775" s="27">
        <f t="shared" si="68"/>
        <v>9024.8</v>
      </c>
      <c r="I775" s="27">
        <f t="shared" si="68"/>
        <v>9024.8</v>
      </c>
      <c r="J775" s="26">
        <f t="shared" si="62"/>
        <v>0</v>
      </c>
      <c r="K775" s="26"/>
    </row>
    <row r="776" spans="2:11" ht="13.5">
      <c r="B776" s="15" t="s">
        <v>335</v>
      </c>
      <c r="C776" s="65">
        <v>906</v>
      </c>
      <c r="D776" s="23" t="s">
        <v>24</v>
      </c>
      <c r="E776" s="23" t="s">
        <v>9</v>
      </c>
      <c r="F776" s="54" t="s">
        <v>370</v>
      </c>
      <c r="G776" s="23" t="s">
        <v>109</v>
      </c>
      <c r="H776" s="27">
        <f>'Функциональная 2020'!G545</f>
        <v>9024.8</v>
      </c>
      <c r="I776" s="27">
        <f>'Функциональная 2020'!H545</f>
        <v>9024.8</v>
      </c>
      <c r="J776" s="26">
        <f t="shared" si="62"/>
        <v>0</v>
      </c>
      <c r="K776" s="26"/>
    </row>
    <row r="777" spans="2:11" ht="27">
      <c r="B777" s="15" t="s">
        <v>363</v>
      </c>
      <c r="C777" s="65">
        <v>906</v>
      </c>
      <c r="D777" s="23" t="s">
        <v>24</v>
      </c>
      <c r="E777" s="23" t="s">
        <v>9</v>
      </c>
      <c r="F777" s="54" t="s">
        <v>364</v>
      </c>
      <c r="G777" s="23"/>
      <c r="H777" s="27">
        <f>H778+H782+H786+H790+H794</f>
        <v>94683.7</v>
      </c>
      <c r="I777" s="27">
        <f>I778+I782+I786+I790+I794</f>
        <v>155488.78</v>
      </c>
      <c r="J777" s="26">
        <f t="shared" si="62"/>
        <v>60805.08</v>
      </c>
      <c r="K777" s="26"/>
    </row>
    <row r="778" spans="2:11" ht="27">
      <c r="B778" s="15" t="s">
        <v>51</v>
      </c>
      <c r="C778" s="65">
        <v>906</v>
      </c>
      <c r="D778" s="23" t="s">
        <v>24</v>
      </c>
      <c r="E778" s="23" t="s">
        <v>9</v>
      </c>
      <c r="F778" s="54" t="s">
        <v>365</v>
      </c>
      <c r="G778" s="23"/>
      <c r="H778" s="27">
        <f aca="true" t="shared" si="69" ref="H778:I780">H779</f>
        <v>94683.7</v>
      </c>
      <c r="I778" s="27">
        <f t="shared" si="69"/>
        <v>94663.13</v>
      </c>
      <c r="J778" s="26">
        <f t="shared" si="62"/>
        <v>-20.569999999992433</v>
      </c>
      <c r="K778" s="26"/>
    </row>
    <row r="779" spans="2:11" ht="27">
      <c r="B779" s="69" t="s">
        <v>332</v>
      </c>
      <c r="C779" s="65">
        <v>906</v>
      </c>
      <c r="D779" s="23" t="s">
        <v>24</v>
      </c>
      <c r="E779" s="23" t="s">
        <v>9</v>
      </c>
      <c r="F779" s="54" t="s">
        <v>365</v>
      </c>
      <c r="G779" s="23" t="s">
        <v>334</v>
      </c>
      <c r="H779" s="27">
        <f t="shared" si="69"/>
        <v>94683.7</v>
      </c>
      <c r="I779" s="27">
        <f t="shared" si="69"/>
        <v>94663.13</v>
      </c>
      <c r="J779" s="26">
        <f t="shared" si="62"/>
        <v>-20.569999999992433</v>
      </c>
      <c r="K779" s="26"/>
    </row>
    <row r="780" spans="2:11" ht="13.5">
      <c r="B780" s="80" t="s">
        <v>106</v>
      </c>
      <c r="C780" s="65">
        <v>906</v>
      </c>
      <c r="D780" s="23" t="s">
        <v>24</v>
      </c>
      <c r="E780" s="23" t="s">
        <v>9</v>
      </c>
      <c r="F780" s="54" t="s">
        <v>365</v>
      </c>
      <c r="G780" s="23" t="s">
        <v>107</v>
      </c>
      <c r="H780" s="27">
        <f t="shared" si="69"/>
        <v>94683.7</v>
      </c>
      <c r="I780" s="27">
        <f t="shared" si="69"/>
        <v>94663.13</v>
      </c>
      <c r="J780" s="26">
        <f t="shared" si="62"/>
        <v>-20.569999999992433</v>
      </c>
      <c r="K780" s="26"/>
    </row>
    <row r="781" spans="2:11" ht="41.25">
      <c r="B781" s="15" t="s">
        <v>340</v>
      </c>
      <c r="C781" s="65">
        <v>906</v>
      </c>
      <c r="D781" s="23" t="s">
        <v>24</v>
      </c>
      <c r="E781" s="23" t="s">
        <v>9</v>
      </c>
      <c r="F781" s="54" t="s">
        <v>365</v>
      </c>
      <c r="G781" s="23" t="s">
        <v>108</v>
      </c>
      <c r="H781" s="27">
        <f>'Функциональная 2020'!G550</f>
        <v>94683.7</v>
      </c>
      <c r="I781" s="27">
        <f>'Функциональная 2020'!H550</f>
        <v>94663.13</v>
      </c>
      <c r="J781" s="26">
        <f t="shared" si="62"/>
        <v>-20.569999999992433</v>
      </c>
      <c r="K781" s="26"/>
    </row>
    <row r="782" spans="2:11" ht="69">
      <c r="B782" s="16" t="s">
        <v>665</v>
      </c>
      <c r="C782" s="65">
        <v>906</v>
      </c>
      <c r="D782" s="23" t="s">
        <v>24</v>
      </c>
      <c r="E782" s="23" t="s">
        <v>9</v>
      </c>
      <c r="F782" s="54" t="s">
        <v>682</v>
      </c>
      <c r="G782" s="23"/>
      <c r="H782" s="27">
        <f aca="true" t="shared" si="70" ref="H782:I784">H783</f>
        <v>0</v>
      </c>
      <c r="I782" s="27">
        <f t="shared" si="70"/>
        <v>1284.73</v>
      </c>
      <c r="J782" s="26">
        <f t="shared" si="62"/>
        <v>1284.73</v>
      </c>
      <c r="K782" s="26"/>
    </row>
    <row r="783" spans="2:11" ht="27">
      <c r="B783" s="69" t="s">
        <v>332</v>
      </c>
      <c r="C783" s="65">
        <v>906</v>
      </c>
      <c r="D783" s="23" t="s">
        <v>24</v>
      </c>
      <c r="E783" s="23" t="s">
        <v>9</v>
      </c>
      <c r="F783" s="54" t="s">
        <v>682</v>
      </c>
      <c r="G783" s="23" t="s">
        <v>334</v>
      </c>
      <c r="H783" s="27">
        <f t="shared" si="70"/>
        <v>0</v>
      </c>
      <c r="I783" s="27">
        <f t="shared" si="70"/>
        <v>1284.73</v>
      </c>
      <c r="J783" s="26">
        <f t="shared" si="62"/>
        <v>1284.73</v>
      </c>
      <c r="K783" s="26"/>
    </row>
    <row r="784" spans="2:11" ht="13.5">
      <c r="B784" s="80" t="s">
        <v>106</v>
      </c>
      <c r="C784" s="65">
        <v>906</v>
      </c>
      <c r="D784" s="23" t="s">
        <v>24</v>
      </c>
      <c r="E784" s="23" t="s">
        <v>9</v>
      </c>
      <c r="F784" s="54" t="s">
        <v>682</v>
      </c>
      <c r="G784" s="23" t="s">
        <v>107</v>
      </c>
      <c r="H784" s="27">
        <f t="shared" si="70"/>
        <v>0</v>
      </c>
      <c r="I784" s="27">
        <f t="shared" si="70"/>
        <v>1284.73</v>
      </c>
      <c r="J784" s="26">
        <f t="shared" si="62"/>
        <v>1284.73</v>
      </c>
      <c r="K784" s="26"/>
    </row>
    <row r="785" spans="2:11" ht="13.5">
      <c r="B785" s="69" t="s">
        <v>335</v>
      </c>
      <c r="C785" s="65">
        <v>906</v>
      </c>
      <c r="D785" s="23" t="s">
        <v>24</v>
      </c>
      <c r="E785" s="23" t="s">
        <v>9</v>
      </c>
      <c r="F785" s="54" t="s">
        <v>682</v>
      </c>
      <c r="G785" s="23" t="s">
        <v>108</v>
      </c>
      <c r="H785" s="27">
        <f>'Функциональная 2020'!G554</f>
        <v>0</v>
      </c>
      <c r="I785" s="27">
        <f>'Функциональная 2020'!H554</f>
        <v>1284.73</v>
      </c>
      <c r="J785" s="26">
        <f t="shared" si="62"/>
        <v>1284.73</v>
      </c>
      <c r="K785" s="26"/>
    </row>
    <row r="786" spans="2:11" ht="27" hidden="1">
      <c r="B786" s="107" t="s">
        <v>581</v>
      </c>
      <c r="C786" s="65">
        <v>906</v>
      </c>
      <c r="D786" s="23" t="s">
        <v>24</v>
      </c>
      <c r="E786" s="23" t="s">
        <v>9</v>
      </c>
      <c r="F786" s="54" t="s">
        <v>594</v>
      </c>
      <c r="G786" s="23"/>
      <c r="H786" s="27">
        <f>H787</f>
        <v>0</v>
      </c>
      <c r="I786" s="23"/>
      <c r="J786" s="26">
        <f t="shared" si="62"/>
        <v>0</v>
      </c>
      <c r="K786" s="26"/>
    </row>
    <row r="787" spans="2:11" ht="27" hidden="1">
      <c r="B787" s="69" t="s">
        <v>332</v>
      </c>
      <c r="C787" s="65">
        <v>906</v>
      </c>
      <c r="D787" s="23" t="s">
        <v>24</v>
      </c>
      <c r="E787" s="23" t="s">
        <v>9</v>
      </c>
      <c r="F787" s="54" t="s">
        <v>594</v>
      </c>
      <c r="G787" s="23" t="s">
        <v>334</v>
      </c>
      <c r="H787" s="27">
        <f>H788</f>
        <v>0</v>
      </c>
      <c r="I787" s="23"/>
      <c r="J787" s="26">
        <f t="shared" si="62"/>
        <v>0</v>
      </c>
      <c r="K787" s="26"/>
    </row>
    <row r="788" spans="2:11" ht="13.5" hidden="1">
      <c r="B788" s="80" t="s">
        <v>106</v>
      </c>
      <c r="C788" s="65">
        <v>906</v>
      </c>
      <c r="D788" s="23" t="s">
        <v>24</v>
      </c>
      <c r="E788" s="23" t="s">
        <v>9</v>
      </c>
      <c r="F788" s="54" t="s">
        <v>594</v>
      </c>
      <c r="G788" s="23" t="s">
        <v>107</v>
      </c>
      <c r="H788" s="27">
        <f>H789</f>
        <v>0</v>
      </c>
      <c r="I788" s="23"/>
      <c r="J788" s="26">
        <f t="shared" si="62"/>
        <v>0</v>
      </c>
      <c r="K788" s="26"/>
    </row>
    <row r="789" spans="2:11" ht="41.25" hidden="1">
      <c r="B789" s="15" t="s">
        <v>351</v>
      </c>
      <c r="C789" s="65">
        <v>906</v>
      </c>
      <c r="D789" s="23" t="s">
        <v>24</v>
      </c>
      <c r="E789" s="23" t="s">
        <v>9</v>
      </c>
      <c r="F789" s="54" t="s">
        <v>594</v>
      </c>
      <c r="G789" s="23" t="s">
        <v>108</v>
      </c>
      <c r="H789" s="27">
        <f>'Функциональная 2020'!G558</f>
        <v>0</v>
      </c>
      <c r="I789" s="23"/>
      <c r="J789" s="26">
        <f t="shared" si="62"/>
        <v>0</v>
      </c>
      <c r="K789" s="26"/>
    </row>
    <row r="790" spans="2:11" ht="41.25" hidden="1">
      <c r="B790" s="107" t="s">
        <v>593</v>
      </c>
      <c r="C790" s="65">
        <v>906</v>
      </c>
      <c r="D790" s="23" t="s">
        <v>24</v>
      </c>
      <c r="E790" s="23" t="s">
        <v>9</v>
      </c>
      <c r="F790" s="54" t="s">
        <v>594</v>
      </c>
      <c r="G790" s="23"/>
      <c r="H790" s="27">
        <f>H791</f>
        <v>0</v>
      </c>
      <c r="I790" s="23"/>
      <c r="J790" s="26">
        <f aca="true" t="shared" si="71" ref="J790:J853">I790-H790</f>
        <v>0</v>
      </c>
      <c r="K790" s="26"/>
    </row>
    <row r="791" spans="2:11" ht="27" hidden="1">
      <c r="B791" s="69" t="s">
        <v>332</v>
      </c>
      <c r="C791" s="65">
        <v>906</v>
      </c>
      <c r="D791" s="23" t="s">
        <v>24</v>
      </c>
      <c r="E791" s="23" t="s">
        <v>9</v>
      </c>
      <c r="F791" s="54" t="s">
        <v>594</v>
      </c>
      <c r="G791" s="23" t="s">
        <v>334</v>
      </c>
      <c r="H791" s="27">
        <f>H792</f>
        <v>0</v>
      </c>
      <c r="I791" s="23"/>
      <c r="J791" s="26">
        <f t="shared" si="71"/>
        <v>0</v>
      </c>
      <c r="K791" s="26"/>
    </row>
    <row r="792" spans="2:11" ht="13.5" hidden="1">
      <c r="B792" s="80" t="s">
        <v>106</v>
      </c>
      <c r="C792" s="65">
        <v>906</v>
      </c>
      <c r="D792" s="23" t="s">
        <v>24</v>
      </c>
      <c r="E792" s="23" t="s">
        <v>9</v>
      </c>
      <c r="F792" s="54" t="s">
        <v>594</v>
      </c>
      <c r="G792" s="23" t="s">
        <v>107</v>
      </c>
      <c r="H792" s="27">
        <f>H793</f>
        <v>0</v>
      </c>
      <c r="I792" s="23"/>
      <c r="J792" s="26">
        <f t="shared" si="71"/>
        <v>0</v>
      </c>
      <c r="K792" s="26"/>
    </row>
    <row r="793" spans="2:11" ht="41.25" hidden="1">
      <c r="B793" s="15" t="s">
        <v>351</v>
      </c>
      <c r="C793" s="65">
        <v>906</v>
      </c>
      <c r="D793" s="23" t="s">
        <v>24</v>
      </c>
      <c r="E793" s="23" t="s">
        <v>9</v>
      </c>
      <c r="F793" s="54" t="s">
        <v>594</v>
      </c>
      <c r="G793" s="23" t="s">
        <v>108</v>
      </c>
      <c r="H793" s="27">
        <f>'Функциональная 2020'!G562</f>
        <v>0</v>
      </c>
      <c r="I793" s="23"/>
      <c r="J793" s="26">
        <f t="shared" si="71"/>
        <v>0</v>
      </c>
      <c r="K793" s="26"/>
    </row>
    <row r="794" spans="2:11" ht="41.25">
      <c r="B794" s="15" t="s">
        <v>683</v>
      </c>
      <c r="C794" s="65">
        <v>906</v>
      </c>
      <c r="D794" s="23" t="s">
        <v>24</v>
      </c>
      <c r="E794" s="23" t="s">
        <v>9</v>
      </c>
      <c r="F794" s="54" t="s">
        <v>684</v>
      </c>
      <c r="G794" s="23"/>
      <c r="H794" s="27">
        <f aca="true" t="shared" si="72" ref="H794:I796">H795</f>
        <v>0</v>
      </c>
      <c r="I794" s="27">
        <f t="shared" si="72"/>
        <v>59540.92</v>
      </c>
      <c r="J794" s="26">
        <f t="shared" si="71"/>
        <v>59540.92</v>
      </c>
      <c r="K794" s="26"/>
    </row>
    <row r="795" spans="2:11" ht="27">
      <c r="B795" s="69" t="s">
        <v>332</v>
      </c>
      <c r="C795" s="65">
        <v>906</v>
      </c>
      <c r="D795" s="23" t="s">
        <v>24</v>
      </c>
      <c r="E795" s="23" t="s">
        <v>9</v>
      </c>
      <c r="F795" s="54" t="s">
        <v>684</v>
      </c>
      <c r="G795" s="23" t="s">
        <v>334</v>
      </c>
      <c r="H795" s="27">
        <f t="shared" si="72"/>
        <v>0</v>
      </c>
      <c r="I795" s="27">
        <f t="shared" si="72"/>
        <v>59540.92</v>
      </c>
      <c r="J795" s="26">
        <f t="shared" si="71"/>
        <v>59540.92</v>
      </c>
      <c r="K795" s="26"/>
    </row>
    <row r="796" spans="2:11" ht="13.5">
      <c r="B796" s="80" t="s">
        <v>106</v>
      </c>
      <c r="C796" s="65">
        <v>906</v>
      </c>
      <c r="D796" s="23" t="s">
        <v>24</v>
      </c>
      <c r="E796" s="23" t="s">
        <v>9</v>
      </c>
      <c r="F796" s="54" t="s">
        <v>684</v>
      </c>
      <c r="G796" s="23" t="s">
        <v>107</v>
      </c>
      <c r="H796" s="27">
        <f t="shared" si="72"/>
        <v>0</v>
      </c>
      <c r="I796" s="27">
        <f t="shared" si="72"/>
        <v>59540.92</v>
      </c>
      <c r="J796" s="26">
        <f t="shared" si="71"/>
        <v>59540.92</v>
      </c>
      <c r="K796" s="26"/>
    </row>
    <row r="797" spans="2:11" ht="13.5">
      <c r="B797" s="15" t="s">
        <v>335</v>
      </c>
      <c r="C797" s="65">
        <v>906</v>
      </c>
      <c r="D797" s="23" t="s">
        <v>24</v>
      </c>
      <c r="E797" s="23" t="s">
        <v>9</v>
      </c>
      <c r="F797" s="54" t="s">
        <v>684</v>
      </c>
      <c r="G797" s="23" t="s">
        <v>109</v>
      </c>
      <c r="H797" s="27">
        <f>'Функциональная 2020'!G576</f>
        <v>0</v>
      </c>
      <c r="I797" s="27">
        <f>'Функциональная 2020'!H576</f>
        <v>59540.92</v>
      </c>
      <c r="J797" s="26">
        <f t="shared" si="71"/>
        <v>59540.92</v>
      </c>
      <c r="K797" s="26"/>
    </row>
    <row r="798" spans="2:11" ht="27" hidden="1">
      <c r="B798" s="15" t="s">
        <v>366</v>
      </c>
      <c r="C798" s="65">
        <v>906</v>
      </c>
      <c r="D798" s="23" t="s">
        <v>24</v>
      </c>
      <c r="E798" s="23" t="s">
        <v>9</v>
      </c>
      <c r="F798" s="54" t="s">
        <v>367</v>
      </c>
      <c r="G798" s="23"/>
      <c r="H798" s="27">
        <f>H799</f>
        <v>0</v>
      </c>
      <c r="I798" s="23"/>
      <c r="J798" s="26">
        <f t="shared" si="71"/>
        <v>0</v>
      </c>
      <c r="K798" s="26"/>
    </row>
    <row r="799" spans="2:11" ht="27" hidden="1">
      <c r="B799" s="15" t="s">
        <v>51</v>
      </c>
      <c r="C799" s="65">
        <v>906</v>
      </c>
      <c r="D799" s="23" t="s">
        <v>24</v>
      </c>
      <c r="E799" s="23" t="s">
        <v>9</v>
      </c>
      <c r="F799" s="54" t="s">
        <v>368</v>
      </c>
      <c r="G799" s="23"/>
      <c r="H799" s="27">
        <f>H800</f>
        <v>0</v>
      </c>
      <c r="I799" s="23"/>
      <c r="J799" s="26">
        <f t="shared" si="71"/>
        <v>0</v>
      </c>
      <c r="K799" s="26"/>
    </row>
    <row r="800" spans="2:11" ht="27" hidden="1">
      <c r="B800" s="69" t="s">
        <v>332</v>
      </c>
      <c r="C800" s="65">
        <v>906</v>
      </c>
      <c r="D800" s="23" t="s">
        <v>24</v>
      </c>
      <c r="E800" s="23" t="s">
        <v>9</v>
      </c>
      <c r="F800" s="54" t="s">
        <v>368</v>
      </c>
      <c r="G800" s="23" t="s">
        <v>334</v>
      </c>
      <c r="H800" s="27">
        <f>H801</f>
        <v>0</v>
      </c>
      <c r="I800" s="23"/>
      <c r="J800" s="26">
        <f t="shared" si="71"/>
        <v>0</v>
      </c>
      <c r="K800" s="26"/>
    </row>
    <row r="801" spans="2:11" ht="13.5" hidden="1">
      <c r="B801" s="80" t="s">
        <v>106</v>
      </c>
      <c r="C801" s="65">
        <v>906</v>
      </c>
      <c r="D801" s="23" t="s">
        <v>24</v>
      </c>
      <c r="E801" s="23" t="s">
        <v>9</v>
      </c>
      <c r="F801" s="54" t="s">
        <v>368</v>
      </c>
      <c r="G801" s="23" t="s">
        <v>107</v>
      </c>
      <c r="H801" s="27">
        <f>H802</f>
        <v>0</v>
      </c>
      <c r="I801" s="23"/>
      <c r="J801" s="26">
        <f t="shared" si="71"/>
        <v>0</v>
      </c>
      <c r="K801" s="26"/>
    </row>
    <row r="802" spans="2:11" ht="13.5" hidden="1">
      <c r="B802" s="15" t="s">
        <v>335</v>
      </c>
      <c r="C802" s="65">
        <v>906</v>
      </c>
      <c r="D802" s="23" t="s">
        <v>24</v>
      </c>
      <c r="E802" s="23" t="s">
        <v>9</v>
      </c>
      <c r="F802" s="54" t="s">
        <v>368</v>
      </c>
      <c r="G802" s="23" t="s">
        <v>109</v>
      </c>
      <c r="H802" s="27">
        <f>'Функциональная 2020'!G567</f>
        <v>0</v>
      </c>
      <c r="I802" s="23"/>
      <c r="J802" s="26">
        <f t="shared" si="71"/>
        <v>0</v>
      </c>
      <c r="K802" s="26"/>
    </row>
    <row r="803" spans="2:11" ht="27" hidden="1">
      <c r="B803" s="15" t="s">
        <v>371</v>
      </c>
      <c r="C803" s="65">
        <v>906</v>
      </c>
      <c r="D803" s="23" t="s">
        <v>24</v>
      </c>
      <c r="E803" s="23" t="s">
        <v>9</v>
      </c>
      <c r="F803" s="54" t="s">
        <v>372</v>
      </c>
      <c r="G803" s="23"/>
      <c r="H803" s="27">
        <f>H804</f>
        <v>0</v>
      </c>
      <c r="I803" s="23"/>
      <c r="J803" s="26">
        <f t="shared" si="71"/>
        <v>0</v>
      </c>
      <c r="K803" s="26"/>
    </row>
    <row r="804" spans="2:11" ht="27" hidden="1">
      <c r="B804" s="15" t="s">
        <v>51</v>
      </c>
      <c r="C804" s="65">
        <v>906</v>
      </c>
      <c r="D804" s="23" t="s">
        <v>24</v>
      </c>
      <c r="E804" s="23" t="s">
        <v>9</v>
      </c>
      <c r="F804" s="54" t="s">
        <v>373</v>
      </c>
      <c r="G804" s="23"/>
      <c r="H804" s="27">
        <f>H805</f>
        <v>0</v>
      </c>
      <c r="I804" s="23"/>
      <c r="J804" s="26">
        <f t="shared" si="71"/>
        <v>0</v>
      </c>
      <c r="K804" s="26"/>
    </row>
    <row r="805" spans="2:11" ht="27" hidden="1">
      <c r="B805" s="69" t="s">
        <v>332</v>
      </c>
      <c r="C805" s="65">
        <v>906</v>
      </c>
      <c r="D805" s="23" t="s">
        <v>24</v>
      </c>
      <c r="E805" s="23" t="s">
        <v>9</v>
      </c>
      <c r="F805" s="54" t="s">
        <v>373</v>
      </c>
      <c r="G805" s="23" t="s">
        <v>334</v>
      </c>
      <c r="H805" s="27">
        <f>H806</f>
        <v>0</v>
      </c>
      <c r="I805" s="23"/>
      <c r="J805" s="26">
        <f t="shared" si="71"/>
        <v>0</v>
      </c>
      <c r="K805" s="26"/>
    </row>
    <row r="806" spans="2:11" ht="13.5" hidden="1">
      <c r="B806" s="80" t="s">
        <v>106</v>
      </c>
      <c r="C806" s="65">
        <v>906</v>
      </c>
      <c r="D806" s="23" t="s">
        <v>24</v>
      </c>
      <c r="E806" s="23" t="s">
        <v>9</v>
      </c>
      <c r="F806" s="54" t="s">
        <v>373</v>
      </c>
      <c r="G806" s="23" t="s">
        <v>107</v>
      </c>
      <c r="H806" s="27">
        <f>H807</f>
        <v>0</v>
      </c>
      <c r="I806" s="23"/>
      <c r="J806" s="26">
        <f t="shared" si="71"/>
        <v>0</v>
      </c>
      <c r="K806" s="26"/>
    </row>
    <row r="807" spans="2:11" ht="13.5" hidden="1">
      <c r="B807" s="15" t="s">
        <v>335</v>
      </c>
      <c r="C807" s="65">
        <v>906</v>
      </c>
      <c r="D807" s="23" t="s">
        <v>24</v>
      </c>
      <c r="E807" s="23" t="s">
        <v>9</v>
      </c>
      <c r="F807" s="54" t="s">
        <v>373</v>
      </c>
      <c r="G807" s="23" t="s">
        <v>109</v>
      </c>
      <c r="H807" s="27">
        <f>'Функциональная 2020'!G572</f>
        <v>0</v>
      </c>
      <c r="I807" s="23"/>
      <c r="J807" s="26">
        <f t="shared" si="71"/>
        <v>0</v>
      </c>
      <c r="K807" s="26"/>
    </row>
    <row r="808" spans="2:11" ht="27">
      <c r="B808" s="15" t="s">
        <v>374</v>
      </c>
      <c r="C808" s="65">
        <v>906</v>
      </c>
      <c r="D808" s="23" t="s">
        <v>24</v>
      </c>
      <c r="E808" s="23" t="s">
        <v>9</v>
      </c>
      <c r="F808" s="54" t="s">
        <v>375</v>
      </c>
      <c r="G808" s="23"/>
      <c r="H808" s="27">
        <f aca="true" t="shared" si="73" ref="H808:I811">H809</f>
        <v>179583.2</v>
      </c>
      <c r="I808" s="27">
        <f t="shared" si="73"/>
        <v>179583.2</v>
      </c>
      <c r="J808" s="26">
        <f t="shared" si="71"/>
        <v>0</v>
      </c>
      <c r="K808" s="26"/>
    </row>
    <row r="809" spans="2:11" ht="110.25">
      <c r="B809" s="69" t="s">
        <v>349</v>
      </c>
      <c r="C809" s="65">
        <v>906</v>
      </c>
      <c r="D809" s="23" t="s">
        <v>24</v>
      </c>
      <c r="E809" s="23" t="s">
        <v>9</v>
      </c>
      <c r="F809" s="54" t="s">
        <v>376</v>
      </c>
      <c r="G809" s="23"/>
      <c r="H809" s="27">
        <f t="shared" si="73"/>
        <v>179583.2</v>
      </c>
      <c r="I809" s="27">
        <f t="shared" si="73"/>
        <v>179583.2</v>
      </c>
      <c r="J809" s="26">
        <f t="shared" si="71"/>
        <v>0</v>
      </c>
      <c r="K809" s="26"/>
    </row>
    <row r="810" spans="2:11" ht="27">
      <c r="B810" s="69" t="s">
        <v>332</v>
      </c>
      <c r="C810" s="65">
        <v>906</v>
      </c>
      <c r="D810" s="23" t="s">
        <v>24</v>
      </c>
      <c r="E810" s="23" t="s">
        <v>9</v>
      </c>
      <c r="F810" s="54" t="s">
        <v>376</v>
      </c>
      <c r="G810" s="23" t="s">
        <v>334</v>
      </c>
      <c r="H810" s="27">
        <f t="shared" si="73"/>
        <v>179583.2</v>
      </c>
      <c r="I810" s="27">
        <f t="shared" si="73"/>
        <v>179583.2</v>
      </c>
      <c r="J810" s="26">
        <f t="shared" si="71"/>
        <v>0</v>
      </c>
      <c r="K810" s="26"/>
    </row>
    <row r="811" spans="2:11" ht="13.5">
      <c r="B811" s="80" t="s">
        <v>106</v>
      </c>
      <c r="C811" s="65">
        <v>906</v>
      </c>
      <c r="D811" s="23" t="s">
        <v>24</v>
      </c>
      <c r="E811" s="23" t="s">
        <v>9</v>
      </c>
      <c r="F811" s="54" t="s">
        <v>376</v>
      </c>
      <c r="G811" s="23" t="s">
        <v>107</v>
      </c>
      <c r="H811" s="27">
        <f t="shared" si="73"/>
        <v>179583.2</v>
      </c>
      <c r="I811" s="27">
        <f t="shared" si="73"/>
        <v>179583.2</v>
      </c>
      <c r="J811" s="26">
        <f t="shared" si="71"/>
        <v>0</v>
      </c>
      <c r="K811" s="26"/>
    </row>
    <row r="812" spans="2:11" ht="41.25">
      <c r="B812" s="15" t="s">
        <v>340</v>
      </c>
      <c r="C812" s="65">
        <v>906</v>
      </c>
      <c r="D812" s="23" t="s">
        <v>24</v>
      </c>
      <c r="E812" s="23" t="s">
        <v>9</v>
      </c>
      <c r="F812" s="54" t="s">
        <v>376</v>
      </c>
      <c r="G812" s="23" t="s">
        <v>108</v>
      </c>
      <c r="H812" s="27">
        <f>'Функциональная 2020'!G581</f>
        <v>179583.2</v>
      </c>
      <c r="I812" s="27">
        <f>'Функциональная 2020'!H581</f>
        <v>179583.2</v>
      </c>
      <c r="J812" s="26">
        <f t="shared" si="71"/>
        <v>0</v>
      </c>
      <c r="K812" s="26"/>
    </row>
    <row r="813" spans="2:11" ht="13.5">
      <c r="B813" s="15" t="s">
        <v>422</v>
      </c>
      <c r="C813" s="65">
        <v>906</v>
      </c>
      <c r="D813" s="23" t="s">
        <v>24</v>
      </c>
      <c r="E813" s="23" t="s">
        <v>9</v>
      </c>
      <c r="F813" s="54" t="s">
        <v>423</v>
      </c>
      <c r="G813" s="23"/>
      <c r="H813" s="27">
        <f>H814+H825+H830+H839</f>
        <v>450</v>
      </c>
      <c r="I813" s="27">
        <f>I814+I825+I830+I839</f>
        <v>450</v>
      </c>
      <c r="J813" s="26">
        <f t="shared" si="71"/>
        <v>0</v>
      </c>
      <c r="K813" s="26"/>
    </row>
    <row r="814" spans="2:11" ht="27">
      <c r="B814" s="15" t="s">
        <v>424</v>
      </c>
      <c r="C814" s="65">
        <v>906</v>
      </c>
      <c r="D814" s="23" t="s">
        <v>24</v>
      </c>
      <c r="E814" s="23" t="s">
        <v>9</v>
      </c>
      <c r="F814" s="54" t="s">
        <v>425</v>
      </c>
      <c r="G814" s="23"/>
      <c r="H814" s="27">
        <f>H815</f>
        <v>250</v>
      </c>
      <c r="I814" s="27">
        <f>I815</f>
        <v>250</v>
      </c>
      <c r="J814" s="26">
        <f t="shared" si="71"/>
        <v>0</v>
      </c>
      <c r="K814" s="26"/>
    </row>
    <row r="815" spans="2:11" ht="13.5">
      <c r="B815" s="15" t="s">
        <v>53</v>
      </c>
      <c r="C815" s="65">
        <v>906</v>
      </c>
      <c r="D815" s="23" t="s">
        <v>24</v>
      </c>
      <c r="E815" s="23" t="s">
        <v>9</v>
      </c>
      <c r="F815" s="54" t="s">
        <v>426</v>
      </c>
      <c r="G815" s="23"/>
      <c r="H815" s="27">
        <f>H816+H819+H822</f>
        <v>250</v>
      </c>
      <c r="I815" s="27">
        <f>I816+I819+I822</f>
        <v>250</v>
      </c>
      <c r="J815" s="26">
        <f t="shared" si="71"/>
        <v>0</v>
      </c>
      <c r="K815" s="26"/>
    </row>
    <row r="816" spans="2:11" ht="54.75">
      <c r="B816" s="69" t="s">
        <v>188</v>
      </c>
      <c r="C816" s="65">
        <v>906</v>
      </c>
      <c r="D816" s="23" t="s">
        <v>24</v>
      </c>
      <c r="E816" s="23" t="s">
        <v>9</v>
      </c>
      <c r="F816" s="54" t="s">
        <v>426</v>
      </c>
      <c r="G816" s="23" t="s">
        <v>190</v>
      </c>
      <c r="H816" s="27">
        <f>H817</f>
        <v>0</v>
      </c>
      <c r="I816" s="27">
        <f>I817</f>
        <v>0</v>
      </c>
      <c r="J816" s="26">
        <f t="shared" si="71"/>
        <v>0</v>
      </c>
      <c r="K816" s="26"/>
    </row>
    <row r="817" spans="2:11" ht="13.5">
      <c r="B817" s="15" t="s">
        <v>81</v>
      </c>
      <c r="C817" s="65">
        <v>906</v>
      </c>
      <c r="D817" s="23" t="s">
        <v>24</v>
      </c>
      <c r="E817" s="23" t="s">
        <v>9</v>
      </c>
      <c r="F817" s="54" t="s">
        <v>426</v>
      </c>
      <c r="G817" s="23" t="s">
        <v>79</v>
      </c>
      <c r="H817" s="27">
        <f>H818</f>
        <v>0</v>
      </c>
      <c r="I817" s="27">
        <f>I818</f>
        <v>0</v>
      </c>
      <c r="J817" s="26">
        <f t="shared" si="71"/>
        <v>0</v>
      </c>
      <c r="K817" s="26"/>
    </row>
    <row r="818" spans="2:11" ht="13.5">
      <c r="B818" s="16" t="s">
        <v>95</v>
      </c>
      <c r="C818" s="65">
        <v>906</v>
      </c>
      <c r="D818" s="23" t="s">
        <v>24</v>
      </c>
      <c r="E818" s="23" t="s">
        <v>9</v>
      </c>
      <c r="F818" s="54" t="s">
        <v>426</v>
      </c>
      <c r="G818" s="23" t="s">
        <v>96</v>
      </c>
      <c r="H818" s="27">
        <f>'Функциональная 2020'!G591</f>
        <v>0</v>
      </c>
      <c r="I818" s="27">
        <f>'Функциональная 2020'!H591</f>
        <v>0</v>
      </c>
      <c r="J818" s="26">
        <f t="shared" si="71"/>
        <v>0</v>
      </c>
      <c r="K818" s="26"/>
    </row>
    <row r="819" spans="2:11" ht="27">
      <c r="B819" s="58" t="s">
        <v>192</v>
      </c>
      <c r="C819" s="65">
        <v>906</v>
      </c>
      <c r="D819" s="23" t="s">
        <v>24</v>
      </c>
      <c r="E819" s="23" t="s">
        <v>9</v>
      </c>
      <c r="F819" s="54" t="s">
        <v>426</v>
      </c>
      <c r="G819" s="23" t="s">
        <v>193</v>
      </c>
      <c r="H819" s="27">
        <f>H820</f>
        <v>200</v>
      </c>
      <c r="I819" s="27">
        <f>I820</f>
        <v>200</v>
      </c>
      <c r="J819" s="26">
        <f t="shared" si="71"/>
        <v>0</v>
      </c>
      <c r="K819" s="26"/>
    </row>
    <row r="820" spans="2:11" ht="13.5">
      <c r="B820" s="15" t="s">
        <v>82</v>
      </c>
      <c r="C820" s="65">
        <v>906</v>
      </c>
      <c r="D820" s="23" t="s">
        <v>24</v>
      </c>
      <c r="E820" s="23" t="s">
        <v>9</v>
      </c>
      <c r="F820" s="54" t="s">
        <v>426</v>
      </c>
      <c r="G820" s="23" t="s">
        <v>83</v>
      </c>
      <c r="H820" s="27">
        <f>H821</f>
        <v>200</v>
      </c>
      <c r="I820" s="27">
        <f>I821</f>
        <v>200</v>
      </c>
      <c r="J820" s="26">
        <f t="shared" si="71"/>
        <v>0</v>
      </c>
      <c r="K820" s="26"/>
    </row>
    <row r="821" spans="2:11" ht="13.5">
      <c r="B821" s="15" t="s">
        <v>84</v>
      </c>
      <c r="C821" s="65">
        <v>906</v>
      </c>
      <c r="D821" s="23" t="s">
        <v>24</v>
      </c>
      <c r="E821" s="23" t="s">
        <v>9</v>
      </c>
      <c r="F821" s="54" t="s">
        <v>426</v>
      </c>
      <c r="G821" s="23" t="s">
        <v>85</v>
      </c>
      <c r="H821" s="27">
        <f>'Функциональная 2020'!G594</f>
        <v>200</v>
      </c>
      <c r="I821" s="27">
        <f>'Функциональная 2020'!H594</f>
        <v>200</v>
      </c>
      <c r="J821" s="26">
        <f t="shared" si="71"/>
        <v>0</v>
      </c>
      <c r="K821" s="26"/>
    </row>
    <row r="822" spans="2:11" ht="27">
      <c r="B822" s="69" t="s">
        <v>332</v>
      </c>
      <c r="C822" s="65">
        <v>906</v>
      </c>
      <c r="D822" s="23" t="s">
        <v>24</v>
      </c>
      <c r="E822" s="23" t="s">
        <v>9</v>
      </c>
      <c r="F822" s="54" t="s">
        <v>426</v>
      </c>
      <c r="G822" s="23" t="s">
        <v>334</v>
      </c>
      <c r="H822" s="27">
        <f>H823</f>
        <v>50</v>
      </c>
      <c r="I822" s="27">
        <f>I823</f>
        <v>50</v>
      </c>
      <c r="J822" s="26">
        <f t="shared" si="71"/>
        <v>0</v>
      </c>
      <c r="K822" s="26"/>
    </row>
    <row r="823" spans="2:11" ht="13.5">
      <c r="B823" s="80" t="s">
        <v>106</v>
      </c>
      <c r="C823" s="65">
        <v>906</v>
      </c>
      <c r="D823" s="23" t="s">
        <v>24</v>
      </c>
      <c r="E823" s="23" t="s">
        <v>9</v>
      </c>
      <c r="F823" s="54" t="s">
        <v>426</v>
      </c>
      <c r="G823" s="23" t="s">
        <v>107</v>
      </c>
      <c r="H823" s="27">
        <f>H824</f>
        <v>50</v>
      </c>
      <c r="I823" s="27">
        <f>I824</f>
        <v>50</v>
      </c>
      <c r="J823" s="26">
        <f t="shared" si="71"/>
        <v>0</v>
      </c>
      <c r="K823" s="26"/>
    </row>
    <row r="824" spans="2:11" ht="13.5">
      <c r="B824" s="15" t="s">
        <v>335</v>
      </c>
      <c r="C824" s="65">
        <v>906</v>
      </c>
      <c r="D824" s="23" t="s">
        <v>24</v>
      </c>
      <c r="E824" s="23" t="s">
        <v>9</v>
      </c>
      <c r="F824" s="54" t="s">
        <v>426</v>
      </c>
      <c r="G824" s="23" t="s">
        <v>109</v>
      </c>
      <c r="H824" s="27">
        <f>'Функциональная 2020'!G597</f>
        <v>50</v>
      </c>
      <c r="I824" s="27">
        <f>'Функциональная 2020'!H597</f>
        <v>50</v>
      </c>
      <c r="J824" s="26">
        <f t="shared" si="71"/>
        <v>0</v>
      </c>
      <c r="K824" s="26"/>
    </row>
    <row r="825" spans="2:11" ht="27">
      <c r="B825" s="15" t="s">
        <v>427</v>
      </c>
      <c r="C825" s="65">
        <v>906</v>
      </c>
      <c r="D825" s="23" t="s">
        <v>24</v>
      </c>
      <c r="E825" s="23" t="s">
        <v>9</v>
      </c>
      <c r="F825" s="54" t="s">
        <v>428</v>
      </c>
      <c r="G825" s="23"/>
      <c r="H825" s="27">
        <f aca="true" t="shared" si="74" ref="H825:I828">H826</f>
        <v>200</v>
      </c>
      <c r="I825" s="27">
        <f t="shared" si="74"/>
        <v>200</v>
      </c>
      <c r="J825" s="26">
        <f t="shared" si="71"/>
        <v>0</v>
      </c>
      <c r="K825" s="26"/>
    </row>
    <row r="826" spans="2:11" ht="27">
      <c r="B826" s="15" t="s">
        <v>51</v>
      </c>
      <c r="C826" s="65">
        <v>906</v>
      </c>
      <c r="D826" s="23" t="s">
        <v>24</v>
      </c>
      <c r="E826" s="23" t="s">
        <v>9</v>
      </c>
      <c r="F826" s="54" t="s">
        <v>429</v>
      </c>
      <c r="G826" s="23"/>
      <c r="H826" s="27">
        <f t="shared" si="74"/>
        <v>200</v>
      </c>
      <c r="I826" s="27">
        <f t="shared" si="74"/>
        <v>200</v>
      </c>
      <c r="J826" s="26">
        <f t="shared" si="71"/>
        <v>0</v>
      </c>
      <c r="K826" s="26"/>
    </row>
    <row r="827" spans="2:11" ht="27">
      <c r="B827" s="69" t="s">
        <v>332</v>
      </c>
      <c r="C827" s="65">
        <v>906</v>
      </c>
      <c r="D827" s="23" t="s">
        <v>24</v>
      </c>
      <c r="E827" s="23" t="s">
        <v>9</v>
      </c>
      <c r="F827" s="54" t="s">
        <v>429</v>
      </c>
      <c r="G827" s="23" t="s">
        <v>334</v>
      </c>
      <c r="H827" s="27">
        <f t="shared" si="74"/>
        <v>200</v>
      </c>
      <c r="I827" s="27">
        <f t="shared" si="74"/>
        <v>200</v>
      </c>
      <c r="J827" s="26">
        <f t="shared" si="71"/>
        <v>0</v>
      </c>
      <c r="K827" s="26"/>
    </row>
    <row r="828" spans="2:11" ht="13.5">
      <c r="B828" s="80" t="s">
        <v>106</v>
      </c>
      <c r="C828" s="65">
        <v>906</v>
      </c>
      <c r="D828" s="23" t="s">
        <v>24</v>
      </c>
      <c r="E828" s="23" t="s">
        <v>9</v>
      </c>
      <c r="F828" s="54" t="s">
        <v>429</v>
      </c>
      <c r="G828" s="23" t="s">
        <v>107</v>
      </c>
      <c r="H828" s="27">
        <f t="shared" si="74"/>
        <v>200</v>
      </c>
      <c r="I828" s="27">
        <f t="shared" si="74"/>
        <v>200</v>
      </c>
      <c r="J828" s="26">
        <f t="shared" si="71"/>
        <v>0</v>
      </c>
      <c r="K828" s="26"/>
    </row>
    <row r="829" spans="2:11" ht="41.25">
      <c r="B829" s="15" t="s">
        <v>340</v>
      </c>
      <c r="C829" s="65">
        <v>906</v>
      </c>
      <c r="D829" s="23" t="s">
        <v>24</v>
      </c>
      <c r="E829" s="23" t="s">
        <v>9</v>
      </c>
      <c r="F829" s="54" t="s">
        <v>429</v>
      </c>
      <c r="G829" s="23" t="s">
        <v>108</v>
      </c>
      <c r="H829" s="27">
        <f>'Функциональная 2020'!G602</f>
        <v>200</v>
      </c>
      <c r="I829" s="27">
        <f>'Функциональная 2020'!H602</f>
        <v>200</v>
      </c>
      <c r="J829" s="26">
        <f t="shared" si="71"/>
        <v>0</v>
      </c>
      <c r="K829" s="26"/>
    </row>
    <row r="830" spans="2:11" ht="27" hidden="1">
      <c r="B830" s="15" t="s">
        <v>431</v>
      </c>
      <c r="C830" s="65">
        <v>906</v>
      </c>
      <c r="D830" s="23" t="s">
        <v>24</v>
      </c>
      <c r="E830" s="23" t="s">
        <v>9</v>
      </c>
      <c r="F830" s="54" t="s">
        <v>430</v>
      </c>
      <c r="G830" s="23"/>
      <c r="H830" s="27">
        <f>H831+H835</f>
        <v>0</v>
      </c>
      <c r="I830" s="23"/>
      <c r="J830" s="26">
        <f t="shared" si="71"/>
        <v>0</v>
      </c>
      <c r="K830" s="26"/>
    </row>
    <row r="831" spans="2:11" ht="27" hidden="1">
      <c r="B831" s="15" t="s">
        <v>51</v>
      </c>
      <c r="C831" s="65">
        <v>906</v>
      </c>
      <c r="D831" s="23" t="s">
        <v>24</v>
      </c>
      <c r="E831" s="23" t="s">
        <v>9</v>
      </c>
      <c r="F831" s="54" t="s">
        <v>574</v>
      </c>
      <c r="G831" s="23"/>
      <c r="H831" s="27">
        <f>H832</f>
        <v>0</v>
      </c>
      <c r="I831" s="23"/>
      <c r="J831" s="26">
        <f t="shared" si="71"/>
        <v>0</v>
      </c>
      <c r="K831" s="26"/>
    </row>
    <row r="832" spans="2:11" ht="27" hidden="1">
      <c r="B832" s="69" t="s">
        <v>332</v>
      </c>
      <c r="C832" s="65">
        <v>906</v>
      </c>
      <c r="D832" s="23" t="s">
        <v>24</v>
      </c>
      <c r="E832" s="23" t="s">
        <v>9</v>
      </c>
      <c r="F832" s="54" t="s">
        <v>574</v>
      </c>
      <c r="G832" s="23" t="s">
        <v>334</v>
      </c>
      <c r="H832" s="27">
        <f>H833</f>
        <v>0</v>
      </c>
      <c r="I832" s="23"/>
      <c r="J832" s="26">
        <f t="shared" si="71"/>
        <v>0</v>
      </c>
      <c r="K832" s="26"/>
    </row>
    <row r="833" spans="2:11" ht="13.5" hidden="1">
      <c r="B833" s="80" t="s">
        <v>106</v>
      </c>
      <c r="C833" s="65">
        <v>906</v>
      </c>
      <c r="D833" s="23" t="s">
        <v>24</v>
      </c>
      <c r="E833" s="23" t="s">
        <v>9</v>
      </c>
      <c r="F833" s="54" t="s">
        <v>574</v>
      </c>
      <c r="G833" s="23" t="s">
        <v>107</v>
      </c>
      <c r="H833" s="27">
        <f>H834</f>
        <v>0</v>
      </c>
      <c r="I833" s="23"/>
      <c r="J833" s="26">
        <f t="shared" si="71"/>
        <v>0</v>
      </c>
      <c r="K833" s="26"/>
    </row>
    <row r="834" spans="2:11" ht="13.5" hidden="1">
      <c r="B834" s="15" t="s">
        <v>335</v>
      </c>
      <c r="C834" s="65">
        <v>906</v>
      </c>
      <c r="D834" s="23" t="s">
        <v>24</v>
      </c>
      <c r="E834" s="23" t="s">
        <v>9</v>
      </c>
      <c r="F834" s="54" t="s">
        <v>574</v>
      </c>
      <c r="G834" s="23" t="s">
        <v>109</v>
      </c>
      <c r="H834" s="27">
        <f>'Функциональная 2020'!G607</f>
        <v>0</v>
      </c>
      <c r="I834" s="23"/>
      <c r="J834" s="26">
        <f t="shared" si="71"/>
        <v>0</v>
      </c>
      <c r="K834" s="26"/>
    </row>
    <row r="835" spans="2:11" ht="41.25" hidden="1">
      <c r="B835" s="110" t="s">
        <v>595</v>
      </c>
      <c r="C835" s="65">
        <v>906</v>
      </c>
      <c r="D835" s="23" t="s">
        <v>24</v>
      </c>
      <c r="E835" s="23" t="s">
        <v>9</v>
      </c>
      <c r="F835" s="54" t="s">
        <v>596</v>
      </c>
      <c r="G835" s="23"/>
      <c r="H835" s="27">
        <f>H836</f>
        <v>0</v>
      </c>
      <c r="I835" s="23"/>
      <c r="J835" s="26">
        <f t="shared" si="71"/>
        <v>0</v>
      </c>
      <c r="K835" s="26"/>
    </row>
    <row r="836" spans="2:11" ht="27" hidden="1">
      <c r="B836" s="69" t="s">
        <v>332</v>
      </c>
      <c r="C836" s="65">
        <v>906</v>
      </c>
      <c r="D836" s="23" t="s">
        <v>24</v>
      </c>
      <c r="E836" s="23" t="s">
        <v>9</v>
      </c>
      <c r="F836" s="54" t="s">
        <v>596</v>
      </c>
      <c r="G836" s="23" t="s">
        <v>334</v>
      </c>
      <c r="H836" s="27">
        <f>H837</f>
        <v>0</v>
      </c>
      <c r="I836" s="23"/>
      <c r="J836" s="26">
        <f t="shared" si="71"/>
        <v>0</v>
      </c>
      <c r="K836" s="26"/>
    </row>
    <row r="837" spans="2:11" ht="13.5" hidden="1">
      <c r="B837" s="80" t="s">
        <v>106</v>
      </c>
      <c r="C837" s="65">
        <v>906</v>
      </c>
      <c r="D837" s="23" t="s">
        <v>24</v>
      </c>
      <c r="E837" s="23" t="s">
        <v>9</v>
      </c>
      <c r="F837" s="54" t="s">
        <v>596</v>
      </c>
      <c r="G837" s="23" t="s">
        <v>107</v>
      </c>
      <c r="H837" s="27">
        <f>H838</f>
        <v>0</v>
      </c>
      <c r="I837" s="23"/>
      <c r="J837" s="26">
        <f t="shared" si="71"/>
        <v>0</v>
      </c>
      <c r="K837" s="26"/>
    </row>
    <row r="838" spans="2:11" ht="13.5" hidden="1">
      <c r="B838" s="15" t="s">
        <v>335</v>
      </c>
      <c r="C838" s="65">
        <v>906</v>
      </c>
      <c r="D838" s="23" t="s">
        <v>24</v>
      </c>
      <c r="E838" s="23" t="s">
        <v>9</v>
      </c>
      <c r="F838" s="54" t="s">
        <v>596</v>
      </c>
      <c r="G838" s="23" t="s">
        <v>109</v>
      </c>
      <c r="H838" s="27">
        <f>'Функциональная 2020'!G611</f>
        <v>0</v>
      </c>
      <c r="I838" s="23"/>
      <c r="J838" s="26">
        <f t="shared" si="71"/>
        <v>0</v>
      </c>
      <c r="K838" s="26"/>
    </row>
    <row r="839" spans="2:11" ht="27" hidden="1">
      <c r="B839" s="58" t="s">
        <v>432</v>
      </c>
      <c r="C839" s="65">
        <v>906</v>
      </c>
      <c r="D839" s="23" t="s">
        <v>24</v>
      </c>
      <c r="E839" s="23" t="s">
        <v>9</v>
      </c>
      <c r="F839" s="54" t="s">
        <v>433</v>
      </c>
      <c r="G839" s="23"/>
      <c r="H839" s="27">
        <f>H840</f>
        <v>0</v>
      </c>
      <c r="I839" s="23"/>
      <c r="J839" s="26">
        <f t="shared" si="71"/>
        <v>0</v>
      </c>
      <c r="K839" s="26"/>
    </row>
    <row r="840" spans="2:11" ht="27" hidden="1">
      <c r="B840" s="15" t="s">
        <v>51</v>
      </c>
      <c r="C840" s="65">
        <v>906</v>
      </c>
      <c r="D840" s="23" t="s">
        <v>24</v>
      </c>
      <c r="E840" s="23" t="s">
        <v>9</v>
      </c>
      <c r="F840" s="54" t="s">
        <v>621</v>
      </c>
      <c r="G840" s="23"/>
      <c r="H840" s="27">
        <f>H841</f>
        <v>0</v>
      </c>
      <c r="I840" s="23"/>
      <c r="J840" s="26">
        <f t="shared" si="71"/>
        <v>0</v>
      </c>
      <c r="K840" s="26"/>
    </row>
    <row r="841" spans="2:11" ht="27" hidden="1">
      <c r="B841" s="69" t="s">
        <v>332</v>
      </c>
      <c r="C841" s="65">
        <v>906</v>
      </c>
      <c r="D841" s="23" t="s">
        <v>24</v>
      </c>
      <c r="E841" s="23" t="s">
        <v>9</v>
      </c>
      <c r="F841" s="54" t="s">
        <v>621</v>
      </c>
      <c r="G841" s="23" t="s">
        <v>334</v>
      </c>
      <c r="H841" s="27">
        <f>H842</f>
        <v>0</v>
      </c>
      <c r="I841" s="23"/>
      <c r="J841" s="26">
        <f t="shared" si="71"/>
        <v>0</v>
      </c>
      <c r="K841" s="26"/>
    </row>
    <row r="842" spans="2:11" ht="13.5" hidden="1">
      <c r="B842" s="80" t="s">
        <v>106</v>
      </c>
      <c r="C842" s="65">
        <v>906</v>
      </c>
      <c r="D842" s="23" t="s">
        <v>24</v>
      </c>
      <c r="E842" s="23" t="s">
        <v>9</v>
      </c>
      <c r="F842" s="54" t="s">
        <v>621</v>
      </c>
      <c r="G842" s="23" t="s">
        <v>107</v>
      </c>
      <c r="H842" s="27">
        <f>H843</f>
        <v>0</v>
      </c>
      <c r="I842" s="23"/>
      <c r="J842" s="26">
        <f t="shared" si="71"/>
        <v>0</v>
      </c>
      <c r="K842" s="26"/>
    </row>
    <row r="843" spans="2:11" ht="41.25" hidden="1">
      <c r="B843" s="15" t="s">
        <v>340</v>
      </c>
      <c r="C843" s="65">
        <v>906</v>
      </c>
      <c r="D843" s="23" t="s">
        <v>24</v>
      </c>
      <c r="E843" s="23" t="s">
        <v>9</v>
      </c>
      <c r="F843" s="54" t="s">
        <v>621</v>
      </c>
      <c r="G843" s="23" t="s">
        <v>108</v>
      </c>
      <c r="H843" s="27">
        <f>'Функциональная 2020'!G616</f>
        <v>0</v>
      </c>
      <c r="I843" s="23"/>
      <c r="J843" s="26">
        <f t="shared" si="71"/>
        <v>0</v>
      </c>
      <c r="K843" s="26"/>
    </row>
    <row r="844" spans="2:11" ht="13.5">
      <c r="B844" s="69" t="s">
        <v>180</v>
      </c>
      <c r="C844" s="65">
        <v>906</v>
      </c>
      <c r="D844" s="23" t="s">
        <v>24</v>
      </c>
      <c r="E844" s="23" t="s">
        <v>9</v>
      </c>
      <c r="F844" s="54" t="s">
        <v>181</v>
      </c>
      <c r="G844" s="23"/>
      <c r="H844" s="27">
        <f aca="true" t="shared" si="75" ref="H844:I847">H845</f>
        <v>0</v>
      </c>
      <c r="I844" s="27">
        <f t="shared" si="75"/>
        <v>2056.28</v>
      </c>
      <c r="J844" s="26">
        <f t="shared" si="71"/>
        <v>2056.28</v>
      </c>
      <c r="K844" s="26"/>
    </row>
    <row r="845" spans="2:11" ht="41.25">
      <c r="B845" s="120" t="s">
        <v>687</v>
      </c>
      <c r="C845" s="65">
        <v>906</v>
      </c>
      <c r="D845" s="23" t="s">
        <v>24</v>
      </c>
      <c r="E845" s="23" t="s">
        <v>9</v>
      </c>
      <c r="F845" s="54" t="s">
        <v>686</v>
      </c>
      <c r="G845" s="23"/>
      <c r="H845" s="27">
        <f t="shared" si="75"/>
        <v>0</v>
      </c>
      <c r="I845" s="27">
        <f t="shared" si="75"/>
        <v>2056.28</v>
      </c>
      <c r="J845" s="26">
        <f t="shared" si="71"/>
        <v>2056.28</v>
      </c>
      <c r="K845" s="26"/>
    </row>
    <row r="846" spans="2:11" ht="27">
      <c r="B846" s="69" t="s">
        <v>332</v>
      </c>
      <c r="C846" s="65">
        <v>906</v>
      </c>
      <c r="D846" s="23" t="s">
        <v>24</v>
      </c>
      <c r="E846" s="23" t="s">
        <v>9</v>
      </c>
      <c r="F846" s="54" t="s">
        <v>686</v>
      </c>
      <c r="G846" s="23" t="s">
        <v>334</v>
      </c>
      <c r="H846" s="27">
        <f t="shared" si="75"/>
        <v>0</v>
      </c>
      <c r="I846" s="27">
        <f t="shared" si="75"/>
        <v>2056.28</v>
      </c>
      <c r="J846" s="26">
        <f t="shared" si="71"/>
        <v>2056.28</v>
      </c>
      <c r="K846" s="26"/>
    </row>
    <row r="847" spans="2:11" ht="13.5">
      <c r="B847" s="80" t="s">
        <v>106</v>
      </c>
      <c r="C847" s="65">
        <v>906</v>
      </c>
      <c r="D847" s="23" t="s">
        <v>24</v>
      </c>
      <c r="E847" s="23" t="s">
        <v>9</v>
      </c>
      <c r="F847" s="54" t="s">
        <v>686</v>
      </c>
      <c r="G847" s="23" t="s">
        <v>107</v>
      </c>
      <c r="H847" s="27">
        <f t="shared" si="75"/>
        <v>0</v>
      </c>
      <c r="I847" s="27">
        <f t="shared" si="75"/>
        <v>2056.28</v>
      </c>
      <c r="J847" s="26">
        <f t="shared" si="71"/>
        <v>2056.28</v>
      </c>
      <c r="K847" s="26"/>
    </row>
    <row r="848" spans="2:11" ht="41.25">
      <c r="B848" s="15" t="s">
        <v>351</v>
      </c>
      <c r="C848" s="65">
        <v>906</v>
      </c>
      <c r="D848" s="23" t="s">
        <v>24</v>
      </c>
      <c r="E848" s="23" t="s">
        <v>9</v>
      </c>
      <c r="F848" s="54" t="s">
        <v>686</v>
      </c>
      <c r="G848" s="23" t="s">
        <v>109</v>
      </c>
      <c r="H848" s="27">
        <f>'Функциональная 2020'!G621</f>
        <v>0</v>
      </c>
      <c r="I848" s="27">
        <f>'Функциональная 2020'!H621</f>
        <v>2056.28</v>
      </c>
      <c r="J848" s="26">
        <f t="shared" si="71"/>
        <v>2056.28</v>
      </c>
      <c r="K848" s="26"/>
    </row>
    <row r="849" spans="2:11" ht="13.5">
      <c r="B849" s="73" t="s">
        <v>383</v>
      </c>
      <c r="C849" s="100">
        <v>906</v>
      </c>
      <c r="D849" s="24" t="s">
        <v>24</v>
      </c>
      <c r="E849" s="24" t="s">
        <v>12</v>
      </c>
      <c r="F849" s="53"/>
      <c r="G849" s="24"/>
      <c r="H849" s="26">
        <f>H850</f>
        <v>9669.2</v>
      </c>
      <c r="I849" s="26">
        <f>I850</f>
        <v>9960.820000000002</v>
      </c>
      <c r="J849" s="26">
        <f t="shared" si="71"/>
        <v>291.6200000000008</v>
      </c>
      <c r="K849" s="26"/>
    </row>
    <row r="850" spans="2:11" ht="27">
      <c r="B850" s="15" t="s">
        <v>541</v>
      </c>
      <c r="C850" s="65">
        <v>906</v>
      </c>
      <c r="D850" s="23" t="s">
        <v>24</v>
      </c>
      <c r="E850" s="23" t="s">
        <v>12</v>
      </c>
      <c r="F850" s="54" t="s">
        <v>40</v>
      </c>
      <c r="G850" s="23"/>
      <c r="H850" s="27">
        <f aca="true" t="shared" si="76" ref="H850:I855">H851</f>
        <v>9669.2</v>
      </c>
      <c r="I850" s="27">
        <f t="shared" si="76"/>
        <v>9960.820000000002</v>
      </c>
      <c r="J850" s="26">
        <f t="shared" si="71"/>
        <v>291.6200000000008</v>
      </c>
      <c r="K850" s="26"/>
    </row>
    <row r="851" spans="2:11" ht="27">
      <c r="B851" s="15" t="s">
        <v>377</v>
      </c>
      <c r="C851" s="65">
        <v>906</v>
      </c>
      <c r="D851" s="23" t="s">
        <v>24</v>
      </c>
      <c r="E851" s="23" t="s">
        <v>12</v>
      </c>
      <c r="F851" s="54" t="s">
        <v>378</v>
      </c>
      <c r="G851" s="23"/>
      <c r="H851" s="27">
        <f>H852+H861+H865</f>
        <v>9669.2</v>
      </c>
      <c r="I851" s="27">
        <f>I852+I861+I865</f>
        <v>9960.820000000002</v>
      </c>
      <c r="J851" s="26">
        <f t="shared" si="71"/>
        <v>291.6200000000008</v>
      </c>
      <c r="K851" s="26"/>
    </row>
    <row r="852" spans="2:11" ht="41.25">
      <c r="B852" s="15" t="s">
        <v>379</v>
      </c>
      <c r="C852" s="65">
        <v>906</v>
      </c>
      <c r="D852" s="23" t="s">
        <v>24</v>
      </c>
      <c r="E852" s="23" t="s">
        <v>12</v>
      </c>
      <c r="F852" s="54" t="s">
        <v>380</v>
      </c>
      <c r="G852" s="23"/>
      <c r="H852" s="27">
        <f>H853+H857+H876</f>
        <v>9669.2</v>
      </c>
      <c r="I852" s="27">
        <f>I853+I857+I876</f>
        <v>6193.420000000001</v>
      </c>
      <c r="J852" s="26">
        <f t="shared" si="71"/>
        <v>-3475.7799999999997</v>
      </c>
      <c r="K852" s="26"/>
    </row>
    <row r="853" spans="2:11" ht="13.5">
      <c r="B853" s="15" t="s">
        <v>381</v>
      </c>
      <c r="C853" s="65">
        <v>906</v>
      </c>
      <c r="D853" s="23" t="s">
        <v>24</v>
      </c>
      <c r="E853" s="23" t="s">
        <v>12</v>
      </c>
      <c r="F853" s="54" t="s">
        <v>382</v>
      </c>
      <c r="G853" s="23"/>
      <c r="H853" s="27">
        <f t="shared" si="76"/>
        <v>9669.2</v>
      </c>
      <c r="I853" s="27">
        <f t="shared" si="76"/>
        <v>5901.800000000001</v>
      </c>
      <c r="J853" s="26">
        <f t="shared" si="71"/>
        <v>-3767.3999999999996</v>
      </c>
      <c r="K853" s="26"/>
    </row>
    <row r="854" spans="2:11" ht="27">
      <c r="B854" s="69" t="s">
        <v>332</v>
      </c>
      <c r="C854" s="65">
        <v>906</v>
      </c>
      <c r="D854" s="23" t="s">
        <v>24</v>
      </c>
      <c r="E854" s="23" t="s">
        <v>12</v>
      </c>
      <c r="F854" s="54" t="s">
        <v>382</v>
      </c>
      <c r="G854" s="23" t="s">
        <v>334</v>
      </c>
      <c r="H854" s="27">
        <f t="shared" si="76"/>
        <v>9669.2</v>
      </c>
      <c r="I854" s="27">
        <f t="shared" si="76"/>
        <v>5901.800000000001</v>
      </c>
      <c r="J854" s="26">
        <f aca="true" t="shared" si="77" ref="J854:J932">I854-H854</f>
        <v>-3767.3999999999996</v>
      </c>
      <c r="K854" s="26"/>
    </row>
    <row r="855" spans="2:11" ht="13.5">
      <c r="B855" s="80" t="s">
        <v>106</v>
      </c>
      <c r="C855" s="65">
        <v>906</v>
      </c>
      <c r="D855" s="23" t="s">
        <v>24</v>
      </c>
      <c r="E855" s="23" t="s">
        <v>12</v>
      </c>
      <c r="F855" s="54" t="s">
        <v>382</v>
      </c>
      <c r="G855" s="23" t="s">
        <v>107</v>
      </c>
      <c r="H855" s="27">
        <f t="shared" si="76"/>
        <v>9669.2</v>
      </c>
      <c r="I855" s="27">
        <f t="shared" si="76"/>
        <v>5901.800000000001</v>
      </c>
      <c r="J855" s="26">
        <f t="shared" si="77"/>
        <v>-3767.3999999999996</v>
      </c>
      <c r="K855" s="26"/>
    </row>
    <row r="856" spans="2:11" ht="41.25">
      <c r="B856" s="15" t="s">
        <v>340</v>
      </c>
      <c r="C856" s="65">
        <v>906</v>
      </c>
      <c r="D856" s="23" t="s">
        <v>24</v>
      </c>
      <c r="E856" s="23" t="s">
        <v>12</v>
      </c>
      <c r="F856" s="54" t="s">
        <v>382</v>
      </c>
      <c r="G856" s="23" t="s">
        <v>108</v>
      </c>
      <c r="H856" s="27">
        <f>'Функциональная 2020'!G644</f>
        <v>9669.2</v>
      </c>
      <c r="I856" s="27">
        <f>'Функциональная 2020'!H644</f>
        <v>5901.800000000001</v>
      </c>
      <c r="J856" s="26">
        <f t="shared" si="77"/>
        <v>-3767.3999999999996</v>
      </c>
      <c r="K856" s="26"/>
    </row>
    <row r="857" spans="2:11" ht="41.25" hidden="1">
      <c r="B857" s="116" t="s">
        <v>566</v>
      </c>
      <c r="C857" s="65">
        <v>906</v>
      </c>
      <c r="D857" s="23" t="s">
        <v>24</v>
      </c>
      <c r="E857" s="23" t="s">
        <v>12</v>
      </c>
      <c r="F857" s="54" t="s">
        <v>619</v>
      </c>
      <c r="G857" s="23"/>
      <c r="H857" s="27">
        <f>H858</f>
        <v>0</v>
      </c>
      <c r="I857" s="23"/>
      <c r="J857" s="26">
        <f t="shared" si="77"/>
        <v>0</v>
      </c>
      <c r="K857" s="26"/>
    </row>
    <row r="858" spans="2:11" ht="27" hidden="1">
      <c r="B858" s="69" t="s">
        <v>332</v>
      </c>
      <c r="C858" s="65">
        <v>906</v>
      </c>
      <c r="D858" s="23" t="s">
        <v>24</v>
      </c>
      <c r="E858" s="23" t="s">
        <v>12</v>
      </c>
      <c r="F858" s="54" t="s">
        <v>619</v>
      </c>
      <c r="G858" s="23" t="s">
        <v>334</v>
      </c>
      <c r="H858" s="27">
        <f>H859</f>
        <v>0</v>
      </c>
      <c r="I858" s="23"/>
      <c r="J858" s="26">
        <f t="shared" si="77"/>
        <v>0</v>
      </c>
      <c r="K858" s="26"/>
    </row>
    <row r="859" spans="2:11" ht="13.5" hidden="1">
      <c r="B859" s="80" t="s">
        <v>106</v>
      </c>
      <c r="C859" s="65">
        <v>906</v>
      </c>
      <c r="D859" s="23" t="s">
        <v>24</v>
      </c>
      <c r="E859" s="23" t="s">
        <v>12</v>
      </c>
      <c r="F859" s="54" t="s">
        <v>619</v>
      </c>
      <c r="G859" s="23" t="s">
        <v>107</v>
      </c>
      <c r="H859" s="27">
        <f>H860</f>
        <v>0</v>
      </c>
      <c r="I859" s="23"/>
      <c r="J859" s="26">
        <f t="shared" si="77"/>
        <v>0</v>
      </c>
      <c r="K859" s="26"/>
    </row>
    <row r="860" spans="2:11" ht="13.5" hidden="1">
      <c r="B860" s="69" t="s">
        <v>335</v>
      </c>
      <c r="C860" s="65">
        <v>906</v>
      </c>
      <c r="D860" s="23" t="s">
        <v>24</v>
      </c>
      <c r="E860" s="23" t="s">
        <v>12</v>
      </c>
      <c r="F860" s="54" t="s">
        <v>619</v>
      </c>
      <c r="G860" s="23" t="s">
        <v>109</v>
      </c>
      <c r="H860" s="27">
        <f>'Функциональная 2020'!G648</f>
        <v>0</v>
      </c>
      <c r="I860" s="23"/>
      <c r="J860" s="26">
        <f t="shared" si="77"/>
        <v>0</v>
      </c>
      <c r="K860" s="26"/>
    </row>
    <row r="861" spans="2:11" ht="41.25">
      <c r="B861" s="152" t="s">
        <v>702</v>
      </c>
      <c r="C861" s="159">
        <v>906</v>
      </c>
      <c r="D861" s="153" t="s">
        <v>24</v>
      </c>
      <c r="E861" s="153" t="s">
        <v>12</v>
      </c>
      <c r="F861" s="154" t="s">
        <v>703</v>
      </c>
      <c r="G861" s="153"/>
      <c r="H861" s="155">
        <f aca="true" t="shared" si="78" ref="H861:I863">H862</f>
        <v>0</v>
      </c>
      <c r="I861" s="155">
        <f t="shared" si="78"/>
        <v>3494.4</v>
      </c>
      <c r="J861" s="161">
        <f>I861-H861</f>
        <v>3494.4</v>
      </c>
      <c r="K861" s="26"/>
    </row>
    <row r="862" spans="2:11" ht="27">
      <c r="B862" s="157" t="s">
        <v>332</v>
      </c>
      <c r="C862" s="159">
        <v>906</v>
      </c>
      <c r="D862" s="153" t="s">
        <v>24</v>
      </c>
      <c r="E862" s="153" t="s">
        <v>12</v>
      </c>
      <c r="F862" s="154" t="s">
        <v>704</v>
      </c>
      <c r="G862" s="153" t="s">
        <v>334</v>
      </c>
      <c r="H862" s="155">
        <f t="shared" si="78"/>
        <v>0</v>
      </c>
      <c r="I862" s="155">
        <f t="shared" si="78"/>
        <v>3494.4</v>
      </c>
      <c r="J862" s="161">
        <f aca="true" t="shared" si="79" ref="J862:J875">I862-H862</f>
        <v>3494.4</v>
      </c>
      <c r="K862" s="26"/>
    </row>
    <row r="863" spans="2:11" ht="13.5">
      <c r="B863" s="158" t="s">
        <v>106</v>
      </c>
      <c r="C863" s="159">
        <v>906</v>
      </c>
      <c r="D863" s="153" t="s">
        <v>24</v>
      </c>
      <c r="E863" s="153" t="s">
        <v>12</v>
      </c>
      <c r="F863" s="154" t="s">
        <v>704</v>
      </c>
      <c r="G863" s="153" t="s">
        <v>107</v>
      </c>
      <c r="H863" s="155">
        <f t="shared" si="78"/>
        <v>0</v>
      </c>
      <c r="I863" s="155">
        <f t="shared" si="78"/>
        <v>3494.4</v>
      </c>
      <c r="J863" s="161">
        <f t="shared" si="79"/>
        <v>3494.4</v>
      </c>
      <c r="K863" s="26"/>
    </row>
    <row r="864" spans="2:11" ht="41.25">
      <c r="B864" s="152" t="s">
        <v>340</v>
      </c>
      <c r="C864" s="159">
        <v>906</v>
      </c>
      <c r="D864" s="153" t="s">
        <v>24</v>
      </c>
      <c r="E864" s="153" t="s">
        <v>12</v>
      </c>
      <c r="F864" s="154" t="s">
        <v>704</v>
      </c>
      <c r="G864" s="153" t="s">
        <v>108</v>
      </c>
      <c r="H864" s="155">
        <f>'Функциональная 2020'!G652</f>
        <v>0</v>
      </c>
      <c r="I864" s="155">
        <f>'Функциональная 2020'!H652</f>
        <v>3494.4</v>
      </c>
      <c r="J864" s="161">
        <f t="shared" si="79"/>
        <v>3494.4</v>
      </c>
      <c r="K864" s="26"/>
    </row>
    <row r="865" spans="2:11" ht="27">
      <c r="B865" s="152" t="s">
        <v>705</v>
      </c>
      <c r="C865" s="159">
        <v>906</v>
      </c>
      <c r="D865" s="153" t="s">
        <v>24</v>
      </c>
      <c r="E865" s="153" t="s">
        <v>12</v>
      </c>
      <c r="F865" s="154" t="s">
        <v>706</v>
      </c>
      <c r="G865" s="153"/>
      <c r="H865" s="155">
        <f>H866+H873</f>
        <v>0</v>
      </c>
      <c r="I865" s="155">
        <f>I866+I873</f>
        <v>273</v>
      </c>
      <c r="J865" s="161">
        <f t="shared" si="79"/>
        <v>273</v>
      </c>
      <c r="K865" s="26"/>
    </row>
    <row r="866" spans="2:11" ht="27">
      <c r="B866" s="157" t="s">
        <v>332</v>
      </c>
      <c r="C866" s="159">
        <v>906</v>
      </c>
      <c r="D866" s="153" t="s">
        <v>24</v>
      </c>
      <c r="E866" s="153" t="s">
        <v>12</v>
      </c>
      <c r="F866" s="154" t="s">
        <v>707</v>
      </c>
      <c r="G866" s="153" t="s">
        <v>334</v>
      </c>
      <c r="H866" s="155">
        <f>H867+H869+H871</f>
        <v>0</v>
      </c>
      <c r="I866" s="155">
        <f>I867+I869+I871</f>
        <v>243</v>
      </c>
      <c r="J866" s="161">
        <f t="shared" si="79"/>
        <v>243</v>
      </c>
      <c r="K866" s="26"/>
    </row>
    <row r="867" spans="2:11" ht="13.5">
      <c r="B867" s="158" t="s">
        <v>106</v>
      </c>
      <c r="C867" s="159">
        <v>906</v>
      </c>
      <c r="D867" s="153" t="s">
        <v>24</v>
      </c>
      <c r="E867" s="153" t="s">
        <v>12</v>
      </c>
      <c r="F867" s="154" t="s">
        <v>707</v>
      </c>
      <c r="G867" s="153" t="s">
        <v>107</v>
      </c>
      <c r="H867" s="155">
        <f>H868</f>
        <v>0</v>
      </c>
      <c r="I867" s="155">
        <f>I868</f>
        <v>183</v>
      </c>
      <c r="J867" s="161">
        <f t="shared" si="79"/>
        <v>183</v>
      </c>
      <c r="K867" s="26"/>
    </row>
    <row r="868" spans="2:11" ht="13.5">
      <c r="B868" s="157" t="s">
        <v>709</v>
      </c>
      <c r="C868" s="159">
        <v>906</v>
      </c>
      <c r="D868" s="153" t="s">
        <v>24</v>
      </c>
      <c r="E868" s="153" t="s">
        <v>12</v>
      </c>
      <c r="F868" s="154" t="s">
        <v>707</v>
      </c>
      <c r="G868" s="153" t="s">
        <v>708</v>
      </c>
      <c r="H868" s="155">
        <f>'Функциональная 2020'!G656</f>
        <v>0</v>
      </c>
      <c r="I868" s="155">
        <f>'Функциональная 2020'!H656</f>
        <v>183</v>
      </c>
      <c r="J868" s="161">
        <f t="shared" si="79"/>
        <v>183</v>
      </c>
      <c r="K868" s="26"/>
    </row>
    <row r="869" spans="2:11" ht="13.5">
      <c r="B869" s="157" t="s">
        <v>710</v>
      </c>
      <c r="C869" s="159">
        <v>906</v>
      </c>
      <c r="D869" s="153" t="s">
        <v>24</v>
      </c>
      <c r="E869" s="153" t="s">
        <v>12</v>
      </c>
      <c r="F869" s="154" t="s">
        <v>707</v>
      </c>
      <c r="G869" s="153" t="s">
        <v>711</v>
      </c>
      <c r="H869" s="155">
        <f>H870</f>
        <v>0</v>
      </c>
      <c r="I869" s="155">
        <f>I870</f>
        <v>30</v>
      </c>
      <c r="J869" s="161">
        <f t="shared" si="79"/>
        <v>30</v>
      </c>
      <c r="K869" s="26"/>
    </row>
    <row r="870" spans="2:11" ht="13.5">
      <c r="B870" s="157" t="s">
        <v>713</v>
      </c>
      <c r="C870" s="159">
        <v>906</v>
      </c>
      <c r="D870" s="153" t="s">
        <v>24</v>
      </c>
      <c r="E870" s="153" t="s">
        <v>12</v>
      </c>
      <c r="F870" s="154" t="s">
        <v>707</v>
      </c>
      <c r="G870" s="153" t="s">
        <v>712</v>
      </c>
      <c r="H870" s="155">
        <f>'Функциональная 2020'!G658</f>
        <v>0</v>
      </c>
      <c r="I870" s="155">
        <f>'Функциональная 2020'!H658</f>
        <v>30</v>
      </c>
      <c r="J870" s="161">
        <f t="shared" si="79"/>
        <v>30</v>
      </c>
      <c r="K870" s="26"/>
    </row>
    <row r="871" spans="2:11" ht="27">
      <c r="B871" s="157" t="s">
        <v>714</v>
      </c>
      <c r="C871" s="159">
        <v>906</v>
      </c>
      <c r="D871" s="153" t="s">
        <v>24</v>
      </c>
      <c r="E871" s="153" t="s">
        <v>12</v>
      </c>
      <c r="F871" s="154" t="s">
        <v>707</v>
      </c>
      <c r="G871" s="153" t="s">
        <v>715</v>
      </c>
      <c r="H871" s="155">
        <f>H872</f>
        <v>0</v>
      </c>
      <c r="I871" s="155">
        <f>I872</f>
        <v>30</v>
      </c>
      <c r="J871" s="161">
        <f t="shared" si="79"/>
        <v>30</v>
      </c>
      <c r="K871" s="26"/>
    </row>
    <row r="872" spans="2:11" ht="27">
      <c r="B872" s="157" t="s">
        <v>716</v>
      </c>
      <c r="C872" s="159">
        <v>906</v>
      </c>
      <c r="D872" s="153" t="s">
        <v>24</v>
      </c>
      <c r="E872" s="153" t="s">
        <v>12</v>
      </c>
      <c r="F872" s="154" t="s">
        <v>707</v>
      </c>
      <c r="G872" s="153" t="s">
        <v>717</v>
      </c>
      <c r="H872" s="155">
        <f>'Функциональная 2020'!G660</f>
        <v>0</v>
      </c>
      <c r="I872" s="155">
        <f>'Функциональная 2020'!H660</f>
        <v>30</v>
      </c>
      <c r="J872" s="161">
        <f t="shared" si="79"/>
        <v>30</v>
      </c>
      <c r="K872" s="26"/>
    </row>
    <row r="873" spans="2:11" ht="13.5">
      <c r="B873" s="157" t="s">
        <v>97</v>
      </c>
      <c r="C873" s="159">
        <v>906</v>
      </c>
      <c r="D873" s="153" t="s">
        <v>24</v>
      </c>
      <c r="E873" s="153" t="s">
        <v>12</v>
      </c>
      <c r="F873" s="154" t="s">
        <v>707</v>
      </c>
      <c r="G873" s="153" t="s">
        <v>98</v>
      </c>
      <c r="H873" s="155">
        <f>H874</f>
        <v>0</v>
      </c>
      <c r="I873" s="155">
        <f>I874</f>
        <v>30</v>
      </c>
      <c r="J873" s="161">
        <f t="shared" si="79"/>
        <v>30</v>
      </c>
      <c r="K873" s="26"/>
    </row>
    <row r="874" spans="2:11" ht="41.25">
      <c r="B874" s="157" t="s">
        <v>718</v>
      </c>
      <c r="C874" s="159">
        <v>906</v>
      </c>
      <c r="D874" s="153" t="s">
        <v>24</v>
      </c>
      <c r="E874" s="153" t="s">
        <v>12</v>
      </c>
      <c r="F874" s="154" t="s">
        <v>707</v>
      </c>
      <c r="G874" s="153" t="s">
        <v>719</v>
      </c>
      <c r="H874" s="155">
        <f>H875</f>
        <v>0</v>
      </c>
      <c r="I874" s="155">
        <f>I875</f>
        <v>30</v>
      </c>
      <c r="J874" s="161">
        <f t="shared" si="79"/>
        <v>30</v>
      </c>
      <c r="K874" s="26"/>
    </row>
    <row r="875" spans="2:11" ht="54.75">
      <c r="B875" s="157" t="s">
        <v>721</v>
      </c>
      <c r="C875" s="159">
        <v>906</v>
      </c>
      <c r="D875" s="153" t="s">
        <v>24</v>
      </c>
      <c r="E875" s="153" t="s">
        <v>12</v>
      </c>
      <c r="F875" s="154" t="s">
        <v>707</v>
      </c>
      <c r="G875" s="153" t="s">
        <v>720</v>
      </c>
      <c r="H875" s="155">
        <f>'Функциональная 2020'!G663</f>
        <v>0</v>
      </c>
      <c r="I875" s="155">
        <f>'Функциональная 2020'!H663</f>
        <v>30</v>
      </c>
      <c r="J875" s="161">
        <f t="shared" si="79"/>
        <v>30</v>
      </c>
      <c r="K875" s="26"/>
    </row>
    <row r="876" spans="2:11" ht="69">
      <c r="B876" s="16" t="s">
        <v>665</v>
      </c>
      <c r="C876" s="65">
        <v>906</v>
      </c>
      <c r="D876" s="23" t="s">
        <v>24</v>
      </c>
      <c r="E876" s="23" t="s">
        <v>12</v>
      </c>
      <c r="F876" s="54" t="s">
        <v>688</v>
      </c>
      <c r="G876" s="23"/>
      <c r="H876" s="27">
        <f aca="true" t="shared" si="80" ref="H876:I878">H877</f>
        <v>0</v>
      </c>
      <c r="I876" s="27">
        <f t="shared" si="80"/>
        <v>291.62</v>
      </c>
      <c r="J876" s="26">
        <f t="shared" si="77"/>
        <v>291.62</v>
      </c>
      <c r="K876" s="26"/>
    </row>
    <row r="877" spans="2:11" ht="27">
      <c r="B877" s="69" t="s">
        <v>332</v>
      </c>
      <c r="C877" s="65">
        <v>906</v>
      </c>
      <c r="D877" s="23" t="s">
        <v>24</v>
      </c>
      <c r="E877" s="23" t="s">
        <v>12</v>
      </c>
      <c r="F877" s="54" t="s">
        <v>688</v>
      </c>
      <c r="G877" s="23" t="s">
        <v>334</v>
      </c>
      <c r="H877" s="27">
        <f t="shared" si="80"/>
        <v>0</v>
      </c>
      <c r="I877" s="27">
        <f t="shared" si="80"/>
        <v>291.62</v>
      </c>
      <c r="J877" s="26">
        <f t="shared" si="77"/>
        <v>291.62</v>
      </c>
      <c r="K877" s="26"/>
    </row>
    <row r="878" spans="2:11" ht="13.5">
      <c r="B878" s="80" t="s">
        <v>106</v>
      </c>
      <c r="C878" s="65">
        <v>906</v>
      </c>
      <c r="D878" s="23" t="s">
        <v>24</v>
      </c>
      <c r="E878" s="23" t="s">
        <v>12</v>
      </c>
      <c r="F878" s="54" t="s">
        <v>688</v>
      </c>
      <c r="G878" s="23" t="s">
        <v>107</v>
      </c>
      <c r="H878" s="27">
        <f t="shared" si="80"/>
        <v>0</v>
      </c>
      <c r="I878" s="27">
        <f t="shared" si="80"/>
        <v>291.62</v>
      </c>
      <c r="J878" s="26">
        <f t="shared" si="77"/>
        <v>291.62</v>
      </c>
      <c r="K878" s="26"/>
    </row>
    <row r="879" spans="2:11" ht="41.25">
      <c r="B879" s="15" t="s">
        <v>351</v>
      </c>
      <c r="C879" s="65">
        <v>906</v>
      </c>
      <c r="D879" s="23" t="s">
        <v>24</v>
      </c>
      <c r="E879" s="23" t="s">
        <v>12</v>
      </c>
      <c r="F879" s="54" t="s">
        <v>688</v>
      </c>
      <c r="G879" s="23" t="s">
        <v>108</v>
      </c>
      <c r="H879" s="27">
        <f>'Функциональная 2020'!G667</f>
        <v>0</v>
      </c>
      <c r="I879" s="27">
        <f>'Функциональная 2020'!H667</f>
        <v>291.62</v>
      </c>
      <c r="J879" s="26">
        <f t="shared" si="77"/>
        <v>291.62</v>
      </c>
      <c r="K879" s="26"/>
    </row>
    <row r="880" spans="2:11" ht="13.5">
      <c r="B880" s="73" t="s">
        <v>395</v>
      </c>
      <c r="C880" s="100">
        <v>906</v>
      </c>
      <c r="D880" s="24" t="s">
        <v>24</v>
      </c>
      <c r="E880" s="24" t="s">
        <v>24</v>
      </c>
      <c r="F880" s="54"/>
      <c r="G880" s="23"/>
      <c r="H880" s="26">
        <f aca="true" t="shared" si="81" ref="H880:I882">H881</f>
        <v>2714.8</v>
      </c>
      <c r="I880" s="26">
        <f t="shared" si="81"/>
        <v>2714.8</v>
      </c>
      <c r="J880" s="26">
        <f t="shared" si="77"/>
        <v>0</v>
      </c>
      <c r="K880" s="26"/>
    </row>
    <row r="881" spans="2:11" ht="27">
      <c r="B881" s="15" t="s">
        <v>541</v>
      </c>
      <c r="C881" s="65">
        <v>906</v>
      </c>
      <c r="D881" s="23" t="s">
        <v>24</v>
      </c>
      <c r="E881" s="23" t="s">
        <v>24</v>
      </c>
      <c r="F881" s="54" t="s">
        <v>40</v>
      </c>
      <c r="G881" s="23"/>
      <c r="H881" s="27">
        <f t="shared" si="81"/>
        <v>2714.8</v>
      </c>
      <c r="I881" s="27">
        <f t="shared" si="81"/>
        <v>2714.8</v>
      </c>
      <c r="J881" s="26">
        <f t="shared" si="77"/>
        <v>0</v>
      </c>
      <c r="K881" s="26"/>
    </row>
    <row r="882" spans="2:11" ht="13.5">
      <c r="B882" s="15" t="s">
        <v>396</v>
      </c>
      <c r="C882" s="65">
        <v>906</v>
      </c>
      <c r="D882" s="23" t="s">
        <v>24</v>
      </c>
      <c r="E882" s="23" t="s">
        <v>24</v>
      </c>
      <c r="F882" s="54" t="s">
        <v>397</v>
      </c>
      <c r="G882" s="23"/>
      <c r="H882" s="27">
        <f t="shared" si="81"/>
        <v>2714.8</v>
      </c>
      <c r="I882" s="27">
        <f t="shared" si="81"/>
        <v>2714.8</v>
      </c>
      <c r="J882" s="26">
        <f t="shared" si="77"/>
        <v>0</v>
      </c>
      <c r="K882" s="26"/>
    </row>
    <row r="883" spans="2:11" ht="27">
      <c r="B883" s="15" t="s">
        <v>398</v>
      </c>
      <c r="C883" s="65">
        <v>906</v>
      </c>
      <c r="D883" s="23" t="s">
        <v>24</v>
      </c>
      <c r="E883" s="23" t="s">
        <v>24</v>
      </c>
      <c r="F883" s="54" t="s">
        <v>399</v>
      </c>
      <c r="G883" s="23"/>
      <c r="H883" s="27">
        <f>H888+H884</f>
        <v>2714.8</v>
      </c>
      <c r="I883" s="27">
        <f>I888+I884</f>
        <v>2714.8</v>
      </c>
      <c r="J883" s="26">
        <f t="shared" si="77"/>
        <v>0</v>
      </c>
      <c r="K883" s="26"/>
    </row>
    <row r="884" spans="2:11" ht="27">
      <c r="B884" s="107" t="s">
        <v>597</v>
      </c>
      <c r="C884" s="65">
        <v>906</v>
      </c>
      <c r="D884" s="23" t="s">
        <v>24</v>
      </c>
      <c r="E884" s="23" t="s">
        <v>24</v>
      </c>
      <c r="F884" s="54" t="s">
        <v>598</v>
      </c>
      <c r="G884" s="23"/>
      <c r="H884" s="27">
        <f aca="true" t="shared" si="82" ref="H884:I886">H885</f>
        <v>2314.8</v>
      </c>
      <c r="I884" s="27">
        <f t="shared" si="82"/>
        <v>2314.8</v>
      </c>
      <c r="J884" s="26">
        <f t="shared" si="77"/>
        <v>0</v>
      </c>
      <c r="K884" s="26"/>
    </row>
    <row r="885" spans="2:11" ht="27">
      <c r="B885" s="69" t="s">
        <v>332</v>
      </c>
      <c r="C885" s="65">
        <v>906</v>
      </c>
      <c r="D885" s="23" t="s">
        <v>24</v>
      </c>
      <c r="E885" s="23" t="s">
        <v>24</v>
      </c>
      <c r="F885" s="54" t="s">
        <v>598</v>
      </c>
      <c r="G885" s="23" t="s">
        <v>334</v>
      </c>
      <c r="H885" s="27">
        <f t="shared" si="82"/>
        <v>2314.8</v>
      </c>
      <c r="I885" s="27">
        <f t="shared" si="82"/>
        <v>2314.8</v>
      </c>
      <c r="J885" s="26">
        <f t="shared" si="77"/>
        <v>0</v>
      </c>
      <c r="K885" s="26"/>
    </row>
    <row r="886" spans="2:11" ht="13.5">
      <c r="B886" s="80" t="s">
        <v>106</v>
      </c>
      <c r="C886" s="65">
        <v>906</v>
      </c>
      <c r="D886" s="23" t="s">
        <v>24</v>
      </c>
      <c r="E886" s="23" t="s">
        <v>24</v>
      </c>
      <c r="F886" s="54" t="s">
        <v>598</v>
      </c>
      <c r="G886" s="23" t="s">
        <v>107</v>
      </c>
      <c r="H886" s="27">
        <f t="shared" si="82"/>
        <v>2314.8</v>
      </c>
      <c r="I886" s="27">
        <f t="shared" si="82"/>
        <v>2314.8</v>
      </c>
      <c r="J886" s="26">
        <f t="shared" si="77"/>
        <v>0</v>
      </c>
      <c r="K886" s="26"/>
    </row>
    <row r="887" spans="2:11" ht="13.5">
      <c r="B887" s="15" t="s">
        <v>335</v>
      </c>
      <c r="C887" s="65">
        <v>906</v>
      </c>
      <c r="D887" s="23" t="s">
        <v>24</v>
      </c>
      <c r="E887" s="23" t="s">
        <v>24</v>
      </c>
      <c r="F887" s="54" t="s">
        <v>598</v>
      </c>
      <c r="G887" s="23" t="s">
        <v>109</v>
      </c>
      <c r="H887" s="27">
        <f>'Функциональная 2020'!G687</f>
        <v>2314.8</v>
      </c>
      <c r="I887" s="27">
        <f>'Функциональная 2020'!H687</f>
        <v>2314.8</v>
      </c>
      <c r="J887" s="26">
        <f t="shared" si="77"/>
        <v>0</v>
      </c>
      <c r="K887" s="26"/>
    </row>
    <row r="888" spans="2:11" ht="27">
      <c r="B888" s="69" t="s">
        <v>332</v>
      </c>
      <c r="C888" s="65">
        <v>906</v>
      </c>
      <c r="D888" s="23" t="s">
        <v>24</v>
      </c>
      <c r="E888" s="23" t="s">
        <v>24</v>
      </c>
      <c r="F888" s="54" t="s">
        <v>400</v>
      </c>
      <c r="G888" s="23" t="s">
        <v>334</v>
      </c>
      <c r="H888" s="27">
        <f>H889</f>
        <v>400</v>
      </c>
      <c r="I888" s="27">
        <f>I889</f>
        <v>400</v>
      </c>
      <c r="J888" s="26">
        <f t="shared" si="77"/>
        <v>0</v>
      </c>
      <c r="K888" s="26"/>
    </row>
    <row r="889" spans="2:11" ht="13.5">
      <c r="B889" s="80" t="s">
        <v>106</v>
      </c>
      <c r="C889" s="65">
        <v>906</v>
      </c>
      <c r="D889" s="23" t="s">
        <v>24</v>
      </c>
      <c r="E889" s="23" t="s">
        <v>24</v>
      </c>
      <c r="F889" s="54" t="s">
        <v>400</v>
      </c>
      <c r="G889" s="23" t="s">
        <v>107</v>
      </c>
      <c r="H889" s="27">
        <f>H890</f>
        <v>400</v>
      </c>
      <c r="I889" s="27">
        <f>I890</f>
        <v>400</v>
      </c>
      <c r="J889" s="26">
        <f t="shared" si="77"/>
        <v>0</v>
      </c>
      <c r="K889" s="26"/>
    </row>
    <row r="890" spans="2:11" ht="13.5">
      <c r="B890" s="15" t="s">
        <v>335</v>
      </c>
      <c r="C890" s="65">
        <v>906</v>
      </c>
      <c r="D890" s="23" t="s">
        <v>24</v>
      </c>
      <c r="E890" s="23" t="s">
        <v>24</v>
      </c>
      <c r="F890" s="54" t="s">
        <v>400</v>
      </c>
      <c r="G890" s="23" t="s">
        <v>109</v>
      </c>
      <c r="H890" s="27">
        <f>'Функциональная 2020'!G690</f>
        <v>400</v>
      </c>
      <c r="I890" s="27">
        <f>'Функциональная 2020'!H690</f>
        <v>400</v>
      </c>
      <c r="J890" s="26">
        <f t="shared" si="77"/>
        <v>0</v>
      </c>
      <c r="K890" s="26"/>
    </row>
    <row r="891" spans="2:11" ht="13.5">
      <c r="B891" s="73" t="s">
        <v>52</v>
      </c>
      <c r="C891" s="100">
        <v>906</v>
      </c>
      <c r="D891" s="24" t="s">
        <v>24</v>
      </c>
      <c r="E891" s="24" t="s">
        <v>36</v>
      </c>
      <c r="F891" s="53"/>
      <c r="G891" s="24"/>
      <c r="H891" s="26">
        <f>H892</f>
        <v>12935.1</v>
      </c>
      <c r="I891" s="26">
        <f>I892</f>
        <v>13208.88</v>
      </c>
      <c r="J891" s="26">
        <f t="shared" si="77"/>
        <v>273.77999999999884</v>
      </c>
      <c r="K891" s="26"/>
    </row>
    <row r="892" spans="2:11" ht="27">
      <c r="B892" s="15" t="s">
        <v>541</v>
      </c>
      <c r="C892" s="65">
        <v>906</v>
      </c>
      <c r="D892" s="23" t="s">
        <v>24</v>
      </c>
      <c r="E892" s="23" t="s">
        <v>36</v>
      </c>
      <c r="F892" s="54" t="s">
        <v>40</v>
      </c>
      <c r="G892" s="23"/>
      <c r="H892" s="27">
        <f>H893+H899+H906+H924</f>
        <v>12935.1</v>
      </c>
      <c r="I892" s="27">
        <f>I893+I899+I906+I924</f>
        <v>13208.88</v>
      </c>
      <c r="J892" s="26">
        <f t="shared" si="77"/>
        <v>273.77999999999884</v>
      </c>
      <c r="K892" s="26"/>
    </row>
    <row r="893" spans="2:11" ht="13.5">
      <c r="B893" s="15" t="s">
        <v>327</v>
      </c>
      <c r="C893" s="65">
        <v>906</v>
      </c>
      <c r="D893" s="23" t="s">
        <v>24</v>
      </c>
      <c r="E893" s="23" t="s">
        <v>36</v>
      </c>
      <c r="F893" s="54" t="s">
        <v>328</v>
      </c>
      <c r="G893" s="23"/>
      <c r="H893" s="27">
        <f aca="true" t="shared" si="83" ref="H893:I897">H894</f>
        <v>10</v>
      </c>
      <c r="I893" s="27">
        <f t="shared" si="83"/>
        <v>10</v>
      </c>
      <c r="J893" s="26">
        <f t="shared" si="77"/>
        <v>0</v>
      </c>
      <c r="K893" s="26"/>
    </row>
    <row r="894" spans="2:11" ht="27">
      <c r="B894" s="69" t="s">
        <v>407</v>
      </c>
      <c r="C894" s="65">
        <v>906</v>
      </c>
      <c r="D894" s="23" t="s">
        <v>24</v>
      </c>
      <c r="E894" s="23" t="s">
        <v>36</v>
      </c>
      <c r="F894" s="54" t="s">
        <v>408</v>
      </c>
      <c r="G894" s="23"/>
      <c r="H894" s="27">
        <f t="shared" si="83"/>
        <v>10</v>
      </c>
      <c r="I894" s="27">
        <f t="shared" si="83"/>
        <v>10</v>
      </c>
      <c r="J894" s="26">
        <f t="shared" si="77"/>
        <v>0</v>
      </c>
      <c r="K894" s="26"/>
    </row>
    <row r="895" spans="2:11" ht="82.5">
      <c r="B895" s="58" t="s">
        <v>409</v>
      </c>
      <c r="C895" s="65">
        <v>906</v>
      </c>
      <c r="D895" s="23" t="s">
        <v>24</v>
      </c>
      <c r="E895" s="23" t="s">
        <v>36</v>
      </c>
      <c r="F895" s="54" t="s">
        <v>547</v>
      </c>
      <c r="G895" s="23"/>
      <c r="H895" s="27">
        <f t="shared" si="83"/>
        <v>10</v>
      </c>
      <c r="I895" s="27">
        <f t="shared" si="83"/>
        <v>10</v>
      </c>
      <c r="J895" s="26">
        <f t="shared" si="77"/>
        <v>0</v>
      </c>
      <c r="K895" s="26"/>
    </row>
    <row r="896" spans="2:11" ht="27">
      <c r="B896" s="69" t="s">
        <v>332</v>
      </c>
      <c r="C896" s="65">
        <v>906</v>
      </c>
      <c r="D896" s="23" t="s">
        <v>24</v>
      </c>
      <c r="E896" s="23" t="s">
        <v>36</v>
      </c>
      <c r="F896" s="54" t="s">
        <v>547</v>
      </c>
      <c r="G896" s="23" t="s">
        <v>334</v>
      </c>
      <c r="H896" s="27">
        <f t="shared" si="83"/>
        <v>10</v>
      </c>
      <c r="I896" s="27">
        <f t="shared" si="83"/>
        <v>10</v>
      </c>
      <c r="J896" s="26">
        <f t="shared" si="77"/>
        <v>0</v>
      </c>
      <c r="K896" s="26"/>
    </row>
    <row r="897" spans="2:11" ht="13.5">
      <c r="B897" s="80" t="s">
        <v>106</v>
      </c>
      <c r="C897" s="65">
        <v>906</v>
      </c>
      <c r="D897" s="23" t="s">
        <v>24</v>
      </c>
      <c r="E897" s="23" t="s">
        <v>36</v>
      </c>
      <c r="F897" s="54" t="s">
        <v>547</v>
      </c>
      <c r="G897" s="23" t="s">
        <v>107</v>
      </c>
      <c r="H897" s="27">
        <f t="shared" si="83"/>
        <v>10</v>
      </c>
      <c r="I897" s="27">
        <f t="shared" si="83"/>
        <v>10</v>
      </c>
      <c r="J897" s="26">
        <f t="shared" si="77"/>
        <v>0</v>
      </c>
      <c r="K897" s="26"/>
    </row>
    <row r="898" spans="2:11" ht="41.25">
      <c r="B898" s="15" t="s">
        <v>340</v>
      </c>
      <c r="C898" s="65">
        <v>906</v>
      </c>
      <c r="D898" s="23" t="s">
        <v>24</v>
      </c>
      <c r="E898" s="23" t="s">
        <v>36</v>
      </c>
      <c r="F898" s="54" t="s">
        <v>547</v>
      </c>
      <c r="G898" s="23" t="s">
        <v>108</v>
      </c>
      <c r="H898" s="27">
        <f>'Функциональная 2020'!G698</f>
        <v>10</v>
      </c>
      <c r="I898" s="27">
        <f>'Функциональная 2020'!H698</f>
        <v>10</v>
      </c>
      <c r="J898" s="26">
        <f t="shared" si="77"/>
        <v>0</v>
      </c>
      <c r="K898" s="26"/>
    </row>
    <row r="899" spans="2:11" ht="27">
      <c r="B899" s="69" t="s">
        <v>352</v>
      </c>
      <c r="C899" s="65">
        <v>906</v>
      </c>
      <c r="D899" s="23" t="s">
        <v>24</v>
      </c>
      <c r="E899" s="23" t="s">
        <v>36</v>
      </c>
      <c r="F899" s="54" t="s">
        <v>353</v>
      </c>
      <c r="G899" s="23"/>
      <c r="H899" s="27">
        <f aca="true" t="shared" si="84" ref="H899:I902">H900</f>
        <v>85.5</v>
      </c>
      <c r="I899" s="27">
        <f t="shared" si="84"/>
        <v>85.5</v>
      </c>
      <c r="J899" s="26">
        <f t="shared" si="77"/>
        <v>0</v>
      </c>
      <c r="K899" s="26"/>
    </row>
    <row r="900" spans="2:11" ht="54.75">
      <c r="B900" s="15" t="s">
        <v>360</v>
      </c>
      <c r="C900" s="65">
        <v>906</v>
      </c>
      <c r="D900" s="23" t="s">
        <v>24</v>
      </c>
      <c r="E900" s="23" t="s">
        <v>36</v>
      </c>
      <c r="F900" s="54" t="s">
        <v>361</v>
      </c>
      <c r="G900" s="23"/>
      <c r="H900" s="27">
        <f t="shared" si="84"/>
        <v>85.5</v>
      </c>
      <c r="I900" s="27">
        <f t="shared" si="84"/>
        <v>85.5</v>
      </c>
      <c r="J900" s="26">
        <f t="shared" si="77"/>
        <v>0</v>
      </c>
      <c r="K900" s="26"/>
    </row>
    <row r="901" spans="2:11" ht="54.75">
      <c r="B901" s="69" t="s">
        <v>410</v>
      </c>
      <c r="C901" s="65">
        <v>906</v>
      </c>
      <c r="D901" s="23" t="s">
        <v>24</v>
      </c>
      <c r="E901" s="23" t="s">
        <v>36</v>
      </c>
      <c r="F901" s="54" t="s">
        <v>546</v>
      </c>
      <c r="G901" s="23"/>
      <c r="H901" s="27">
        <f t="shared" si="84"/>
        <v>85.5</v>
      </c>
      <c r="I901" s="27">
        <f t="shared" si="84"/>
        <v>85.5</v>
      </c>
      <c r="J901" s="26">
        <f t="shared" si="77"/>
        <v>0</v>
      </c>
      <c r="K901" s="26"/>
    </row>
    <row r="902" spans="2:11" ht="27">
      <c r="B902" s="58" t="s">
        <v>192</v>
      </c>
      <c r="C902" s="65">
        <v>906</v>
      </c>
      <c r="D902" s="23" t="s">
        <v>24</v>
      </c>
      <c r="E902" s="23" t="s">
        <v>36</v>
      </c>
      <c r="F902" s="54" t="s">
        <v>546</v>
      </c>
      <c r="G902" s="23" t="s">
        <v>193</v>
      </c>
      <c r="H902" s="27">
        <f t="shared" si="84"/>
        <v>85.5</v>
      </c>
      <c r="I902" s="27">
        <f t="shared" si="84"/>
        <v>85.5</v>
      </c>
      <c r="J902" s="26">
        <f t="shared" si="77"/>
        <v>0</v>
      </c>
      <c r="K902" s="26"/>
    </row>
    <row r="903" spans="2:11" ht="13.5">
      <c r="B903" s="15" t="s">
        <v>82</v>
      </c>
      <c r="C903" s="65">
        <v>906</v>
      </c>
      <c r="D903" s="23" t="s">
        <v>24</v>
      </c>
      <c r="E903" s="23" t="s">
        <v>36</v>
      </c>
      <c r="F903" s="54" t="s">
        <v>546</v>
      </c>
      <c r="G903" s="23" t="s">
        <v>83</v>
      </c>
      <c r="H903" s="27">
        <f>H904+H905</f>
        <v>85.5</v>
      </c>
      <c r="I903" s="27">
        <f>I904+I905</f>
        <v>85.5</v>
      </c>
      <c r="J903" s="26">
        <f t="shared" si="77"/>
        <v>0</v>
      </c>
      <c r="K903" s="26"/>
    </row>
    <row r="904" spans="2:11" ht="27">
      <c r="B904" s="16" t="s">
        <v>86</v>
      </c>
      <c r="C904" s="65">
        <v>906</v>
      </c>
      <c r="D904" s="23" t="s">
        <v>24</v>
      </c>
      <c r="E904" s="23" t="s">
        <v>36</v>
      </c>
      <c r="F904" s="54" t="s">
        <v>546</v>
      </c>
      <c r="G904" s="23" t="s">
        <v>87</v>
      </c>
      <c r="H904" s="27">
        <f>'Функциональная 2020'!G704</f>
        <v>85.5</v>
      </c>
      <c r="I904" s="27">
        <f>'Функциональная 2020'!H704</f>
        <v>69.6</v>
      </c>
      <c r="J904" s="26">
        <f t="shared" si="77"/>
        <v>-15.900000000000006</v>
      </c>
      <c r="K904" s="26"/>
    </row>
    <row r="905" spans="2:11" ht="13.5">
      <c r="B905" s="15" t="s">
        <v>84</v>
      </c>
      <c r="C905" s="65">
        <v>906</v>
      </c>
      <c r="D905" s="23" t="s">
        <v>24</v>
      </c>
      <c r="E905" s="23" t="s">
        <v>36</v>
      </c>
      <c r="F905" s="54" t="s">
        <v>546</v>
      </c>
      <c r="G905" s="23" t="s">
        <v>85</v>
      </c>
      <c r="H905" s="27">
        <f>'Функциональная 2020'!G705</f>
        <v>0</v>
      </c>
      <c r="I905" s="27">
        <f>'Функциональная 2020'!H705</f>
        <v>15.9</v>
      </c>
      <c r="J905" s="26">
        <f t="shared" si="77"/>
        <v>15.9</v>
      </c>
      <c r="K905" s="26"/>
    </row>
    <row r="906" spans="2:11" ht="27">
      <c r="B906" s="15" t="s">
        <v>390</v>
      </c>
      <c r="C906" s="65">
        <v>906</v>
      </c>
      <c r="D906" s="23" t="s">
        <v>24</v>
      </c>
      <c r="E906" s="23" t="s">
        <v>36</v>
      </c>
      <c r="F906" s="54" t="s">
        <v>391</v>
      </c>
      <c r="G906" s="23"/>
      <c r="H906" s="27">
        <f>H907</f>
        <v>3020.4</v>
      </c>
      <c r="I906" s="27">
        <f>I907</f>
        <v>3020.4</v>
      </c>
      <c r="J906" s="26">
        <f t="shared" si="77"/>
        <v>0</v>
      </c>
      <c r="K906" s="26"/>
    </row>
    <row r="907" spans="2:11" ht="27">
      <c r="B907" s="15" t="s">
        <v>392</v>
      </c>
      <c r="C907" s="65">
        <v>906</v>
      </c>
      <c r="D907" s="23" t="s">
        <v>24</v>
      </c>
      <c r="E907" s="23" t="s">
        <v>36</v>
      </c>
      <c r="F907" s="54" t="s">
        <v>393</v>
      </c>
      <c r="G907" s="23"/>
      <c r="H907" s="27">
        <f>H908</f>
        <v>3020.4</v>
      </c>
      <c r="I907" s="27">
        <f>I908</f>
        <v>3020.4</v>
      </c>
      <c r="J907" s="26">
        <f t="shared" si="77"/>
        <v>0</v>
      </c>
      <c r="K907" s="26"/>
    </row>
    <row r="908" spans="2:11" ht="41.25">
      <c r="B908" s="58" t="s">
        <v>54</v>
      </c>
      <c r="C908" s="65">
        <v>906</v>
      </c>
      <c r="D908" s="23" t="s">
        <v>24</v>
      </c>
      <c r="E908" s="23" t="s">
        <v>36</v>
      </c>
      <c r="F908" s="54" t="s">
        <v>394</v>
      </c>
      <c r="G908" s="23"/>
      <c r="H908" s="27">
        <f>H909+H914+H918</f>
        <v>3020.4</v>
      </c>
      <c r="I908" s="27">
        <f>I909+I914+I918</f>
        <v>3020.4</v>
      </c>
      <c r="J908" s="26">
        <f t="shared" si="77"/>
        <v>0</v>
      </c>
      <c r="K908" s="26"/>
    </row>
    <row r="909" spans="2:11" ht="54.75">
      <c r="B909" s="63" t="s">
        <v>188</v>
      </c>
      <c r="C909" s="65">
        <v>906</v>
      </c>
      <c r="D909" s="23" t="s">
        <v>24</v>
      </c>
      <c r="E909" s="23" t="s">
        <v>36</v>
      </c>
      <c r="F909" s="54" t="s">
        <v>394</v>
      </c>
      <c r="G909" s="23" t="s">
        <v>190</v>
      </c>
      <c r="H909" s="27">
        <f>H910</f>
        <v>2342</v>
      </c>
      <c r="I909" s="27">
        <f>I910</f>
        <v>2342</v>
      </c>
      <c r="J909" s="26">
        <f t="shared" si="77"/>
        <v>0</v>
      </c>
      <c r="K909" s="26"/>
    </row>
    <row r="910" spans="2:11" ht="13.5">
      <c r="B910" s="15" t="s">
        <v>81</v>
      </c>
      <c r="C910" s="65">
        <v>906</v>
      </c>
      <c r="D910" s="23" t="s">
        <v>24</v>
      </c>
      <c r="E910" s="23" t="s">
        <v>36</v>
      </c>
      <c r="F910" s="54" t="s">
        <v>394</v>
      </c>
      <c r="G910" s="23" t="s">
        <v>79</v>
      </c>
      <c r="H910" s="27">
        <f>H911+H912+H913</f>
        <v>2342</v>
      </c>
      <c r="I910" s="27">
        <f>I911+I912+I913</f>
        <v>2342</v>
      </c>
      <c r="J910" s="26">
        <f t="shared" si="77"/>
        <v>0</v>
      </c>
      <c r="K910" s="26"/>
    </row>
    <row r="911" spans="2:11" ht="13.5">
      <c r="B911" s="15" t="s">
        <v>80</v>
      </c>
      <c r="C911" s="65">
        <v>906</v>
      </c>
      <c r="D911" s="23" t="s">
        <v>24</v>
      </c>
      <c r="E911" s="23" t="s">
        <v>36</v>
      </c>
      <c r="F911" s="54" t="s">
        <v>394</v>
      </c>
      <c r="G911" s="23" t="s">
        <v>78</v>
      </c>
      <c r="H911" s="27">
        <f>'Функциональная 2020'!G711</f>
        <v>1472</v>
      </c>
      <c r="I911" s="27">
        <f>'Функциональная 2020'!H711</f>
        <v>1472</v>
      </c>
      <c r="J911" s="26">
        <f t="shared" si="77"/>
        <v>0</v>
      </c>
      <c r="K911" s="26"/>
    </row>
    <row r="912" spans="2:11" ht="13.5">
      <c r="B912" s="16" t="s">
        <v>95</v>
      </c>
      <c r="C912" s="65">
        <v>906</v>
      </c>
      <c r="D912" s="23" t="s">
        <v>24</v>
      </c>
      <c r="E912" s="23" t="s">
        <v>36</v>
      </c>
      <c r="F912" s="54" t="s">
        <v>394</v>
      </c>
      <c r="G912" s="23" t="s">
        <v>96</v>
      </c>
      <c r="H912" s="27">
        <f>'Функциональная 2020'!G712</f>
        <v>425</v>
      </c>
      <c r="I912" s="27">
        <f>'Функциональная 2020'!H712</f>
        <v>425</v>
      </c>
      <c r="J912" s="26">
        <f t="shared" si="77"/>
        <v>0</v>
      </c>
      <c r="K912" s="26"/>
    </row>
    <row r="913" spans="2:11" ht="27">
      <c r="B913" s="16" t="s">
        <v>174</v>
      </c>
      <c r="C913" s="65">
        <v>906</v>
      </c>
      <c r="D913" s="23" t="s">
        <v>24</v>
      </c>
      <c r="E913" s="23" t="s">
        <v>36</v>
      </c>
      <c r="F913" s="54" t="s">
        <v>394</v>
      </c>
      <c r="G913" s="23" t="s">
        <v>173</v>
      </c>
      <c r="H913" s="27">
        <f>'Функциональная 2020'!G713</f>
        <v>445</v>
      </c>
      <c r="I913" s="27">
        <f>'Функциональная 2020'!H713</f>
        <v>445</v>
      </c>
      <c r="J913" s="26">
        <f t="shared" si="77"/>
        <v>0</v>
      </c>
      <c r="K913" s="26"/>
    </row>
    <row r="914" spans="2:11" ht="27">
      <c r="B914" s="58" t="s">
        <v>192</v>
      </c>
      <c r="C914" s="65">
        <v>906</v>
      </c>
      <c r="D914" s="23" t="s">
        <v>24</v>
      </c>
      <c r="E914" s="23" t="s">
        <v>36</v>
      </c>
      <c r="F914" s="54" t="s">
        <v>394</v>
      </c>
      <c r="G914" s="23" t="s">
        <v>193</v>
      </c>
      <c r="H914" s="27">
        <f>H915</f>
        <v>678.4</v>
      </c>
      <c r="I914" s="27">
        <f>I915</f>
        <v>678.4</v>
      </c>
      <c r="J914" s="26">
        <f t="shared" si="77"/>
        <v>0</v>
      </c>
      <c r="K914" s="26"/>
    </row>
    <row r="915" spans="2:11" ht="13.5">
      <c r="B915" s="15" t="s">
        <v>82</v>
      </c>
      <c r="C915" s="65">
        <v>906</v>
      </c>
      <c r="D915" s="23" t="s">
        <v>24</v>
      </c>
      <c r="E915" s="23" t="s">
        <v>36</v>
      </c>
      <c r="F915" s="54" t="s">
        <v>394</v>
      </c>
      <c r="G915" s="23" t="s">
        <v>83</v>
      </c>
      <c r="H915" s="27">
        <f>H916+H917</f>
        <v>678.4</v>
      </c>
      <c r="I915" s="27">
        <f>I916+I917</f>
        <v>678.4</v>
      </c>
      <c r="J915" s="26">
        <f t="shared" si="77"/>
        <v>0</v>
      </c>
      <c r="K915" s="26"/>
    </row>
    <row r="916" spans="2:11" ht="27">
      <c r="B916" s="16" t="s">
        <v>86</v>
      </c>
      <c r="C916" s="65">
        <v>906</v>
      </c>
      <c r="D916" s="23" t="s">
        <v>24</v>
      </c>
      <c r="E916" s="23" t="s">
        <v>36</v>
      </c>
      <c r="F916" s="54" t="s">
        <v>394</v>
      </c>
      <c r="G916" s="23" t="s">
        <v>87</v>
      </c>
      <c r="H916" s="27">
        <f>'Функциональная 2020'!G716</f>
        <v>210</v>
      </c>
      <c r="I916" s="27">
        <f>'Функциональная 2020'!H716</f>
        <v>210</v>
      </c>
      <c r="J916" s="26">
        <f t="shared" si="77"/>
        <v>0</v>
      </c>
      <c r="K916" s="26"/>
    </row>
    <row r="917" spans="2:11" ht="13.5">
      <c r="B917" s="15" t="s">
        <v>84</v>
      </c>
      <c r="C917" s="65">
        <v>906</v>
      </c>
      <c r="D917" s="23" t="s">
        <v>24</v>
      </c>
      <c r="E917" s="23" t="s">
        <v>36</v>
      </c>
      <c r="F917" s="54" t="s">
        <v>394</v>
      </c>
      <c r="G917" s="23" t="s">
        <v>85</v>
      </c>
      <c r="H917" s="27">
        <f>'Функциональная 2020'!G717</f>
        <v>468.4</v>
      </c>
      <c r="I917" s="27">
        <f>'Функциональная 2020'!H717</f>
        <v>468.4</v>
      </c>
      <c r="J917" s="26">
        <f t="shared" si="77"/>
        <v>0</v>
      </c>
      <c r="K917" s="26"/>
    </row>
    <row r="918" spans="2:11" ht="13.5">
      <c r="B918" s="64" t="s">
        <v>97</v>
      </c>
      <c r="C918" s="65">
        <v>906</v>
      </c>
      <c r="D918" s="23" t="s">
        <v>24</v>
      </c>
      <c r="E918" s="23" t="s">
        <v>36</v>
      </c>
      <c r="F918" s="54" t="s">
        <v>394</v>
      </c>
      <c r="G918" s="23" t="s">
        <v>98</v>
      </c>
      <c r="H918" s="27">
        <f>H919+H921</f>
        <v>0</v>
      </c>
      <c r="I918" s="27">
        <f>I919+I921</f>
        <v>0</v>
      </c>
      <c r="J918" s="26">
        <f t="shared" si="77"/>
        <v>0</v>
      </c>
      <c r="K918" s="26"/>
    </row>
    <row r="919" spans="2:11" ht="13.5">
      <c r="B919" s="15" t="s">
        <v>133</v>
      </c>
      <c r="C919" s="65">
        <v>906</v>
      </c>
      <c r="D919" s="23" t="s">
        <v>24</v>
      </c>
      <c r="E919" s="23" t="s">
        <v>36</v>
      </c>
      <c r="F919" s="54" t="s">
        <v>394</v>
      </c>
      <c r="G919" s="23" t="s">
        <v>135</v>
      </c>
      <c r="H919" s="27">
        <f>H920</f>
        <v>0</v>
      </c>
      <c r="I919" s="27">
        <f>I920</f>
        <v>0</v>
      </c>
      <c r="J919" s="26">
        <f t="shared" si="77"/>
        <v>0</v>
      </c>
      <c r="K919" s="26"/>
    </row>
    <row r="920" spans="2:11" ht="28.5" customHeight="1">
      <c r="B920" s="15" t="s">
        <v>134</v>
      </c>
      <c r="C920" s="65">
        <v>906</v>
      </c>
      <c r="D920" s="23" t="s">
        <v>24</v>
      </c>
      <c r="E920" s="23" t="s">
        <v>36</v>
      </c>
      <c r="F920" s="54" t="s">
        <v>394</v>
      </c>
      <c r="G920" s="23" t="s">
        <v>136</v>
      </c>
      <c r="H920" s="27">
        <f>'Функциональная 2020'!G720</f>
        <v>0</v>
      </c>
      <c r="I920" s="27">
        <f>'Функциональная 2020'!H720</f>
        <v>0</v>
      </c>
      <c r="J920" s="26">
        <f t="shared" si="77"/>
        <v>0</v>
      </c>
      <c r="K920" s="26"/>
    </row>
    <row r="921" spans="2:11" ht="13.5">
      <c r="B921" s="16" t="s">
        <v>88</v>
      </c>
      <c r="C921" s="65">
        <v>906</v>
      </c>
      <c r="D921" s="23" t="s">
        <v>24</v>
      </c>
      <c r="E921" s="23" t="s">
        <v>36</v>
      </c>
      <c r="F921" s="54" t="s">
        <v>394</v>
      </c>
      <c r="G921" s="23" t="s">
        <v>90</v>
      </c>
      <c r="H921" s="27">
        <f>H922+H923</f>
        <v>0</v>
      </c>
      <c r="I921" s="27">
        <f>I922+I923</f>
        <v>0</v>
      </c>
      <c r="J921" s="26">
        <f t="shared" si="77"/>
        <v>0</v>
      </c>
      <c r="K921" s="26"/>
    </row>
    <row r="922" spans="2:11" ht="13.5">
      <c r="B922" s="16" t="s">
        <v>89</v>
      </c>
      <c r="C922" s="65">
        <v>906</v>
      </c>
      <c r="D922" s="23" t="s">
        <v>24</v>
      </c>
      <c r="E922" s="23" t="s">
        <v>36</v>
      </c>
      <c r="F922" s="54" t="s">
        <v>394</v>
      </c>
      <c r="G922" s="23" t="s">
        <v>91</v>
      </c>
      <c r="H922" s="27">
        <f>'Функциональная 2020'!G719</f>
        <v>0</v>
      </c>
      <c r="I922" s="27">
        <f>'Функциональная 2020'!H719</f>
        <v>0</v>
      </c>
      <c r="J922" s="26">
        <f t="shared" si="77"/>
        <v>0</v>
      </c>
      <c r="K922" s="26"/>
    </row>
    <row r="923" spans="2:11" ht="13.5">
      <c r="B923" s="16" t="s">
        <v>93</v>
      </c>
      <c r="C923" s="65">
        <v>906</v>
      </c>
      <c r="D923" s="23" t="s">
        <v>24</v>
      </c>
      <c r="E923" s="23" t="s">
        <v>36</v>
      </c>
      <c r="F923" s="54" t="s">
        <v>394</v>
      </c>
      <c r="G923" s="23" t="s">
        <v>92</v>
      </c>
      <c r="H923" s="27">
        <f>'Функциональная 2020'!G720</f>
        <v>0</v>
      </c>
      <c r="I923" s="27">
        <f>'Функциональная 2020'!H720</f>
        <v>0</v>
      </c>
      <c r="J923" s="26">
        <f t="shared" si="77"/>
        <v>0</v>
      </c>
      <c r="K923" s="26"/>
    </row>
    <row r="924" spans="2:11" ht="27">
      <c r="B924" s="15" t="s">
        <v>411</v>
      </c>
      <c r="C924" s="65">
        <v>906</v>
      </c>
      <c r="D924" s="23" t="s">
        <v>24</v>
      </c>
      <c r="E924" s="23" t="s">
        <v>36</v>
      </c>
      <c r="F924" s="54" t="s">
        <v>414</v>
      </c>
      <c r="G924" s="23"/>
      <c r="H924" s="27">
        <f>H925+H944</f>
        <v>9819.2</v>
      </c>
      <c r="I924" s="27">
        <f>I925+I944</f>
        <v>10092.98</v>
      </c>
      <c r="J924" s="26">
        <f t="shared" si="77"/>
        <v>273.77999999999884</v>
      </c>
      <c r="K924" s="26"/>
    </row>
    <row r="925" spans="2:11" ht="27">
      <c r="B925" s="15" t="s">
        <v>412</v>
      </c>
      <c r="C925" s="65">
        <v>906</v>
      </c>
      <c r="D925" s="23" t="s">
        <v>24</v>
      </c>
      <c r="E925" s="23" t="s">
        <v>36</v>
      </c>
      <c r="F925" s="54" t="s">
        <v>415</v>
      </c>
      <c r="G925" s="23"/>
      <c r="H925" s="27">
        <f>H926+H940</f>
        <v>2812.7</v>
      </c>
      <c r="I925" s="27">
        <f>I926+I940</f>
        <v>2884.2</v>
      </c>
      <c r="J925" s="26">
        <f t="shared" si="77"/>
        <v>71.5</v>
      </c>
      <c r="K925" s="26"/>
    </row>
    <row r="926" spans="2:11" ht="27">
      <c r="B926" s="70" t="s">
        <v>186</v>
      </c>
      <c r="C926" s="65">
        <v>906</v>
      </c>
      <c r="D926" s="23" t="s">
        <v>24</v>
      </c>
      <c r="E926" s="23" t="s">
        <v>36</v>
      </c>
      <c r="F926" s="54" t="s">
        <v>416</v>
      </c>
      <c r="G926" s="23"/>
      <c r="H926" s="27">
        <f>H927+H932+H936</f>
        <v>2812.7</v>
      </c>
      <c r="I926" s="27">
        <f>I927+I932+I936</f>
        <v>2800.7</v>
      </c>
      <c r="J926" s="26">
        <f t="shared" si="77"/>
        <v>-12</v>
      </c>
      <c r="K926" s="26"/>
    </row>
    <row r="927" spans="2:11" ht="54.75">
      <c r="B927" s="63" t="s">
        <v>188</v>
      </c>
      <c r="C927" s="65">
        <v>906</v>
      </c>
      <c r="D927" s="23" t="s">
        <v>24</v>
      </c>
      <c r="E927" s="23" t="s">
        <v>36</v>
      </c>
      <c r="F927" s="54" t="s">
        <v>416</v>
      </c>
      <c r="G927" s="23" t="s">
        <v>190</v>
      </c>
      <c r="H927" s="27">
        <f>H928</f>
        <v>2709.5</v>
      </c>
      <c r="I927" s="27">
        <f>I928</f>
        <v>2709.5</v>
      </c>
      <c r="J927" s="26">
        <f t="shared" si="77"/>
        <v>0</v>
      </c>
      <c r="K927" s="26"/>
    </row>
    <row r="928" spans="2:11" ht="13.5">
      <c r="B928" s="15" t="s">
        <v>81</v>
      </c>
      <c r="C928" s="65">
        <v>906</v>
      </c>
      <c r="D928" s="23" t="s">
        <v>24</v>
      </c>
      <c r="E928" s="23" t="s">
        <v>36</v>
      </c>
      <c r="F928" s="54" t="s">
        <v>416</v>
      </c>
      <c r="G928" s="23" t="s">
        <v>79</v>
      </c>
      <c r="H928" s="27">
        <f>H929+H930+H931</f>
        <v>2709.5</v>
      </c>
      <c r="I928" s="27">
        <f>I929+I930+I931</f>
        <v>2709.5</v>
      </c>
      <c r="J928" s="26">
        <f t="shared" si="77"/>
        <v>0</v>
      </c>
      <c r="K928" s="26"/>
    </row>
    <row r="929" spans="2:11" ht="13.5">
      <c r="B929" s="15" t="s">
        <v>80</v>
      </c>
      <c r="C929" s="65">
        <v>906</v>
      </c>
      <c r="D929" s="23" t="s">
        <v>24</v>
      </c>
      <c r="E929" s="23" t="s">
        <v>36</v>
      </c>
      <c r="F929" s="54" t="s">
        <v>416</v>
      </c>
      <c r="G929" s="23" t="s">
        <v>78</v>
      </c>
      <c r="H929" s="27">
        <f>'Функциональная 2020'!G726</f>
        <v>1966.7</v>
      </c>
      <c r="I929" s="27">
        <f>'Функциональная 2020'!H726</f>
        <v>1966.7</v>
      </c>
      <c r="J929" s="26">
        <f t="shared" si="77"/>
        <v>0</v>
      </c>
      <c r="K929" s="26"/>
    </row>
    <row r="930" spans="2:11" ht="13.5">
      <c r="B930" s="16" t="s">
        <v>95</v>
      </c>
      <c r="C930" s="65">
        <v>906</v>
      </c>
      <c r="D930" s="23" t="s">
        <v>24</v>
      </c>
      <c r="E930" s="23" t="s">
        <v>36</v>
      </c>
      <c r="F930" s="54" t="s">
        <v>416</v>
      </c>
      <c r="G930" s="23" t="s">
        <v>96</v>
      </c>
      <c r="H930" s="27">
        <f>'Функциональная 2020'!G727</f>
        <v>148.8</v>
      </c>
      <c r="I930" s="27">
        <f>'Функциональная 2020'!H727</f>
        <v>148.8</v>
      </c>
      <c r="J930" s="26">
        <f t="shared" si="77"/>
        <v>0</v>
      </c>
      <c r="K930" s="26"/>
    </row>
    <row r="931" spans="2:11" ht="27">
      <c r="B931" s="16" t="s">
        <v>174</v>
      </c>
      <c r="C931" s="65">
        <v>906</v>
      </c>
      <c r="D931" s="23" t="s">
        <v>24</v>
      </c>
      <c r="E931" s="23" t="s">
        <v>36</v>
      </c>
      <c r="F931" s="54" t="s">
        <v>416</v>
      </c>
      <c r="G931" s="23" t="s">
        <v>173</v>
      </c>
      <c r="H931" s="27">
        <f>'Функциональная 2020'!G728</f>
        <v>594</v>
      </c>
      <c r="I931" s="27">
        <f>'Функциональная 2020'!H728</f>
        <v>594</v>
      </c>
      <c r="J931" s="26">
        <f t="shared" si="77"/>
        <v>0</v>
      </c>
      <c r="K931" s="26"/>
    </row>
    <row r="932" spans="2:11" ht="27">
      <c r="B932" s="58" t="s">
        <v>192</v>
      </c>
      <c r="C932" s="65">
        <v>906</v>
      </c>
      <c r="D932" s="23" t="s">
        <v>24</v>
      </c>
      <c r="E932" s="23" t="s">
        <v>36</v>
      </c>
      <c r="F932" s="54" t="s">
        <v>416</v>
      </c>
      <c r="G932" s="23" t="s">
        <v>193</v>
      </c>
      <c r="H932" s="27">
        <f>H933</f>
        <v>91.2</v>
      </c>
      <c r="I932" s="27">
        <f>I933</f>
        <v>91.2</v>
      </c>
      <c r="J932" s="26">
        <f t="shared" si="77"/>
        <v>0</v>
      </c>
      <c r="K932" s="26"/>
    </row>
    <row r="933" spans="2:11" ht="13.5">
      <c r="B933" s="15" t="s">
        <v>82</v>
      </c>
      <c r="C933" s="65">
        <v>906</v>
      </c>
      <c r="D933" s="23" t="s">
        <v>24</v>
      </c>
      <c r="E933" s="23" t="s">
        <v>36</v>
      </c>
      <c r="F933" s="54" t="s">
        <v>416</v>
      </c>
      <c r="G933" s="23" t="s">
        <v>83</v>
      </c>
      <c r="H933" s="27">
        <f>H934+H935</f>
        <v>91.2</v>
      </c>
      <c r="I933" s="27">
        <f>I934+I935</f>
        <v>91.2</v>
      </c>
      <c r="J933" s="26">
        <f aca="true" t="shared" si="85" ref="J933:J996">I933-H933</f>
        <v>0</v>
      </c>
      <c r="K933" s="26"/>
    </row>
    <row r="934" spans="2:11" ht="27">
      <c r="B934" s="16" t="s">
        <v>86</v>
      </c>
      <c r="C934" s="65">
        <v>906</v>
      </c>
      <c r="D934" s="23" t="s">
        <v>24</v>
      </c>
      <c r="E934" s="23" t="s">
        <v>36</v>
      </c>
      <c r="F934" s="54" t="s">
        <v>416</v>
      </c>
      <c r="G934" s="23" t="s">
        <v>87</v>
      </c>
      <c r="H934" s="27">
        <f>'Функциональная 2020'!G731</f>
        <v>25</v>
      </c>
      <c r="I934" s="27">
        <f>'Функциональная 2020'!H731</f>
        <v>25</v>
      </c>
      <c r="J934" s="26">
        <f t="shared" si="85"/>
        <v>0</v>
      </c>
      <c r="K934" s="26"/>
    </row>
    <row r="935" spans="2:11" ht="13.5">
      <c r="B935" s="15" t="s">
        <v>84</v>
      </c>
      <c r="C935" s="65">
        <v>906</v>
      </c>
      <c r="D935" s="23" t="s">
        <v>24</v>
      </c>
      <c r="E935" s="23" t="s">
        <v>36</v>
      </c>
      <c r="F935" s="54" t="s">
        <v>416</v>
      </c>
      <c r="G935" s="23" t="s">
        <v>85</v>
      </c>
      <c r="H935" s="27">
        <f>'Функциональная 2020'!G732</f>
        <v>66.2</v>
      </c>
      <c r="I935" s="27">
        <f>'Функциональная 2020'!H732</f>
        <v>66.2</v>
      </c>
      <c r="J935" s="26">
        <f t="shared" si="85"/>
        <v>0</v>
      </c>
      <c r="K935" s="26"/>
    </row>
    <row r="936" spans="2:11" ht="13.5">
      <c r="B936" s="64" t="s">
        <v>97</v>
      </c>
      <c r="C936" s="65">
        <v>906</v>
      </c>
      <c r="D936" s="23" t="s">
        <v>24</v>
      </c>
      <c r="E936" s="23" t="s">
        <v>36</v>
      </c>
      <c r="F936" s="54" t="s">
        <v>416</v>
      </c>
      <c r="G936" s="23" t="s">
        <v>98</v>
      </c>
      <c r="H936" s="27">
        <f>H937</f>
        <v>12</v>
      </c>
      <c r="I936" s="27">
        <f>I937</f>
        <v>0</v>
      </c>
      <c r="J936" s="26">
        <f t="shared" si="85"/>
        <v>-12</v>
      </c>
      <c r="K936" s="26"/>
    </row>
    <row r="937" spans="2:11" ht="13.5">
      <c r="B937" s="16" t="s">
        <v>88</v>
      </c>
      <c r="C937" s="65">
        <v>906</v>
      </c>
      <c r="D937" s="23" t="s">
        <v>24</v>
      </c>
      <c r="E937" s="23" t="s">
        <v>36</v>
      </c>
      <c r="F937" s="54" t="s">
        <v>416</v>
      </c>
      <c r="G937" s="23" t="s">
        <v>90</v>
      </c>
      <c r="H937" s="27">
        <f>H938+H939</f>
        <v>12</v>
      </c>
      <c r="I937" s="27">
        <f>I938+I939</f>
        <v>0</v>
      </c>
      <c r="J937" s="26">
        <f t="shared" si="85"/>
        <v>-12</v>
      </c>
      <c r="K937" s="26"/>
    </row>
    <row r="938" spans="2:11" ht="13.5">
      <c r="B938" s="16" t="s">
        <v>89</v>
      </c>
      <c r="C938" s="65">
        <v>906</v>
      </c>
      <c r="D938" s="23" t="s">
        <v>24</v>
      </c>
      <c r="E938" s="23" t="s">
        <v>36</v>
      </c>
      <c r="F938" s="54" t="s">
        <v>416</v>
      </c>
      <c r="G938" s="23" t="s">
        <v>91</v>
      </c>
      <c r="H938" s="27">
        <f>'Функциональная 2020'!G735</f>
        <v>0</v>
      </c>
      <c r="I938" s="27">
        <f>'Функциональная 2020'!H735</f>
        <v>0</v>
      </c>
      <c r="J938" s="26">
        <f t="shared" si="85"/>
        <v>0</v>
      </c>
      <c r="K938" s="26"/>
    </row>
    <row r="939" spans="2:11" ht="13.5">
      <c r="B939" s="16" t="s">
        <v>93</v>
      </c>
      <c r="C939" s="65">
        <v>906</v>
      </c>
      <c r="D939" s="23" t="s">
        <v>24</v>
      </c>
      <c r="E939" s="23" t="s">
        <v>36</v>
      </c>
      <c r="F939" s="54" t="s">
        <v>416</v>
      </c>
      <c r="G939" s="23" t="s">
        <v>417</v>
      </c>
      <c r="H939" s="27">
        <f>'Функциональная 2020'!G736</f>
        <v>12</v>
      </c>
      <c r="I939" s="27">
        <f>'Функциональная 2020'!H736</f>
        <v>0</v>
      </c>
      <c r="J939" s="26">
        <f t="shared" si="85"/>
        <v>-12</v>
      </c>
      <c r="K939" s="26"/>
    </row>
    <row r="940" spans="2:11" ht="69">
      <c r="B940" s="16" t="s">
        <v>665</v>
      </c>
      <c r="C940" s="65">
        <v>906</v>
      </c>
      <c r="D940" s="23" t="s">
        <v>24</v>
      </c>
      <c r="E940" s="23" t="s">
        <v>36</v>
      </c>
      <c r="F940" s="54" t="s">
        <v>691</v>
      </c>
      <c r="G940" s="23" t="s">
        <v>190</v>
      </c>
      <c r="H940" s="27">
        <f>H941</f>
        <v>0</v>
      </c>
      <c r="I940" s="27">
        <f>I941</f>
        <v>83.5</v>
      </c>
      <c r="J940" s="26">
        <f t="shared" si="85"/>
        <v>83.5</v>
      </c>
      <c r="K940" s="26"/>
    </row>
    <row r="941" spans="2:11" ht="13.5">
      <c r="B941" s="15" t="s">
        <v>81</v>
      </c>
      <c r="C941" s="65">
        <v>906</v>
      </c>
      <c r="D941" s="23" t="s">
        <v>24</v>
      </c>
      <c r="E941" s="23" t="s">
        <v>36</v>
      </c>
      <c r="F941" s="54" t="s">
        <v>691</v>
      </c>
      <c r="G941" s="23" t="s">
        <v>79</v>
      </c>
      <c r="H941" s="27">
        <f>H942+H943</f>
        <v>0</v>
      </c>
      <c r="I941" s="27">
        <f>I942+I943</f>
        <v>83.5</v>
      </c>
      <c r="J941" s="26">
        <f t="shared" si="85"/>
        <v>83.5</v>
      </c>
      <c r="K941" s="26"/>
    </row>
    <row r="942" spans="2:11" ht="13.5">
      <c r="B942" s="15" t="s">
        <v>80</v>
      </c>
      <c r="C942" s="65">
        <v>906</v>
      </c>
      <c r="D942" s="23" t="s">
        <v>24</v>
      </c>
      <c r="E942" s="23" t="s">
        <v>36</v>
      </c>
      <c r="F942" s="54" t="s">
        <v>691</v>
      </c>
      <c r="G942" s="23" t="s">
        <v>78</v>
      </c>
      <c r="H942" s="27">
        <f>'Функциональная 2020'!G739</f>
        <v>0</v>
      </c>
      <c r="I942" s="27">
        <f>'Функциональная 2020'!H739</f>
        <v>64.13</v>
      </c>
      <c r="J942" s="26">
        <f t="shared" si="85"/>
        <v>64.13</v>
      </c>
      <c r="K942" s="26"/>
    </row>
    <row r="943" spans="2:11" ht="27">
      <c r="B943" s="16" t="s">
        <v>174</v>
      </c>
      <c r="C943" s="65">
        <v>906</v>
      </c>
      <c r="D943" s="23" t="s">
        <v>24</v>
      </c>
      <c r="E943" s="23" t="s">
        <v>36</v>
      </c>
      <c r="F943" s="54" t="s">
        <v>691</v>
      </c>
      <c r="G943" s="23" t="s">
        <v>173</v>
      </c>
      <c r="H943" s="27">
        <f>'Функциональная 2020'!G740</f>
        <v>0</v>
      </c>
      <c r="I943" s="27">
        <f>'Функциональная 2020'!H740</f>
        <v>19.37</v>
      </c>
      <c r="J943" s="26">
        <f t="shared" si="85"/>
        <v>19.37</v>
      </c>
      <c r="K943" s="26"/>
    </row>
    <row r="944" spans="2:11" ht="27">
      <c r="B944" s="16" t="s">
        <v>418</v>
      </c>
      <c r="C944" s="65">
        <v>906</v>
      </c>
      <c r="D944" s="23" t="s">
        <v>24</v>
      </c>
      <c r="E944" s="23" t="s">
        <v>36</v>
      </c>
      <c r="F944" s="54" t="s">
        <v>419</v>
      </c>
      <c r="G944" s="23"/>
      <c r="H944" s="27">
        <f>H945+H959</f>
        <v>7006.5</v>
      </c>
      <c r="I944" s="27">
        <f>I945+I959</f>
        <v>7208.78</v>
      </c>
      <c r="J944" s="26">
        <f t="shared" si="85"/>
        <v>202.27999999999975</v>
      </c>
      <c r="K944" s="26"/>
    </row>
    <row r="945" spans="2:11" ht="13.5">
      <c r="B945" s="15" t="s">
        <v>420</v>
      </c>
      <c r="C945" s="65">
        <v>906</v>
      </c>
      <c r="D945" s="23" t="s">
        <v>24</v>
      </c>
      <c r="E945" s="23" t="s">
        <v>36</v>
      </c>
      <c r="F945" s="54" t="s">
        <v>421</v>
      </c>
      <c r="G945" s="23"/>
      <c r="H945" s="27">
        <f>H946+H951+H955</f>
        <v>7006.5</v>
      </c>
      <c r="I945" s="27">
        <f>I946+I951+I955</f>
        <v>7018.48</v>
      </c>
      <c r="J945" s="26">
        <f t="shared" si="85"/>
        <v>11.979999999999563</v>
      </c>
      <c r="K945" s="26"/>
    </row>
    <row r="946" spans="2:11" ht="54.75">
      <c r="B946" s="63" t="s">
        <v>188</v>
      </c>
      <c r="C946" s="65">
        <v>906</v>
      </c>
      <c r="D946" s="23" t="s">
        <v>24</v>
      </c>
      <c r="E946" s="23" t="s">
        <v>36</v>
      </c>
      <c r="F946" s="54" t="s">
        <v>421</v>
      </c>
      <c r="G946" s="23" t="s">
        <v>190</v>
      </c>
      <c r="H946" s="27">
        <f>H947</f>
        <v>6609.9</v>
      </c>
      <c r="I946" s="27">
        <f>I947</f>
        <v>6609.889999999999</v>
      </c>
      <c r="J946" s="26">
        <f t="shared" si="85"/>
        <v>-0.010000000000218279</v>
      </c>
      <c r="K946" s="26"/>
    </row>
    <row r="947" spans="2:11" ht="13.5">
      <c r="B947" s="63" t="s">
        <v>215</v>
      </c>
      <c r="C947" s="65">
        <v>906</v>
      </c>
      <c r="D947" s="23" t="s">
        <v>24</v>
      </c>
      <c r="E947" s="23" t="s">
        <v>36</v>
      </c>
      <c r="F947" s="54" t="s">
        <v>421</v>
      </c>
      <c r="G947" s="23" t="s">
        <v>216</v>
      </c>
      <c r="H947" s="59">
        <f>H948+H949+H950</f>
        <v>6609.9</v>
      </c>
      <c r="I947" s="59">
        <f>I948+I949+I950</f>
        <v>6609.889999999999</v>
      </c>
      <c r="J947" s="26">
        <f t="shared" si="85"/>
        <v>-0.010000000000218279</v>
      </c>
      <c r="K947" s="26"/>
    </row>
    <row r="948" spans="2:11" ht="13.5">
      <c r="B948" s="63" t="s">
        <v>218</v>
      </c>
      <c r="C948" s="65">
        <v>906</v>
      </c>
      <c r="D948" s="23" t="s">
        <v>24</v>
      </c>
      <c r="E948" s="23" t="s">
        <v>36</v>
      </c>
      <c r="F948" s="54" t="s">
        <v>421</v>
      </c>
      <c r="G948" s="23" t="s">
        <v>217</v>
      </c>
      <c r="H948" s="27">
        <f>'Функциональная 2020'!G745</f>
        <v>5016.5</v>
      </c>
      <c r="I948" s="27">
        <f>'Функциональная 2020'!H745</f>
        <v>5065.62</v>
      </c>
      <c r="J948" s="26">
        <f t="shared" si="85"/>
        <v>49.11999999999989</v>
      </c>
      <c r="K948" s="26"/>
    </row>
    <row r="949" spans="2:11" ht="13.5">
      <c r="B949" s="16" t="s">
        <v>95</v>
      </c>
      <c r="C949" s="65">
        <v>906</v>
      </c>
      <c r="D949" s="23" t="s">
        <v>24</v>
      </c>
      <c r="E949" s="23" t="s">
        <v>36</v>
      </c>
      <c r="F949" s="54" t="s">
        <v>421</v>
      </c>
      <c r="G949" s="23" t="s">
        <v>220</v>
      </c>
      <c r="H949" s="27">
        <f>'Функциональная 2020'!G746</f>
        <v>78.4</v>
      </c>
      <c r="I949" s="27">
        <f>'Функциональная 2020'!H746</f>
        <v>78.4</v>
      </c>
      <c r="J949" s="26">
        <f t="shared" si="85"/>
        <v>0</v>
      </c>
      <c r="K949" s="26"/>
    </row>
    <row r="950" spans="2:11" ht="27">
      <c r="B950" s="63" t="s">
        <v>174</v>
      </c>
      <c r="C950" s="65">
        <v>906</v>
      </c>
      <c r="D950" s="23" t="s">
        <v>24</v>
      </c>
      <c r="E950" s="23" t="s">
        <v>36</v>
      </c>
      <c r="F950" s="54" t="s">
        <v>421</v>
      </c>
      <c r="G950" s="23" t="s">
        <v>221</v>
      </c>
      <c r="H950" s="27">
        <f>'Функциональная 2020'!G747</f>
        <v>1515</v>
      </c>
      <c r="I950" s="27">
        <f>'Функциональная 2020'!H747</f>
        <v>1465.87</v>
      </c>
      <c r="J950" s="26">
        <f t="shared" si="85"/>
        <v>-49.13000000000011</v>
      </c>
      <c r="K950" s="26"/>
    </row>
    <row r="951" spans="2:11" ht="27">
      <c r="B951" s="58" t="s">
        <v>192</v>
      </c>
      <c r="C951" s="65">
        <v>906</v>
      </c>
      <c r="D951" s="23" t="s">
        <v>24</v>
      </c>
      <c r="E951" s="23" t="s">
        <v>36</v>
      </c>
      <c r="F951" s="54" t="s">
        <v>421</v>
      </c>
      <c r="G951" s="23" t="s">
        <v>193</v>
      </c>
      <c r="H951" s="27">
        <f>H952</f>
        <v>396.6</v>
      </c>
      <c r="I951" s="27">
        <f>I952</f>
        <v>396.6</v>
      </c>
      <c r="J951" s="26">
        <f t="shared" si="85"/>
        <v>0</v>
      </c>
      <c r="K951" s="26"/>
    </row>
    <row r="952" spans="2:11" ht="13.5">
      <c r="B952" s="15" t="s">
        <v>82</v>
      </c>
      <c r="C952" s="65">
        <v>906</v>
      </c>
      <c r="D952" s="23" t="s">
        <v>24</v>
      </c>
      <c r="E952" s="23" t="s">
        <v>36</v>
      </c>
      <c r="F952" s="54" t="s">
        <v>421</v>
      </c>
      <c r="G952" s="23" t="s">
        <v>83</v>
      </c>
      <c r="H952" s="27">
        <f>H953+H954</f>
        <v>396.6</v>
      </c>
      <c r="I952" s="27">
        <f>I953+I954</f>
        <v>396.6</v>
      </c>
      <c r="J952" s="26">
        <f t="shared" si="85"/>
        <v>0</v>
      </c>
      <c r="K952" s="26"/>
    </row>
    <row r="953" spans="2:11" ht="27">
      <c r="B953" s="16" t="s">
        <v>86</v>
      </c>
      <c r="C953" s="65">
        <v>906</v>
      </c>
      <c r="D953" s="23" t="s">
        <v>24</v>
      </c>
      <c r="E953" s="23" t="s">
        <v>36</v>
      </c>
      <c r="F953" s="54" t="s">
        <v>421</v>
      </c>
      <c r="G953" s="23" t="s">
        <v>87</v>
      </c>
      <c r="H953" s="27">
        <f>'Функциональная 2020'!G750</f>
        <v>120</v>
      </c>
      <c r="I953" s="27">
        <f>'Функциональная 2020'!H750</f>
        <v>120</v>
      </c>
      <c r="J953" s="26">
        <f t="shared" si="85"/>
        <v>0</v>
      </c>
      <c r="K953" s="26"/>
    </row>
    <row r="954" spans="2:11" ht="13.5">
      <c r="B954" s="15" t="s">
        <v>84</v>
      </c>
      <c r="C954" s="65">
        <v>906</v>
      </c>
      <c r="D954" s="23" t="s">
        <v>24</v>
      </c>
      <c r="E954" s="23" t="s">
        <v>36</v>
      </c>
      <c r="F954" s="54" t="s">
        <v>421</v>
      </c>
      <c r="G954" s="23" t="s">
        <v>85</v>
      </c>
      <c r="H954" s="27">
        <f>'Функциональная 2020'!G751</f>
        <v>276.6</v>
      </c>
      <c r="I954" s="27">
        <f>'Функциональная 2020'!H751</f>
        <v>276.6</v>
      </c>
      <c r="J954" s="26">
        <f t="shared" si="85"/>
        <v>0</v>
      </c>
      <c r="K954" s="26"/>
    </row>
    <row r="955" spans="2:11" ht="13.5">
      <c r="B955" s="64" t="s">
        <v>97</v>
      </c>
      <c r="C955" s="65">
        <v>906</v>
      </c>
      <c r="D955" s="23" t="s">
        <v>24</v>
      </c>
      <c r="E955" s="23" t="s">
        <v>36</v>
      </c>
      <c r="F955" s="54" t="s">
        <v>421</v>
      </c>
      <c r="G955" s="23" t="s">
        <v>98</v>
      </c>
      <c r="H955" s="27">
        <f>H956</f>
        <v>0</v>
      </c>
      <c r="I955" s="27">
        <f>I956</f>
        <v>11.989999999999998</v>
      </c>
      <c r="J955" s="26">
        <f t="shared" si="85"/>
        <v>11.989999999999998</v>
      </c>
      <c r="K955" s="26"/>
    </row>
    <row r="956" spans="2:11" ht="13.5">
      <c r="B956" s="16" t="s">
        <v>88</v>
      </c>
      <c r="C956" s="65">
        <v>906</v>
      </c>
      <c r="D956" s="23" t="s">
        <v>24</v>
      </c>
      <c r="E956" s="23" t="s">
        <v>36</v>
      </c>
      <c r="F956" s="54" t="s">
        <v>421</v>
      </c>
      <c r="G956" s="23" t="s">
        <v>90</v>
      </c>
      <c r="H956" s="27">
        <f>H957+H958</f>
        <v>0</v>
      </c>
      <c r="I956" s="27">
        <f>I957+I958</f>
        <v>11.989999999999998</v>
      </c>
      <c r="J956" s="26">
        <f t="shared" si="85"/>
        <v>11.989999999999998</v>
      </c>
      <c r="K956" s="26"/>
    </row>
    <row r="957" spans="2:11" ht="13.5">
      <c r="B957" s="15" t="s">
        <v>130</v>
      </c>
      <c r="C957" s="65">
        <v>906</v>
      </c>
      <c r="D957" s="23" t="s">
        <v>24</v>
      </c>
      <c r="E957" s="23" t="s">
        <v>36</v>
      </c>
      <c r="F957" s="54" t="s">
        <v>421</v>
      </c>
      <c r="G957" s="23" t="s">
        <v>92</v>
      </c>
      <c r="H957" s="27">
        <f>'Функциональная 2020'!G754</f>
        <v>0</v>
      </c>
      <c r="I957" s="27">
        <f>'Функциональная 2020'!H754</f>
        <v>2.46</v>
      </c>
      <c r="J957" s="26">
        <f t="shared" si="85"/>
        <v>2.46</v>
      </c>
      <c r="K957" s="26"/>
    </row>
    <row r="958" spans="2:11" ht="13.5">
      <c r="B958" s="16" t="s">
        <v>93</v>
      </c>
      <c r="C958" s="65">
        <v>906</v>
      </c>
      <c r="D958" s="23" t="s">
        <v>24</v>
      </c>
      <c r="E958" s="23" t="s">
        <v>36</v>
      </c>
      <c r="F958" s="54" t="s">
        <v>421</v>
      </c>
      <c r="G958" s="23" t="s">
        <v>417</v>
      </c>
      <c r="H958" s="27">
        <f>'Функциональная 2020'!G755</f>
        <v>0</v>
      </c>
      <c r="I958" s="27">
        <f>'Функциональная 2020'!H755</f>
        <v>9.53</v>
      </c>
      <c r="J958" s="26">
        <f t="shared" si="85"/>
        <v>9.53</v>
      </c>
      <c r="K958" s="26"/>
    </row>
    <row r="959" spans="2:11" ht="69">
      <c r="B959" s="16" t="s">
        <v>665</v>
      </c>
      <c r="C959" s="65">
        <v>906</v>
      </c>
      <c r="D959" s="23" t="s">
        <v>24</v>
      </c>
      <c r="E959" s="23" t="s">
        <v>36</v>
      </c>
      <c r="F959" s="54" t="s">
        <v>692</v>
      </c>
      <c r="G959" s="23"/>
      <c r="H959" s="27">
        <f>H960</f>
        <v>0</v>
      </c>
      <c r="I959" s="27">
        <f>I960</f>
        <v>190.3</v>
      </c>
      <c r="J959" s="26">
        <f t="shared" si="85"/>
        <v>190.3</v>
      </c>
      <c r="K959" s="26"/>
    </row>
    <row r="960" spans="2:11" ht="54.75">
      <c r="B960" s="63" t="s">
        <v>188</v>
      </c>
      <c r="C960" s="65">
        <v>906</v>
      </c>
      <c r="D960" s="23" t="s">
        <v>24</v>
      </c>
      <c r="E960" s="23" t="s">
        <v>36</v>
      </c>
      <c r="F960" s="54" t="s">
        <v>692</v>
      </c>
      <c r="G960" s="23" t="s">
        <v>190</v>
      </c>
      <c r="H960" s="27">
        <f>H961</f>
        <v>0</v>
      </c>
      <c r="I960" s="27">
        <f>I961</f>
        <v>190.3</v>
      </c>
      <c r="J960" s="26">
        <f t="shared" si="85"/>
        <v>190.3</v>
      </c>
      <c r="K960" s="26"/>
    </row>
    <row r="961" spans="2:11" ht="13.5">
      <c r="B961" s="63" t="s">
        <v>215</v>
      </c>
      <c r="C961" s="65">
        <v>906</v>
      </c>
      <c r="D961" s="23" t="s">
        <v>24</v>
      </c>
      <c r="E961" s="23" t="s">
        <v>36</v>
      </c>
      <c r="F961" s="54" t="s">
        <v>692</v>
      </c>
      <c r="G961" s="23" t="s">
        <v>216</v>
      </c>
      <c r="H961" s="27">
        <f>H962+H963</f>
        <v>0</v>
      </c>
      <c r="I961" s="27">
        <f>I962+I963</f>
        <v>190.3</v>
      </c>
      <c r="J961" s="26">
        <f t="shared" si="85"/>
        <v>190.3</v>
      </c>
      <c r="K961" s="26"/>
    </row>
    <row r="962" spans="2:11" ht="13.5">
      <c r="B962" s="63" t="s">
        <v>218</v>
      </c>
      <c r="C962" s="65">
        <v>906</v>
      </c>
      <c r="D962" s="23" t="s">
        <v>24</v>
      </c>
      <c r="E962" s="23" t="s">
        <v>36</v>
      </c>
      <c r="F962" s="54" t="s">
        <v>692</v>
      </c>
      <c r="G962" s="23" t="s">
        <v>217</v>
      </c>
      <c r="H962" s="27">
        <f>'Функциональная 2020'!G759</f>
        <v>0</v>
      </c>
      <c r="I962" s="27">
        <f>'Функциональная 2020'!H759</f>
        <v>146.16</v>
      </c>
      <c r="J962" s="26">
        <f t="shared" si="85"/>
        <v>146.16</v>
      </c>
      <c r="K962" s="26"/>
    </row>
    <row r="963" spans="2:11" ht="27">
      <c r="B963" s="63" t="s">
        <v>174</v>
      </c>
      <c r="C963" s="65">
        <v>906</v>
      </c>
      <c r="D963" s="23" t="s">
        <v>24</v>
      </c>
      <c r="E963" s="23" t="s">
        <v>36</v>
      </c>
      <c r="F963" s="54" t="s">
        <v>692</v>
      </c>
      <c r="G963" s="23" t="s">
        <v>221</v>
      </c>
      <c r="H963" s="27">
        <f>'Функциональная 2020'!G760</f>
        <v>0</v>
      </c>
      <c r="I963" s="27">
        <f>'Функциональная 2020'!H760</f>
        <v>44.14</v>
      </c>
      <c r="J963" s="26">
        <f t="shared" si="85"/>
        <v>44.14</v>
      </c>
      <c r="K963" s="26"/>
    </row>
    <row r="964" spans="2:12" ht="13.5">
      <c r="B964" s="14" t="s">
        <v>59</v>
      </c>
      <c r="C964" s="100">
        <v>906</v>
      </c>
      <c r="D964" s="24" t="s">
        <v>37</v>
      </c>
      <c r="E964" s="23"/>
      <c r="F964" s="54"/>
      <c r="G964" s="23"/>
      <c r="H964" s="26">
        <f>H965</f>
        <v>17918.600000000002</v>
      </c>
      <c r="I964" s="26">
        <f>I965</f>
        <v>20038.200000000004</v>
      </c>
      <c r="J964" s="26">
        <f t="shared" si="85"/>
        <v>2119.600000000002</v>
      </c>
      <c r="K964" s="26"/>
      <c r="L964" s="6"/>
    </row>
    <row r="965" spans="2:11" ht="13.5">
      <c r="B965" s="14" t="s">
        <v>63</v>
      </c>
      <c r="C965" s="100">
        <v>906</v>
      </c>
      <c r="D965" s="24" t="s">
        <v>37</v>
      </c>
      <c r="E965" s="24" t="s">
        <v>15</v>
      </c>
      <c r="F965" s="24"/>
      <c r="G965" s="24"/>
      <c r="H965" s="26">
        <f>H966+H970</f>
        <v>17918.600000000002</v>
      </c>
      <c r="I965" s="26">
        <f>I966+I970</f>
        <v>20038.200000000004</v>
      </c>
      <c r="J965" s="26">
        <f t="shared" si="85"/>
        <v>2119.600000000002</v>
      </c>
      <c r="K965" s="26"/>
    </row>
    <row r="966" spans="2:11" ht="27">
      <c r="B966" s="58" t="s">
        <v>460</v>
      </c>
      <c r="C966" s="65">
        <v>906</v>
      </c>
      <c r="D966" s="23" t="s">
        <v>37</v>
      </c>
      <c r="E966" s="23" t="s">
        <v>15</v>
      </c>
      <c r="F966" s="54" t="s">
        <v>601</v>
      </c>
      <c r="G966" s="23"/>
      <c r="H966" s="26">
        <f aca="true" t="shared" si="86" ref="H966:I968">H967</f>
        <v>0</v>
      </c>
      <c r="I966" s="27">
        <f t="shared" si="86"/>
        <v>2119.56</v>
      </c>
      <c r="J966" s="26">
        <f t="shared" si="85"/>
        <v>2119.56</v>
      </c>
      <c r="K966" s="26"/>
    </row>
    <row r="967" spans="2:11" ht="13.5">
      <c r="B967" s="80" t="s">
        <v>168</v>
      </c>
      <c r="C967" s="65">
        <v>906</v>
      </c>
      <c r="D967" s="23" t="s">
        <v>37</v>
      </c>
      <c r="E967" s="23" t="s">
        <v>15</v>
      </c>
      <c r="F967" s="54" t="s">
        <v>601</v>
      </c>
      <c r="G967" s="23" t="s">
        <v>169</v>
      </c>
      <c r="H967" s="26">
        <f t="shared" si="86"/>
        <v>0</v>
      </c>
      <c r="I967" s="27">
        <f t="shared" si="86"/>
        <v>2119.56</v>
      </c>
      <c r="J967" s="26">
        <f t="shared" si="85"/>
        <v>2119.56</v>
      </c>
      <c r="K967" s="26"/>
    </row>
    <row r="968" spans="2:11" ht="27">
      <c r="B968" s="16" t="s">
        <v>101</v>
      </c>
      <c r="C968" s="65">
        <v>906</v>
      </c>
      <c r="D968" s="23" t="s">
        <v>37</v>
      </c>
      <c r="E968" s="23" t="s">
        <v>15</v>
      </c>
      <c r="F968" s="54" t="s">
        <v>601</v>
      </c>
      <c r="G968" s="23" t="s">
        <v>103</v>
      </c>
      <c r="H968" s="26">
        <f t="shared" si="86"/>
        <v>0</v>
      </c>
      <c r="I968" s="27">
        <f t="shared" si="86"/>
        <v>2119.56</v>
      </c>
      <c r="J968" s="26">
        <f t="shared" si="85"/>
        <v>2119.56</v>
      </c>
      <c r="K968" s="26"/>
    </row>
    <row r="969" spans="2:11" ht="13.5">
      <c r="B969" s="16" t="s">
        <v>123</v>
      </c>
      <c r="C969" s="65">
        <v>906</v>
      </c>
      <c r="D969" s="23" t="s">
        <v>37</v>
      </c>
      <c r="E969" s="23" t="s">
        <v>15</v>
      </c>
      <c r="F969" s="54" t="s">
        <v>601</v>
      </c>
      <c r="G969" s="23" t="s">
        <v>122</v>
      </c>
      <c r="H969" s="26">
        <f>'Функциональная 2020'!G894</f>
        <v>0</v>
      </c>
      <c r="I969" s="27">
        <f>'Функциональная 2020'!H894</f>
        <v>2119.56</v>
      </c>
      <c r="J969" s="26">
        <f t="shared" si="85"/>
        <v>2119.56</v>
      </c>
      <c r="K969" s="26"/>
    </row>
    <row r="970" spans="2:11" ht="27">
      <c r="B970" s="16" t="s">
        <v>541</v>
      </c>
      <c r="C970" s="65">
        <v>906</v>
      </c>
      <c r="D970" s="23" t="s">
        <v>37</v>
      </c>
      <c r="E970" s="23" t="s">
        <v>15</v>
      </c>
      <c r="F970" s="54" t="s">
        <v>40</v>
      </c>
      <c r="G970" s="23"/>
      <c r="H970" s="31">
        <f>H971+H980</f>
        <v>17918.600000000002</v>
      </c>
      <c r="I970" s="31">
        <f>I971+I980</f>
        <v>17918.640000000003</v>
      </c>
      <c r="J970" s="26">
        <f t="shared" si="85"/>
        <v>0.040000000000873115</v>
      </c>
      <c r="K970" s="26"/>
    </row>
    <row r="971" spans="2:11" ht="13.5">
      <c r="B971" s="15" t="s">
        <v>327</v>
      </c>
      <c r="C971" s="65">
        <v>906</v>
      </c>
      <c r="D971" s="23" t="s">
        <v>37</v>
      </c>
      <c r="E971" s="23" t="s">
        <v>15</v>
      </c>
      <c r="F971" s="54" t="s">
        <v>328</v>
      </c>
      <c r="G971" s="23"/>
      <c r="H971" s="31">
        <f>H972</f>
        <v>495.7</v>
      </c>
      <c r="I971" s="31">
        <f>I972</f>
        <v>495.7</v>
      </c>
      <c r="J971" s="26">
        <f t="shared" si="85"/>
        <v>0</v>
      </c>
      <c r="K971" s="26"/>
    </row>
    <row r="972" spans="2:11" ht="27">
      <c r="B972" s="15" t="s">
        <v>462</v>
      </c>
      <c r="C972" s="65">
        <v>906</v>
      </c>
      <c r="D972" s="23" t="s">
        <v>37</v>
      </c>
      <c r="E972" s="23" t="s">
        <v>15</v>
      </c>
      <c r="F972" s="54" t="s">
        <v>408</v>
      </c>
      <c r="G972" s="23"/>
      <c r="H972" s="31">
        <f>H973</f>
        <v>495.7</v>
      </c>
      <c r="I972" s="31">
        <f>I973</f>
        <v>495.7</v>
      </c>
      <c r="J972" s="26">
        <f t="shared" si="85"/>
        <v>0</v>
      </c>
      <c r="K972" s="26"/>
    </row>
    <row r="973" spans="2:11" ht="54.75">
      <c r="B973" s="63" t="s">
        <v>463</v>
      </c>
      <c r="C973" s="65">
        <v>906</v>
      </c>
      <c r="D973" s="23" t="s">
        <v>37</v>
      </c>
      <c r="E973" s="23" t="s">
        <v>15</v>
      </c>
      <c r="F973" s="54" t="s">
        <v>464</v>
      </c>
      <c r="G973" s="23"/>
      <c r="H973" s="31">
        <f>H974+H977</f>
        <v>495.7</v>
      </c>
      <c r="I973" s="31">
        <f>I974+I977</f>
        <v>495.7</v>
      </c>
      <c r="J973" s="26">
        <f t="shared" si="85"/>
        <v>0</v>
      </c>
      <c r="K973" s="26"/>
    </row>
    <row r="974" spans="2:11" ht="27">
      <c r="B974" s="58" t="s">
        <v>192</v>
      </c>
      <c r="C974" s="65">
        <v>906</v>
      </c>
      <c r="D974" s="23" t="s">
        <v>37</v>
      </c>
      <c r="E974" s="23" t="s">
        <v>15</v>
      </c>
      <c r="F974" s="54" t="s">
        <v>464</v>
      </c>
      <c r="G974" s="23" t="s">
        <v>282</v>
      </c>
      <c r="H974" s="27">
        <f>H975</f>
        <v>4.9</v>
      </c>
      <c r="I974" s="27">
        <f>I975</f>
        <v>4.9</v>
      </c>
      <c r="J974" s="26">
        <f t="shared" si="85"/>
        <v>0</v>
      </c>
      <c r="K974" s="26"/>
    </row>
    <row r="975" spans="2:11" ht="13.5">
      <c r="B975" s="15" t="s">
        <v>82</v>
      </c>
      <c r="C975" s="65">
        <v>906</v>
      </c>
      <c r="D975" s="23" t="s">
        <v>37</v>
      </c>
      <c r="E975" s="23" t="s">
        <v>15</v>
      </c>
      <c r="F975" s="54" t="s">
        <v>464</v>
      </c>
      <c r="G975" s="23" t="s">
        <v>83</v>
      </c>
      <c r="H975" s="27">
        <f>H976</f>
        <v>4.9</v>
      </c>
      <c r="I975" s="27">
        <f>I976</f>
        <v>4.9</v>
      </c>
      <c r="J975" s="26">
        <f t="shared" si="85"/>
        <v>0</v>
      </c>
      <c r="K975" s="26"/>
    </row>
    <row r="976" spans="2:11" ht="27">
      <c r="B976" s="16" t="s">
        <v>86</v>
      </c>
      <c r="C976" s="65">
        <v>906</v>
      </c>
      <c r="D976" s="23" t="s">
        <v>37</v>
      </c>
      <c r="E976" s="23" t="s">
        <v>15</v>
      </c>
      <c r="F976" s="54" t="s">
        <v>464</v>
      </c>
      <c r="G976" s="23" t="s">
        <v>85</v>
      </c>
      <c r="H976" s="27">
        <f>'Функциональная 2020'!G901</f>
        <v>4.9</v>
      </c>
      <c r="I976" s="27">
        <f>'Функциональная 2020'!H901</f>
        <v>4.9</v>
      </c>
      <c r="J976" s="26">
        <f t="shared" si="85"/>
        <v>0</v>
      </c>
      <c r="K976" s="26"/>
    </row>
    <row r="977" spans="2:11" ht="13.5">
      <c r="B977" s="69" t="s">
        <v>168</v>
      </c>
      <c r="C977" s="65">
        <v>906</v>
      </c>
      <c r="D977" s="23" t="s">
        <v>37</v>
      </c>
      <c r="E977" s="23" t="s">
        <v>15</v>
      </c>
      <c r="F977" s="54" t="s">
        <v>464</v>
      </c>
      <c r="G977" s="23" t="s">
        <v>455</v>
      </c>
      <c r="H977" s="31">
        <f>H978</f>
        <v>490.8</v>
      </c>
      <c r="I977" s="31">
        <f>I978</f>
        <v>490.8</v>
      </c>
      <c r="J977" s="26">
        <f t="shared" si="85"/>
        <v>0</v>
      </c>
      <c r="K977" s="26"/>
    </row>
    <row r="978" spans="2:11" ht="27">
      <c r="B978" s="69" t="s">
        <v>101</v>
      </c>
      <c r="C978" s="65">
        <v>906</v>
      </c>
      <c r="D978" s="23" t="s">
        <v>37</v>
      </c>
      <c r="E978" s="23" t="s">
        <v>15</v>
      </c>
      <c r="F978" s="54" t="s">
        <v>464</v>
      </c>
      <c r="G978" s="23" t="s">
        <v>103</v>
      </c>
      <c r="H978" s="31">
        <f>H979</f>
        <v>490.8</v>
      </c>
      <c r="I978" s="31">
        <f>I979</f>
        <v>490.8</v>
      </c>
      <c r="J978" s="26">
        <f t="shared" si="85"/>
        <v>0</v>
      </c>
      <c r="K978" s="26"/>
    </row>
    <row r="979" spans="2:11" ht="27">
      <c r="B979" s="69" t="s">
        <v>102</v>
      </c>
      <c r="C979" s="65">
        <v>906</v>
      </c>
      <c r="D979" s="23" t="s">
        <v>37</v>
      </c>
      <c r="E979" s="23" t="s">
        <v>15</v>
      </c>
      <c r="F979" s="54" t="s">
        <v>464</v>
      </c>
      <c r="G979" s="23" t="s">
        <v>104</v>
      </c>
      <c r="H979" s="31">
        <f>'Функциональная 2020'!G904</f>
        <v>490.8</v>
      </c>
      <c r="I979" s="31">
        <f>'Функциональная 2020'!H904</f>
        <v>490.8</v>
      </c>
      <c r="J979" s="26">
        <f t="shared" si="85"/>
        <v>0</v>
      </c>
      <c r="K979" s="26"/>
    </row>
    <row r="980" spans="2:11" ht="27">
      <c r="B980" s="15" t="s">
        <v>390</v>
      </c>
      <c r="C980" s="65">
        <v>906</v>
      </c>
      <c r="D980" s="23" t="s">
        <v>37</v>
      </c>
      <c r="E980" s="23" t="s">
        <v>15</v>
      </c>
      <c r="F980" s="54" t="s">
        <v>461</v>
      </c>
      <c r="G980" s="23"/>
      <c r="H980" s="31">
        <f>H981</f>
        <v>17422.9</v>
      </c>
      <c r="I980" s="31">
        <f>I981</f>
        <v>17422.940000000002</v>
      </c>
      <c r="J980" s="26">
        <f t="shared" si="85"/>
        <v>0.040000000000873115</v>
      </c>
      <c r="K980" s="26"/>
    </row>
    <row r="981" spans="2:11" ht="27">
      <c r="B981" s="15" t="s">
        <v>392</v>
      </c>
      <c r="C981" s="65">
        <v>906</v>
      </c>
      <c r="D981" s="23" t="s">
        <v>37</v>
      </c>
      <c r="E981" s="23" t="s">
        <v>15</v>
      </c>
      <c r="F981" s="54" t="s">
        <v>393</v>
      </c>
      <c r="G981" s="23"/>
      <c r="H981" s="31">
        <f>H982+H989+H996+H1003</f>
        <v>17422.9</v>
      </c>
      <c r="I981" s="31">
        <f>I982+I989+I996+I1003</f>
        <v>17422.940000000002</v>
      </c>
      <c r="J981" s="26">
        <f t="shared" si="85"/>
        <v>0.040000000000873115</v>
      </c>
      <c r="K981" s="26"/>
    </row>
    <row r="982" spans="2:11" ht="54.75">
      <c r="B982" s="15" t="s">
        <v>470</v>
      </c>
      <c r="C982" s="65">
        <v>906</v>
      </c>
      <c r="D982" s="23" t="s">
        <v>37</v>
      </c>
      <c r="E982" s="23" t="s">
        <v>15</v>
      </c>
      <c r="F982" s="54" t="s">
        <v>471</v>
      </c>
      <c r="G982" s="23"/>
      <c r="H982" s="31">
        <f>H983+H986</f>
        <v>131.3</v>
      </c>
      <c r="I982" s="31">
        <f>I983+I986</f>
        <v>202</v>
      </c>
      <c r="J982" s="26">
        <f t="shared" si="85"/>
        <v>70.69999999999999</v>
      </c>
      <c r="K982" s="26"/>
    </row>
    <row r="983" spans="2:11" ht="27">
      <c r="B983" s="58" t="s">
        <v>192</v>
      </c>
      <c r="C983" s="65">
        <v>906</v>
      </c>
      <c r="D983" s="23" t="s">
        <v>37</v>
      </c>
      <c r="E983" s="23" t="s">
        <v>15</v>
      </c>
      <c r="F983" s="54" t="s">
        <v>471</v>
      </c>
      <c r="G983" s="23" t="s">
        <v>282</v>
      </c>
      <c r="H983" s="27">
        <f>H984</f>
        <v>1.3</v>
      </c>
      <c r="I983" s="27">
        <f>I984</f>
        <v>2</v>
      </c>
      <c r="J983" s="26">
        <f t="shared" si="85"/>
        <v>0.7</v>
      </c>
      <c r="K983" s="26"/>
    </row>
    <row r="984" spans="2:11" ht="13.5">
      <c r="B984" s="15" t="s">
        <v>82</v>
      </c>
      <c r="C984" s="65">
        <v>906</v>
      </c>
      <c r="D984" s="23" t="s">
        <v>37</v>
      </c>
      <c r="E984" s="23" t="s">
        <v>15</v>
      </c>
      <c r="F984" s="54" t="s">
        <v>471</v>
      </c>
      <c r="G984" s="23" t="s">
        <v>83</v>
      </c>
      <c r="H984" s="27">
        <f>H985</f>
        <v>1.3</v>
      </c>
      <c r="I984" s="27">
        <f>I985</f>
        <v>2</v>
      </c>
      <c r="J984" s="26">
        <f t="shared" si="85"/>
        <v>0.7</v>
      </c>
      <c r="K984" s="26"/>
    </row>
    <row r="985" spans="2:11" ht="27">
      <c r="B985" s="16" t="s">
        <v>86</v>
      </c>
      <c r="C985" s="65">
        <v>906</v>
      </c>
      <c r="D985" s="23" t="s">
        <v>37</v>
      </c>
      <c r="E985" s="23" t="s">
        <v>15</v>
      </c>
      <c r="F985" s="54" t="s">
        <v>471</v>
      </c>
      <c r="G985" s="23" t="s">
        <v>85</v>
      </c>
      <c r="H985" s="27">
        <f>'Функциональная 2020'!G910</f>
        <v>1.3</v>
      </c>
      <c r="I985" s="27">
        <f>'Функциональная 2020'!H910</f>
        <v>2</v>
      </c>
      <c r="J985" s="26">
        <f t="shared" si="85"/>
        <v>0.7</v>
      </c>
      <c r="K985" s="26"/>
    </row>
    <row r="986" spans="2:11" ht="13.5">
      <c r="B986" s="69" t="s">
        <v>168</v>
      </c>
      <c r="C986" s="65">
        <v>906</v>
      </c>
      <c r="D986" s="23" t="s">
        <v>37</v>
      </c>
      <c r="E986" s="23" t="s">
        <v>15</v>
      </c>
      <c r="F986" s="54" t="s">
        <v>471</v>
      </c>
      <c r="G986" s="23" t="s">
        <v>169</v>
      </c>
      <c r="H986" s="27">
        <f>H987</f>
        <v>130</v>
      </c>
      <c r="I986" s="27">
        <f>I987</f>
        <v>200</v>
      </c>
      <c r="J986" s="26">
        <f t="shared" si="85"/>
        <v>70</v>
      </c>
      <c r="K986" s="26"/>
    </row>
    <row r="987" spans="2:11" ht="13.5">
      <c r="B987" s="69" t="s">
        <v>124</v>
      </c>
      <c r="C987" s="65">
        <v>906</v>
      </c>
      <c r="D987" s="23" t="s">
        <v>37</v>
      </c>
      <c r="E987" s="23" t="s">
        <v>15</v>
      </c>
      <c r="F987" s="54" t="s">
        <v>471</v>
      </c>
      <c r="G987" s="23" t="s">
        <v>466</v>
      </c>
      <c r="H987" s="27">
        <f>H988</f>
        <v>130</v>
      </c>
      <c r="I987" s="27">
        <f>I988</f>
        <v>200</v>
      </c>
      <c r="J987" s="26">
        <f t="shared" si="85"/>
        <v>70</v>
      </c>
      <c r="K987" s="26"/>
    </row>
    <row r="988" spans="2:11" ht="27">
      <c r="B988" s="16" t="s">
        <v>126</v>
      </c>
      <c r="C988" s="65">
        <v>906</v>
      </c>
      <c r="D988" s="23" t="s">
        <v>37</v>
      </c>
      <c r="E988" s="23" t="s">
        <v>15</v>
      </c>
      <c r="F988" s="54" t="s">
        <v>471</v>
      </c>
      <c r="G988" s="23" t="s">
        <v>125</v>
      </c>
      <c r="H988" s="27">
        <f>'Функциональная 2020'!G913</f>
        <v>130</v>
      </c>
      <c r="I988" s="27">
        <f>'Функциональная 2020'!H913</f>
        <v>200</v>
      </c>
      <c r="J988" s="26">
        <f t="shared" si="85"/>
        <v>70</v>
      </c>
      <c r="K988" s="26"/>
    </row>
    <row r="989" spans="2:11" ht="27">
      <c r="B989" s="18" t="s">
        <v>64</v>
      </c>
      <c r="C989" s="65">
        <v>906</v>
      </c>
      <c r="D989" s="23" t="s">
        <v>37</v>
      </c>
      <c r="E989" s="23" t="s">
        <v>15</v>
      </c>
      <c r="F989" s="54" t="s">
        <v>465</v>
      </c>
      <c r="G989" s="23"/>
      <c r="H989" s="27">
        <f>H990+H993</f>
        <v>4623</v>
      </c>
      <c r="I989" s="27">
        <f>I990+I993</f>
        <v>4623</v>
      </c>
      <c r="J989" s="26">
        <f t="shared" si="85"/>
        <v>0</v>
      </c>
      <c r="K989" s="26"/>
    </row>
    <row r="990" spans="2:11" ht="27">
      <c r="B990" s="58" t="s">
        <v>192</v>
      </c>
      <c r="C990" s="65">
        <v>906</v>
      </c>
      <c r="D990" s="23" t="s">
        <v>37</v>
      </c>
      <c r="E990" s="23" t="s">
        <v>15</v>
      </c>
      <c r="F990" s="54" t="s">
        <v>465</v>
      </c>
      <c r="G990" s="23" t="s">
        <v>282</v>
      </c>
      <c r="H990" s="27">
        <f>H991</f>
        <v>23</v>
      </c>
      <c r="I990" s="27">
        <f>I991</f>
        <v>23</v>
      </c>
      <c r="J990" s="26">
        <f t="shared" si="85"/>
        <v>0</v>
      </c>
      <c r="K990" s="26"/>
    </row>
    <row r="991" spans="2:11" ht="13.5">
      <c r="B991" s="15" t="s">
        <v>82</v>
      </c>
      <c r="C991" s="65">
        <v>906</v>
      </c>
      <c r="D991" s="23" t="s">
        <v>37</v>
      </c>
      <c r="E991" s="23" t="s">
        <v>15</v>
      </c>
      <c r="F991" s="54" t="s">
        <v>465</v>
      </c>
      <c r="G991" s="23" t="s">
        <v>83</v>
      </c>
      <c r="H991" s="27">
        <f>H992</f>
        <v>23</v>
      </c>
      <c r="I991" s="27">
        <f>I992</f>
        <v>23</v>
      </c>
      <c r="J991" s="26">
        <f t="shared" si="85"/>
        <v>0</v>
      </c>
      <c r="K991" s="26"/>
    </row>
    <row r="992" spans="2:11" ht="27">
      <c r="B992" s="16" t="s">
        <v>86</v>
      </c>
      <c r="C992" s="65">
        <v>906</v>
      </c>
      <c r="D992" s="23" t="s">
        <v>37</v>
      </c>
      <c r="E992" s="23" t="s">
        <v>15</v>
      </c>
      <c r="F992" s="54" t="s">
        <v>465</v>
      </c>
      <c r="G992" s="23" t="s">
        <v>85</v>
      </c>
      <c r="H992" s="27">
        <f>'Функциональная 2020'!G917</f>
        <v>23</v>
      </c>
      <c r="I992" s="27">
        <f>'Функциональная 2020'!H917</f>
        <v>23</v>
      </c>
      <c r="J992" s="26">
        <f t="shared" si="85"/>
        <v>0</v>
      </c>
      <c r="K992" s="26"/>
    </row>
    <row r="993" spans="2:11" ht="13.5">
      <c r="B993" s="69" t="s">
        <v>168</v>
      </c>
      <c r="C993" s="65">
        <v>906</v>
      </c>
      <c r="D993" s="23" t="s">
        <v>37</v>
      </c>
      <c r="E993" s="23" t="s">
        <v>15</v>
      </c>
      <c r="F993" s="54" t="s">
        <v>465</v>
      </c>
      <c r="G993" s="23" t="s">
        <v>169</v>
      </c>
      <c r="H993" s="27">
        <f>H994</f>
        <v>4600</v>
      </c>
      <c r="I993" s="27">
        <f>I994</f>
        <v>4600</v>
      </c>
      <c r="J993" s="26">
        <f t="shared" si="85"/>
        <v>0</v>
      </c>
      <c r="K993" s="26"/>
    </row>
    <row r="994" spans="2:11" ht="13.5">
      <c r="B994" s="69" t="s">
        <v>124</v>
      </c>
      <c r="C994" s="65">
        <v>906</v>
      </c>
      <c r="D994" s="23" t="s">
        <v>37</v>
      </c>
      <c r="E994" s="23" t="s">
        <v>15</v>
      </c>
      <c r="F994" s="54" t="s">
        <v>465</v>
      </c>
      <c r="G994" s="23" t="s">
        <v>466</v>
      </c>
      <c r="H994" s="27">
        <f>H995</f>
        <v>4600</v>
      </c>
      <c r="I994" s="27">
        <f>I995</f>
        <v>4600</v>
      </c>
      <c r="J994" s="26">
        <f t="shared" si="85"/>
        <v>0</v>
      </c>
      <c r="K994" s="26"/>
    </row>
    <row r="995" spans="2:11" ht="27">
      <c r="B995" s="16" t="s">
        <v>126</v>
      </c>
      <c r="C995" s="65">
        <v>906</v>
      </c>
      <c r="D995" s="23" t="s">
        <v>37</v>
      </c>
      <c r="E995" s="23" t="s">
        <v>15</v>
      </c>
      <c r="F995" s="54" t="s">
        <v>465</v>
      </c>
      <c r="G995" s="23" t="s">
        <v>125</v>
      </c>
      <c r="H995" s="27">
        <f>'Функциональная 2020'!G920</f>
        <v>4600</v>
      </c>
      <c r="I995" s="27">
        <f>'Функциональная 2020'!H920</f>
        <v>4600</v>
      </c>
      <c r="J995" s="26">
        <f t="shared" si="85"/>
        <v>0</v>
      </c>
      <c r="K995" s="26"/>
    </row>
    <row r="996" spans="2:11" ht="13.5">
      <c r="B996" s="16" t="s">
        <v>159</v>
      </c>
      <c r="C996" s="65">
        <v>906</v>
      </c>
      <c r="D996" s="23" t="s">
        <v>37</v>
      </c>
      <c r="E996" s="23" t="s">
        <v>15</v>
      </c>
      <c r="F996" s="54" t="s">
        <v>467</v>
      </c>
      <c r="G996" s="23"/>
      <c r="H996" s="27">
        <f>H997+H1000</f>
        <v>2964.7</v>
      </c>
      <c r="I996" s="27">
        <f>I997+I1000</f>
        <v>2894</v>
      </c>
      <c r="J996" s="26">
        <f t="shared" si="85"/>
        <v>-70.69999999999982</v>
      </c>
      <c r="K996" s="26"/>
    </row>
    <row r="997" spans="2:11" ht="27">
      <c r="B997" s="58" t="s">
        <v>192</v>
      </c>
      <c r="C997" s="65">
        <v>906</v>
      </c>
      <c r="D997" s="23" t="s">
        <v>37</v>
      </c>
      <c r="E997" s="23" t="s">
        <v>15</v>
      </c>
      <c r="F997" s="54" t="s">
        <v>467</v>
      </c>
      <c r="G997" s="23" t="s">
        <v>282</v>
      </c>
      <c r="H997" s="27">
        <f>H998</f>
        <v>14.7</v>
      </c>
      <c r="I997" s="27">
        <f>I998</f>
        <v>14.7</v>
      </c>
      <c r="J997" s="26">
        <f aca="true" t="shared" si="87" ref="J997:J1010">I997-H997</f>
        <v>0</v>
      </c>
      <c r="K997" s="26"/>
    </row>
    <row r="998" spans="2:11" ht="13.5">
      <c r="B998" s="15" t="s">
        <v>82</v>
      </c>
      <c r="C998" s="65">
        <v>906</v>
      </c>
      <c r="D998" s="23" t="s">
        <v>37</v>
      </c>
      <c r="E998" s="23" t="s">
        <v>15</v>
      </c>
      <c r="F998" s="54" t="s">
        <v>467</v>
      </c>
      <c r="G998" s="23" t="s">
        <v>83</v>
      </c>
      <c r="H998" s="27">
        <f>H999</f>
        <v>14.7</v>
      </c>
      <c r="I998" s="27">
        <f>I999</f>
        <v>14.7</v>
      </c>
      <c r="J998" s="26">
        <f t="shared" si="87"/>
        <v>0</v>
      </c>
      <c r="K998" s="26"/>
    </row>
    <row r="999" spans="2:11" ht="27">
      <c r="B999" s="16" t="s">
        <v>86</v>
      </c>
      <c r="C999" s="65">
        <v>906</v>
      </c>
      <c r="D999" s="23" t="s">
        <v>37</v>
      </c>
      <c r="E999" s="23" t="s">
        <v>15</v>
      </c>
      <c r="F999" s="54" t="s">
        <v>467</v>
      </c>
      <c r="G999" s="23" t="s">
        <v>85</v>
      </c>
      <c r="H999" s="27">
        <f>'Функциональная 2020'!G924</f>
        <v>14.7</v>
      </c>
      <c r="I999" s="27">
        <f>'Функциональная 2020'!H924</f>
        <v>14.7</v>
      </c>
      <c r="J999" s="26">
        <f t="shared" si="87"/>
        <v>0</v>
      </c>
      <c r="K999" s="26"/>
    </row>
    <row r="1000" spans="2:11" ht="13.5">
      <c r="B1000" s="69" t="s">
        <v>168</v>
      </c>
      <c r="C1000" s="65">
        <v>906</v>
      </c>
      <c r="D1000" s="23" t="s">
        <v>37</v>
      </c>
      <c r="E1000" s="23" t="s">
        <v>15</v>
      </c>
      <c r="F1000" s="54" t="s">
        <v>467</v>
      </c>
      <c r="G1000" s="23" t="s">
        <v>169</v>
      </c>
      <c r="H1000" s="27">
        <f>H1001</f>
        <v>2950</v>
      </c>
      <c r="I1000" s="27">
        <f>I1001</f>
        <v>2879.3</v>
      </c>
      <c r="J1000" s="26">
        <f t="shared" si="87"/>
        <v>-70.69999999999982</v>
      </c>
      <c r="K1000" s="26"/>
    </row>
    <row r="1001" spans="2:11" ht="13.5">
      <c r="B1001" s="69" t="s">
        <v>124</v>
      </c>
      <c r="C1001" s="65">
        <v>906</v>
      </c>
      <c r="D1001" s="23" t="s">
        <v>37</v>
      </c>
      <c r="E1001" s="23" t="s">
        <v>15</v>
      </c>
      <c r="F1001" s="54" t="s">
        <v>467</v>
      </c>
      <c r="G1001" s="23" t="s">
        <v>103</v>
      </c>
      <c r="H1001" s="27">
        <f>H1002</f>
        <v>2950</v>
      </c>
      <c r="I1001" s="27">
        <f>I1002</f>
        <v>2879.3</v>
      </c>
      <c r="J1001" s="26">
        <f t="shared" si="87"/>
        <v>-70.69999999999982</v>
      </c>
      <c r="K1001" s="26"/>
    </row>
    <row r="1002" spans="2:11" ht="27">
      <c r="B1002" s="16" t="s">
        <v>126</v>
      </c>
      <c r="C1002" s="65">
        <v>906</v>
      </c>
      <c r="D1002" s="23" t="s">
        <v>37</v>
      </c>
      <c r="E1002" s="23" t="s">
        <v>15</v>
      </c>
      <c r="F1002" s="54" t="s">
        <v>467</v>
      </c>
      <c r="G1002" s="23" t="s">
        <v>532</v>
      </c>
      <c r="H1002" s="27">
        <f>'Функциональная 2020'!G927</f>
        <v>2950</v>
      </c>
      <c r="I1002" s="27">
        <f>'Функциональная 2020'!H927</f>
        <v>2879.3</v>
      </c>
      <c r="J1002" s="26">
        <f t="shared" si="87"/>
        <v>-70.69999999999982</v>
      </c>
      <c r="K1002" s="26"/>
    </row>
    <row r="1003" spans="2:11" ht="41.25">
      <c r="B1003" s="16" t="s">
        <v>469</v>
      </c>
      <c r="C1003" s="65">
        <v>906</v>
      </c>
      <c r="D1003" s="23" t="s">
        <v>37</v>
      </c>
      <c r="E1003" s="23" t="s">
        <v>15</v>
      </c>
      <c r="F1003" s="54" t="s">
        <v>468</v>
      </c>
      <c r="G1003" s="23"/>
      <c r="H1003" s="27">
        <f>H1004+H1007</f>
        <v>9703.900000000001</v>
      </c>
      <c r="I1003" s="27">
        <f>I1004+I1007</f>
        <v>9703.94</v>
      </c>
      <c r="J1003" s="26">
        <f t="shared" si="87"/>
        <v>0.039999999999054126</v>
      </c>
      <c r="K1003" s="26"/>
    </row>
    <row r="1004" spans="2:11" ht="27">
      <c r="B1004" s="58" t="s">
        <v>192</v>
      </c>
      <c r="C1004" s="65">
        <v>906</v>
      </c>
      <c r="D1004" s="23" t="s">
        <v>37</v>
      </c>
      <c r="E1004" s="23" t="s">
        <v>15</v>
      </c>
      <c r="F1004" s="54" t="s">
        <v>468</v>
      </c>
      <c r="G1004" s="23" t="s">
        <v>282</v>
      </c>
      <c r="H1004" s="27">
        <f>H1005</f>
        <v>48.2</v>
      </c>
      <c r="I1004" s="27">
        <f>I1005</f>
        <v>48.2</v>
      </c>
      <c r="J1004" s="26">
        <f t="shared" si="87"/>
        <v>0</v>
      </c>
      <c r="K1004" s="26"/>
    </row>
    <row r="1005" spans="2:11" ht="13.5">
      <c r="B1005" s="15" t="s">
        <v>82</v>
      </c>
      <c r="C1005" s="65">
        <v>906</v>
      </c>
      <c r="D1005" s="23" t="s">
        <v>37</v>
      </c>
      <c r="E1005" s="23" t="s">
        <v>15</v>
      </c>
      <c r="F1005" s="54" t="s">
        <v>468</v>
      </c>
      <c r="G1005" s="23" t="s">
        <v>83</v>
      </c>
      <c r="H1005" s="27">
        <f>H1006</f>
        <v>48.2</v>
      </c>
      <c r="I1005" s="27">
        <f>I1006</f>
        <v>48.2</v>
      </c>
      <c r="J1005" s="26">
        <f t="shared" si="87"/>
        <v>0</v>
      </c>
      <c r="K1005" s="26"/>
    </row>
    <row r="1006" spans="2:11" ht="27">
      <c r="B1006" s="16" t="s">
        <v>86</v>
      </c>
      <c r="C1006" s="65">
        <v>906</v>
      </c>
      <c r="D1006" s="23" t="s">
        <v>37</v>
      </c>
      <c r="E1006" s="23" t="s">
        <v>15</v>
      </c>
      <c r="F1006" s="54" t="s">
        <v>468</v>
      </c>
      <c r="G1006" s="23" t="s">
        <v>85</v>
      </c>
      <c r="H1006" s="27">
        <f>'Функциональная 2020'!G931</f>
        <v>48.2</v>
      </c>
      <c r="I1006" s="27">
        <f>'Функциональная 2020'!H931</f>
        <v>48.2</v>
      </c>
      <c r="J1006" s="26">
        <f t="shared" si="87"/>
        <v>0</v>
      </c>
      <c r="K1006" s="26"/>
    </row>
    <row r="1007" spans="2:11" ht="13.5">
      <c r="B1007" s="69" t="s">
        <v>168</v>
      </c>
      <c r="C1007" s="65">
        <v>906</v>
      </c>
      <c r="D1007" s="23" t="s">
        <v>37</v>
      </c>
      <c r="E1007" s="23" t="s">
        <v>15</v>
      </c>
      <c r="F1007" s="54" t="s">
        <v>468</v>
      </c>
      <c r="G1007" s="23" t="s">
        <v>169</v>
      </c>
      <c r="H1007" s="27">
        <f>H1008</f>
        <v>9655.7</v>
      </c>
      <c r="I1007" s="27">
        <f>I1008</f>
        <v>9655.74</v>
      </c>
      <c r="J1007" s="26">
        <f t="shared" si="87"/>
        <v>0.039999999999054126</v>
      </c>
      <c r="K1007" s="26"/>
    </row>
    <row r="1008" spans="2:11" ht="13.5">
      <c r="B1008" s="69" t="s">
        <v>124</v>
      </c>
      <c r="C1008" s="65">
        <v>906</v>
      </c>
      <c r="D1008" s="23" t="s">
        <v>37</v>
      </c>
      <c r="E1008" s="23" t="s">
        <v>15</v>
      </c>
      <c r="F1008" s="54" t="s">
        <v>468</v>
      </c>
      <c r="G1008" s="23" t="s">
        <v>466</v>
      </c>
      <c r="H1008" s="27">
        <f>H1009</f>
        <v>9655.7</v>
      </c>
      <c r="I1008" s="27">
        <f>I1009</f>
        <v>9655.74</v>
      </c>
      <c r="J1008" s="26">
        <f t="shared" si="87"/>
        <v>0.039999999999054126</v>
      </c>
      <c r="K1008" s="26"/>
    </row>
    <row r="1009" spans="2:11" ht="27">
      <c r="B1009" s="16" t="s">
        <v>126</v>
      </c>
      <c r="C1009" s="65">
        <v>906</v>
      </c>
      <c r="D1009" s="23" t="s">
        <v>37</v>
      </c>
      <c r="E1009" s="23" t="s">
        <v>15</v>
      </c>
      <c r="F1009" s="54" t="s">
        <v>468</v>
      </c>
      <c r="G1009" s="23" t="s">
        <v>125</v>
      </c>
      <c r="H1009" s="27">
        <f>'Функциональная 2020'!G934</f>
        <v>9655.7</v>
      </c>
      <c r="I1009" s="27">
        <f>'Функциональная 2020'!H934</f>
        <v>9655.74</v>
      </c>
      <c r="J1009" s="26">
        <f t="shared" si="87"/>
        <v>0.039999999999054126</v>
      </c>
      <c r="K1009" s="26"/>
    </row>
    <row r="1010" spans="2:11" ht="13.5">
      <c r="B1010" s="14" t="s">
        <v>76</v>
      </c>
      <c r="C1010" s="65"/>
      <c r="D1010" s="23"/>
      <c r="E1010" s="23"/>
      <c r="F1010" s="23"/>
      <c r="G1010" s="23"/>
      <c r="H1010" s="26">
        <f>H21+H558+H699</f>
        <v>613406.0999999999</v>
      </c>
      <c r="I1010" s="26">
        <f>I21+I558+I699</f>
        <v>735245.62</v>
      </c>
      <c r="J1010" s="26">
        <f t="shared" si="87"/>
        <v>121839.52000000014</v>
      </c>
      <c r="K1010" s="26" t="e">
        <f>H1010-#REF!</f>
        <v>#REF!</v>
      </c>
    </row>
    <row r="1011" spans="2:11" ht="13.5">
      <c r="B1011" s="7"/>
      <c r="C1011" s="7"/>
      <c r="D1011" s="3"/>
      <c r="E1011" s="3"/>
      <c r="F1011" s="8"/>
      <c r="G1011" s="3"/>
      <c r="H1011" s="3"/>
      <c r="I1011" s="3"/>
      <c r="J1011" s="3"/>
      <c r="K1011" s="3"/>
    </row>
    <row r="1012" spans="2:11" ht="13.5">
      <c r="B1012" s="171"/>
      <c r="C1012" s="171"/>
      <c r="D1012" s="171"/>
      <c r="E1012" s="171"/>
      <c r="F1012" s="171"/>
      <c r="G1012" s="171"/>
      <c r="H1012" s="3"/>
      <c r="I1012" s="3"/>
      <c r="J1012" s="3"/>
      <c r="K1012" s="3"/>
    </row>
    <row r="1013" spans="2:11" ht="13.5"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2:11" ht="13.5">
      <c r="B1014" s="9"/>
      <c r="C1014" s="3"/>
      <c r="D1014" s="10"/>
      <c r="E1014" s="10"/>
      <c r="F1014" s="10"/>
      <c r="G1014" s="10"/>
      <c r="H1014" s="10"/>
      <c r="I1014" s="10"/>
      <c r="J1014" s="10"/>
      <c r="K1014" s="10"/>
    </row>
    <row r="1015" spans="2:11" ht="13.5">
      <c r="B1015" s="3"/>
      <c r="C1015" s="3"/>
      <c r="D1015" s="4"/>
      <c r="E1015" s="4"/>
      <c r="F1015" s="4"/>
      <c r="G1015" s="4"/>
      <c r="H1015" s="4"/>
      <c r="I1015" s="4"/>
      <c r="J1015" s="4"/>
      <c r="K1015" s="4"/>
    </row>
  </sheetData>
  <sheetProtection/>
  <mergeCells count="27">
    <mergeCell ref="D12:G12"/>
    <mergeCell ref="B13:K13"/>
    <mergeCell ref="B4:K4"/>
    <mergeCell ref="D5:G5"/>
    <mergeCell ref="D6:G6"/>
    <mergeCell ref="D7:G7"/>
    <mergeCell ref="D8:G8"/>
    <mergeCell ref="B9:K9"/>
    <mergeCell ref="B14:K14"/>
    <mergeCell ref="B15:K15"/>
    <mergeCell ref="G18:G19"/>
    <mergeCell ref="D18:D19"/>
    <mergeCell ref="C18:C19"/>
    <mergeCell ref="B17:B19"/>
    <mergeCell ref="J17:J19"/>
    <mergeCell ref="H17:H19"/>
    <mergeCell ref="I17:I19"/>
    <mergeCell ref="B1:K1"/>
    <mergeCell ref="B2:K2"/>
    <mergeCell ref="B3:J3"/>
    <mergeCell ref="B10:J10"/>
    <mergeCell ref="B11:K11"/>
    <mergeCell ref="B1012:G1012"/>
    <mergeCell ref="K17:K19"/>
    <mergeCell ref="C17:G17"/>
    <mergeCell ref="E18:E19"/>
    <mergeCell ref="F18:F19"/>
  </mergeCells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20"/>
  <sheetViews>
    <sheetView tabSelected="1" zoomScalePageLayoutView="0" workbookViewId="0" topLeftCell="B1">
      <selection activeCell="B11" sqref="B11:J11"/>
    </sheetView>
  </sheetViews>
  <sheetFormatPr defaultColWidth="9.28125" defaultRowHeight="12.75"/>
  <cols>
    <col min="1" max="1" width="33.00390625" style="43" hidden="1" customWidth="1"/>
    <col min="2" max="2" width="75.7109375" style="50" customWidth="1"/>
    <col min="3" max="3" width="19.28125" style="93" customWidth="1"/>
    <col min="4" max="4" width="15.28125" style="47" customWidth="1"/>
    <col min="5" max="5" width="15.421875" style="47" hidden="1" customWidth="1"/>
    <col min="6" max="6" width="13.7109375" style="43" hidden="1" customWidth="1"/>
    <col min="7" max="7" width="13.57421875" style="43" hidden="1" customWidth="1"/>
    <col min="8" max="8" width="13.57421875" style="43" customWidth="1"/>
    <col min="9" max="9" width="15.57421875" style="43" customWidth="1"/>
    <col min="10" max="10" width="14.7109375" style="43" customWidth="1"/>
    <col min="11" max="11" width="11.7109375" style="43" hidden="1" customWidth="1"/>
    <col min="12" max="16384" width="9.28125" style="43" customWidth="1"/>
  </cols>
  <sheetData>
    <row r="1" spans="2:11" ht="15">
      <c r="B1" s="164" t="s">
        <v>519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1" ht="15.75" customHeight="1">
      <c r="B2" s="162" t="s">
        <v>698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15.75" customHeight="1">
      <c r="B3" s="162" t="s">
        <v>176</v>
      </c>
      <c r="C3" s="162"/>
      <c r="D3" s="162"/>
      <c r="E3" s="162"/>
      <c r="F3" s="162"/>
      <c r="G3" s="162"/>
      <c r="H3" s="162"/>
      <c r="I3" s="162"/>
      <c r="J3" s="162"/>
      <c r="K3" s="56"/>
    </row>
    <row r="4" spans="2:11" ht="15.75" customHeight="1">
      <c r="B4" s="162" t="s">
        <v>699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1" ht="15.75" customHeight="1" hidden="1">
      <c r="B5" s="51"/>
      <c r="C5" s="188"/>
      <c r="D5" s="188"/>
      <c r="E5" s="188"/>
      <c r="F5" s="52"/>
      <c r="G5" s="52"/>
      <c r="H5" s="52"/>
      <c r="I5" s="52"/>
      <c r="J5" s="52"/>
      <c r="K5" s="52"/>
    </row>
    <row r="6" spans="2:11" ht="15.75" customHeight="1" hidden="1">
      <c r="B6" s="51"/>
      <c r="C6" s="188"/>
      <c r="D6" s="188"/>
      <c r="E6" s="188"/>
      <c r="F6" s="52"/>
      <c r="G6" s="52"/>
      <c r="H6" s="52"/>
      <c r="I6" s="52"/>
      <c r="J6" s="52"/>
      <c r="K6" s="52"/>
    </row>
    <row r="7" spans="2:11" ht="15.75" customHeight="1" hidden="1">
      <c r="B7" s="51"/>
      <c r="C7" s="188"/>
      <c r="D7" s="188"/>
      <c r="E7" s="188"/>
      <c r="F7" s="52"/>
      <c r="G7" s="52"/>
      <c r="H7" s="52"/>
      <c r="I7" s="52"/>
      <c r="J7" s="52"/>
      <c r="K7" s="52"/>
    </row>
    <row r="8" spans="2:11" ht="15.75" customHeight="1" hidden="1">
      <c r="B8" s="51"/>
      <c r="C8" s="188"/>
      <c r="D8" s="188"/>
      <c r="E8" s="188"/>
      <c r="F8" s="52"/>
      <c r="G8" s="52"/>
      <c r="H8" s="52"/>
      <c r="I8" s="52"/>
      <c r="J8" s="52"/>
      <c r="K8" s="52"/>
    </row>
    <row r="9" spans="2:11" ht="18.75" customHeight="1">
      <c r="B9" s="162" t="s">
        <v>651</v>
      </c>
      <c r="C9" s="162"/>
      <c r="D9" s="162"/>
      <c r="E9" s="162"/>
      <c r="F9" s="162"/>
      <c r="G9" s="162"/>
      <c r="H9" s="162"/>
      <c r="I9" s="162"/>
      <c r="J9" s="162"/>
      <c r="K9" s="162"/>
    </row>
    <row r="10" spans="2:11" ht="18.75" customHeight="1">
      <c r="B10" s="162" t="s">
        <v>652</v>
      </c>
      <c r="C10" s="162"/>
      <c r="D10" s="162"/>
      <c r="E10" s="162"/>
      <c r="F10" s="162"/>
      <c r="G10" s="162"/>
      <c r="H10" s="162"/>
      <c r="I10" s="162"/>
      <c r="J10" s="162"/>
      <c r="K10" s="56"/>
    </row>
    <row r="11" spans="2:14" ht="15.75" customHeight="1">
      <c r="B11" s="190" t="s">
        <v>724</v>
      </c>
      <c r="C11" s="162"/>
      <c r="D11" s="162"/>
      <c r="E11" s="162"/>
      <c r="F11" s="162"/>
      <c r="G11" s="162"/>
      <c r="H11" s="162"/>
      <c r="I11" s="162"/>
      <c r="J11" s="162"/>
      <c r="K11" s="103"/>
      <c r="L11" s="103"/>
      <c r="M11" s="103"/>
      <c r="N11" s="103"/>
    </row>
    <row r="12" spans="2:5" ht="15.75" customHeight="1">
      <c r="B12" s="44"/>
      <c r="C12" s="189"/>
      <c r="D12" s="189"/>
      <c r="E12" s="189"/>
    </row>
    <row r="13" spans="2:11" ht="13.5">
      <c r="B13" s="182" t="s">
        <v>0</v>
      </c>
      <c r="C13" s="182"/>
      <c r="D13" s="182"/>
      <c r="E13" s="182"/>
      <c r="F13" s="182"/>
      <c r="G13" s="182"/>
      <c r="H13" s="182"/>
      <c r="I13" s="182"/>
      <c r="J13" s="182"/>
      <c r="K13" s="182"/>
    </row>
    <row r="14" spans="2:11" ht="15.75" customHeight="1">
      <c r="B14" s="182" t="s">
        <v>512</v>
      </c>
      <c r="C14" s="182"/>
      <c r="D14" s="182"/>
      <c r="E14" s="182"/>
      <c r="F14" s="182"/>
      <c r="G14" s="182"/>
      <c r="H14" s="182"/>
      <c r="I14" s="182"/>
      <c r="J14" s="182"/>
      <c r="K14" s="182"/>
    </row>
    <row r="15" spans="2:11" ht="15.75" customHeight="1">
      <c r="B15" s="182" t="s">
        <v>650</v>
      </c>
      <c r="C15" s="182"/>
      <c r="D15" s="182"/>
      <c r="E15" s="182"/>
      <c r="F15" s="182"/>
      <c r="G15" s="182"/>
      <c r="H15" s="182"/>
      <c r="I15" s="182"/>
      <c r="J15" s="182"/>
      <c r="K15" s="182"/>
    </row>
    <row r="16" spans="2:4" ht="11.25" customHeight="1">
      <c r="B16" s="45"/>
      <c r="C16" s="91"/>
      <c r="D16" s="46"/>
    </row>
    <row r="17" spans="2:11" ht="15" customHeight="1">
      <c r="B17" s="172" t="s">
        <v>1</v>
      </c>
      <c r="C17" s="163" t="s">
        <v>5</v>
      </c>
      <c r="D17" s="163" t="s">
        <v>6</v>
      </c>
      <c r="E17" s="163" t="s">
        <v>160</v>
      </c>
      <c r="F17" s="187" t="s">
        <v>161</v>
      </c>
      <c r="G17" s="187" t="s">
        <v>165</v>
      </c>
      <c r="H17" s="169" t="s">
        <v>658</v>
      </c>
      <c r="I17" s="183" t="s">
        <v>701</v>
      </c>
      <c r="J17" s="176" t="s">
        <v>659</v>
      </c>
      <c r="K17" s="179" t="s">
        <v>132</v>
      </c>
    </row>
    <row r="18" spans="2:11" ht="15" customHeight="1">
      <c r="B18" s="172"/>
      <c r="C18" s="163"/>
      <c r="D18" s="163"/>
      <c r="E18" s="163"/>
      <c r="F18" s="187"/>
      <c r="G18" s="187"/>
      <c r="H18" s="169"/>
      <c r="I18" s="184"/>
      <c r="J18" s="177"/>
      <c r="K18" s="180"/>
    </row>
    <row r="19" spans="2:11" ht="30" customHeight="1">
      <c r="B19" s="172"/>
      <c r="C19" s="163"/>
      <c r="D19" s="163"/>
      <c r="E19" s="163"/>
      <c r="F19" s="187"/>
      <c r="G19" s="187"/>
      <c r="H19" s="169"/>
      <c r="I19" s="185"/>
      <c r="J19" s="178"/>
      <c r="K19" s="181"/>
    </row>
    <row r="20" spans="2:11" ht="13.5">
      <c r="B20" s="22">
        <v>1</v>
      </c>
      <c r="C20" s="25">
        <v>2</v>
      </c>
      <c r="D20" s="25">
        <v>3</v>
      </c>
      <c r="E20" s="25">
        <v>6</v>
      </c>
      <c r="F20" s="83">
        <v>7</v>
      </c>
      <c r="G20" s="83">
        <v>7</v>
      </c>
      <c r="H20" s="83">
        <v>4</v>
      </c>
      <c r="I20" s="83">
        <v>5</v>
      </c>
      <c r="J20" s="83">
        <v>6</v>
      </c>
      <c r="K20" s="33">
        <v>8</v>
      </c>
    </row>
    <row r="21" spans="2:11" ht="41.25">
      <c r="B21" s="61" t="s">
        <v>533</v>
      </c>
      <c r="C21" s="53" t="s">
        <v>8</v>
      </c>
      <c r="D21" s="25"/>
      <c r="E21" s="26" t="e">
        <f>#REF!</f>
        <v>#REF!</v>
      </c>
      <c r="F21" s="26" t="e">
        <f>#REF!</f>
        <v>#REF!</v>
      </c>
      <c r="G21" s="26" t="e">
        <f>#REF!</f>
        <v>#REF!</v>
      </c>
      <c r="H21" s="26">
        <f>H22+H26+H35+H31</f>
        <v>64989.899999999994</v>
      </c>
      <c r="I21" s="26">
        <f>I22+I26+I35+I31</f>
        <v>65153.659999999996</v>
      </c>
      <c r="J21" s="150">
        <f>I21-H21</f>
        <v>163.76000000000204</v>
      </c>
      <c r="K21" s="131" t="e">
        <f aca="true" t="shared" si="0" ref="K21:K28">H21-G21</f>
        <v>#REF!</v>
      </c>
    </row>
    <row r="22" spans="2:11" ht="41.25">
      <c r="B22" s="17" t="s">
        <v>487</v>
      </c>
      <c r="C22" s="54" t="s">
        <v>488</v>
      </c>
      <c r="D22" s="24"/>
      <c r="E22" s="26" t="e">
        <f>E23+E78+E108+E175+E205+E238+E256+E263+E251</f>
        <v>#REF!</v>
      </c>
      <c r="F22" s="26" t="e">
        <f>F23+F78+F108+F175+F205+F238+F256+F263+F251</f>
        <v>#REF!</v>
      </c>
      <c r="G22" s="26" t="e">
        <f>G23+G78+G108+G175+G205+G238+G256+G263+G251</f>
        <v>#REF!</v>
      </c>
      <c r="H22" s="27">
        <f aca="true" t="shared" si="1" ref="H22:I24">H23</f>
        <v>16685</v>
      </c>
      <c r="I22" s="27">
        <f t="shared" si="1"/>
        <v>16685</v>
      </c>
      <c r="J22" s="150">
        <f aca="true" t="shared" si="2" ref="J22:J85">I22-H22</f>
        <v>0</v>
      </c>
      <c r="K22" s="131" t="e">
        <f t="shared" si="0"/>
        <v>#REF!</v>
      </c>
    </row>
    <row r="23" spans="2:11" ht="13.5">
      <c r="B23" s="63" t="s">
        <v>489</v>
      </c>
      <c r="C23" s="54" t="s">
        <v>490</v>
      </c>
      <c r="D23" s="23" t="s">
        <v>10</v>
      </c>
      <c r="E23" s="26" t="e">
        <f aca="true" t="shared" si="3" ref="E23:G24">E24</f>
        <v>#REF!</v>
      </c>
      <c r="F23" s="26" t="e">
        <f t="shared" si="3"/>
        <v>#REF!</v>
      </c>
      <c r="G23" s="26" t="e">
        <f t="shared" si="3"/>
        <v>#REF!</v>
      </c>
      <c r="H23" s="27">
        <f t="shared" si="1"/>
        <v>16685</v>
      </c>
      <c r="I23" s="27">
        <f t="shared" si="1"/>
        <v>16685</v>
      </c>
      <c r="J23" s="150">
        <f t="shared" si="2"/>
        <v>0</v>
      </c>
      <c r="K23" s="131" t="e">
        <f t="shared" si="0"/>
        <v>#REF!</v>
      </c>
    </row>
    <row r="24" spans="2:11" ht="13.5">
      <c r="B24" s="63" t="s">
        <v>16</v>
      </c>
      <c r="C24" s="54" t="s">
        <v>490</v>
      </c>
      <c r="D24" s="23" t="s">
        <v>116</v>
      </c>
      <c r="E24" s="26" t="e">
        <f t="shared" si="3"/>
        <v>#REF!</v>
      </c>
      <c r="F24" s="26" t="e">
        <f t="shared" si="3"/>
        <v>#REF!</v>
      </c>
      <c r="G24" s="26" t="e">
        <f t="shared" si="3"/>
        <v>#REF!</v>
      </c>
      <c r="H24" s="27">
        <f t="shared" si="1"/>
        <v>16685</v>
      </c>
      <c r="I24" s="27">
        <f t="shared" si="1"/>
        <v>16685</v>
      </c>
      <c r="J24" s="150">
        <f t="shared" si="2"/>
        <v>0</v>
      </c>
      <c r="K24" s="131" t="e">
        <f t="shared" si="0"/>
        <v>#REF!</v>
      </c>
    </row>
    <row r="25" spans="2:11" ht="13.5">
      <c r="B25" s="84" t="s">
        <v>74</v>
      </c>
      <c r="C25" s="54" t="s">
        <v>490</v>
      </c>
      <c r="D25" s="23" t="s">
        <v>115</v>
      </c>
      <c r="E25" s="27" t="e">
        <f>E26+E30</f>
        <v>#REF!</v>
      </c>
      <c r="F25" s="27" t="e">
        <f>F26+F30</f>
        <v>#REF!</v>
      </c>
      <c r="G25" s="27" t="e">
        <f>G26+G30</f>
        <v>#REF!</v>
      </c>
      <c r="H25" s="27">
        <f>'Функциональная 2020'!G978</f>
        <v>16685</v>
      </c>
      <c r="I25" s="27">
        <f>'Функциональная 2020'!H978</f>
        <v>16685</v>
      </c>
      <c r="J25" s="150">
        <f t="shared" si="2"/>
        <v>0</v>
      </c>
      <c r="K25" s="131" t="e">
        <f t="shared" si="0"/>
        <v>#REF!</v>
      </c>
    </row>
    <row r="26" spans="2:11" ht="41.25">
      <c r="B26" s="17" t="s">
        <v>494</v>
      </c>
      <c r="C26" s="54" t="s">
        <v>495</v>
      </c>
      <c r="D26" s="23"/>
      <c r="E26" s="27" t="e">
        <f>E27+E28</f>
        <v>#REF!</v>
      </c>
      <c r="F26" s="27" t="e">
        <f>F27+F28</f>
        <v>#REF!</v>
      </c>
      <c r="G26" s="27" t="e">
        <f>G27+G28</f>
        <v>#REF!</v>
      </c>
      <c r="H26" s="27">
        <f aca="true" t="shared" si="4" ref="H26:I29">H27</f>
        <v>42254</v>
      </c>
      <c r="I26" s="27">
        <f t="shared" si="4"/>
        <v>42254</v>
      </c>
      <c r="J26" s="150">
        <f t="shared" si="2"/>
        <v>0</v>
      </c>
      <c r="K26" s="131" t="e">
        <f t="shared" si="0"/>
        <v>#REF!</v>
      </c>
    </row>
    <row r="27" spans="2:11" ht="27">
      <c r="B27" s="17" t="s">
        <v>497</v>
      </c>
      <c r="C27" s="54" t="s">
        <v>496</v>
      </c>
      <c r="D27" s="23"/>
      <c r="E27" s="27" t="e">
        <f>'Функциональная 2020'!#REF!</f>
        <v>#REF!</v>
      </c>
      <c r="F27" s="27" t="e">
        <f>'Функциональная 2020'!#REF!</f>
        <v>#REF!</v>
      </c>
      <c r="G27" s="27" t="e">
        <f>'Функциональная 2020'!#REF!</f>
        <v>#REF!</v>
      </c>
      <c r="H27" s="27">
        <f t="shared" si="4"/>
        <v>42254</v>
      </c>
      <c r="I27" s="27">
        <f t="shared" si="4"/>
        <v>42254</v>
      </c>
      <c r="J27" s="150">
        <f t="shared" si="2"/>
        <v>0</v>
      </c>
      <c r="K27" s="131" t="e">
        <f t="shared" si="0"/>
        <v>#REF!</v>
      </c>
    </row>
    <row r="28" spans="2:11" ht="13.5">
      <c r="B28" s="80" t="s">
        <v>16</v>
      </c>
      <c r="C28" s="54" t="s">
        <v>496</v>
      </c>
      <c r="D28" s="23" t="s">
        <v>10</v>
      </c>
      <c r="E28" s="27" t="e">
        <f>'Функциональная 2020'!#REF!</f>
        <v>#REF!</v>
      </c>
      <c r="F28" s="27" t="e">
        <f>'Функциональная 2020'!#REF!</f>
        <v>#REF!</v>
      </c>
      <c r="G28" s="27" t="e">
        <f>'Функциональная 2020'!#REF!</f>
        <v>#REF!</v>
      </c>
      <c r="H28" s="27">
        <f t="shared" si="4"/>
        <v>42254</v>
      </c>
      <c r="I28" s="27">
        <f t="shared" si="4"/>
        <v>42254</v>
      </c>
      <c r="J28" s="150">
        <f t="shared" si="2"/>
        <v>0</v>
      </c>
      <c r="K28" s="131" t="e">
        <f t="shared" si="0"/>
        <v>#REF!</v>
      </c>
    </row>
    <row r="29" spans="2:11" ht="13.5">
      <c r="B29" s="17" t="s">
        <v>74</v>
      </c>
      <c r="C29" s="54" t="s">
        <v>496</v>
      </c>
      <c r="D29" s="23" t="s">
        <v>116</v>
      </c>
      <c r="E29" s="27"/>
      <c r="F29" s="27"/>
      <c r="G29" s="27"/>
      <c r="H29" s="27">
        <f t="shared" si="4"/>
        <v>42254</v>
      </c>
      <c r="I29" s="27">
        <f t="shared" si="4"/>
        <v>42254</v>
      </c>
      <c r="J29" s="150">
        <f t="shared" si="2"/>
        <v>0</v>
      </c>
      <c r="K29" s="131"/>
    </row>
    <row r="30" spans="2:11" ht="27">
      <c r="B30" s="17" t="s">
        <v>497</v>
      </c>
      <c r="C30" s="54" t="s">
        <v>496</v>
      </c>
      <c r="D30" s="23" t="s">
        <v>117</v>
      </c>
      <c r="E30" s="27" t="e">
        <f>'Функциональная 2020'!#REF!</f>
        <v>#REF!</v>
      </c>
      <c r="F30" s="27" t="e">
        <f>'Функциональная 2020'!#REF!</f>
        <v>#REF!</v>
      </c>
      <c r="G30" s="27" t="e">
        <f>'Функциональная 2020'!#REF!</f>
        <v>#REF!</v>
      </c>
      <c r="H30" s="27">
        <f>'Функциональная 2020'!G990</f>
        <v>42254</v>
      </c>
      <c r="I30" s="27">
        <f>'Функциональная 2020'!H990</f>
        <v>42254</v>
      </c>
      <c r="J30" s="150">
        <f t="shared" si="2"/>
        <v>0</v>
      </c>
      <c r="K30" s="131" t="e">
        <f>H30-G30</f>
        <v>#REF!</v>
      </c>
    </row>
    <row r="31" spans="2:11" ht="27">
      <c r="B31" s="17" t="s">
        <v>478</v>
      </c>
      <c r="C31" s="54" t="s">
        <v>480</v>
      </c>
      <c r="D31" s="23"/>
      <c r="E31" s="27"/>
      <c r="F31" s="27"/>
      <c r="G31" s="27"/>
      <c r="H31" s="27">
        <f aca="true" t="shared" si="5" ref="H31:I33">H32</f>
        <v>2.2</v>
      </c>
      <c r="I31" s="27">
        <f t="shared" si="5"/>
        <v>2.2</v>
      </c>
      <c r="J31" s="150">
        <f t="shared" si="2"/>
        <v>0</v>
      </c>
      <c r="K31" s="131"/>
    </row>
    <row r="32" spans="2:11" ht="13.5">
      <c r="B32" s="18" t="s">
        <v>482</v>
      </c>
      <c r="C32" s="54" t="s">
        <v>481</v>
      </c>
      <c r="D32" s="23"/>
      <c r="E32" s="27" t="e">
        <f>#REF!+E34</f>
        <v>#REF!</v>
      </c>
      <c r="F32" s="27" t="e">
        <f>#REF!+F34</f>
        <v>#REF!</v>
      </c>
      <c r="G32" s="27" t="e">
        <f>#REF!+G34</f>
        <v>#REF!</v>
      </c>
      <c r="H32" s="27">
        <f t="shared" si="5"/>
        <v>2.2</v>
      </c>
      <c r="I32" s="27">
        <f t="shared" si="5"/>
        <v>2.2</v>
      </c>
      <c r="J32" s="150">
        <f t="shared" si="2"/>
        <v>0</v>
      </c>
      <c r="K32" s="131"/>
    </row>
    <row r="33" spans="2:11" ht="13.5">
      <c r="B33" s="69" t="s">
        <v>483</v>
      </c>
      <c r="C33" s="54" t="s">
        <v>481</v>
      </c>
      <c r="D33" s="23" t="s">
        <v>114</v>
      </c>
      <c r="E33" s="27"/>
      <c r="F33" s="27"/>
      <c r="G33" s="27"/>
      <c r="H33" s="27">
        <f t="shared" si="5"/>
        <v>2.2</v>
      </c>
      <c r="I33" s="27">
        <f t="shared" si="5"/>
        <v>2.2</v>
      </c>
      <c r="J33" s="150">
        <f t="shared" si="2"/>
        <v>0</v>
      </c>
      <c r="K33" s="131"/>
    </row>
    <row r="34" spans="2:11" ht="13.5">
      <c r="B34" s="18" t="s">
        <v>484</v>
      </c>
      <c r="C34" s="54" t="s">
        <v>481</v>
      </c>
      <c r="D34" s="23" t="s">
        <v>113</v>
      </c>
      <c r="E34" s="27">
        <v>451</v>
      </c>
      <c r="F34" s="27">
        <v>451</v>
      </c>
      <c r="G34" s="27">
        <v>451</v>
      </c>
      <c r="H34" s="27">
        <f>'Функциональная 2020'!G970</f>
        <v>2.2</v>
      </c>
      <c r="I34" s="27">
        <f>'Функциональная 2020'!H970</f>
        <v>2.2</v>
      </c>
      <c r="J34" s="150">
        <f t="shared" si="2"/>
        <v>0</v>
      </c>
      <c r="K34" s="131"/>
    </row>
    <row r="35" spans="2:11" ht="27">
      <c r="B35" s="15" t="s">
        <v>204</v>
      </c>
      <c r="C35" s="54" t="s">
        <v>205</v>
      </c>
      <c r="D35" s="23"/>
      <c r="E35" s="27">
        <f>E38+E43+E47</f>
        <v>6257.1</v>
      </c>
      <c r="F35" s="27">
        <f>F38+F43+F47</f>
        <v>6257.1</v>
      </c>
      <c r="G35" s="27">
        <f>G38+G43+G47</f>
        <v>6257.1</v>
      </c>
      <c r="H35" s="27">
        <f>H36+H56+H63</f>
        <v>6048.700000000001</v>
      </c>
      <c r="I35" s="27">
        <f>I36+I56+I63</f>
        <v>6212.460000000001</v>
      </c>
      <c r="J35" s="150">
        <f t="shared" si="2"/>
        <v>163.76000000000022</v>
      </c>
      <c r="K35" s="131"/>
    </row>
    <row r="36" spans="2:11" ht="13.5">
      <c r="B36" s="70" t="s">
        <v>186</v>
      </c>
      <c r="C36" s="54" t="s">
        <v>212</v>
      </c>
      <c r="D36" s="23"/>
      <c r="E36" s="27"/>
      <c r="F36" s="27"/>
      <c r="G36" s="27"/>
      <c r="H36" s="27">
        <f>H37+H42+H46</f>
        <v>5524.200000000001</v>
      </c>
      <c r="I36" s="27">
        <f>I37+I42+I46</f>
        <v>5524.200000000001</v>
      </c>
      <c r="J36" s="150">
        <f t="shared" si="2"/>
        <v>0</v>
      </c>
      <c r="K36" s="131"/>
    </row>
    <row r="37" spans="2:11" ht="41.25">
      <c r="B37" s="63" t="s">
        <v>188</v>
      </c>
      <c r="C37" s="54" t="s">
        <v>206</v>
      </c>
      <c r="D37" s="23" t="s">
        <v>190</v>
      </c>
      <c r="E37" s="27"/>
      <c r="F37" s="27"/>
      <c r="G37" s="27"/>
      <c r="H37" s="27">
        <f>H38</f>
        <v>4948.1</v>
      </c>
      <c r="I37" s="27">
        <f>I38</f>
        <v>4948.1</v>
      </c>
      <c r="J37" s="150">
        <f t="shared" si="2"/>
        <v>0</v>
      </c>
      <c r="K37" s="131"/>
    </row>
    <row r="38" spans="2:11" ht="13.5">
      <c r="B38" s="15" t="s">
        <v>81</v>
      </c>
      <c r="C38" s="54" t="s">
        <v>206</v>
      </c>
      <c r="D38" s="23" t="s">
        <v>79</v>
      </c>
      <c r="E38" s="27">
        <f>E39+E40</f>
        <v>5435.1</v>
      </c>
      <c r="F38" s="27">
        <f>F39+F40</f>
        <v>5435.1</v>
      </c>
      <c r="G38" s="27">
        <f>G39+G40</f>
        <v>5435.1</v>
      </c>
      <c r="H38" s="27">
        <f>H39+H40+H41</f>
        <v>4948.1</v>
      </c>
      <c r="I38" s="27">
        <f>I39+I40+I41</f>
        <v>4948.1</v>
      </c>
      <c r="J38" s="150">
        <f t="shared" si="2"/>
        <v>0</v>
      </c>
      <c r="K38" s="131"/>
    </row>
    <row r="39" spans="2:11" ht="13.5">
      <c r="B39" s="15" t="s">
        <v>80</v>
      </c>
      <c r="C39" s="54" t="s">
        <v>206</v>
      </c>
      <c r="D39" s="23" t="s">
        <v>78</v>
      </c>
      <c r="E39" s="27">
        <v>5431.1</v>
      </c>
      <c r="F39" s="27">
        <v>5431.1</v>
      </c>
      <c r="G39" s="27">
        <v>5431.1</v>
      </c>
      <c r="H39" s="27">
        <f>'Функциональная 2020'!G126</f>
        <v>3500.4</v>
      </c>
      <c r="I39" s="27">
        <f>'Функциональная 2020'!H126</f>
        <v>3500.4</v>
      </c>
      <c r="J39" s="150">
        <f t="shared" si="2"/>
        <v>0</v>
      </c>
      <c r="K39" s="131"/>
    </row>
    <row r="40" spans="2:11" ht="13.5">
      <c r="B40" s="16" t="s">
        <v>95</v>
      </c>
      <c r="C40" s="54" t="s">
        <v>206</v>
      </c>
      <c r="D40" s="23" t="s">
        <v>96</v>
      </c>
      <c r="E40" s="27">
        <v>4</v>
      </c>
      <c r="F40" s="27">
        <v>4</v>
      </c>
      <c r="G40" s="27">
        <v>4</v>
      </c>
      <c r="H40" s="27">
        <f>'Функциональная 2020'!G127</f>
        <v>204</v>
      </c>
      <c r="I40" s="27">
        <f>'Функциональная 2020'!H127</f>
        <v>204</v>
      </c>
      <c r="J40" s="150">
        <f t="shared" si="2"/>
        <v>0</v>
      </c>
      <c r="K40" s="131"/>
    </row>
    <row r="41" spans="2:11" ht="27">
      <c r="B41" s="16" t="s">
        <v>174</v>
      </c>
      <c r="C41" s="54" t="s">
        <v>206</v>
      </c>
      <c r="D41" s="23" t="s">
        <v>173</v>
      </c>
      <c r="E41" s="27"/>
      <c r="F41" s="27"/>
      <c r="G41" s="27"/>
      <c r="H41" s="27">
        <f>'Функциональная 2020'!G128</f>
        <v>1243.7</v>
      </c>
      <c r="I41" s="27">
        <f>'Функциональная 2020'!H128</f>
        <v>1243.7</v>
      </c>
      <c r="J41" s="150">
        <f t="shared" si="2"/>
        <v>0</v>
      </c>
      <c r="K41" s="131"/>
    </row>
    <row r="42" spans="2:11" ht="27">
      <c r="B42" s="58" t="s">
        <v>192</v>
      </c>
      <c r="C42" s="54" t="s">
        <v>206</v>
      </c>
      <c r="D42" s="23" t="s">
        <v>193</v>
      </c>
      <c r="E42" s="27"/>
      <c r="F42" s="27"/>
      <c r="G42" s="27"/>
      <c r="H42" s="27">
        <f>H43</f>
        <v>534.1</v>
      </c>
      <c r="I42" s="27">
        <f>I43</f>
        <v>534.1</v>
      </c>
      <c r="J42" s="150">
        <f t="shared" si="2"/>
        <v>0</v>
      </c>
      <c r="K42" s="131"/>
    </row>
    <row r="43" spans="2:11" ht="13.5">
      <c r="B43" s="15" t="s">
        <v>82</v>
      </c>
      <c r="C43" s="54" t="s">
        <v>206</v>
      </c>
      <c r="D43" s="23" t="s">
        <v>83</v>
      </c>
      <c r="E43" s="27">
        <f>E44+E45</f>
        <v>813</v>
      </c>
      <c r="F43" s="27">
        <f>F44+F45</f>
        <v>813</v>
      </c>
      <c r="G43" s="27">
        <f>G44+G45</f>
        <v>812</v>
      </c>
      <c r="H43" s="27">
        <f>H44+H45</f>
        <v>534.1</v>
      </c>
      <c r="I43" s="27">
        <f>I44+I45</f>
        <v>534.1</v>
      </c>
      <c r="J43" s="150">
        <f t="shared" si="2"/>
        <v>0</v>
      </c>
      <c r="K43" s="131"/>
    </row>
    <row r="44" spans="2:11" ht="27">
      <c r="B44" s="16" t="s">
        <v>86</v>
      </c>
      <c r="C44" s="54" t="s">
        <v>206</v>
      </c>
      <c r="D44" s="23" t="s">
        <v>87</v>
      </c>
      <c r="E44" s="27">
        <v>610</v>
      </c>
      <c r="F44" s="27">
        <v>610</v>
      </c>
      <c r="G44" s="27">
        <v>610</v>
      </c>
      <c r="H44" s="27">
        <f>'Функциональная 2020'!G131</f>
        <v>346</v>
      </c>
      <c r="I44" s="27">
        <f>'Функциональная 2020'!H131</f>
        <v>346</v>
      </c>
      <c r="J44" s="150">
        <f t="shared" si="2"/>
        <v>0</v>
      </c>
      <c r="K44" s="131"/>
    </row>
    <row r="45" spans="2:11" ht="13.5">
      <c r="B45" s="15" t="s">
        <v>84</v>
      </c>
      <c r="C45" s="54" t="s">
        <v>206</v>
      </c>
      <c r="D45" s="23" t="s">
        <v>85</v>
      </c>
      <c r="E45" s="27">
        <v>203</v>
      </c>
      <c r="F45" s="27">
        <v>203</v>
      </c>
      <c r="G45" s="27">
        <v>202</v>
      </c>
      <c r="H45" s="27">
        <f>'Функциональная 2020'!G132</f>
        <v>188.1</v>
      </c>
      <c r="I45" s="27">
        <f>'Функциональная 2020'!H132</f>
        <v>188.1</v>
      </c>
      <c r="J45" s="150">
        <f t="shared" si="2"/>
        <v>0</v>
      </c>
      <c r="K45" s="131"/>
    </row>
    <row r="46" spans="2:11" ht="13.5">
      <c r="B46" s="64" t="s">
        <v>97</v>
      </c>
      <c r="C46" s="54" t="s">
        <v>206</v>
      </c>
      <c r="D46" s="23" t="s">
        <v>98</v>
      </c>
      <c r="E46" s="27"/>
      <c r="F46" s="27"/>
      <c r="G46" s="27"/>
      <c r="H46" s="27">
        <f>H47</f>
        <v>42</v>
      </c>
      <c r="I46" s="27">
        <f>I47</f>
        <v>42</v>
      </c>
      <c r="J46" s="150">
        <f t="shared" si="2"/>
        <v>0</v>
      </c>
      <c r="K46" s="131"/>
    </row>
    <row r="47" spans="2:11" ht="13.5">
      <c r="B47" s="16" t="s">
        <v>88</v>
      </c>
      <c r="C47" s="54" t="s">
        <v>206</v>
      </c>
      <c r="D47" s="23" t="s">
        <v>90</v>
      </c>
      <c r="E47" s="27">
        <f>E48+E49</f>
        <v>9</v>
      </c>
      <c r="F47" s="27">
        <v>9</v>
      </c>
      <c r="G47" s="27">
        <f>G48+G49</f>
        <v>10</v>
      </c>
      <c r="H47" s="27">
        <f>H48+H49+H50</f>
        <v>42</v>
      </c>
      <c r="I47" s="27">
        <f>I48+I49+I50</f>
        <v>42</v>
      </c>
      <c r="J47" s="150">
        <f t="shared" si="2"/>
        <v>0</v>
      </c>
      <c r="K47" s="131"/>
    </row>
    <row r="48" spans="2:11" ht="13.5">
      <c r="B48" s="16" t="s">
        <v>89</v>
      </c>
      <c r="C48" s="54" t="s">
        <v>206</v>
      </c>
      <c r="D48" s="23" t="s">
        <v>91</v>
      </c>
      <c r="E48" s="27">
        <v>3</v>
      </c>
      <c r="F48" s="27">
        <v>1.1</v>
      </c>
      <c r="G48" s="27">
        <v>1.13</v>
      </c>
      <c r="H48" s="27">
        <f>'Функциональная 2020'!G135</f>
        <v>2</v>
      </c>
      <c r="I48" s="27">
        <f>'Функциональная 2020'!H135</f>
        <v>2</v>
      </c>
      <c r="J48" s="150">
        <f t="shared" si="2"/>
        <v>0</v>
      </c>
      <c r="K48" s="131"/>
    </row>
    <row r="49" spans="2:11" ht="13.5">
      <c r="B49" s="16" t="s">
        <v>563</v>
      </c>
      <c r="C49" s="54" t="s">
        <v>206</v>
      </c>
      <c r="D49" s="23" t="s">
        <v>92</v>
      </c>
      <c r="E49" s="27">
        <v>6</v>
      </c>
      <c r="F49" s="27">
        <v>8.9</v>
      </c>
      <c r="G49" s="27">
        <v>8.87</v>
      </c>
      <c r="H49" s="27">
        <f>'Функциональная 2020'!G136</f>
        <v>2</v>
      </c>
      <c r="I49" s="27">
        <f>'Функциональная 2020'!H136</f>
        <v>2</v>
      </c>
      <c r="J49" s="150">
        <f t="shared" si="2"/>
        <v>0</v>
      </c>
      <c r="K49" s="131"/>
    </row>
    <row r="50" spans="2:11" ht="13.5">
      <c r="B50" s="16" t="s">
        <v>564</v>
      </c>
      <c r="C50" s="54" t="s">
        <v>206</v>
      </c>
      <c r="D50" s="23" t="s">
        <v>417</v>
      </c>
      <c r="E50" s="27"/>
      <c r="F50" s="27"/>
      <c r="G50" s="27"/>
      <c r="H50" s="27">
        <f>'Функциональная 2020'!G137</f>
        <v>38</v>
      </c>
      <c r="I50" s="27">
        <f>'Функциональная 2020'!H137</f>
        <v>38</v>
      </c>
      <c r="J50" s="150">
        <f t="shared" si="2"/>
        <v>0</v>
      </c>
      <c r="K50" s="131"/>
    </row>
    <row r="51" spans="2:11" ht="27" hidden="1">
      <c r="B51" s="107" t="s">
        <v>582</v>
      </c>
      <c r="C51" s="54" t="s">
        <v>628</v>
      </c>
      <c r="D51" s="23"/>
      <c r="E51" s="27"/>
      <c r="F51" s="27"/>
      <c r="G51" s="27"/>
      <c r="H51" s="27">
        <f>H52</f>
        <v>0</v>
      </c>
      <c r="I51" s="27">
        <f>'Функциональная 2020'!H138</f>
        <v>148.65</v>
      </c>
      <c r="J51" s="150">
        <f t="shared" si="2"/>
        <v>148.65</v>
      </c>
      <c r="K51" s="131"/>
    </row>
    <row r="52" spans="2:11" ht="41.25" hidden="1">
      <c r="B52" s="63" t="s">
        <v>188</v>
      </c>
      <c r="C52" s="54" t="s">
        <v>628</v>
      </c>
      <c r="D52" s="23" t="s">
        <v>190</v>
      </c>
      <c r="E52" s="27"/>
      <c r="F52" s="27"/>
      <c r="G52" s="27"/>
      <c r="H52" s="27">
        <f>H53</f>
        <v>0</v>
      </c>
      <c r="I52" s="27">
        <f>'Функциональная 2020'!H139</f>
        <v>148.65</v>
      </c>
      <c r="J52" s="150">
        <f t="shared" si="2"/>
        <v>148.65</v>
      </c>
      <c r="K52" s="131"/>
    </row>
    <row r="53" spans="2:11" ht="13.5" hidden="1">
      <c r="B53" s="63" t="s">
        <v>215</v>
      </c>
      <c r="C53" s="54" t="s">
        <v>628</v>
      </c>
      <c r="D53" s="23" t="s">
        <v>216</v>
      </c>
      <c r="E53" s="27"/>
      <c r="F53" s="27"/>
      <c r="G53" s="27"/>
      <c r="H53" s="27">
        <f>H54+H55</f>
        <v>0</v>
      </c>
      <c r="I53" s="27">
        <f>'Функциональная 2020'!H140</f>
        <v>114.15</v>
      </c>
      <c r="J53" s="150">
        <f t="shared" si="2"/>
        <v>114.15</v>
      </c>
      <c r="K53" s="131"/>
    </row>
    <row r="54" spans="2:11" ht="13.5" hidden="1">
      <c r="B54" s="63" t="s">
        <v>218</v>
      </c>
      <c r="C54" s="54" t="s">
        <v>628</v>
      </c>
      <c r="D54" s="23" t="s">
        <v>217</v>
      </c>
      <c r="E54" s="27"/>
      <c r="F54" s="27"/>
      <c r="G54" s="27"/>
      <c r="H54" s="27">
        <f>'Функциональная 2020'!G175</f>
        <v>0</v>
      </c>
      <c r="I54" s="27">
        <f>'Функциональная 2020'!H141</f>
        <v>34.5</v>
      </c>
      <c r="J54" s="150">
        <f t="shared" si="2"/>
        <v>34.5</v>
      </c>
      <c r="K54" s="131"/>
    </row>
    <row r="55" spans="2:11" ht="27" hidden="1">
      <c r="B55" s="63" t="s">
        <v>174</v>
      </c>
      <c r="C55" s="54" t="s">
        <v>628</v>
      </c>
      <c r="D55" s="23" t="s">
        <v>221</v>
      </c>
      <c r="E55" s="27"/>
      <c r="F55" s="27"/>
      <c r="G55" s="27"/>
      <c r="H55" s="27">
        <f>'Функциональная 2020'!G176</f>
        <v>0</v>
      </c>
      <c r="I55" s="27">
        <f>'Функциональная 2020'!H142</f>
        <v>210</v>
      </c>
      <c r="J55" s="150">
        <f t="shared" si="2"/>
        <v>210</v>
      </c>
      <c r="K55" s="131"/>
    </row>
    <row r="56" spans="2:11" ht="54.75">
      <c r="B56" s="16" t="s">
        <v>665</v>
      </c>
      <c r="C56" s="54" t="s">
        <v>667</v>
      </c>
      <c r="D56" s="23"/>
      <c r="E56" s="27"/>
      <c r="F56" s="27"/>
      <c r="G56" s="27"/>
      <c r="H56" s="27">
        <f>H57+H60</f>
        <v>0</v>
      </c>
      <c r="I56" s="27">
        <f>I57+I60</f>
        <v>163.76</v>
      </c>
      <c r="J56" s="150">
        <f t="shared" si="2"/>
        <v>163.76</v>
      </c>
      <c r="K56" s="131"/>
    </row>
    <row r="57" spans="2:11" ht="13.5">
      <c r="B57" s="15" t="s">
        <v>81</v>
      </c>
      <c r="C57" s="54" t="s">
        <v>667</v>
      </c>
      <c r="D57" s="23" t="s">
        <v>79</v>
      </c>
      <c r="E57" s="27"/>
      <c r="F57" s="27"/>
      <c r="G57" s="27"/>
      <c r="H57" s="27">
        <f>H58+H59</f>
        <v>0</v>
      </c>
      <c r="I57" s="27">
        <f>I58+I59</f>
        <v>148.65</v>
      </c>
      <c r="J57" s="150">
        <f t="shared" si="2"/>
        <v>148.65</v>
      </c>
      <c r="K57" s="131"/>
    </row>
    <row r="58" spans="2:11" ht="13.5">
      <c r="B58" s="15" t="s">
        <v>80</v>
      </c>
      <c r="C58" s="54" t="s">
        <v>667</v>
      </c>
      <c r="D58" s="23" t="s">
        <v>78</v>
      </c>
      <c r="E58" s="27"/>
      <c r="F58" s="27"/>
      <c r="G58" s="27"/>
      <c r="H58" s="27">
        <f>'Функциональная 2020'!G140</f>
        <v>0</v>
      </c>
      <c r="I58" s="27">
        <f>'Функциональная 2020'!H140</f>
        <v>114.15</v>
      </c>
      <c r="J58" s="150">
        <f t="shared" si="2"/>
        <v>114.15</v>
      </c>
      <c r="K58" s="131"/>
    </row>
    <row r="59" spans="2:11" ht="27">
      <c r="B59" s="16" t="s">
        <v>174</v>
      </c>
      <c r="C59" s="54" t="s">
        <v>667</v>
      </c>
      <c r="D59" s="23" t="s">
        <v>173</v>
      </c>
      <c r="E59" s="27"/>
      <c r="F59" s="27"/>
      <c r="G59" s="27"/>
      <c r="H59" s="27">
        <f>'Функциональная 2020'!G141</f>
        <v>0</v>
      </c>
      <c r="I59" s="27">
        <f>'Функциональная 2020'!H141</f>
        <v>34.5</v>
      </c>
      <c r="J59" s="150">
        <f t="shared" si="2"/>
        <v>34.5</v>
      </c>
      <c r="K59" s="131"/>
    </row>
    <row r="60" spans="2:11" ht="13.5">
      <c r="B60" s="15" t="s">
        <v>81</v>
      </c>
      <c r="C60" s="54" t="s">
        <v>667</v>
      </c>
      <c r="D60" s="23" t="s">
        <v>216</v>
      </c>
      <c r="E60" s="27"/>
      <c r="F60" s="27"/>
      <c r="G60" s="27"/>
      <c r="H60" s="27">
        <f>H61+H62</f>
        <v>0</v>
      </c>
      <c r="I60" s="27">
        <f>I61+I62</f>
        <v>15.11</v>
      </c>
      <c r="J60" s="150">
        <f t="shared" si="2"/>
        <v>15.11</v>
      </c>
      <c r="K60" s="131"/>
    </row>
    <row r="61" spans="2:11" ht="13.5">
      <c r="B61" s="15" t="s">
        <v>80</v>
      </c>
      <c r="C61" s="54" t="s">
        <v>667</v>
      </c>
      <c r="D61" s="23" t="s">
        <v>217</v>
      </c>
      <c r="E61" s="27"/>
      <c r="F61" s="27"/>
      <c r="G61" s="27"/>
      <c r="H61" s="27">
        <f>'Функциональная 2020'!G179</f>
        <v>0</v>
      </c>
      <c r="I61" s="27">
        <f>'Функциональная 2020'!H179</f>
        <v>11.61</v>
      </c>
      <c r="J61" s="150">
        <f t="shared" si="2"/>
        <v>11.61</v>
      </c>
      <c r="K61" s="131"/>
    </row>
    <row r="62" spans="2:11" ht="27">
      <c r="B62" s="16" t="s">
        <v>174</v>
      </c>
      <c r="C62" s="54" t="s">
        <v>667</v>
      </c>
      <c r="D62" s="23" t="s">
        <v>221</v>
      </c>
      <c r="E62" s="27"/>
      <c r="F62" s="27"/>
      <c r="G62" s="27"/>
      <c r="H62" s="27">
        <f>'Функциональная 2020'!G180</f>
        <v>0</v>
      </c>
      <c r="I62" s="27">
        <f>'Функциональная 2020'!H180</f>
        <v>3.5</v>
      </c>
      <c r="J62" s="150">
        <f t="shared" si="2"/>
        <v>3.5</v>
      </c>
      <c r="K62" s="131"/>
    </row>
    <row r="63" spans="2:11" ht="27">
      <c r="B63" s="21" t="s">
        <v>214</v>
      </c>
      <c r="C63" s="54" t="s">
        <v>213</v>
      </c>
      <c r="D63" s="23"/>
      <c r="E63" s="59"/>
      <c r="F63" s="59"/>
      <c r="G63" s="59"/>
      <c r="H63" s="59">
        <f>H64+H69+H73</f>
        <v>524.5</v>
      </c>
      <c r="I63" s="59">
        <f>I64+I69+I73</f>
        <v>524.5</v>
      </c>
      <c r="J63" s="150">
        <f t="shared" si="2"/>
        <v>0</v>
      </c>
      <c r="K63" s="131"/>
    </row>
    <row r="64" spans="2:11" ht="41.25">
      <c r="B64" s="63" t="s">
        <v>188</v>
      </c>
      <c r="C64" s="54" t="s">
        <v>213</v>
      </c>
      <c r="D64" s="23" t="s">
        <v>190</v>
      </c>
      <c r="E64" s="59"/>
      <c r="F64" s="59"/>
      <c r="G64" s="59"/>
      <c r="H64" s="27">
        <f>H65</f>
        <v>494.5</v>
      </c>
      <c r="I64" s="27">
        <f>I65</f>
        <v>494.5</v>
      </c>
      <c r="J64" s="150">
        <f t="shared" si="2"/>
        <v>0</v>
      </c>
      <c r="K64" s="131"/>
    </row>
    <row r="65" spans="2:11" ht="13.5">
      <c r="B65" s="63" t="s">
        <v>215</v>
      </c>
      <c r="C65" s="54" t="s">
        <v>213</v>
      </c>
      <c r="D65" s="23" t="s">
        <v>216</v>
      </c>
      <c r="E65" s="59"/>
      <c r="F65" s="59"/>
      <c r="G65" s="59"/>
      <c r="H65" s="59">
        <f>H66+H67+H68</f>
        <v>494.5</v>
      </c>
      <c r="I65" s="59">
        <f>I66+I67+I68</f>
        <v>494.5</v>
      </c>
      <c r="J65" s="150">
        <f t="shared" si="2"/>
        <v>0</v>
      </c>
      <c r="K65" s="131"/>
    </row>
    <row r="66" spans="2:11" ht="13.5">
      <c r="B66" s="63" t="s">
        <v>218</v>
      </c>
      <c r="C66" s="54" t="s">
        <v>213</v>
      </c>
      <c r="D66" s="23" t="s">
        <v>217</v>
      </c>
      <c r="E66" s="59"/>
      <c r="F66" s="59"/>
      <c r="G66" s="59"/>
      <c r="H66" s="59">
        <f>'Функциональная 2020'!G184</f>
        <v>356</v>
      </c>
      <c r="I66" s="59">
        <f>'Функциональная 2020'!H184</f>
        <v>356</v>
      </c>
      <c r="J66" s="150">
        <f t="shared" si="2"/>
        <v>0</v>
      </c>
      <c r="K66" s="131"/>
    </row>
    <row r="67" spans="2:11" ht="13.5">
      <c r="B67" s="63" t="s">
        <v>219</v>
      </c>
      <c r="C67" s="54" t="s">
        <v>213</v>
      </c>
      <c r="D67" s="23" t="s">
        <v>220</v>
      </c>
      <c r="E67" s="59"/>
      <c r="F67" s="59"/>
      <c r="G67" s="59"/>
      <c r="H67" s="59">
        <f>'Функциональная 2020'!G185</f>
        <v>12</v>
      </c>
      <c r="I67" s="59">
        <f>'Функциональная 2020'!H185</f>
        <v>12</v>
      </c>
      <c r="J67" s="150">
        <f t="shared" si="2"/>
        <v>0</v>
      </c>
      <c r="K67" s="131"/>
    </row>
    <row r="68" spans="2:11" ht="27">
      <c r="B68" s="63" t="s">
        <v>174</v>
      </c>
      <c r="C68" s="54" t="s">
        <v>213</v>
      </c>
      <c r="D68" s="23" t="s">
        <v>221</v>
      </c>
      <c r="E68" s="59"/>
      <c r="F68" s="59"/>
      <c r="G68" s="59"/>
      <c r="H68" s="59">
        <f>'Функциональная 2020'!G186</f>
        <v>126.5</v>
      </c>
      <c r="I68" s="59">
        <f>'Функциональная 2020'!H186</f>
        <v>126.5</v>
      </c>
      <c r="J68" s="150">
        <f t="shared" si="2"/>
        <v>0</v>
      </c>
      <c r="K68" s="131"/>
    </row>
    <row r="69" spans="2:11" ht="27">
      <c r="B69" s="58" t="s">
        <v>192</v>
      </c>
      <c r="C69" s="54" t="s">
        <v>213</v>
      </c>
      <c r="D69" s="23" t="s">
        <v>193</v>
      </c>
      <c r="E69" s="59"/>
      <c r="F69" s="59"/>
      <c r="G69" s="59"/>
      <c r="H69" s="59">
        <f>H70</f>
        <v>30</v>
      </c>
      <c r="I69" s="59">
        <f>I70</f>
        <v>30</v>
      </c>
      <c r="J69" s="150">
        <f t="shared" si="2"/>
        <v>0</v>
      </c>
      <c r="K69" s="131"/>
    </row>
    <row r="70" spans="2:11" ht="13.5">
      <c r="B70" s="15" t="s">
        <v>82</v>
      </c>
      <c r="C70" s="54" t="s">
        <v>213</v>
      </c>
      <c r="D70" s="23" t="s">
        <v>83</v>
      </c>
      <c r="E70" s="59"/>
      <c r="F70" s="59"/>
      <c r="G70" s="59"/>
      <c r="H70" s="59">
        <f>H71+H72</f>
        <v>30</v>
      </c>
      <c r="I70" s="59">
        <f>I71+I72</f>
        <v>30</v>
      </c>
      <c r="J70" s="150">
        <f t="shared" si="2"/>
        <v>0</v>
      </c>
      <c r="K70" s="131"/>
    </row>
    <row r="71" spans="2:11" ht="27">
      <c r="B71" s="16" t="s">
        <v>86</v>
      </c>
      <c r="C71" s="54" t="s">
        <v>213</v>
      </c>
      <c r="D71" s="23" t="s">
        <v>87</v>
      </c>
      <c r="E71" s="59"/>
      <c r="F71" s="59"/>
      <c r="G71" s="59"/>
      <c r="H71" s="59">
        <f>'Функциональная 2020'!G189</f>
        <v>0</v>
      </c>
      <c r="I71" s="59">
        <f>'Функциональная 2020'!H189</f>
        <v>0</v>
      </c>
      <c r="J71" s="150">
        <f t="shared" si="2"/>
        <v>0</v>
      </c>
      <c r="K71" s="131"/>
    </row>
    <row r="72" spans="2:11" ht="13.5">
      <c r="B72" s="15" t="s">
        <v>84</v>
      </c>
      <c r="C72" s="54" t="s">
        <v>213</v>
      </c>
      <c r="D72" s="23" t="s">
        <v>85</v>
      </c>
      <c r="E72" s="59"/>
      <c r="F72" s="59"/>
      <c r="G72" s="59"/>
      <c r="H72" s="59">
        <f>'Функциональная 2020'!G190</f>
        <v>30</v>
      </c>
      <c r="I72" s="59">
        <f>'Функциональная 2020'!H190</f>
        <v>30</v>
      </c>
      <c r="J72" s="150">
        <f t="shared" si="2"/>
        <v>0</v>
      </c>
      <c r="K72" s="131"/>
    </row>
    <row r="73" spans="2:11" ht="13.5">
      <c r="B73" s="64" t="s">
        <v>97</v>
      </c>
      <c r="C73" s="54" t="s">
        <v>213</v>
      </c>
      <c r="D73" s="23" t="s">
        <v>98</v>
      </c>
      <c r="E73" s="59"/>
      <c r="F73" s="59"/>
      <c r="G73" s="59"/>
      <c r="H73" s="59">
        <f>H74</f>
        <v>0</v>
      </c>
      <c r="I73" s="59">
        <f>I74</f>
        <v>0</v>
      </c>
      <c r="J73" s="150">
        <f t="shared" si="2"/>
        <v>0</v>
      </c>
      <c r="K73" s="131"/>
    </row>
    <row r="74" spans="2:11" ht="13.5">
      <c r="B74" s="16" t="s">
        <v>88</v>
      </c>
      <c r="C74" s="54" t="s">
        <v>213</v>
      </c>
      <c r="D74" s="23" t="s">
        <v>90</v>
      </c>
      <c r="E74" s="59"/>
      <c r="F74" s="59"/>
      <c r="G74" s="59"/>
      <c r="H74" s="59">
        <f>H75+H76</f>
        <v>0</v>
      </c>
      <c r="I74" s="59">
        <f>I75+I76</f>
        <v>0</v>
      </c>
      <c r="J74" s="150">
        <f t="shared" si="2"/>
        <v>0</v>
      </c>
      <c r="K74" s="131"/>
    </row>
    <row r="75" spans="2:11" ht="13.5">
      <c r="B75" s="16" t="s">
        <v>89</v>
      </c>
      <c r="C75" s="54" t="s">
        <v>213</v>
      </c>
      <c r="D75" s="23" t="s">
        <v>91</v>
      </c>
      <c r="E75" s="59"/>
      <c r="F75" s="59"/>
      <c r="G75" s="59"/>
      <c r="H75" s="59">
        <f>'Функциональная 2020'!G193</f>
        <v>0</v>
      </c>
      <c r="I75" s="59">
        <f>'Функциональная 2020'!H193</f>
        <v>0</v>
      </c>
      <c r="J75" s="150">
        <f t="shared" si="2"/>
        <v>0</v>
      </c>
      <c r="K75" s="131"/>
    </row>
    <row r="76" spans="2:11" ht="13.5">
      <c r="B76" s="16" t="s">
        <v>93</v>
      </c>
      <c r="C76" s="54" t="s">
        <v>213</v>
      </c>
      <c r="D76" s="23" t="s">
        <v>92</v>
      </c>
      <c r="E76" s="59"/>
      <c r="F76" s="59"/>
      <c r="G76" s="59"/>
      <c r="H76" s="59">
        <f>'Функциональная 2020'!G194</f>
        <v>0</v>
      </c>
      <c r="I76" s="59">
        <f>'Функциональная 2020'!H194</f>
        <v>0</v>
      </c>
      <c r="J76" s="150">
        <f t="shared" si="2"/>
        <v>0</v>
      </c>
      <c r="K76" s="131"/>
    </row>
    <row r="77" spans="2:12" ht="27">
      <c r="B77" s="14" t="s">
        <v>534</v>
      </c>
      <c r="C77" s="53" t="s">
        <v>9</v>
      </c>
      <c r="D77" s="24"/>
      <c r="E77" s="26"/>
      <c r="F77" s="26"/>
      <c r="G77" s="26"/>
      <c r="H77" s="26">
        <f>H78</f>
        <v>20932.9</v>
      </c>
      <c r="I77" s="26">
        <f>I78</f>
        <v>21859.58</v>
      </c>
      <c r="J77" s="150">
        <f t="shared" si="2"/>
        <v>926.6800000000003</v>
      </c>
      <c r="K77" s="131">
        <f aca="true" t="shared" si="6" ref="K77:K83">H77-G77</f>
        <v>20932.9</v>
      </c>
      <c r="L77" s="86"/>
    </row>
    <row r="78" spans="2:11" ht="13.5">
      <c r="B78" s="15" t="s">
        <v>183</v>
      </c>
      <c r="C78" s="54" t="s">
        <v>184</v>
      </c>
      <c r="D78" s="23"/>
      <c r="E78" s="27"/>
      <c r="F78" s="27"/>
      <c r="G78" s="27"/>
      <c r="H78" s="27">
        <f>H80+H97+H105</f>
        <v>20932.9</v>
      </c>
      <c r="I78" s="27">
        <f>I80+I97+I105</f>
        <v>21859.58</v>
      </c>
      <c r="J78" s="150">
        <f t="shared" si="2"/>
        <v>926.6800000000003</v>
      </c>
      <c r="K78" s="131">
        <f t="shared" si="6"/>
        <v>20932.9</v>
      </c>
    </row>
    <row r="79" spans="2:11" ht="41.25">
      <c r="B79" s="15" t="s">
        <v>222</v>
      </c>
      <c r="C79" s="54" t="s">
        <v>185</v>
      </c>
      <c r="D79" s="23"/>
      <c r="E79" s="27"/>
      <c r="F79" s="27"/>
      <c r="G79" s="27"/>
      <c r="H79" s="27">
        <f>H80+H105+H116+H119</f>
        <v>20932.9</v>
      </c>
      <c r="I79" s="27">
        <f>I80+I105+I116+I119</f>
        <v>21344.84</v>
      </c>
      <c r="J79" s="150">
        <f t="shared" si="2"/>
        <v>411.9399999999987</v>
      </c>
      <c r="K79" s="131">
        <f t="shared" si="6"/>
        <v>20932.9</v>
      </c>
    </row>
    <row r="80" spans="2:11" ht="13.5">
      <c r="B80" s="70" t="s">
        <v>186</v>
      </c>
      <c r="C80" s="54" t="s">
        <v>187</v>
      </c>
      <c r="D80" s="23"/>
      <c r="E80" s="27"/>
      <c r="F80" s="27"/>
      <c r="G80" s="27"/>
      <c r="H80" s="27">
        <f>H81+H86+H90</f>
        <v>13313.7</v>
      </c>
      <c r="I80" s="27">
        <f>I81+I86+I90</f>
        <v>13299.79</v>
      </c>
      <c r="J80" s="150">
        <f t="shared" si="2"/>
        <v>-13.909999999999854</v>
      </c>
      <c r="K80" s="131">
        <f t="shared" si="6"/>
        <v>13313.7</v>
      </c>
    </row>
    <row r="81" spans="2:11" ht="41.25">
      <c r="B81" s="69" t="s">
        <v>188</v>
      </c>
      <c r="C81" s="54" t="s">
        <v>189</v>
      </c>
      <c r="D81" s="23" t="s">
        <v>190</v>
      </c>
      <c r="E81" s="27" t="e">
        <f>E82</f>
        <v>#REF!</v>
      </c>
      <c r="F81" s="27" t="e">
        <f>F82</f>
        <v>#REF!</v>
      </c>
      <c r="G81" s="27" t="e">
        <f>G82</f>
        <v>#REF!</v>
      </c>
      <c r="H81" s="27">
        <f>H82</f>
        <v>11700.7</v>
      </c>
      <c r="I81" s="27">
        <f>I82</f>
        <v>11700.75</v>
      </c>
      <c r="J81" s="150">
        <f t="shared" si="2"/>
        <v>0.049999999999272404</v>
      </c>
      <c r="K81" s="131" t="e">
        <f t="shared" si="6"/>
        <v>#REF!</v>
      </c>
    </row>
    <row r="82" spans="2:11" ht="13.5">
      <c r="B82" s="69" t="s">
        <v>191</v>
      </c>
      <c r="C82" s="54" t="s">
        <v>189</v>
      </c>
      <c r="D82" s="23" t="s">
        <v>79</v>
      </c>
      <c r="E82" s="27" t="e">
        <f>#REF!+E87+E90</f>
        <v>#REF!</v>
      </c>
      <c r="F82" s="27" t="e">
        <f>#REF!+F87+F90</f>
        <v>#REF!</v>
      </c>
      <c r="G82" s="27" t="e">
        <f>#REF!+G87+G90</f>
        <v>#REF!</v>
      </c>
      <c r="H82" s="27">
        <f>H83+H84+H85</f>
        <v>11700.7</v>
      </c>
      <c r="I82" s="27">
        <f>I83+I84+I85</f>
        <v>11700.75</v>
      </c>
      <c r="J82" s="150">
        <f t="shared" si="2"/>
        <v>0.049999999999272404</v>
      </c>
      <c r="K82" s="131" t="e">
        <f t="shared" si="6"/>
        <v>#REF!</v>
      </c>
    </row>
    <row r="83" spans="2:11" ht="13.5">
      <c r="B83" s="15" t="s">
        <v>80</v>
      </c>
      <c r="C83" s="54" t="s">
        <v>189</v>
      </c>
      <c r="D83" s="23" t="s">
        <v>78</v>
      </c>
      <c r="E83" s="28" t="s">
        <v>141</v>
      </c>
      <c r="F83" s="27">
        <v>16463.12</v>
      </c>
      <c r="G83" s="27">
        <v>16463.12</v>
      </c>
      <c r="H83" s="27">
        <f>'Функциональная 2020'!G72</f>
        <v>8602.7</v>
      </c>
      <c r="I83" s="27">
        <f>'Функциональная 2020'!H72</f>
        <v>8602.7</v>
      </c>
      <c r="J83" s="150">
        <f t="shared" si="2"/>
        <v>0</v>
      </c>
      <c r="K83" s="131">
        <f t="shared" si="6"/>
        <v>-7860.419999999998</v>
      </c>
    </row>
    <row r="84" spans="2:11" ht="13.5">
      <c r="B84" s="16" t="s">
        <v>95</v>
      </c>
      <c r="C84" s="54" t="s">
        <v>189</v>
      </c>
      <c r="D84" s="23" t="s">
        <v>96</v>
      </c>
      <c r="E84" s="27">
        <v>35</v>
      </c>
      <c r="F84" s="27">
        <v>35</v>
      </c>
      <c r="G84" s="27">
        <v>35</v>
      </c>
      <c r="H84" s="27">
        <f>'Функциональная 2020'!G73</f>
        <v>500</v>
      </c>
      <c r="I84" s="27">
        <f>'Функциональная 2020'!H73</f>
        <v>500</v>
      </c>
      <c r="J84" s="150">
        <f t="shared" si="2"/>
        <v>0</v>
      </c>
      <c r="K84" s="131"/>
    </row>
    <row r="85" spans="2:11" ht="27">
      <c r="B85" s="16" t="s">
        <v>174</v>
      </c>
      <c r="C85" s="54" t="s">
        <v>189</v>
      </c>
      <c r="D85" s="23" t="s">
        <v>173</v>
      </c>
      <c r="E85" s="27"/>
      <c r="F85" s="27"/>
      <c r="G85" s="27"/>
      <c r="H85" s="27">
        <f>'Функциональная 2020'!G74</f>
        <v>2598</v>
      </c>
      <c r="I85" s="27">
        <v>2598.05</v>
      </c>
      <c r="J85" s="150">
        <f t="shared" si="2"/>
        <v>0.0500000000001819</v>
      </c>
      <c r="K85" s="131">
        <f>H85-G85</f>
        <v>2598</v>
      </c>
    </row>
    <row r="86" spans="2:11" ht="27">
      <c r="B86" s="58" t="s">
        <v>192</v>
      </c>
      <c r="C86" s="54" t="s">
        <v>189</v>
      </c>
      <c r="D86" s="23" t="s">
        <v>193</v>
      </c>
      <c r="E86" s="27"/>
      <c r="F86" s="27"/>
      <c r="G86" s="27"/>
      <c r="H86" s="27">
        <f>H87</f>
        <v>1408</v>
      </c>
      <c r="I86" s="27">
        <f>I87</f>
        <v>1394.04</v>
      </c>
      <c r="J86" s="150">
        <f aca="true" t="shared" si="7" ref="J86:J149">I86-H86</f>
        <v>-13.960000000000036</v>
      </c>
      <c r="K86" s="131">
        <f>H86-G86</f>
        <v>1408</v>
      </c>
    </row>
    <row r="87" spans="2:11" ht="27">
      <c r="B87" s="69" t="s">
        <v>194</v>
      </c>
      <c r="C87" s="54" t="s">
        <v>189</v>
      </c>
      <c r="D87" s="23" t="s">
        <v>83</v>
      </c>
      <c r="E87" s="27">
        <f>E89+E88</f>
        <v>1436.9</v>
      </c>
      <c r="F87" s="27">
        <f>F89+F88</f>
        <v>1436.9</v>
      </c>
      <c r="G87" s="27">
        <f>G89+G88</f>
        <v>1422.2</v>
      </c>
      <c r="H87" s="27">
        <f>H88+H89</f>
        <v>1408</v>
      </c>
      <c r="I87" s="27">
        <f>I88+I89</f>
        <v>1394.04</v>
      </c>
      <c r="J87" s="150">
        <f t="shared" si="7"/>
        <v>-13.960000000000036</v>
      </c>
      <c r="K87" s="131">
        <f>H87-G87</f>
        <v>-14.200000000000045</v>
      </c>
    </row>
    <row r="88" spans="2:11" ht="27">
      <c r="B88" s="16" t="s">
        <v>86</v>
      </c>
      <c r="C88" s="54" t="s">
        <v>189</v>
      </c>
      <c r="D88" s="23" t="s">
        <v>87</v>
      </c>
      <c r="E88" s="27">
        <v>879</v>
      </c>
      <c r="F88" s="27" t="s">
        <v>142</v>
      </c>
      <c r="G88" s="27">
        <v>879</v>
      </c>
      <c r="H88" s="27">
        <f>'Функциональная 2020'!G77</f>
        <v>896.4</v>
      </c>
      <c r="I88" s="27">
        <v>896.44</v>
      </c>
      <c r="J88" s="150">
        <f t="shared" si="7"/>
        <v>0.04000000000007731</v>
      </c>
      <c r="K88" s="132" t="e">
        <f>'Функциональная 2020'!J77</f>
        <v>#REF!</v>
      </c>
    </row>
    <row r="89" spans="2:11" ht="13.5">
      <c r="B89" s="15" t="s">
        <v>84</v>
      </c>
      <c r="C89" s="54" t="s">
        <v>189</v>
      </c>
      <c r="D89" s="23" t="s">
        <v>85</v>
      </c>
      <c r="E89" s="28" t="s">
        <v>143</v>
      </c>
      <c r="F89" s="28" t="s">
        <v>143</v>
      </c>
      <c r="G89" s="27">
        <v>543.2</v>
      </c>
      <c r="H89" s="27">
        <f>'Функциональная 2020'!G78</f>
        <v>511.6</v>
      </c>
      <c r="I89" s="27">
        <v>497.6</v>
      </c>
      <c r="J89" s="150">
        <f t="shared" si="7"/>
        <v>-14</v>
      </c>
      <c r="K89" s="131"/>
    </row>
    <row r="90" spans="2:11" ht="13.5">
      <c r="B90" s="64" t="s">
        <v>97</v>
      </c>
      <c r="C90" s="54" t="s">
        <v>189</v>
      </c>
      <c r="D90" s="23" t="s">
        <v>98</v>
      </c>
      <c r="E90" s="55">
        <f>E91+E93</f>
        <v>15.2</v>
      </c>
      <c r="F90" s="55">
        <f>F91+F93</f>
        <v>15.23</v>
      </c>
      <c r="G90" s="55">
        <f>G91+G93</f>
        <v>29.97</v>
      </c>
      <c r="H90" s="55">
        <f>H91+H93</f>
        <v>205</v>
      </c>
      <c r="I90" s="55">
        <f>I91+I93</f>
        <v>205</v>
      </c>
      <c r="J90" s="150">
        <f t="shared" si="7"/>
        <v>0</v>
      </c>
      <c r="K90" s="131">
        <f aca="true" t="shared" si="8" ref="K90:K95">H90-G90</f>
        <v>175.03</v>
      </c>
    </row>
    <row r="91" spans="2:11" ht="13.5">
      <c r="B91" s="15" t="s">
        <v>133</v>
      </c>
      <c r="C91" s="54" t="s">
        <v>189</v>
      </c>
      <c r="D91" s="23" t="s">
        <v>135</v>
      </c>
      <c r="E91" s="27">
        <f>E92</f>
        <v>0</v>
      </c>
      <c r="F91" s="27">
        <f>F92</f>
        <v>2.04</v>
      </c>
      <c r="G91" s="27">
        <f>G92</f>
        <v>4.99</v>
      </c>
      <c r="H91" s="27">
        <f>H92</f>
        <v>70</v>
      </c>
      <c r="I91" s="27">
        <f>I92</f>
        <v>70</v>
      </c>
      <c r="J91" s="150">
        <f t="shared" si="7"/>
        <v>0</v>
      </c>
      <c r="K91" s="131">
        <f t="shared" si="8"/>
        <v>65.01</v>
      </c>
    </row>
    <row r="92" spans="2:11" ht="27">
      <c r="B92" s="15" t="s">
        <v>134</v>
      </c>
      <c r="C92" s="54" t="s">
        <v>189</v>
      </c>
      <c r="D92" s="23" t="s">
        <v>136</v>
      </c>
      <c r="E92" s="27">
        <v>0</v>
      </c>
      <c r="F92" s="27">
        <v>2.04</v>
      </c>
      <c r="G92" s="27">
        <v>4.99</v>
      </c>
      <c r="H92" s="27">
        <f>'Функциональная 2020'!G81</f>
        <v>70</v>
      </c>
      <c r="I92" s="27">
        <f>'Функциональная 2020'!H81</f>
        <v>70</v>
      </c>
      <c r="J92" s="150">
        <f t="shared" si="7"/>
        <v>0</v>
      </c>
      <c r="K92" s="131">
        <f t="shared" si="8"/>
        <v>65.01</v>
      </c>
    </row>
    <row r="93" spans="2:11" ht="13.5">
      <c r="B93" s="16" t="s">
        <v>88</v>
      </c>
      <c r="C93" s="54" t="s">
        <v>189</v>
      </c>
      <c r="D93" s="23" t="s">
        <v>90</v>
      </c>
      <c r="E93" s="27">
        <f>E94+E95</f>
        <v>15.2</v>
      </c>
      <c r="F93" s="27">
        <f>F94+F95</f>
        <v>13.19</v>
      </c>
      <c r="G93" s="27">
        <f>G94+G95</f>
        <v>24.979999999999997</v>
      </c>
      <c r="H93" s="27">
        <f>H95+H94+H96</f>
        <v>135</v>
      </c>
      <c r="I93" s="27">
        <f>I95+I94+I96</f>
        <v>135</v>
      </c>
      <c r="J93" s="150">
        <f t="shared" si="7"/>
        <v>0</v>
      </c>
      <c r="K93" s="131">
        <f t="shared" si="8"/>
        <v>110.02000000000001</v>
      </c>
    </row>
    <row r="94" spans="2:11" ht="13.5">
      <c r="B94" s="16" t="s">
        <v>89</v>
      </c>
      <c r="C94" s="54" t="s">
        <v>189</v>
      </c>
      <c r="D94" s="23" t="s">
        <v>91</v>
      </c>
      <c r="E94" s="27">
        <v>0</v>
      </c>
      <c r="F94" s="27">
        <v>0</v>
      </c>
      <c r="G94" s="27">
        <v>6.6</v>
      </c>
      <c r="H94" s="27">
        <f>'Функциональная 2020'!G83</f>
        <v>10</v>
      </c>
      <c r="I94" s="27">
        <f>'Функциональная 2020'!H83</f>
        <v>10</v>
      </c>
      <c r="J94" s="150">
        <f t="shared" si="7"/>
        <v>0</v>
      </c>
      <c r="K94" s="131">
        <f t="shared" si="8"/>
        <v>3.4000000000000004</v>
      </c>
    </row>
    <row r="95" spans="2:11" ht="13.5">
      <c r="B95" s="16" t="s">
        <v>563</v>
      </c>
      <c r="C95" s="54" t="s">
        <v>189</v>
      </c>
      <c r="D95" s="23" t="s">
        <v>92</v>
      </c>
      <c r="E95" s="27">
        <v>15.2</v>
      </c>
      <c r="F95" s="27">
        <v>13.19</v>
      </c>
      <c r="G95" s="27">
        <v>18.38</v>
      </c>
      <c r="H95" s="27">
        <f>'Функциональная 2020'!G84</f>
        <v>40</v>
      </c>
      <c r="I95" s="27">
        <f>'Функциональная 2020'!H84</f>
        <v>40</v>
      </c>
      <c r="J95" s="150">
        <f t="shared" si="7"/>
        <v>0</v>
      </c>
      <c r="K95" s="131">
        <f t="shared" si="8"/>
        <v>21.62</v>
      </c>
    </row>
    <row r="96" spans="2:11" ht="13.5">
      <c r="B96" s="16" t="s">
        <v>564</v>
      </c>
      <c r="C96" s="54" t="s">
        <v>189</v>
      </c>
      <c r="D96" s="23" t="s">
        <v>417</v>
      </c>
      <c r="E96" s="27"/>
      <c r="F96" s="27"/>
      <c r="G96" s="27"/>
      <c r="H96" s="27">
        <f>'Функциональная 2020'!G85</f>
        <v>85</v>
      </c>
      <c r="I96" s="27">
        <f>'Функциональная 2020'!H85</f>
        <v>85</v>
      </c>
      <c r="J96" s="150">
        <f t="shared" si="7"/>
        <v>0</v>
      </c>
      <c r="K96" s="131"/>
    </row>
    <row r="97" spans="2:11" ht="54.75">
      <c r="B97" s="16" t="s">
        <v>665</v>
      </c>
      <c r="C97" s="54" t="s">
        <v>666</v>
      </c>
      <c r="D97" s="23" t="s">
        <v>190</v>
      </c>
      <c r="E97" s="27"/>
      <c r="F97" s="27"/>
      <c r="G97" s="27"/>
      <c r="H97" s="27">
        <f>H98+H101</f>
        <v>0</v>
      </c>
      <c r="I97" s="27">
        <f>I98+I101</f>
        <v>514.74</v>
      </c>
      <c r="J97" s="150">
        <f t="shared" si="7"/>
        <v>514.74</v>
      </c>
      <c r="K97" s="131"/>
    </row>
    <row r="98" spans="2:11" ht="13.5">
      <c r="B98" s="15" t="s">
        <v>81</v>
      </c>
      <c r="C98" s="54" t="s">
        <v>666</v>
      </c>
      <c r="D98" s="23" t="s">
        <v>79</v>
      </c>
      <c r="E98" s="27"/>
      <c r="F98" s="27"/>
      <c r="G98" s="27"/>
      <c r="H98" s="27">
        <f>H99+H100</f>
        <v>0</v>
      </c>
      <c r="I98" s="27">
        <f>I99+I100</f>
        <v>365.27</v>
      </c>
      <c r="J98" s="150">
        <f t="shared" si="7"/>
        <v>365.27</v>
      </c>
      <c r="K98" s="131"/>
    </row>
    <row r="99" spans="2:11" ht="13.5">
      <c r="B99" s="15" t="s">
        <v>80</v>
      </c>
      <c r="C99" s="54" t="s">
        <v>666</v>
      </c>
      <c r="D99" s="23" t="s">
        <v>78</v>
      </c>
      <c r="E99" s="27"/>
      <c r="F99" s="27"/>
      <c r="G99" s="27"/>
      <c r="H99" s="27">
        <f>'Функциональная 2020'!G88</f>
        <v>0</v>
      </c>
      <c r="I99" s="27">
        <f>'Функциональная 2020'!H88</f>
        <v>280.55</v>
      </c>
      <c r="J99" s="150">
        <f t="shared" si="7"/>
        <v>280.55</v>
      </c>
      <c r="K99" s="131"/>
    </row>
    <row r="100" spans="2:11" ht="27">
      <c r="B100" s="16" t="s">
        <v>174</v>
      </c>
      <c r="C100" s="54" t="s">
        <v>666</v>
      </c>
      <c r="D100" s="23" t="s">
        <v>173</v>
      </c>
      <c r="E100" s="27"/>
      <c r="F100" s="27"/>
      <c r="G100" s="27"/>
      <c r="H100" s="27">
        <f>'Функциональная 2020'!G89</f>
        <v>0</v>
      </c>
      <c r="I100" s="27">
        <f>'Функциональная 2020'!H89</f>
        <v>84.72</v>
      </c>
      <c r="J100" s="150">
        <f t="shared" si="7"/>
        <v>84.72</v>
      </c>
      <c r="K100" s="131"/>
    </row>
    <row r="101" spans="2:11" ht="54.75">
      <c r="B101" s="16" t="s">
        <v>665</v>
      </c>
      <c r="C101" s="54" t="s">
        <v>666</v>
      </c>
      <c r="D101" s="23" t="s">
        <v>190</v>
      </c>
      <c r="E101" s="27"/>
      <c r="F101" s="27"/>
      <c r="G101" s="27"/>
      <c r="H101" s="27">
        <f>H102</f>
        <v>0</v>
      </c>
      <c r="I101" s="27">
        <f>I102</f>
        <v>149.47</v>
      </c>
      <c r="J101" s="150">
        <f t="shared" si="7"/>
        <v>149.47</v>
      </c>
      <c r="K101" s="131"/>
    </row>
    <row r="102" spans="2:11" ht="13.5">
      <c r="B102" s="15" t="s">
        <v>81</v>
      </c>
      <c r="C102" s="54" t="s">
        <v>666</v>
      </c>
      <c r="D102" s="23" t="s">
        <v>216</v>
      </c>
      <c r="E102" s="27"/>
      <c r="F102" s="27"/>
      <c r="G102" s="27"/>
      <c r="H102" s="27">
        <f>H103+H104</f>
        <v>0</v>
      </c>
      <c r="I102" s="27">
        <f>I103+I104</f>
        <v>149.47</v>
      </c>
      <c r="J102" s="150">
        <f t="shared" si="7"/>
        <v>149.47</v>
      </c>
      <c r="K102" s="131"/>
    </row>
    <row r="103" spans="2:11" ht="13.5">
      <c r="B103" s="15" t="s">
        <v>80</v>
      </c>
      <c r="C103" s="54" t="s">
        <v>666</v>
      </c>
      <c r="D103" s="23" t="s">
        <v>217</v>
      </c>
      <c r="E103" s="27"/>
      <c r="F103" s="27"/>
      <c r="G103" s="27"/>
      <c r="H103" s="27">
        <f>'Функциональная 2020'!G92</f>
        <v>0</v>
      </c>
      <c r="I103" s="27">
        <v>114.8</v>
      </c>
      <c r="J103" s="150">
        <f t="shared" si="7"/>
        <v>114.8</v>
      </c>
      <c r="K103" s="131"/>
    </row>
    <row r="104" spans="2:11" ht="27">
      <c r="B104" s="16" t="s">
        <v>174</v>
      </c>
      <c r="C104" s="54" t="s">
        <v>666</v>
      </c>
      <c r="D104" s="23" t="s">
        <v>221</v>
      </c>
      <c r="E104" s="27"/>
      <c r="F104" s="27"/>
      <c r="G104" s="27"/>
      <c r="H104" s="27">
        <f>'Функциональная 2020'!G93</f>
        <v>0</v>
      </c>
      <c r="I104" s="27">
        <v>34.67</v>
      </c>
      <c r="J104" s="150">
        <f t="shared" si="7"/>
        <v>34.67</v>
      </c>
      <c r="K104" s="131"/>
    </row>
    <row r="105" spans="2:11" ht="27">
      <c r="B105" s="21" t="s">
        <v>214</v>
      </c>
      <c r="C105" s="54" t="s">
        <v>224</v>
      </c>
      <c r="D105" s="23"/>
      <c r="E105" s="59"/>
      <c r="F105" s="59"/>
      <c r="G105" s="59"/>
      <c r="H105" s="59">
        <f>H106+H110+H113</f>
        <v>7619.2</v>
      </c>
      <c r="I105" s="59">
        <f>I106+I110+I113</f>
        <v>8045.049999999999</v>
      </c>
      <c r="J105" s="150">
        <f t="shared" si="7"/>
        <v>425.84999999999945</v>
      </c>
      <c r="K105" s="131"/>
    </row>
    <row r="106" spans="2:11" ht="41.25">
      <c r="B106" s="63" t="s">
        <v>188</v>
      </c>
      <c r="C106" s="54" t="s">
        <v>224</v>
      </c>
      <c r="D106" s="23" t="s">
        <v>190</v>
      </c>
      <c r="E106" s="59"/>
      <c r="F106" s="59"/>
      <c r="G106" s="59"/>
      <c r="H106" s="27">
        <f>H107</f>
        <v>4583.4</v>
      </c>
      <c r="I106" s="27">
        <f>I107</f>
        <v>4583.4</v>
      </c>
      <c r="J106" s="150">
        <f t="shared" si="7"/>
        <v>0</v>
      </c>
      <c r="K106" s="131">
        <f aca="true" t="shared" si="9" ref="K106:K112">H106-G106</f>
        <v>4583.4</v>
      </c>
    </row>
    <row r="107" spans="2:11" ht="13.5">
      <c r="B107" s="63" t="s">
        <v>215</v>
      </c>
      <c r="C107" s="54" t="s">
        <v>224</v>
      </c>
      <c r="D107" s="23" t="s">
        <v>216</v>
      </c>
      <c r="E107" s="59"/>
      <c r="F107" s="59"/>
      <c r="G107" s="59"/>
      <c r="H107" s="59">
        <f>H108+H109</f>
        <v>4583.4</v>
      </c>
      <c r="I107" s="59">
        <f>I108+I109</f>
        <v>4583.4</v>
      </c>
      <c r="J107" s="150">
        <f t="shared" si="7"/>
        <v>0</v>
      </c>
      <c r="K107" s="131">
        <f t="shared" si="9"/>
        <v>4583.4</v>
      </c>
    </row>
    <row r="108" spans="2:11" ht="13.5">
      <c r="B108" s="63" t="s">
        <v>218</v>
      </c>
      <c r="C108" s="54" t="s">
        <v>224</v>
      </c>
      <c r="D108" s="23" t="s">
        <v>217</v>
      </c>
      <c r="E108" s="59"/>
      <c r="F108" s="59"/>
      <c r="G108" s="59"/>
      <c r="H108" s="27">
        <f>'Функциональная 2020'!G201</f>
        <v>3520.3</v>
      </c>
      <c r="I108" s="27">
        <f>'Функциональная 2020'!H201</f>
        <v>3520.3</v>
      </c>
      <c r="J108" s="150">
        <f t="shared" si="7"/>
        <v>0</v>
      </c>
      <c r="K108" s="131">
        <f t="shared" si="9"/>
        <v>3520.3</v>
      </c>
    </row>
    <row r="109" spans="2:11" ht="27">
      <c r="B109" s="63" t="s">
        <v>174</v>
      </c>
      <c r="C109" s="54" t="s">
        <v>224</v>
      </c>
      <c r="D109" s="23" t="s">
        <v>221</v>
      </c>
      <c r="E109" s="59"/>
      <c r="F109" s="59"/>
      <c r="G109" s="59"/>
      <c r="H109" s="27">
        <f>'Функциональная 2020'!G202</f>
        <v>1063.1</v>
      </c>
      <c r="I109" s="27">
        <f>'Функциональная 2020'!H202</f>
        <v>1063.1</v>
      </c>
      <c r="J109" s="150">
        <f t="shared" si="7"/>
        <v>0</v>
      </c>
      <c r="K109" s="131">
        <f t="shared" si="9"/>
        <v>1063.1</v>
      </c>
    </row>
    <row r="110" spans="2:11" ht="27">
      <c r="B110" s="58" t="s">
        <v>192</v>
      </c>
      <c r="C110" s="54" t="s">
        <v>224</v>
      </c>
      <c r="D110" s="23" t="s">
        <v>193</v>
      </c>
      <c r="E110" s="59"/>
      <c r="F110" s="59"/>
      <c r="G110" s="59"/>
      <c r="H110" s="27">
        <f>H111</f>
        <v>3035.8</v>
      </c>
      <c r="I110" s="27">
        <f>I111</f>
        <v>3461.65</v>
      </c>
      <c r="J110" s="150">
        <f t="shared" si="7"/>
        <v>425.8499999999999</v>
      </c>
      <c r="K110" s="131">
        <f t="shared" si="9"/>
        <v>3035.8</v>
      </c>
    </row>
    <row r="111" spans="2:11" ht="13.5">
      <c r="B111" s="15" t="s">
        <v>82</v>
      </c>
      <c r="C111" s="54" t="s">
        <v>224</v>
      </c>
      <c r="D111" s="23" t="s">
        <v>83</v>
      </c>
      <c r="E111" s="59"/>
      <c r="F111" s="59"/>
      <c r="G111" s="59"/>
      <c r="H111" s="27">
        <f>H112</f>
        <v>3035.8</v>
      </c>
      <c r="I111" s="27">
        <f>I112</f>
        <v>3461.65</v>
      </c>
      <c r="J111" s="150">
        <f t="shared" si="7"/>
        <v>425.8499999999999</v>
      </c>
      <c r="K111" s="131">
        <f t="shared" si="9"/>
        <v>3035.8</v>
      </c>
    </row>
    <row r="112" spans="2:11" ht="13.5">
      <c r="B112" s="15" t="s">
        <v>84</v>
      </c>
      <c r="C112" s="54" t="s">
        <v>224</v>
      </c>
      <c r="D112" s="23" t="s">
        <v>85</v>
      </c>
      <c r="E112" s="59"/>
      <c r="F112" s="59"/>
      <c r="G112" s="59"/>
      <c r="H112" s="27">
        <f>'Функциональная 2020'!G205</f>
        <v>3035.8</v>
      </c>
      <c r="I112" s="27">
        <v>3461.65</v>
      </c>
      <c r="J112" s="150">
        <f t="shared" si="7"/>
        <v>425.8499999999999</v>
      </c>
      <c r="K112" s="131">
        <f t="shared" si="9"/>
        <v>3035.8</v>
      </c>
    </row>
    <row r="113" spans="2:11" ht="13.5">
      <c r="B113" s="64" t="s">
        <v>97</v>
      </c>
      <c r="C113" s="54" t="s">
        <v>224</v>
      </c>
      <c r="D113" s="23" t="s">
        <v>98</v>
      </c>
      <c r="E113" s="59"/>
      <c r="F113" s="59"/>
      <c r="G113" s="59"/>
      <c r="H113" s="27">
        <f>H114</f>
        <v>0</v>
      </c>
      <c r="I113" s="27">
        <f>I114</f>
        <v>0</v>
      </c>
      <c r="J113" s="150">
        <f t="shared" si="7"/>
        <v>0</v>
      </c>
      <c r="K113" s="131"/>
    </row>
    <row r="114" spans="2:11" ht="13.5">
      <c r="B114" s="16" t="s">
        <v>88</v>
      </c>
      <c r="C114" s="54" t="s">
        <v>224</v>
      </c>
      <c r="D114" s="23" t="s">
        <v>90</v>
      </c>
      <c r="E114" s="59"/>
      <c r="F114" s="59"/>
      <c r="G114" s="59"/>
      <c r="H114" s="27">
        <f>H115</f>
        <v>0</v>
      </c>
      <c r="I114" s="27">
        <f>I115</f>
        <v>0</v>
      </c>
      <c r="J114" s="150">
        <f t="shared" si="7"/>
        <v>0</v>
      </c>
      <c r="K114" s="131"/>
    </row>
    <row r="115" spans="2:11" ht="13.5">
      <c r="B115" s="16" t="s">
        <v>564</v>
      </c>
      <c r="C115" s="54" t="s">
        <v>224</v>
      </c>
      <c r="D115" s="23" t="s">
        <v>417</v>
      </c>
      <c r="E115" s="59"/>
      <c r="F115" s="59"/>
      <c r="G115" s="59"/>
      <c r="H115" s="27">
        <f>'Функциональная 2020'!G208</f>
        <v>0</v>
      </c>
      <c r="I115" s="27">
        <v>0</v>
      </c>
      <c r="J115" s="150">
        <f t="shared" si="7"/>
        <v>0</v>
      </c>
      <c r="K115" s="131"/>
    </row>
    <row r="116" spans="2:11" ht="27" hidden="1">
      <c r="B116" s="116" t="s">
        <v>566</v>
      </c>
      <c r="C116" s="54" t="s">
        <v>629</v>
      </c>
      <c r="D116" s="23" t="s">
        <v>193</v>
      </c>
      <c r="E116" s="59"/>
      <c r="F116" s="59"/>
      <c r="G116" s="59"/>
      <c r="H116" s="27">
        <f>H117</f>
        <v>0</v>
      </c>
      <c r="I116" s="130"/>
      <c r="J116" s="150">
        <f t="shared" si="7"/>
        <v>0</v>
      </c>
      <c r="K116" s="131"/>
    </row>
    <row r="117" spans="2:11" ht="13.5" hidden="1">
      <c r="B117" s="15" t="s">
        <v>82</v>
      </c>
      <c r="C117" s="54" t="s">
        <v>629</v>
      </c>
      <c r="D117" s="23" t="s">
        <v>83</v>
      </c>
      <c r="E117" s="59"/>
      <c r="F117" s="59"/>
      <c r="G117" s="59"/>
      <c r="H117" s="27">
        <f>H118</f>
        <v>0</v>
      </c>
      <c r="I117" s="130"/>
      <c r="J117" s="150">
        <f t="shared" si="7"/>
        <v>0</v>
      </c>
      <c r="K117" s="131"/>
    </row>
    <row r="118" spans="2:11" ht="13.5" hidden="1">
      <c r="B118" s="15" t="s">
        <v>84</v>
      </c>
      <c r="C118" s="54" t="s">
        <v>629</v>
      </c>
      <c r="D118" s="23" t="s">
        <v>85</v>
      </c>
      <c r="E118" s="59"/>
      <c r="F118" s="59"/>
      <c r="G118" s="59"/>
      <c r="H118" s="27">
        <f>'Функциональная 2020'!G211</f>
        <v>0</v>
      </c>
      <c r="I118" s="130"/>
      <c r="J118" s="150">
        <f t="shared" si="7"/>
        <v>0</v>
      </c>
      <c r="K118" s="131"/>
    </row>
    <row r="119" spans="2:11" ht="27" hidden="1">
      <c r="B119" s="107" t="s">
        <v>582</v>
      </c>
      <c r="C119" s="54" t="s">
        <v>630</v>
      </c>
      <c r="D119" s="23"/>
      <c r="E119" s="59"/>
      <c r="F119" s="59"/>
      <c r="G119" s="59"/>
      <c r="H119" s="27">
        <f>H120</f>
        <v>0</v>
      </c>
      <c r="I119" s="130"/>
      <c r="J119" s="150">
        <f t="shared" si="7"/>
        <v>0</v>
      </c>
      <c r="K119" s="131"/>
    </row>
    <row r="120" spans="2:11" ht="41.25" hidden="1">
      <c r="B120" s="63" t="s">
        <v>188</v>
      </c>
      <c r="C120" s="54" t="s">
        <v>630</v>
      </c>
      <c r="D120" s="23" t="s">
        <v>190</v>
      </c>
      <c r="E120" s="59"/>
      <c r="F120" s="59"/>
      <c r="G120" s="59"/>
      <c r="H120" s="27">
        <f>H121</f>
        <v>0</v>
      </c>
      <c r="I120" s="130"/>
      <c r="J120" s="150">
        <f t="shared" si="7"/>
        <v>0</v>
      </c>
      <c r="K120" s="131"/>
    </row>
    <row r="121" spans="2:11" ht="13.5" hidden="1">
      <c r="B121" s="63" t="s">
        <v>215</v>
      </c>
      <c r="C121" s="54" t="s">
        <v>630</v>
      </c>
      <c r="D121" s="23" t="s">
        <v>216</v>
      </c>
      <c r="E121" s="59"/>
      <c r="F121" s="59"/>
      <c r="G121" s="59"/>
      <c r="H121" s="27">
        <f>H122+H123</f>
        <v>0</v>
      </c>
      <c r="I121" s="130"/>
      <c r="J121" s="150">
        <f t="shared" si="7"/>
        <v>0</v>
      </c>
      <c r="K121" s="131"/>
    </row>
    <row r="122" spans="2:11" ht="13.5" hidden="1">
      <c r="B122" s="63" t="s">
        <v>218</v>
      </c>
      <c r="C122" s="54" t="s">
        <v>630</v>
      </c>
      <c r="D122" s="23" t="s">
        <v>217</v>
      </c>
      <c r="E122" s="59"/>
      <c r="F122" s="59"/>
      <c r="G122" s="59"/>
      <c r="H122" s="27">
        <f>'Функциональная 2020'!G215</f>
        <v>0</v>
      </c>
      <c r="I122" s="130"/>
      <c r="J122" s="150">
        <f t="shared" si="7"/>
        <v>0</v>
      </c>
      <c r="K122" s="131"/>
    </row>
    <row r="123" spans="2:11" ht="27" hidden="1">
      <c r="B123" s="63" t="s">
        <v>174</v>
      </c>
      <c r="C123" s="54" t="s">
        <v>630</v>
      </c>
      <c r="D123" s="23" t="s">
        <v>221</v>
      </c>
      <c r="E123" s="59"/>
      <c r="F123" s="59"/>
      <c r="G123" s="59"/>
      <c r="H123" s="27">
        <f>'Функциональная 2020'!G216</f>
        <v>0</v>
      </c>
      <c r="I123" s="130"/>
      <c r="J123" s="150">
        <f t="shared" si="7"/>
        <v>0</v>
      </c>
      <c r="K123" s="131"/>
    </row>
    <row r="124" spans="2:11" ht="41.25">
      <c r="B124" s="14" t="s">
        <v>535</v>
      </c>
      <c r="C124" s="53" t="s">
        <v>12</v>
      </c>
      <c r="D124" s="24"/>
      <c r="E124" s="24"/>
      <c r="F124" s="24"/>
      <c r="G124" s="24"/>
      <c r="H124" s="26">
        <f>H125+H129</f>
        <v>295.4</v>
      </c>
      <c r="I124" s="26">
        <f>I125+I129</f>
        <v>295.4</v>
      </c>
      <c r="J124" s="150">
        <f t="shared" si="7"/>
        <v>0</v>
      </c>
      <c r="K124" s="131" t="e">
        <f>#REF!-#REF!</f>
        <v>#REF!</v>
      </c>
    </row>
    <row r="125" spans="2:11" ht="41.25">
      <c r="B125" s="15" t="s">
        <v>278</v>
      </c>
      <c r="C125" s="54" t="s">
        <v>276</v>
      </c>
      <c r="D125" s="23"/>
      <c r="E125" s="23"/>
      <c r="F125" s="23"/>
      <c r="G125" s="23"/>
      <c r="H125" s="27">
        <f aca="true" t="shared" si="10" ref="H125:I127">H126</f>
        <v>272.4</v>
      </c>
      <c r="I125" s="27">
        <f t="shared" si="10"/>
        <v>272.4</v>
      </c>
      <c r="J125" s="150">
        <f t="shared" si="7"/>
        <v>0</v>
      </c>
      <c r="K125" s="131"/>
    </row>
    <row r="126" spans="2:11" ht="27">
      <c r="B126" s="58" t="s">
        <v>192</v>
      </c>
      <c r="C126" s="54" t="s">
        <v>279</v>
      </c>
      <c r="D126" s="23" t="s">
        <v>193</v>
      </c>
      <c r="E126" s="23"/>
      <c r="F126" s="23"/>
      <c r="G126" s="23"/>
      <c r="H126" s="27">
        <f t="shared" si="10"/>
        <v>272.4</v>
      </c>
      <c r="I126" s="27">
        <f t="shared" si="10"/>
        <v>272.4</v>
      </c>
      <c r="J126" s="150">
        <f t="shared" si="7"/>
        <v>0</v>
      </c>
      <c r="K126" s="131">
        <f aca="true" t="shared" si="11" ref="K126:K133">H125-G125</f>
        <v>272.4</v>
      </c>
    </row>
    <row r="127" spans="2:11" ht="13.5">
      <c r="B127" s="15" t="s">
        <v>82</v>
      </c>
      <c r="C127" s="54" t="s">
        <v>279</v>
      </c>
      <c r="D127" s="23" t="s">
        <v>83</v>
      </c>
      <c r="E127" s="23"/>
      <c r="F127" s="23"/>
      <c r="G127" s="23"/>
      <c r="H127" s="27">
        <f t="shared" si="10"/>
        <v>272.4</v>
      </c>
      <c r="I127" s="27">
        <f t="shared" si="10"/>
        <v>272.4</v>
      </c>
      <c r="J127" s="150">
        <f t="shared" si="7"/>
        <v>0</v>
      </c>
      <c r="K127" s="131">
        <f t="shared" si="11"/>
        <v>272.4</v>
      </c>
    </row>
    <row r="128" spans="2:11" ht="13.5">
      <c r="B128" s="15" t="s">
        <v>84</v>
      </c>
      <c r="C128" s="54" t="s">
        <v>279</v>
      </c>
      <c r="D128" s="23" t="s">
        <v>85</v>
      </c>
      <c r="E128" s="23"/>
      <c r="F128" s="23"/>
      <c r="G128" s="23"/>
      <c r="H128" s="27">
        <f>'Функциональная 2020'!G321</f>
        <v>272.4</v>
      </c>
      <c r="I128" s="27">
        <v>272.4</v>
      </c>
      <c r="J128" s="150">
        <f t="shared" si="7"/>
        <v>0</v>
      </c>
      <c r="K128" s="131">
        <f t="shared" si="11"/>
        <v>272.4</v>
      </c>
    </row>
    <row r="129" spans="2:11" ht="41.25">
      <c r="B129" s="15" t="s">
        <v>275</v>
      </c>
      <c r="C129" s="54" t="s">
        <v>277</v>
      </c>
      <c r="D129" s="23"/>
      <c r="E129" s="23"/>
      <c r="F129" s="23"/>
      <c r="G129" s="23"/>
      <c r="H129" s="27">
        <f aca="true" t="shared" si="12" ref="H129:I131">H130</f>
        <v>23</v>
      </c>
      <c r="I129" s="27">
        <f t="shared" si="12"/>
        <v>23</v>
      </c>
      <c r="J129" s="150">
        <f t="shared" si="7"/>
        <v>0</v>
      </c>
      <c r="K129" s="131">
        <f t="shared" si="11"/>
        <v>272.4</v>
      </c>
    </row>
    <row r="130" spans="2:11" ht="27">
      <c r="B130" s="58" t="s">
        <v>192</v>
      </c>
      <c r="C130" s="54" t="s">
        <v>280</v>
      </c>
      <c r="D130" s="23" t="s">
        <v>193</v>
      </c>
      <c r="E130" s="23"/>
      <c r="F130" s="23"/>
      <c r="G130" s="23"/>
      <c r="H130" s="27">
        <f t="shared" si="12"/>
        <v>23</v>
      </c>
      <c r="I130" s="27">
        <f t="shared" si="12"/>
        <v>23</v>
      </c>
      <c r="J130" s="150">
        <f t="shared" si="7"/>
        <v>0</v>
      </c>
      <c r="K130" s="131">
        <f t="shared" si="11"/>
        <v>23</v>
      </c>
    </row>
    <row r="131" spans="2:11" ht="13.5">
      <c r="B131" s="15" t="s">
        <v>82</v>
      </c>
      <c r="C131" s="54" t="s">
        <v>280</v>
      </c>
      <c r="D131" s="23" t="s">
        <v>83</v>
      </c>
      <c r="E131" s="23"/>
      <c r="F131" s="23"/>
      <c r="G131" s="23"/>
      <c r="H131" s="27">
        <f t="shared" si="12"/>
        <v>23</v>
      </c>
      <c r="I131" s="27">
        <f t="shared" si="12"/>
        <v>23</v>
      </c>
      <c r="J131" s="150">
        <f t="shared" si="7"/>
        <v>0</v>
      </c>
      <c r="K131" s="131">
        <f t="shared" si="11"/>
        <v>23</v>
      </c>
    </row>
    <row r="132" spans="2:11" ht="13.5">
      <c r="B132" s="15" t="s">
        <v>84</v>
      </c>
      <c r="C132" s="54" t="s">
        <v>280</v>
      </c>
      <c r="D132" s="23" t="s">
        <v>85</v>
      </c>
      <c r="E132" s="23"/>
      <c r="F132" s="23"/>
      <c r="G132" s="23"/>
      <c r="H132" s="27">
        <f>'Функциональная 2020'!G325</f>
        <v>23</v>
      </c>
      <c r="I132" s="27">
        <f>'Функциональная 2020'!H325</f>
        <v>23</v>
      </c>
      <c r="J132" s="150">
        <f t="shared" si="7"/>
        <v>0</v>
      </c>
      <c r="K132" s="131">
        <f t="shared" si="11"/>
        <v>23</v>
      </c>
    </row>
    <row r="133" spans="2:11" ht="27">
      <c r="B133" s="14" t="s">
        <v>536</v>
      </c>
      <c r="C133" s="53" t="s">
        <v>15</v>
      </c>
      <c r="D133" s="24"/>
      <c r="E133" s="26">
        <f>E135</f>
        <v>10</v>
      </c>
      <c r="F133" s="26">
        <f>F135</f>
        <v>10</v>
      </c>
      <c r="G133" s="26">
        <f>G135</f>
        <v>10</v>
      </c>
      <c r="H133" s="26">
        <f>H134+H143+H159+H164+H148</f>
        <v>565</v>
      </c>
      <c r="I133" s="26">
        <f>I134+I143+I159+I164+I148</f>
        <v>565</v>
      </c>
      <c r="J133" s="150">
        <f t="shared" si="7"/>
        <v>0</v>
      </c>
      <c r="K133" s="131">
        <f t="shared" si="11"/>
        <v>23</v>
      </c>
    </row>
    <row r="134" spans="2:11" ht="27">
      <c r="B134" s="15" t="s">
        <v>262</v>
      </c>
      <c r="C134" s="54" t="s">
        <v>263</v>
      </c>
      <c r="D134" s="23"/>
      <c r="E134" s="27"/>
      <c r="F134" s="27"/>
      <c r="G134" s="27"/>
      <c r="H134" s="27">
        <f>H135+H139</f>
        <v>235</v>
      </c>
      <c r="I134" s="27">
        <f>I135+I139</f>
        <v>235</v>
      </c>
      <c r="J134" s="150">
        <f t="shared" si="7"/>
        <v>0</v>
      </c>
      <c r="K134" s="131">
        <f>H134-G134</f>
        <v>235</v>
      </c>
    </row>
    <row r="135" spans="2:11" ht="27">
      <c r="B135" s="17" t="s">
        <v>264</v>
      </c>
      <c r="C135" s="54" t="s">
        <v>265</v>
      </c>
      <c r="D135" s="23"/>
      <c r="E135" s="27">
        <f>E137</f>
        <v>10</v>
      </c>
      <c r="F135" s="27">
        <f>F137</f>
        <v>10</v>
      </c>
      <c r="G135" s="27">
        <f>G137</f>
        <v>10</v>
      </c>
      <c r="H135" s="27">
        <f aca="true" t="shared" si="13" ref="H135:I137">H136</f>
        <v>15</v>
      </c>
      <c r="I135" s="27">
        <f t="shared" si="13"/>
        <v>15</v>
      </c>
      <c r="J135" s="150">
        <f t="shared" si="7"/>
        <v>0</v>
      </c>
      <c r="K135" s="131"/>
    </row>
    <row r="136" spans="2:11" ht="27">
      <c r="B136" s="58" t="s">
        <v>192</v>
      </c>
      <c r="C136" s="54" t="s">
        <v>266</v>
      </c>
      <c r="D136" s="23" t="s">
        <v>193</v>
      </c>
      <c r="E136" s="27"/>
      <c r="F136" s="27"/>
      <c r="G136" s="27"/>
      <c r="H136" s="27">
        <f t="shared" si="13"/>
        <v>15</v>
      </c>
      <c r="I136" s="27">
        <f t="shared" si="13"/>
        <v>15</v>
      </c>
      <c r="J136" s="150">
        <f t="shared" si="7"/>
        <v>0</v>
      </c>
      <c r="K136" s="131">
        <f>H136-G136</f>
        <v>15</v>
      </c>
    </row>
    <row r="137" spans="2:11" ht="13.5">
      <c r="B137" s="15" t="s">
        <v>82</v>
      </c>
      <c r="C137" s="54" t="s">
        <v>266</v>
      </c>
      <c r="D137" s="23" t="s">
        <v>83</v>
      </c>
      <c r="E137" s="27">
        <f>E138</f>
        <v>10</v>
      </c>
      <c r="F137" s="27">
        <f>F138</f>
        <v>10</v>
      </c>
      <c r="G137" s="27">
        <f>G138</f>
        <v>10</v>
      </c>
      <c r="H137" s="27">
        <f t="shared" si="13"/>
        <v>15</v>
      </c>
      <c r="I137" s="27">
        <f t="shared" si="13"/>
        <v>15</v>
      </c>
      <c r="J137" s="150">
        <f t="shared" si="7"/>
        <v>0</v>
      </c>
      <c r="K137" s="131">
        <f>H137-G137</f>
        <v>5</v>
      </c>
    </row>
    <row r="138" spans="2:11" ht="13.5">
      <c r="B138" s="15" t="s">
        <v>84</v>
      </c>
      <c r="C138" s="54" t="s">
        <v>266</v>
      </c>
      <c r="D138" s="23" t="s">
        <v>85</v>
      </c>
      <c r="E138" s="27">
        <v>10</v>
      </c>
      <c r="F138" s="27">
        <v>10</v>
      </c>
      <c r="G138" s="27">
        <v>10</v>
      </c>
      <c r="H138" s="27">
        <f>'Функциональная 2020'!G226</f>
        <v>15</v>
      </c>
      <c r="I138" s="27">
        <f>'Функциональная 2020'!H226</f>
        <v>15</v>
      </c>
      <c r="J138" s="150">
        <f t="shared" si="7"/>
        <v>0</v>
      </c>
      <c r="K138" s="131">
        <f>H138-G138</f>
        <v>5</v>
      </c>
    </row>
    <row r="139" spans="2:11" ht="13.5">
      <c r="B139" s="16" t="s">
        <v>509</v>
      </c>
      <c r="C139" s="54" t="s">
        <v>522</v>
      </c>
      <c r="D139" s="23"/>
      <c r="E139" s="27">
        <f>E142</f>
        <v>130</v>
      </c>
      <c r="F139" s="27">
        <f>F142</f>
        <v>130</v>
      </c>
      <c r="G139" s="27">
        <f>G142</f>
        <v>130</v>
      </c>
      <c r="H139" s="27">
        <f>H140</f>
        <v>220</v>
      </c>
      <c r="I139" s="27">
        <f>I140</f>
        <v>220</v>
      </c>
      <c r="J139" s="150">
        <f t="shared" si="7"/>
        <v>0</v>
      </c>
      <c r="K139" s="131"/>
    </row>
    <row r="140" spans="2:11" ht="27">
      <c r="B140" s="58" t="s">
        <v>192</v>
      </c>
      <c r="C140" s="54" t="s">
        <v>510</v>
      </c>
      <c r="D140" s="23" t="s">
        <v>193</v>
      </c>
      <c r="E140" s="27"/>
      <c r="F140" s="27"/>
      <c r="G140" s="27"/>
      <c r="H140" s="27">
        <f>H142</f>
        <v>220</v>
      </c>
      <c r="I140" s="27">
        <f>I142</f>
        <v>220</v>
      </c>
      <c r="J140" s="150">
        <f t="shared" si="7"/>
        <v>0</v>
      </c>
      <c r="K140" s="131"/>
    </row>
    <row r="141" spans="2:11" ht="13.5">
      <c r="B141" s="15" t="s">
        <v>82</v>
      </c>
      <c r="C141" s="54" t="s">
        <v>510</v>
      </c>
      <c r="D141" s="23" t="s">
        <v>83</v>
      </c>
      <c r="E141" s="27"/>
      <c r="F141" s="27"/>
      <c r="G141" s="27"/>
      <c r="H141" s="27">
        <f>H142</f>
        <v>220</v>
      </c>
      <c r="I141" s="27">
        <f>I142</f>
        <v>220</v>
      </c>
      <c r="J141" s="150">
        <f t="shared" si="7"/>
        <v>0</v>
      </c>
      <c r="K141" s="131"/>
    </row>
    <row r="142" spans="2:11" ht="13.5">
      <c r="B142" s="15" t="s">
        <v>84</v>
      </c>
      <c r="C142" s="54" t="s">
        <v>510</v>
      </c>
      <c r="D142" s="23" t="s">
        <v>85</v>
      </c>
      <c r="E142" s="27">
        <v>130</v>
      </c>
      <c r="F142" s="27">
        <v>130</v>
      </c>
      <c r="G142" s="27">
        <v>130</v>
      </c>
      <c r="H142" s="27">
        <f>'Функциональная 2020'!G338</f>
        <v>220</v>
      </c>
      <c r="I142" s="27">
        <f>'Функциональная 2020'!H338</f>
        <v>220</v>
      </c>
      <c r="J142" s="150">
        <f t="shared" si="7"/>
        <v>0</v>
      </c>
      <c r="K142" s="131"/>
    </row>
    <row r="143" spans="2:11" ht="27">
      <c r="B143" s="15" t="s">
        <v>270</v>
      </c>
      <c r="C143" s="54" t="s">
        <v>267</v>
      </c>
      <c r="D143" s="23"/>
      <c r="E143" s="27"/>
      <c r="F143" s="27"/>
      <c r="G143" s="27"/>
      <c r="H143" s="27">
        <f aca="true" t="shared" si="14" ref="H143:I146">H144</f>
        <v>15</v>
      </c>
      <c r="I143" s="27">
        <f t="shared" si="14"/>
        <v>15</v>
      </c>
      <c r="J143" s="150">
        <f t="shared" si="7"/>
        <v>0</v>
      </c>
      <c r="K143" s="131">
        <f aca="true" t="shared" si="15" ref="K143:K148">H143-G143</f>
        <v>15</v>
      </c>
    </row>
    <row r="144" spans="2:11" ht="41.25">
      <c r="B144" s="15" t="s">
        <v>268</v>
      </c>
      <c r="C144" s="54" t="s">
        <v>269</v>
      </c>
      <c r="D144" s="23"/>
      <c r="E144" s="27"/>
      <c r="F144" s="27"/>
      <c r="G144" s="27"/>
      <c r="H144" s="27">
        <f t="shared" si="14"/>
        <v>15</v>
      </c>
      <c r="I144" s="27">
        <f t="shared" si="14"/>
        <v>15</v>
      </c>
      <c r="J144" s="150">
        <f t="shared" si="7"/>
        <v>0</v>
      </c>
      <c r="K144" s="131">
        <f t="shared" si="15"/>
        <v>15</v>
      </c>
    </row>
    <row r="145" spans="2:11" ht="27">
      <c r="B145" s="58" t="s">
        <v>192</v>
      </c>
      <c r="C145" s="54" t="s">
        <v>523</v>
      </c>
      <c r="D145" s="23" t="s">
        <v>193</v>
      </c>
      <c r="E145" s="27"/>
      <c r="F145" s="27"/>
      <c r="G145" s="27"/>
      <c r="H145" s="27">
        <f t="shared" si="14"/>
        <v>15</v>
      </c>
      <c r="I145" s="27">
        <f t="shared" si="14"/>
        <v>15</v>
      </c>
      <c r="J145" s="150">
        <f t="shared" si="7"/>
        <v>0</v>
      </c>
      <c r="K145" s="131">
        <f t="shared" si="15"/>
        <v>15</v>
      </c>
    </row>
    <row r="146" spans="2:11" ht="13.5">
      <c r="B146" s="15" t="s">
        <v>82</v>
      </c>
      <c r="C146" s="54" t="s">
        <v>523</v>
      </c>
      <c r="D146" s="23" t="s">
        <v>83</v>
      </c>
      <c r="E146" s="27"/>
      <c r="F146" s="27"/>
      <c r="G146" s="27"/>
      <c r="H146" s="27">
        <f t="shared" si="14"/>
        <v>15</v>
      </c>
      <c r="I146" s="27">
        <f t="shared" si="14"/>
        <v>15</v>
      </c>
      <c r="J146" s="150">
        <f t="shared" si="7"/>
        <v>0</v>
      </c>
      <c r="K146" s="131">
        <f t="shared" si="15"/>
        <v>15</v>
      </c>
    </row>
    <row r="147" spans="2:11" ht="13.5">
      <c r="B147" s="15" t="s">
        <v>84</v>
      </c>
      <c r="C147" s="54" t="s">
        <v>523</v>
      </c>
      <c r="D147" s="23" t="s">
        <v>85</v>
      </c>
      <c r="E147" s="27"/>
      <c r="F147" s="27"/>
      <c r="G147" s="27"/>
      <c r="H147" s="27">
        <f>'Функциональная 2020'!G231</f>
        <v>15</v>
      </c>
      <c r="I147" s="27">
        <f>'Функциональная 2020'!H231</f>
        <v>15</v>
      </c>
      <c r="J147" s="150">
        <f t="shared" si="7"/>
        <v>0</v>
      </c>
      <c r="K147" s="131">
        <f t="shared" si="15"/>
        <v>15</v>
      </c>
    </row>
    <row r="148" spans="2:11" ht="13.5">
      <c r="B148" s="16" t="s">
        <v>526</v>
      </c>
      <c r="C148" s="54" t="s">
        <v>527</v>
      </c>
      <c r="D148" s="23"/>
      <c r="E148" s="27"/>
      <c r="F148" s="27"/>
      <c r="G148" s="27"/>
      <c r="H148" s="27">
        <f>H149</f>
        <v>50</v>
      </c>
      <c r="I148" s="27">
        <f>I149</f>
        <v>50</v>
      </c>
      <c r="J148" s="150">
        <f t="shared" si="7"/>
        <v>0</v>
      </c>
      <c r="K148" s="131">
        <f t="shared" si="15"/>
        <v>50</v>
      </c>
    </row>
    <row r="149" spans="2:11" ht="27">
      <c r="B149" s="16" t="s">
        <v>528</v>
      </c>
      <c r="C149" s="54" t="s">
        <v>529</v>
      </c>
      <c r="D149" s="23"/>
      <c r="E149" s="27"/>
      <c r="F149" s="27"/>
      <c r="G149" s="27"/>
      <c r="H149" s="27">
        <f>H150</f>
        <v>50</v>
      </c>
      <c r="I149" s="27">
        <f>I150</f>
        <v>50</v>
      </c>
      <c r="J149" s="150">
        <f t="shared" si="7"/>
        <v>0</v>
      </c>
      <c r="K149" s="131"/>
    </row>
    <row r="150" spans="2:11" ht="27">
      <c r="B150" s="21" t="s">
        <v>530</v>
      </c>
      <c r="C150" s="54" t="s">
        <v>531</v>
      </c>
      <c r="D150" s="23"/>
      <c r="E150" s="27"/>
      <c r="F150" s="27"/>
      <c r="G150" s="27"/>
      <c r="H150" s="27">
        <f>H151+H154+H156</f>
        <v>50</v>
      </c>
      <c r="I150" s="27">
        <f>I151+I154+I156</f>
        <v>50</v>
      </c>
      <c r="J150" s="150">
        <f aca="true" t="shared" si="16" ref="J150:J213">I150-H150</f>
        <v>0</v>
      </c>
      <c r="K150" s="131"/>
    </row>
    <row r="151" spans="2:11" ht="27">
      <c r="B151" s="58" t="s">
        <v>192</v>
      </c>
      <c r="C151" s="54" t="s">
        <v>531</v>
      </c>
      <c r="D151" s="23" t="s">
        <v>282</v>
      </c>
      <c r="E151" s="27"/>
      <c r="F151" s="27"/>
      <c r="G151" s="27"/>
      <c r="H151" s="27">
        <f>H152</f>
        <v>50</v>
      </c>
      <c r="I151" s="27">
        <f>I152</f>
        <v>50</v>
      </c>
      <c r="J151" s="150">
        <f t="shared" si="16"/>
        <v>0</v>
      </c>
      <c r="K151" s="131"/>
    </row>
    <row r="152" spans="2:11" ht="13.5">
      <c r="B152" s="16" t="s">
        <v>99</v>
      </c>
      <c r="C152" s="54" t="s">
        <v>531</v>
      </c>
      <c r="D152" s="23" t="s">
        <v>230</v>
      </c>
      <c r="E152" s="27"/>
      <c r="F152" s="27"/>
      <c r="G152" s="27"/>
      <c r="H152" s="27">
        <f>H153</f>
        <v>50</v>
      </c>
      <c r="I152" s="27">
        <f>I153</f>
        <v>50</v>
      </c>
      <c r="J152" s="150">
        <f t="shared" si="16"/>
        <v>0</v>
      </c>
      <c r="K152" s="131"/>
    </row>
    <row r="153" spans="2:11" ht="13.5">
      <c r="B153" s="16" t="s">
        <v>84</v>
      </c>
      <c r="C153" s="54" t="s">
        <v>531</v>
      </c>
      <c r="D153" s="23" t="s">
        <v>85</v>
      </c>
      <c r="E153" s="27"/>
      <c r="F153" s="27"/>
      <c r="G153" s="27"/>
      <c r="H153" s="27">
        <f>'Функциональная 2020'!G949</f>
        <v>50</v>
      </c>
      <c r="I153" s="27">
        <f>'Функциональная 2020'!H949</f>
        <v>50</v>
      </c>
      <c r="J153" s="150">
        <f t="shared" si="16"/>
        <v>0</v>
      </c>
      <c r="K153" s="131"/>
    </row>
    <row r="154" spans="2:11" ht="13.5" hidden="1">
      <c r="B154" s="15" t="s">
        <v>105</v>
      </c>
      <c r="C154" s="54" t="s">
        <v>531</v>
      </c>
      <c r="D154" s="23" t="s">
        <v>10</v>
      </c>
      <c r="E154" s="27"/>
      <c r="F154" s="27"/>
      <c r="G154" s="27"/>
      <c r="H154" s="27">
        <f>H155</f>
        <v>0</v>
      </c>
      <c r="I154" s="27">
        <f>I155</f>
        <v>0</v>
      </c>
      <c r="J154" s="150">
        <f t="shared" si="16"/>
        <v>0</v>
      </c>
      <c r="K154" s="131"/>
    </row>
    <row r="155" spans="2:11" ht="27" hidden="1">
      <c r="B155" s="15" t="s">
        <v>579</v>
      </c>
      <c r="C155" s="54" t="s">
        <v>531</v>
      </c>
      <c r="D155" s="23" t="s">
        <v>129</v>
      </c>
      <c r="E155" s="27"/>
      <c r="F155" s="27"/>
      <c r="G155" s="27"/>
      <c r="H155" s="27">
        <f>'Функциональная 2020'!G951</f>
        <v>0</v>
      </c>
      <c r="I155" s="27">
        <f>'Функциональная 2020'!H951</f>
        <v>0</v>
      </c>
      <c r="J155" s="150">
        <f t="shared" si="16"/>
        <v>0</v>
      </c>
      <c r="K155" s="131"/>
    </row>
    <row r="156" spans="2:11" ht="27" hidden="1">
      <c r="B156" s="69" t="s">
        <v>332</v>
      </c>
      <c r="C156" s="54" t="s">
        <v>531</v>
      </c>
      <c r="D156" s="23" t="s">
        <v>334</v>
      </c>
      <c r="E156" s="27"/>
      <c r="F156" s="27"/>
      <c r="G156" s="27"/>
      <c r="H156" s="27">
        <f>H157</f>
        <v>0</v>
      </c>
      <c r="I156" s="27">
        <f>I157</f>
        <v>0</v>
      </c>
      <c r="J156" s="150">
        <f t="shared" si="16"/>
        <v>0</v>
      </c>
      <c r="K156" s="131"/>
    </row>
    <row r="157" spans="2:11" ht="13.5" hidden="1">
      <c r="B157" s="80" t="s">
        <v>106</v>
      </c>
      <c r="C157" s="54" t="s">
        <v>531</v>
      </c>
      <c r="D157" s="23" t="s">
        <v>107</v>
      </c>
      <c r="E157" s="27"/>
      <c r="F157" s="27"/>
      <c r="G157" s="27"/>
      <c r="H157" s="27">
        <f>H158</f>
        <v>0</v>
      </c>
      <c r="I157" s="27">
        <f>I158</f>
        <v>0</v>
      </c>
      <c r="J157" s="150">
        <f t="shared" si="16"/>
        <v>0</v>
      </c>
      <c r="K157" s="131"/>
    </row>
    <row r="158" spans="2:11" ht="13.5" hidden="1">
      <c r="B158" s="69" t="s">
        <v>335</v>
      </c>
      <c r="C158" s="54" t="s">
        <v>531</v>
      </c>
      <c r="D158" s="23" t="s">
        <v>109</v>
      </c>
      <c r="E158" s="27"/>
      <c r="F158" s="27"/>
      <c r="G158" s="27"/>
      <c r="H158" s="27">
        <f>'Функциональная 2020'!G954</f>
        <v>0</v>
      </c>
      <c r="I158" s="27">
        <f>'Функциональная 2020'!H954</f>
        <v>0</v>
      </c>
      <c r="J158" s="150">
        <f t="shared" si="16"/>
        <v>0</v>
      </c>
      <c r="K158" s="131"/>
    </row>
    <row r="159" spans="2:11" ht="27">
      <c r="B159" s="15" t="s">
        <v>271</v>
      </c>
      <c r="C159" s="54" t="s">
        <v>272</v>
      </c>
      <c r="D159" s="23"/>
      <c r="E159" s="27"/>
      <c r="F159" s="27"/>
      <c r="G159" s="27"/>
      <c r="H159" s="27">
        <f aca="true" t="shared" si="17" ref="H159:I162">H160</f>
        <v>15</v>
      </c>
      <c r="I159" s="27">
        <f t="shared" si="17"/>
        <v>15</v>
      </c>
      <c r="J159" s="150">
        <f t="shared" si="16"/>
        <v>0</v>
      </c>
      <c r="K159" s="131">
        <f>H159-G159</f>
        <v>15</v>
      </c>
    </row>
    <row r="160" spans="2:11" ht="27">
      <c r="B160" s="15" t="s">
        <v>273</v>
      </c>
      <c r="C160" s="54" t="s">
        <v>274</v>
      </c>
      <c r="D160" s="23"/>
      <c r="E160" s="27"/>
      <c r="F160" s="27"/>
      <c r="G160" s="27"/>
      <c r="H160" s="27">
        <f t="shared" si="17"/>
        <v>15</v>
      </c>
      <c r="I160" s="27">
        <f t="shared" si="17"/>
        <v>15</v>
      </c>
      <c r="J160" s="150">
        <f t="shared" si="16"/>
        <v>0</v>
      </c>
      <c r="K160" s="131"/>
    </row>
    <row r="161" spans="2:11" ht="27">
      <c r="B161" s="58" t="s">
        <v>192</v>
      </c>
      <c r="C161" s="54" t="s">
        <v>524</v>
      </c>
      <c r="D161" s="23" t="s">
        <v>193</v>
      </c>
      <c r="E161" s="27"/>
      <c r="F161" s="27"/>
      <c r="G161" s="27"/>
      <c r="H161" s="27">
        <f t="shared" si="17"/>
        <v>15</v>
      </c>
      <c r="I161" s="27">
        <f t="shared" si="17"/>
        <v>15</v>
      </c>
      <c r="J161" s="150">
        <f t="shared" si="16"/>
        <v>0</v>
      </c>
      <c r="K161" s="131">
        <f aca="true" t="shared" si="18" ref="K161:K176">H161-G161</f>
        <v>15</v>
      </c>
    </row>
    <row r="162" spans="2:11" s="48" customFormat="1" ht="13.5">
      <c r="B162" s="15" t="s">
        <v>82</v>
      </c>
      <c r="C162" s="54" t="s">
        <v>524</v>
      </c>
      <c r="D162" s="23" t="s">
        <v>83</v>
      </c>
      <c r="E162" s="27"/>
      <c r="F162" s="27"/>
      <c r="G162" s="27"/>
      <c r="H162" s="27">
        <f t="shared" si="17"/>
        <v>15</v>
      </c>
      <c r="I162" s="27">
        <f t="shared" si="17"/>
        <v>15</v>
      </c>
      <c r="J162" s="150">
        <f t="shared" si="16"/>
        <v>0</v>
      </c>
      <c r="K162" s="131">
        <f t="shared" si="18"/>
        <v>15</v>
      </c>
    </row>
    <row r="163" spans="2:11" ht="13.5">
      <c r="B163" s="15" t="s">
        <v>84</v>
      </c>
      <c r="C163" s="54" t="s">
        <v>524</v>
      </c>
      <c r="D163" s="23" t="s">
        <v>85</v>
      </c>
      <c r="E163" s="27"/>
      <c r="F163" s="27"/>
      <c r="G163" s="27"/>
      <c r="H163" s="27">
        <f>'Функциональная 2020'!G236</f>
        <v>15</v>
      </c>
      <c r="I163" s="27">
        <f>'Функциональная 2020'!H236</f>
        <v>15</v>
      </c>
      <c r="J163" s="150">
        <f t="shared" si="16"/>
        <v>0</v>
      </c>
      <c r="K163" s="131">
        <f t="shared" si="18"/>
        <v>15</v>
      </c>
    </row>
    <row r="164" spans="2:11" ht="13.5">
      <c r="B164" s="17" t="s">
        <v>473</v>
      </c>
      <c r="C164" s="54" t="s">
        <v>474</v>
      </c>
      <c r="D164" s="23"/>
      <c r="E164" s="27"/>
      <c r="F164" s="27"/>
      <c r="G164" s="27"/>
      <c r="H164" s="27">
        <f aca="true" t="shared" si="19" ref="H164:I168">H165</f>
        <v>250</v>
      </c>
      <c r="I164" s="27">
        <f t="shared" si="19"/>
        <v>250</v>
      </c>
      <c r="J164" s="150">
        <f t="shared" si="16"/>
        <v>0</v>
      </c>
      <c r="K164" s="131">
        <f t="shared" si="18"/>
        <v>250</v>
      </c>
    </row>
    <row r="165" spans="2:11" ht="41.25">
      <c r="B165" s="16" t="s">
        <v>475</v>
      </c>
      <c r="C165" s="54" t="s">
        <v>477</v>
      </c>
      <c r="D165" s="23"/>
      <c r="E165" s="27">
        <f>E166</f>
        <v>150</v>
      </c>
      <c r="F165" s="27">
        <f>F166</f>
        <v>150</v>
      </c>
      <c r="G165" s="27">
        <f>G166</f>
        <v>150</v>
      </c>
      <c r="H165" s="27">
        <f t="shared" si="19"/>
        <v>250</v>
      </c>
      <c r="I165" s="27">
        <f t="shared" si="19"/>
        <v>250</v>
      </c>
      <c r="J165" s="150">
        <f t="shared" si="16"/>
        <v>0</v>
      </c>
      <c r="K165" s="131">
        <f t="shared" si="18"/>
        <v>100</v>
      </c>
    </row>
    <row r="166" spans="2:11" ht="13.5">
      <c r="B166" s="16" t="s">
        <v>110</v>
      </c>
      <c r="C166" s="54" t="s">
        <v>476</v>
      </c>
      <c r="D166" s="23"/>
      <c r="E166" s="27">
        <f>E169</f>
        <v>150</v>
      </c>
      <c r="F166" s="27">
        <f>F169</f>
        <v>150</v>
      </c>
      <c r="G166" s="27">
        <f>G169</f>
        <v>150</v>
      </c>
      <c r="H166" s="27">
        <f t="shared" si="19"/>
        <v>250</v>
      </c>
      <c r="I166" s="27">
        <f t="shared" si="19"/>
        <v>250</v>
      </c>
      <c r="J166" s="150">
        <f t="shared" si="16"/>
        <v>0</v>
      </c>
      <c r="K166" s="131">
        <f t="shared" si="18"/>
        <v>100</v>
      </c>
    </row>
    <row r="167" spans="2:11" ht="27">
      <c r="B167" s="58" t="s">
        <v>192</v>
      </c>
      <c r="C167" s="54" t="s">
        <v>476</v>
      </c>
      <c r="D167" s="29" t="s">
        <v>193</v>
      </c>
      <c r="E167" s="27"/>
      <c r="F167" s="27"/>
      <c r="G167" s="27"/>
      <c r="H167" s="27">
        <f t="shared" si="19"/>
        <v>250</v>
      </c>
      <c r="I167" s="27">
        <f t="shared" si="19"/>
        <v>250</v>
      </c>
      <c r="J167" s="150">
        <f t="shared" si="16"/>
        <v>0</v>
      </c>
      <c r="K167" s="131">
        <f t="shared" si="18"/>
        <v>250</v>
      </c>
    </row>
    <row r="168" spans="2:11" ht="13.5">
      <c r="B168" s="16" t="s">
        <v>99</v>
      </c>
      <c r="C168" s="54" t="s">
        <v>476</v>
      </c>
      <c r="D168" s="29" t="s">
        <v>83</v>
      </c>
      <c r="E168" s="27">
        <f>E169</f>
        <v>150</v>
      </c>
      <c r="F168" s="27">
        <f>F169</f>
        <v>150</v>
      </c>
      <c r="G168" s="27">
        <f>G169</f>
        <v>150</v>
      </c>
      <c r="H168" s="27">
        <f t="shared" si="19"/>
        <v>250</v>
      </c>
      <c r="I168" s="27">
        <f t="shared" si="19"/>
        <v>250</v>
      </c>
      <c r="J168" s="150">
        <f t="shared" si="16"/>
        <v>0</v>
      </c>
      <c r="K168" s="131">
        <f t="shared" si="18"/>
        <v>100</v>
      </c>
    </row>
    <row r="169" spans="2:11" ht="13.5">
      <c r="B169" s="16" t="s">
        <v>84</v>
      </c>
      <c r="C169" s="54" t="s">
        <v>476</v>
      </c>
      <c r="D169" s="29" t="s">
        <v>85</v>
      </c>
      <c r="E169" s="27">
        <v>150</v>
      </c>
      <c r="F169" s="27">
        <v>150</v>
      </c>
      <c r="G169" s="27">
        <v>150</v>
      </c>
      <c r="H169" s="27">
        <f>'Функциональная 2020'!G963</f>
        <v>250</v>
      </c>
      <c r="I169" s="27">
        <f>'Функциональная 2020'!H963</f>
        <v>250</v>
      </c>
      <c r="J169" s="150">
        <f t="shared" si="16"/>
        <v>0</v>
      </c>
      <c r="K169" s="131">
        <f t="shared" si="18"/>
        <v>100</v>
      </c>
    </row>
    <row r="170" spans="2:12" ht="27">
      <c r="B170" s="14" t="s">
        <v>537</v>
      </c>
      <c r="C170" s="53" t="s">
        <v>21</v>
      </c>
      <c r="D170" s="24"/>
      <c r="E170" s="26" t="e">
        <f>#REF!+#REF!+E171</f>
        <v>#REF!</v>
      </c>
      <c r="F170" s="26" t="e">
        <f>#REF!+#REF!+F171</f>
        <v>#REF!</v>
      </c>
      <c r="G170" s="26" t="e">
        <f>#REF!+#REF!+G171</f>
        <v>#REF!</v>
      </c>
      <c r="H170" s="26">
        <f>H171+H183+H202+H228+H234+H254+H260+H177</f>
        <v>12213.7</v>
      </c>
      <c r="I170" s="26">
        <f>I171+I183+I202+I228+I234+I254+I260+I177</f>
        <v>19386.960000000003</v>
      </c>
      <c r="J170" s="150">
        <f t="shared" si="16"/>
        <v>7173.260000000002</v>
      </c>
      <c r="K170" s="131" t="e">
        <f t="shared" si="18"/>
        <v>#REF!</v>
      </c>
      <c r="L170" s="86"/>
    </row>
    <row r="171" spans="2:11" ht="13.5">
      <c r="B171" s="15" t="s">
        <v>284</v>
      </c>
      <c r="C171" s="54" t="s">
        <v>285</v>
      </c>
      <c r="D171" s="23"/>
      <c r="E171" s="27">
        <f>E172</f>
        <v>24512</v>
      </c>
      <c r="F171" s="27">
        <f>F172</f>
        <v>24512</v>
      </c>
      <c r="G171" s="27">
        <f>G172</f>
        <v>24512</v>
      </c>
      <c r="H171" s="27">
        <f>H172</f>
        <v>0</v>
      </c>
      <c r="I171" s="27">
        <f>I172</f>
        <v>0</v>
      </c>
      <c r="J171" s="150">
        <f t="shared" si="16"/>
        <v>0</v>
      </c>
      <c r="K171" s="131">
        <f t="shared" si="18"/>
        <v>-24512</v>
      </c>
    </row>
    <row r="172" spans="2:11" ht="54.75">
      <c r="B172" s="15" t="s">
        <v>287</v>
      </c>
      <c r="C172" s="54" t="s">
        <v>286</v>
      </c>
      <c r="D172" s="23"/>
      <c r="E172" s="27">
        <v>24512</v>
      </c>
      <c r="F172" s="27">
        <v>24512</v>
      </c>
      <c r="G172" s="27">
        <v>24512</v>
      </c>
      <c r="H172" s="27">
        <f>H173</f>
        <v>0</v>
      </c>
      <c r="I172" s="27">
        <f>I173</f>
        <v>0</v>
      </c>
      <c r="J172" s="150">
        <f t="shared" si="16"/>
        <v>0</v>
      </c>
      <c r="K172" s="131">
        <f t="shared" si="18"/>
        <v>-24512</v>
      </c>
    </row>
    <row r="173" spans="2:11" ht="54.75">
      <c r="B173" s="79" t="s">
        <v>288</v>
      </c>
      <c r="C173" s="54" t="s">
        <v>289</v>
      </c>
      <c r="D173" s="23"/>
      <c r="E173" s="30"/>
      <c r="F173" s="30"/>
      <c r="G173" s="30"/>
      <c r="H173" s="30">
        <f>H176</f>
        <v>0</v>
      </c>
      <c r="I173" s="30">
        <f>I176</f>
        <v>0</v>
      </c>
      <c r="J173" s="150">
        <f t="shared" si="16"/>
        <v>0</v>
      </c>
      <c r="K173" s="131">
        <f t="shared" si="18"/>
        <v>0</v>
      </c>
    </row>
    <row r="174" spans="2:11" ht="27">
      <c r="B174" s="69" t="s">
        <v>290</v>
      </c>
      <c r="C174" s="54" t="s">
        <v>289</v>
      </c>
      <c r="D174" s="23" t="s">
        <v>293</v>
      </c>
      <c r="E174" s="30"/>
      <c r="F174" s="30"/>
      <c r="G174" s="30"/>
      <c r="H174" s="30">
        <f>H175</f>
        <v>0</v>
      </c>
      <c r="I174" s="30">
        <f>I175</f>
        <v>0</v>
      </c>
      <c r="J174" s="150">
        <f t="shared" si="16"/>
        <v>0</v>
      </c>
      <c r="K174" s="131">
        <f t="shared" si="18"/>
        <v>0</v>
      </c>
    </row>
    <row r="175" spans="2:11" ht="13.5">
      <c r="B175" s="69" t="s">
        <v>42</v>
      </c>
      <c r="C175" s="54" t="s">
        <v>289</v>
      </c>
      <c r="D175" s="23" t="s">
        <v>292</v>
      </c>
      <c r="E175" s="30"/>
      <c r="F175" s="30"/>
      <c r="G175" s="30"/>
      <c r="H175" s="30">
        <f>H176</f>
        <v>0</v>
      </c>
      <c r="I175" s="30">
        <f>I176</f>
        <v>0</v>
      </c>
      <c r="J175" s="150">
        <f t="shared" si="16"/>
        <v>0</v>
      </c>
      <c r="K175" s="131">
        <f t="shared" si="18"/>
        <v>0</v>
      </c>
    </row>
    <row r="176" spans="2:11" ht="27">
      <c r="B176" s="15" t="s">
        <v>294</v>
      </c>
      <c r="C176" s="54" t="s">
        <v>289</v>
      </c>
      <c r="D176" s="23" t="s">
        <v>291</v>
      </c>
      <c r="E176" s="30"/>
      <c r="F176" s="30"/>
      <c r="G176" s="30"/>
      <c r="H176" s="30">
        <f>'Функциональная 2020'!G346</f>
        <v>0</v>
      </c>
      <c r="I176" s="30">
        <f>'Функциональная 2020'!H346</f>
        <v>0</v>
      </c>
      <c r="J176" s="150">
        <f t="shared" si="16"/>
        <v>0</v>
      </c>
      <c r="K176" s="131">
        <f t="shared" si="18"/>
        <v>0</v>
      </c>
    </row>
    <row r="177" spans="2:11" ht="13.5">
      <c r="B177" s="17" t="s">
        <v>456</v>
      </c>
      <c r="C177" s="54" t="s">
        <v>457</v>
      </c>
      <c r="D177" s="23"/>
      <c r="E177" s="30"/>
      <c r="F177" s="30"/>
      <c r="G177" s="30"/>
      <c r="H177" s="30">
        <f aca="true" t="shared" si="20" ref="H177:I181">H178</f>
        <v>156</v>
      </c>
      <c r="I177" s="30">
        <f t="shared" si="20"/>
        <v>2275.56</v>
      </c>
      <c r="J177" s="150">
        <f t="shared" si="16"/>
        <v>2119.56</v>
      </c>
      <c r="K177" s="131"/>
    </row>
    <row r="178" spans="2:11" ht="27">
      <c r="B178" s="17" t="s">
        <v>458</v>
      </c>
      <c r="C178" s="54" t="s">
        <v>459</v>
      </c>
      <c r="D178" s="23"/>
      <c r="E178" s="30"/>
      <c r="F178" s="30"/>
      <c r="G178" s="30"/>
      <c r="H178" s="30">
        <f>H179+H184</f>
        <v>156</v>
      </c>
      <c r="I178" s="30">
        <f>I179+I184</f>
        <v>2275.56</v>
      </c>
      <c r="J178" s="150">
        <f t="shared" si="16"/>
        <v>2119.56</v>
      </c>
      <c r="K178" s="131"/>
    </row>
    <row r="179" spans="2:11" ht="27">
      <c r="B179" s="58" t="s">
        <v>460</v>
      </c>
      <c r="C179" s="54" t="s">
        <v>601</v>
      </c>
      <c r="D179" s="23"/>
      <c r="E179" s="30"/>
      <c r="F179" s="30"/>
      <c r="G179" s="30"/>
      <c r="H179" s="30">
        <f t="shared" si="20"/>
        <v>156</v>
      </c>
      <c r="I179" s="30">
        <f t="shared" si="20"/>
        <v>156</v>
      </c>
      <c r="J179" s="150">
        <f t="shared" si="16"/>
        <v>0</v>
      </c>
      <c r="K179" s="131"/>
    </row>
    <row r="180" spans="2:11" ht="13.5">
      <c r="B180" s="80" t="s">
        <v>168</v>
      </c>
      <c r="C180" s="54" t="s">
        <v>601</v>
      </c>
      <c r="D180" s="23" t="s">
        <v>169</v>
      </c>
      <c r="E180" s="30"/>
      <c r="F180" s="30"/>
      <c r="G180" s="30"/>
      <c r="H180" s="30">
        <f t="shared" si="20"/>
        <v>156</v>
      </c>
      <c r="I180" s="30">
        <f t="shared" si="20"/>
        <v>156</v>
      </c>
      <c r="J180" s="150">
        <f t="shared" si="16"/>
        <v>0</v>
      </c>
      <c r="K180" s="131"/>
    </row>
    <row r="181" spans="2:11" ht="27">
      <c r="B181" s="16" t="s">
        <v>101</v>
      </c>
      <c r="C181" s="54" t="s">
        <v>601</v>
      </c>
      <c r="D181" s="23" t="s">
        <v>103</v>
      </c>
      <c r="E181" s="30"/>
      <c r="F181" s="30"/>
      <c r="G181" s="30"/>
      <c r="H181" s="30">
        <f t="shared" si="20"/>
        <v>156</v>
      </c>
      <c r="I181" s="30">
        <f t="shared" si="20"/>
        <v>156</v>
      </c>
      <c r="J181" s="150">
        <f t="shared" si="16"/>
        <v>0</v>
      </c>
      <c r="K181" s="131"/>
    </row>
    <row r="182" spans="2:11" ht="13.5">
      <c r="B182" s="16" t="s">
        <v>123</v>
      </c>
      <c r="C182" s="54" t="s">
        <v>601</v>
      </c>
      <c r="D182" s="23" t="s">
        <v>122</v>
      </c>
      <c r="E182" s="30"/>
      <c r="F182" s="30"/>
      <c r="G182" s="30"/>
      <c r="H182" s="30">
        <f>'Функциональная 2020'!G885</f>
        <v>156</v>
      </c>
      <c r="I182" s="30">
        <f>'Функциональная 2020'!H885</f>
        <v>156</v>
      </c>
      <c r="J182" s="150">
        <f t="shared" si="16"/>
        <v>0</v>
      </c>
      <c r="K182" s="131"/>
    </row>
    <row r="183" spans="2:11" ht="27">
      <c r="B183" s="15" t="s">
        <v>538</v>
      </c>
      <c r="C183" s="54" t="s">
        <v>315</v>
      </c>
      <c r="D183" s="23"/>
      <c r="E183" s="27"/>
      <c r="F183" s="27"/>
      <c r="G183" s="27"/>
      <c r="H183" s="27">
        <f>H188</f>
        <v>100</v>
      </c>
      <c r="I183" s="27">
        <f>I188</f>
        <v>1997.6</v>
      </c>
      <c r="J183" s="150">
        <f t="shared" si="16"/>
        <v>1897.6</v>
      </c>
      <c r="K183" s="131">
        <f aca="true" t="shared" si="21" ref="K183:K192">H183-G183</f>
        <v>100</v>
      </c>
    </row>
    <row r="184" spans="2:11" ht="27">
      <c r="B184" s="58" t="s">
        <v>460</v>
      </c>
      <c r="C184" s="54" t="s">
        <v>601</v>
      </c>
      <c r="D184" s="23"/>
      <c r="E184" s="27"/>
      <c r="F184" s="27"/>
      <c r="G184" s="27"/>
      <c r="H184" s="27">
        <f aca="true" t="shared" si="22" ref="H184:I186">H185</f>
        <v>0</v>
      </c>
      <c r="I184" s="27">
        <f t="shared" si="22"/>
        <v>2119.56</v>
      </c>
      <c r="J184" s="150">
        <f t="shared" si="16"/>
        <v>2119.56</v>
      </c>
      <c r="K184" s="131"/>
    </row>
    <row r="185" spans="2:11" ht="13.5">
      <c r="B185" s="80" t="s">
        <v>168</v>
      </c>
      <c r="C185" s="54" t="s">
        <v>601</v>
      </c>
      <c r="D185" s="23" t="s">
        <v>169</v>
      </c>
      <c r="E185" s="27"/>
      <c r="F185" s="27"/>
      <c r="G185" s="27"/>
      <c r="H185" s="27">
        <f t="shared" si="22"/>
        <v>0</v>
      </c>
      <c r="I185" s="27">
        <f t="shared" si="22"/>
        <v>2119.56</v>
      </c>
      <c r="J185" s="150">
        <f t="shared" si="16"/>
        <v>2119.56</v>
      </c>
      <c r="K185" s="131"/>
    </row>
    <row r="186" spans="2:11" ht="27">
      <c r="B186" s="16" t="s">
        <v>101</v>
      </c>
      <c r="C186" s="54" t="s">
        <v>601</v>
      </c>
      <c r="D186" s="23" t="s">
        <v>103</v>
      </c>
      <c r="E186" s="27"/>
      <c r="F186" s="27"/>
      <c r="G186" s="27"/>
      <c r="H186" s="27">
        <f t="shared" si="22"/>
        <v>0</v>
      </c>
      <c r="I186" s="27">
        <f t="shared" si="22"/>
        <v>2119.56</v>
      </c>
      <c r="J186" s="150">
        <f t="shared" si="16"/>
        <v>2119.56</v>
      </c>
      <c r="K186" s="131"/>
    </row>
    <row r="187" spans="2:11" ht="13.5">
      <c r="B187" s="16" t="s">
        <v>123</v>
      </c>
      <c r="C187" s="54" t="s">
        <v>601</v>
      </c>
      <c r="D187" s="23" t="s">
        <v>122</v>
      </c>
      <c r="E187" s="27"/>
      <c r="F187" s="27"/>
      <c r="G187" s="27"/>
      <c r="H187" s="27">
        <f>'Функциональная 2020'!G894</f>
        <v>0</v>
      </c>
      <c r="I187" s="27">
        <f>'Функциональная 2020'!H894</f>
        <v>2119.56</v>
      </c>
      <c r="J187" s="150">
        <f t="shared" si="16"/>
        <v>2119.56</v>
      </c>
      <c r="K187" s="131"/>
    </row>
    <row r="188" spans="2:11" ht="27">
      <c r="B188" s="15" t="s">
        <v>316</v>
      </c>
      <c r="C188" s="54" t="s">
        <v>317</v>
      </c>
      <c r="D188" s="23"/>
      <c r="E188" s="27"/>
      <c r="F188" s="27"/>
      <c r="G188" s="27"/>
      <c r="H188" s="27">
        <f>H198</f>
        <v>100</v>
      </c>
      <c r="I188" s="27">
        <f>I198</f>
        <v>1997.6</v>
      </c>
      <c r="J188" s="150">
        <f t="shared" si="16"/>
        <v>1897.6</v>
      </c>
      <c r="K188" s="131">
        <f t="shared" si="21"/>
        <v>100</v>
      </c>
    </row>
    <row r="189" spans="2:11" ht="27" hidden="1">
      <c r="B189" s="69" t="s">
        <v>318</v>
      </c>
      <c r="C189" s="54" t="s">
        <v>319</v>
      </c>
      <c r="D189" s="23"/>
      <c r="E189" s="27"/>
      <c r="F189" s="27"/>
      <c r="G189" s="27"/>
      <c r="H189" s="27">
        <f>H190</f>
        <v>0</v>
      </c>
      <c r="I189" s="27">
        <f>I190</f>
        <v>0</v>
      </c>
      <c r="J189" s="150">
        <f t="shared" si="16"/>
        <v>0</v>
      </c>
      <c r="K189" s="131">
        <f t="shared" si="21"/>
        <v>0</v>
      </c>
    </row>
    <row r="190" spans="2:11" ht="27" hidden="1">
      <c r="B190" s="58" t="s">
        <v>192</v>
      </c>
      <c r="C190" s="54" t="s">
        <v>319</v>
      </c>
      <c r="D190" s="23" t="s">
        <v>193</v>
      </c>
      <c r="E190" s="27"/>
      <c r="F190" s="27"/>
      <c r="G190" s="27"/>
      <c r="H190" s="27">
        <f>H191</f>
        <v>0</v>
      </c>
      <c r="I190" s="27">
        <f>I191</f>
        <v>0</v>
      </c>
      <c r="J190" s="150">
        <f t="shared" si="16"/>
        <v>0</v>
      </c>
      <c r="K190" s="131">
        <f t="shared" si="21"/>
        <v>0</v>
      </c>
    </row>
    <row r="191" spans="2:11" ht="13.5" hidden="1">
      <c r="B191" s="15" t="s">
        <v>82</v>
      </c>
      <c r="C191" s="54" t="s">
        <v>319</v>
      </c>
      <c r="D191" s="23" t="s">
        <v>83</v>
      </c>
      <c r="E191" s="27"/>
      <c r="F191" s="27"/>
      <c r="G191" s="27"/>
      <c r="H191" s="27">
        <f>H193+H192</f>
        <v>0</v>
      </c>
      <c r="I191" s="27">
        <f>I193+I192</f>
        <v>0</v>
      </c>
      <c r="J191" s="150">
        <f t="shared" si="16"/>
        <v>0</v>
      </c>
      <c r="K191" s="131">
        <f t="shared" si="21"/>
        <v>0</v>
      </c>
    </row>
    <row r="192" spans="2:11" ht="27" hidden="1">
      <c r="B192" s="15" t="s">
        <v>567</v>
      </c>
      <c r="C192" s="54" t="s">
        <v>319</v>
      </c>
      <c r="D192" s="23" t="s">
        <v>558</v>
      </c>
      <c r="E192" s="27"/>
      <c r="F192" s="27"/>
      <c r="G192" s="27"/>
      <c r="H192" s="27">
        <f>'Функциональная 2020'!G389</f>
        <v>0</v>
      </c>
      <c r="I192" s="27">
        <f>'Функциональная 2020'!H389</f>
        <v>0</v>
      </c>
      <c r="J192" s="150">
        <f t="shared" si="16"/>
        <v>0</v>
      </c>
      <c r="K192" s="131">
        <f t="shared" si="21"/>
        <v>0</v>
      </c>
    </row>
    <row r="193" spans="2:11" ht="13.5" hidden="1">
      <c r="B193" s="15" t="s">
        <v>84</v>
      </c>
      <c r="C193" s="54" t="s">
        <v>319</v>
      </c>
      <c r="D193" s="23" t="s">
        <v>231</v>
      </c>
      <c r="E193" s="27"/>
      <c r="F193" s="27"/>
      <c r="G193" s="27"/>
      <c r="H193" s="27">
        <f>'Функциональная 2020'!G390</f>
        <v>0</v>
      </c>
      <c r="I193" s="27">
        <f>'Функциональная 2020'!H390</f>
        <v>0</v>
      </c>
      <c r="J193" s="150">
        <f t="shared" si="16"/>
        <v>0</v>
      </c>
      <c r="K193" s="131"/>
    </row>
    <row r="194" spans="2:11" ht="41.25" hidden="1">
      <c r="B194" s="69" t="s">
        <v>568</v>
      </c>
      <c r="C194" s="54" t="s">
        <v>587</v>
      </c>
      <c r="D194" s="23"/>
      <c r="E194" s="27"/>
      <c r="F194" s="27"/>
      <c r="G194" s="27"/>
      <c r="H194" s="27" t="e">
        <f>H195</f>
        <v>#REF!</v>
      </c>
      <c r="I194" s="27" t="e">
        <f>I195</f>
        <v>#REF!</v>
      </c>
      <c r="J194" s="150" t="e">
        <f t="shared" si="16"/>
        <v>#REF!</v>
      </c>
      <c r="K194" s="131"/>
    </row>
    <row r="195" spans="2:11" ht="27" hidden="1">
      <c r="B195" s="58" t="s">
        <v>192</v>
      </c>
      <c r="C195" s="54" t="s">
        <v>587</v>
      </c>
      <c r="D195" s="23" t="s">
        <v>83</v>
      </c>
      <c r="E195" s="27"/>
      <c r="F195" s="27"/>
      <c r="G195" s="27"/>
      <c r="H195" s="27" t="e">
        <f>H196+H197</f>
        <v>#REF!</v>
      </c>
      <c r="I195" s="27" t="e">
        <f>I196+I197</f>
        <v>#REF!</v>
      </c>
      <c r="J195" s="150" t="e">
        <f t="shared" si="16"/>
        <v>#REF!</v>
      </c>
      <c r="K195" s="131"/>
    </row>
    <row r="196" spans="2:11" ht="13.5" hidden="1">
      <c r="B196" s="15" t="s">
        <v>82</v>
      </c>
      <c r="C196" s="54" t="s">
        <v>587</v>
      </c>
      <c r="D196" s="23" t="s">
        <v>558</v>
      </c>
      <c r="E196" s="27"/>
      <c r="F196" s="27"/>
      <c r="G196" s="27"/>
      <c r="H196" s="27" t="e">
        <f>'Функциональная 2020'!#REF!</f>
        <v>#REF!</v>
      </c>
      <c r="I196" s="27" t="e">
        <f>'Функциональная 2020'!#REF!</f>
        <v>#REF!</v>
      </c>
      <c r="J196" s="150" t="e">
        <f t="shared" si="16"/>
        <v>#REF!</v>
      </c>
      <c r="K196" s="131"/>
    </row>
    <row r="197" spans="2:11" ht="27" hidden="1">
      <c r="B197" s="15" t="s">
        <v>567</v>
      </c>
      <c r="C197" s="54" t="s">
        <v>587</v>
      </c>
      <c r="D197" s="23" t="s">
        <v>231</v>
      </c>
      <c r="E197" s="27"/>
      <c r="F197" s="27"/>
      <c r="G197" s="27"/>
      <c r="H197" s="27" t="e">
        <f>'Функциональная 2020'!#REF!</f>
        <v>#REF!</v>
      </c>
      <c r="I197" s="27" t="e">
        <f>'Функциональная 2020'!#REF!</f>
        <v>#REF!</v>
      </c>
      <c r="J197" s="150" t="e">
        <f t="shared" si="16"/>
        <v>#REF!</v>
      </c>
      <c r="K197" s="131"/>
    </row>
    <row r="198" spans="2:11" ht="41.25">
      <c r="B198" s="69" t="s">
        <v>586</v>
      </c>
      <c r="C198" s="54" t="s">
        <v>587</v>
      </c>
      <c r="D198" s="23"/>
      <c r="E198" s="27"/>
      <c r="F198" s="27"/>
      <c r="G198" s="27"/>
      <c r="H198" s="27">
        <f>H199</f>
        <v>100</v>
      </c>
      <c r="I198" s="27">
        <f>I199</f>
        <v>1997.6</v>
      </c>
      <c r="J198" s="150">
        <f t="shared" si="16"/>
        <v>1897.6</v>
      </c>
      <c r="K198" s="131"/>
    </row>
    <row r="199" spans="2:11" ht="27">
      <c r="B199" s="58" t="s">
        <v>192</v>
      </c>
      <c r="C199" s="54" t="s">
        <v>587</v>
      </c>
      <c r="D199" s="23" t="s">
        <v>83</v>
      </c>
      <c r="E199" s="27"/>
      <c r="F199" s="27"/>
      <c r="G199" s="27"/>
      <c r="H199" s="27">
        <f>H200+H201</f>
        <v>100</v>
      </c>
      <c r="I199" s="27">
        <f>I200+I201</f>
        <v>1997.6</v>
      </c>
      <c r="J199" s="150">
        <f t="shared" si="16"/>
        <v>1897.6</v>
      </c>
      <c r="K199" s="131"/>
    </row>
    <row r="200" spans="2:11" ht="13.5">
      <c r="B200" s="15" t="s">
        <v>82</v>
      </c>
      <c r="C200" s="54" t="s">
        <v>587</v>
      </c>
      <c r="D200" s="23" t="s">
        <v>558</v>
      </c>
      <c r="E200" s="27"/>
      <c r="F200" s="27"/>
      <c r="G200" s="27"/>
      <c r="H200" s="27">
        <f>'Функциональная 2020'!G393</f>
        <v>100</v>
      </c>
      <c r="I200" s="27">
        <f>'Функциональная 2020'!H393</f>
        <v>100</v>
      </c>
      <c r="J200" s="150">
        <f t="shared" si="16"/>
        <v>0</v>
      </c>
      <c r="K200" s="131"/>
    </row>
    <row r="201" spans="2:11" ht="13.5">
      <c r="B201" s="15" t="s">
        <v>84</v>
      </c>
      <c r="C201" s="54" t="s">
        <v>587</v>
      </c>
      <c r="D201" s="23" t="s">
        <v>85</v>
      </c>
      <c r="E201" s="27"/>
      <c r="F201" s="27"/>
      <c r="G201" s="27"/>
      <c r="H201" s="27">
        <f>'Функциональная 2020'!G394</f>
        <v>0</v>
      </c>
      <c r="I201" s="27">
        <f>'Функциональная 2020'!H394</f>
        <v>1897.6</v>
      </c>
      <c r="J201" s="150">
        <f t="shared" si="16"/>
        <v>1897.6</v>
      </c>
      <c r="K201" s="131"/>
    </row>
    <row r="202" spans="2:11" ht="27">
      <c r="B202" s="15" t="s">
        <v>295</v>
      </c>
      <c r="C202" s="54" t="s">
        <v>296</v>
      </c>
      <c r="D202" s="23"/>
      <c r="E202" s="27"/>
      <c r="F202" s="27"/>
      <c r="G202" s="27"/>
      <c r="H202" s="27">
        <f>H203+H208+H213+H218+H223</f>
        <v>9099</v>
      </c>
      <c r="I202" s="27">
        <f>I203+I208+I213+I218+I223</f>
        <v>12667.1</v>
      </c>
      <c r="J202" s="150">
        <f t="shared" si="16"/>
        <v>3568.1000000000004</v>
      </c>
      <c r="K202" s="131">
        <f aca="true" t="shared" si="23" ref="K202:K214">H202-G202</f>
        <v>9099</v>
      </c>
    </row>
    <row r="203" spans="2:11" ht="27">
      <c r="B203" s="15" t="s">
        <v>297</v>
      </c>
      <c r="C203" s="54" t="s">
        <v>298</v>
      </c>
      <c r="D203" s="23"/>
      <c r="E203" s="27"/>
      <c r="F203" s="27"/>
      <c r="G203" s="27"/>
      <c r="H203" s="27">
        <f aca="true" t="shared" si="24" ref="H203:I206">H204</f>
        <v>0</v>
      </c>
      <c r="I203" s="27">
        <f t="shared" si="24"/>
        <v>0</v>
      </c>
      <c r="J203" s="150">
        <f t="shared" si="16"/>
        <v>0</v>
      </c>
      <c r="K203" s="131">
        <f t="shared" si="23"/>
        <v>0</v>
      </c>
    </row>
    <row r="204" spans="2:11" ht="27">
      <c r="B204" s="69" t="s">
        <v>300</v>
      </c>
      <c r="C204" s="54" t="s">
        <v>299</v>
      </c>
      <c r="D204" s="23"/>
      <c r="E204" s="27"/>
      <c r="F204" s="27"/>
      <c r="G204" s="27"/>
      <c r="H204" s="27">
        <f t="shared" si="24"/>
        <v>0</v>
      </c>
      <c r="I204" s="27">
        <f t="shared" si="24"/>
        <v>0</v>
      </c>
      <c r="J204" s="150">
        <f t="shared" si="16"/>
        <v>0</v>
      </c>
      <c r="K204" s="131">
        <f t="shared" si="23"/>
        <v>0</v>
      </c>
    </row>
    <row r="205" spans="2:11" ht="27">
      <c r="B205" s="58" t="s">
        <v>192</v>
      </c>
      <c r="C205" s="54" t="s">
        <v>299</v>
      </c>
      <c r="D205" s="23" t="s">
        <v>193</v>
      </c>
      <c r="E205" s="27"/>
      <c r="F205" s="27"/>
      <c r="G205" s="27"/>
      <c r="H205" s="27">
        <f t="shared" si="24"/>
        <v>0</v>
      </c>
      <c r="I205" s="27">
        <f t="shared" si="24"/>
        <v>0</v>
      </c>
      <c r="J205" s="150">
        <f t="shared" si="16"/>
        <v>0</v>
      </c>
      <c r="K205" s="131">
        <f t="shared" si="23"/>
        <v>0</v>
      </c>
    </row>
    <row r="206" spans="2:11" ht="13.5">
      <c r="B206" s="15" t="s">
        <v>82</v>
      </c>
      <c r="C206" s="54" t="s">
        <v>299</v>
      </c>
      <c r="D206" s="23" t="s">
        <v>83</v>
      </c>
      <c r="E206" s="27"/>
      <c r="F206" s="27"/>
      <c r="G206" s="27"/>
      <c r="H206" s="27">
        <f t="shared" si="24"/>
        <v>0</v>
      </c>
      <c r="I206" s="27">
        <f t="shared" si="24"/>
        <v>0</v>
      </c>
      <c r="J206" s="150">
        <f t="shared" si="16"/>
        <v>0</v>
      </c>
      <c r="K206" s="131">
        <f t="shared" si="23"/>
        <v>0</v>
      </c>
    </row>
    <row r="207" spans="2:11" ht="13.5">
      <c r="B207" s="15" t="s">
        <v>84</v>
      </c>
      <c r="C207" s="54" t="s">
        <v>299</v>
      </c>
      <c r="D207" s="23" t="s">
        <v>231</v>
      </c>
      <c r="E207" s="27"/>
      <c r="F207" s="27"/>
      <c r="G207" s="27"/>
      <c r="H207" s="27">
        <f>'Функциональная 2020'!G352</f>
        <v>0</v>
      </c>
      <c r="I207" s="27">
        <f>'Функциональная 2020'!H352</f>
        <v>0</v>
      </c>
      <c r="J207" s="150">
        <f t="shared" si="16"/>
        <v>0</v>
      </c>
      <c r="K207" s="131">
        <f t="shared" si="23"/>
        <v>0</v>
      </c>
    </row>
    <row r="208" spans="2:11" ht="27">
      <c r="B208" s="15" t="s">
        <v>302</v>
      </c>
      <c r="C208" s="54" t="s">
        <v>301</v>
      </c>
      <c r="D208" s="23"/>
      <c r="E208" s="27"/>
      <c r="F208" s="27"/>
      <c r="G208" s="27"/>
      <c r="H208" s="27">
        <f aca="true" t="shared" si="25" ref="H208:I211">H209</f>
        <v>0</v>
      </c>
      <c r="I208" s="27">
        <f t="shared" si="25"/>
        <v>0</v>
      </c>
      <c r="J208" s="150">
        <f t="shared" si="16"/>
        <v>0</v>
      </c>
      <c r="K208" s="131">
        <f t="shared" si="23"/>
        <v>0</v>
      </c>
    </row>
    <row r="209" spans="2:11" ht="27">
      <c r="B209" s="15" t="s">
        <v>303</v>
      </c>
      <c r="C209" s="54" t="s">
        <v>304</v>
      </c>
      <c r="D209" s="23"/>
      <c r="E209" s="27"/>
      <c r="F209" s="27"/>
      <c r="G209" s="27"/>
      <c r="H209" s="27">
        <f t="shared" si="25"/>
        <v>0</v>
      </c>
      <c r="I209" s="27">
        <f t="shared" si="25"/>
        <v>0</v>
      </c>
      <c r="J209" s="150">
        <f t="shared" si="16"/>
        <v>0</v>
      </c>
      <c r="K209" s="131">
        <f t="shared" si="23"/>
        <v>0</v>
      </c>
    </row>
    <row r="210" spans="2:11" ht="27">
      <c r="B210" s="58" t="s">
        <v>192</v>
      </c>
      <c r="C210" s="54" t="s">
        <v>304</v>
      </c>
      <c r="D210" s="23" t="s">
        <v>193</v>
      </c>
      <c r="E210" s="27"/>
      <c r="F210" s="27"/>
      <c r="G210" s="27"/>
      <c r="H210" s="27">
        <f t="shared" si="25"/>
        <v>0</v>
      </c>
      <c r="I210" s="27">
        <f t="shared" si="25"/>
        <v>0</v>
      </c>
      <c r="J210" s="150">
        <f t="shared" si="16"/>
        <v>0</v>
      </c>
      <c r="K210" s="131">
        <f t="shared" si="23"/>
        <v>0</v>
      </c>
    </row>
    <row r="211" spans="2:11" ht="13.5">
      <c r="B211" s="15" t="s">
        <v>82</v>
      </c>
      <c r="C211" s="54" t="s">
        <v>304</v>
      </c>
      <c r="D211" s="23" t="s">
        <v>83</v>
      </c>
      <c r="E211" s="27"/>
      <c r="F211" s="27"/>
      <c r="G211" s="27"/>
      <c r="H211" s="27">
        <f t="shared" si="25"/>
        <v>0</v>
      </c>
      <c r="I211" s="27">
        <f t="shared" si="25"/>
        <v>0</v>
      </c>
      <c r="J211" s="150">
        <f t="shared" si="16"/>
        <v>0</v>
      </c>
      <c r="K211" s="131">
        <f t="shared" si="23"/>
        <v>0</v>
      </c>
    </row>
    <row r="212" spans="2:11" ht="13.5">
      <c r="B212" s="15" t="s">
        <v>84</v>
      </c>
      <c r="C212" s="54" t="s">
        <v>304</v>
      </c>
      <c r="D212" s="23" t="s">
        <v>85</v>
      </c>
      <c r="E212" s="27"/>
      <c r="F212" s="27"/>
      <c r="G212" s="27"/>
      <c r="H212" s="27">
        <f>'Функциональная 2020'!G357</f>
        <v>0</v>
      </c>
      <c r="I212" s="27">
        <f>'Функциональная 2020'!H357</f>
        <v>0</v>
      </c>
      <c r="J212" s="150">
        <f t="shared" si="16"/>
        <v>0</v>
      </c>
      <c r="K212" s="131">
        <f t="shared" si="23"/>
        <v>0</v>
      </c>
    </row>
    <row r="213" spans="2:11" ht="27">
      <c r="B213" s="15" t="s">
        <v>305</v>
      </c>
      <c r="C213" s="54" t="s">
        <v>306</v>
      </c>
      <c r="D213" s="23"/>
      <c r="E213" s="27"/>
      <c r="F213" s="27"/>
      <c r="G213" s="27"/>
      <c r="H213" s="27">
        <f aca="true" t="shared" si="26" ref="H213:I216">H214</f>
        <v>6500</v>
      </c>
      <c r="I213" s="27">
        <f t="shared" si="26"/>
        <v>10068.1</v>
      </c>
      <c r="J213" s="150">
        <f t="shared" si="16"/>
        <v>3568.1000000000004</v>
      </c>
      <c r="K213" s="131">
        <f t="shared" si="23"/>
        <v>6500</v>
      </c>
    </row>
    <row r="214" spans="2:11" ht="27">
      <c r="B214" s="69" t="s">
        <v>300</v>
      </c>
      <c r="C214" s="54" t="s">
        <v>307</v>
      </c>
      <c r="D214" s="23"/>
      <c r="E214" s="27"/>
      <c r="F214" s="27"/>
      <c r="G214" s="27"/>
      <c r="H214" s="27">
        <f t="shared" si="26"/>
        <v>6500</v>
      </c>
      <c r="I214" s="27">
        <f t="shared" si="26"/>
        <v>10068.1</v>
      </c>
      <c r="J214" s="150">
        <f aca="true" t="shared" si="27" ref="J214:J277">I214-H214</f>
        <v>3568.1000000000004</v>
      </c>
      <c r="K214" s="131">
        <f t="shared" si="23"/>
        <v>6500</v>
      </c>
    </row>
    <row r="215" spans="2:11" ht="27">
      <c r="B215" s="58" t="s">
        <v>192</v>
      </c>
      <c r="C215" s="54" t="s">
        <v>307</v>
      </c>
      <c r="D215" s="23" t="s">
        <v>193</v>
      </c>
      <c r="E215" s="27"/>
      <c r="F215" s="27"/>
      <c r="G215" s="27"/>
      <c r="H215" s="27">
        <f t="shared" si="26"/>
        <v>6500</v>
      </c>
      <c r="I215" s="27">
        <f t="shared" si="26"/>
        <v>10068.1</v>
      </c>
      <c r="J215" s="150">
        <f t="shared" si="27"/>
        <v>3568.1000000000004</v>
      </c>
      <c r="K215" s="131"/>
    </row>
    <row r="216" spans="2:11" ht="13.5">
      <c r="B216" s="15" t="s">
        <v>82</v>
      </c>
      <c r="C216" s="54" t="s">
        <v>307</v>
      </c>
      <c r="D216" s="23" t="s">
        <v>83</v>
      </c>
      <c r="E216" s="27"/>
      <c r="F216" s="27"/>
      <c r="G216" s="27"/>
      <c r="H216" s="27">
        <f t="shared" si="26"/>
        <v>6500</v>
      </c>
      <c r="I216" s="27">
        <f t="shared" si="26"/>
        <v>10068.1</v>
      </c>
      <c r="J216" s="150">
        <f t="shared" si="27"/>
        <v>3568.1000000000004</v>
      </c>
      <c r="K216" s="131">
        <f aca="true" t="shared" si="28" ref="K216:K224">H216-G216</f>
        <v>6500</v>
      </c>
    </row>
    <row r="217" spans="2:11" ht="13.5">
      <c r="B217" s="15" t="s">
        <v>84</v>
      </c>
      <c r="C217" s="54" t="s">
        <v>307</v>
      </c>
      <c r="D217" s="23" t="s">
        <v>231</v>
      </c>
      <c r="E217" s="27"/>
      <c r="F217" s="27"/>
      <c r="G217" s="27"/>
      <c r="H217" s="27">
        <f>'Функциональная 2020'!G362</f>
        <v>6500</v>
      </c>
      <c r="I217" s="27">
        <f>'Функциональная 2020'!H362</f>
        <v>10068.1</v>
      </c>
      <c r="J217" s="150">
        <f t="shared" si="27"/>
        <v>3568.1000000000004</v>
      </c>
      <c r="K217" s="131">
        <f t="shared" si="28"/>
        <v>6500</v>
      </c>
    </row>
    <row r="218" spans="2:11" ht="41.25">
      <c r="B218" s="15" t="s">
        <v>308</v>
      </c>
      <c r="C218" s="54" t="s">
        <v>309</v>
      </c>
      <c r="D218" s="23"/>
      <c r="E218" s="27"/>
      <c r="F218" s="27"/>
      <c r="G218" s="27"/>
      <c r="H218" s="27">
        <f aca="true" t="shared" si="29" ref="H218:I221">H219</f>
        <v>1000</v>
      </c>
      <c r="I218" s="27">
        <f t="shared" si="29"/>
        <v>1000</v>
      </c>
      <c r="J218" s="150">
        <f t="shared" si="27"/>
        <v>0</v>
      </c>
      <c r="K218" s="131">
        <f t="shared" si="28"/>
        <v>1000</v>
      </c>
    </row>
    <row r="219" spans="2:11" ht="27">
      <c r="B219" s="69" t="s">
        <v>300</v>
      </c>
      <c r="C219" s="54" t="s">
        <v>310</v>
      </c>
      <c r="D219" s="23"/>
      <c r="E219" s="27"/>
      <c r="F219" s="27"/>
      <c r="G219" s="27"/>
      <c r="H219" s="27">
        <f t="shared" si="29"/>
        <v>1000</v>
      </c>
      <c r="I219" s="27">
        <f t="shared" si="29"/>
        <v>1000</v>
      </c>
      <c r="J219" s="150">
        <f t="shared" si="27"/>
        <v>0</v>
      </c>
      <c r="K219" s="131">
        <f t="shared" si="28"/>
        <v>1000</v>
      </c>
    </row>
    <row r="220" spans="2:11" ht="27">
      <c r="B220" s="58" t="s">
        <v>192</v>
      </c>
      <c r="C220" s="54" t="s">
        <v>310</v>
      </c>
      <c r="D220" s="23" t="s">
        <v>193</v>
      </c>
      <c r="E220" s="27"/>
      <c r="F220" s="27"/>
      <c r="G220" s="27"/>
      <c r="H220" s="27">
        <f t="shared" si="29"/>
        <v>1000</v>
      </c>
      <c r="I220" s="27">
        <f t="shared" si="29"/>
        <v>1000</v>
      </c>
      <c r="J220" s="150">
        <f t="shared" si="27"/>
        <v>0</v>
      </c>
      <c r="K220" s="131">
        <f t="shared" si="28"/>
        <v>1000</v>
      </c>
    </row>
    <row r="221" spans="2:11" ht="13.5">
      <c r="B221" s="15" t="s">
        <v>82</v>
      </c>
      <c r="C221" s="54" t="s">
        <v>310</v>
      </c>
      <c r="D221" s="23" t="s">
        <v>83</v>
      </c>
      <c r="E221" s="27"/>
      <c r="F221" s="27"/>
      <c r="G221" s="27"/>
      <c r="H221" s="27">
        <f t="shared" si="29"/>
        <v>1000</v>
      </c>
      <c r="I221" s="27">
        <f t="shared" si="29"/>
        <v>1000</v>
      </c>
      <c r="J221" s="150">
        <f t="shared" si="27"/>
        <v>0</v>
      </c>
      <c r="K221" s="131">
        <f t="shared" si="28"/>
        <v>1000</v>
      </c>
    </row>
    <row r="222" spans="2:11" ht="13.5">
      <c r="B222" s="15" t="s">
        <v>84</v>
      </c>
      <c r="C222" s="54" t="s">
        <v>310</v>
      </c>
      <c r="D222" s="23" t="s">
        <v>231</v>
      </c>
      <c r="E222" s="27"/>
      <c r="F222" s="27"/>
      <c r="G222" s="27"/>
      <c r="H222" s="27">
        <f>'Функциональная 2020'!G367</f>
        <v>1000</v>
      </c>
      <c r="I222" s="27">
        <f>'Функциональная 2020'!H367</f>
        <v>1000</v>
      </c>
      <c r="J222" s="150">
        <f t="shared" si="27"/>
        <v>0</v>
      </c>
      <c r="K222" s="131">
        <f t="shared" si="28"/>
        <v>1000</v>
      </c>
    </row>
    <row r="223" spans="2:11" ht="27">
      <c r="B223" s="15" t="s">
        <v>311</v>
      </c>
      <c r="C223" s="54" t="s">
        <v>312</v>
      </c>
      <c r="D223" s="23"/>
      <c r="E223" s="27"/>
      <c r="F223" s="27"/>
      <c r="G223" s="27"/>
      <c r="H223" s="27">
        <f aca="true" t="shared" si="30" ref="H223:I226">H224</f>
        <v>1599</v>
      </c>
      <c r="I223" s="27">
        <f t="shared" si="30"/>
        <v>1599</v>
      </c>
      <c r="J223" s="150">
        <f t="shared" si="27"/>
        <v>0</v>
      </c>
      <c r="K223" s="131">
        <f t="shared" si="28"/>
        <v>1599</v>
      </c>
    </row>
    <row r="224" spans="2:11" ht="27">
      <c r="B224" s="69" t="s">
        <v>300</v>
      </c>
      <c r="C224" s="54" t="s">
        <v>313</v>
      </c>
      <c r="D224" s="23"/>
      <c r="E224" s="27"/>
      <c r="F224" s="27"/>
      <c r="G224" s="27"/>
      <c r="H224" s="27">
        <f t="shared" si="30"/>
        <v>1599</v>
      </c>
      <c r="I224" s="27">
        <f t="shared" si="30"/>
        <v>1599</v>
      </c>
      <c r="J224" s="150">
        <f t="shared" si="27"/>
        <v>0</v>
      </c>
      <c r="K224" s="131">
        <f t="shared" si="28"/>
        <v>1599</v>
      </c>
    </row>
    <row r="225" spans="2:11" ht="27">
      <c r="B225" s="58" t="s">
        <v>192</v>
      </c>
      <c r="C225" s="54" t="s">
        <v>313</v>
      </c>
      <c r="D225" s="23" t="s">
        <v>193</v>
      </c>
      <c r="E225" s="27"/>
      <c r="F225" s="27"/>
      <c r="G225" s="27"/>
      <c r="H225" s="27">
        <f t="shared" si="30"/>
        <v>1599</v>
      </c>
      <c r="I225" s="27">
        <f t="shared" si="30"/>
        <v>1599</v>
      </c>
      <c r="J225" s="150">
        <f t="shared" si="27"/>
        <v>0</v>
      </c>
      <c r="K225" s="131"/>
    </row>
    <row r="226" spans="2:11" ht="13.5">
      <c r="B226" s="15" t="s">
        <v>82</v>
      </c>
      <c r="C226" s="54" t="s">
        <v>313</v>
      </c>
      <c r="D226" s="23" t="s">
        <v>83</v>
      </c>
      <c r="E226" s="27"/>
      <c r="F226" s="27"/>
      <c r="G226" s="27"/>
      <c r="H226" s="27">
        <f t="shared" si="30"/>
        <v>1599</v>
      </c>
      <c r="I226" s="27">
        <f t="shared" si="30"/>
        <v>1599</v>
      </c>
      <c r="J226" s="150">
        <f t="shared" si="27"/>
        <v>0</v>
      </c>
      <c r="K226" s="131"/>
    </row>
    <row r="227" spans="2:11" ht="13.5">
      <c r="B227" s="15" t="s">
        <v>84</v>
      </c>
      <c r="C227" s="54" t="s">
        <v>313</v>
      </c>
      <c r="D227" s="23" t="s">
        <v>231</v>
      </c>
      <c r="E227" s="27"/>
      <c r="F227" s="27"/>
      <c r="G227" s="27"/>
      <c r="H227" s="27">
        <f>'Функциональная 2020'!G372</f>
        <v>1599</v>
      </c>
      <c r="I227" s="27">
        <f>'Функциональная 2020'!H372</f>
        <v>1599</v>
      </c>
      <c r="J227" s="150">
        <f t="shared" si="27"/>
        <v>0</v>
      </c>
      <c r="K227" s="131"/>
    </row>
    <row r="228" spans="2:11" ht="41.25">
      <c r="B228" s="15" t="s">
        <v>320</v>
      </c>
      <c r="C228" s="54" t="s">
        <v>321</v>
      </c>
      <c r="D228" s="23"/>
      <c r="E228" s="59"/>
      <c r="F228" s="59"/>
      <c r="G228" s="59"/>
      <c r="H228" s="27">
        <f aca="true" t="shared" si="31" ref="H228:I232">H229</f>
        <v>930.7</v>
      </c>
      <c r="I228" s="27">
        <f t="shared" si="31"/>
        <v>518.7</v>
      </c>
      <c r="J228" s="150">
        <f t="shared" si="27"/>
        <v>-412</v>
      </c>
      <c r="K228" s="131">
        <f aca="true" t="shared" si="32" ref="K228:K240">H228-G228</f>
        <v>930.7</v>
      </c>
    </row>
    <row r="229" spans="2:11" ht="27">
      <c r="B229" s="15" t="s">
        <v>322</v>
      </c>
      <c r="C229" s="54" t="s">
        <v>323</v>
      </c>
      <c r="D229" s="23"/>
      <c r="E229" s="59"/>
      <c r="F229" s="59"/>
      <c r="G229" s="59"/>
      <c r="H229" s="27">
        <f t="shared" si="31"/>
        <v>930.7</v>
      </c>
      <c r="I229" s="27">
        <f t="shared" si="31"/>
        <v>518.7</v>
      </c>
      <c r="J229" s="150">
        <f t="shared" si="27"/>
        <v>-412</v>
      </c>
      <c r="K229" s="131">
        <f t="shared" si="32"/>
        <v>930.7</v>
      </c>
    </row>
    <row r="230" spans="2:11" ht="27">
      <c r="B230" s="15" t="s">
        <v>324</v>
      </c>
      <c r="C230" s="54" t="s">
        <v>325</v>
      </c>
      <c r="D230" s="23"/>
      <c r="E230" s="59"/>
      <c r="F230" s="59"/>
      <c r="G230" s="59"/>
      <c r="H230" s="27">
        <f t="shared" si="31"/>
        <v>930.7</v>
      </c>
      <c r="I230" s="27">
        <f t="shared" si="31"/>
        <v>518.7</v>
      </c>
      <c r="J230" s="150">
        <f t="shared" si="27"/>
        <v>-412</v>
      </c>
      <c r="K230" s="131">
        <f t="shared" si="32"/>
        <v>930.7</v>
      </c>
    </row>
    <row r="231" spans="2:11" ht="27">
      <c r="B231" s="58" t="s">
        <v>192</v>
      </c>
      <c r="C231" s="54" t="s">
        <v>325</v>
      </c>
      <c r="D231" s="23" t="s">
        <v>193</v>
      </c>
      <c r="E231" s="59"/>
      <c r="F231" s="59"/>
      <c r="G231" s="59"/>
      <c r="H231" s="27">
        <f t="shared" si="31"/>
        <v>930.7</v>
      </c>
      <c r="I231" s="27">
        <f t="shared" si="31"/>
        <v>518.7</v>
      </c>
      <c r="J231" s="150">
        <f t="shared" si="27"/>
        <v>-412</v>
      </c>
      <c r="K231" s="131">
        <f t="shared" si="32"/>
        <v>930.7</v>
      </c>
    </row>
    <row r="232" spans="2:11" ht="13.5">
      <c r="B232" s="15" t="s">
        <v>82</v>
      </c>
      <c r="C232" s="54" t="s">
        <v>325</v>
      </c>
      <c r="D232" s="23" t="s">
        <v>83</v>
      </c>
      <c r="E232" s="59"/>
      <c r="F232" s="59"/>
      <c r="G232" s="59"/>
      <c r="H232" s="27">
        <f t="shared" si="31"/>
        <v>930.7</v>
      </c>
      <c r="I232" s="27">
        <f t="shared" si="31"/>
        <v>518.7</v>
      </c>
      <c r="J232" s="150">
        <f t="shared" si="27"/>
        <v>-412</v>
      </c>
      <c r="K232" s="131">
        <f t="shared" si="32"/>
        <v>930.7</v>
      </c>
    </row>
    <row r="233" spans="2:11" ht="13.5">
      <c r="B233" s="15" t="s">
        <v>84</v>
      </c>
      <c r="C233" s="54" t="s">
        <v>325</v>
      </c>
      <c r="D233" s="23" t="s">
        <v>85</v>
      </c>
      <c r="E233" s="59"/>
      <c r="F233" s="59"/>
      <c r="G233" s="59"/>
      <c r="H233" s="27">
        <f>'Функциональная 2020'!G243</f>
        <v>930.7</v>
      </c>
      <c r="I233" s="27">
        <f>'Функциональная 2020'!H243</f>
        <v>518.7</v>
      </c>
      <c r="J233" s="150">
        <f t="shared" si="27"/>
        <v>-412</v>
      </c>
      <c r="K233" s="131">
        <f t="shared" si="32"/>
        <v>930.7</v>
      </c>
    </row>
    <row r="234" spans="2:11" ht="27">
      <c r="B234" s="15" t="s">
        <v>226</v>
      </c>
      <c r="C234" s="54" t="s">
        <v>227</v>
      </c>
      <c r="D234" s="23"/>
      <c r="E234" s="59"/>
      <c r="F234" s="59"/>
      <c r="G234" s="59"/>
      <c r="H234" s="27">
        <f>H235+H244+H249</f>
        <v>1350</v>
      </c>
      <c r="I234" s="27">
        <f>I235+I244+I249</f>
        <v>1350</v>
      </c>
      <c r="J234" s="150">
        <f t="shared" si="27"/>
        <v>0</v>
      </c>
      <c r="K234" s="131">
        <f t="shared" si="32"/>
        <v>1350</v>
      </c>
    </row>
    <row r="235" spans="2:11" ht="41.25">
      <c r="B235" s="15" t="s">
        <v>228</v>
      </c>
      <c r="C235" s="54" t="s">
        <v>229</v>
      </c>
      <c r="D235" s="23"/>
      <c r="E235" s="59"/>
      <c r="F235" s="59"/>
      <c r="G235" s="59"/>
      <c r="H235" s="27">
        <f>H236+H240</f>
        <v>1050</v>
      </c>
      <c r="I235" s="27">
        <f>I236+I240</f>
        <v>1050</v>
      </c>
      <c r="J235" s="150">
        <f t="shared" si="27"/>
        <v>0</v>
      </c>
      <c r="K235" s="131">
        <f t="shared" si="32"/>
        <v>1050</v>
      </c>
    </row>
    <row r="236" spans="2:11" ht="27">
      <c r="B236" s="72" t="s">
        <v>233</v>
      </c>
      <c r="C236" s="54" t="s">
        <v>232</v>
      </c>
      <c r="D236" s="23"/>
      <c r="E236" s="59"/>
      <c r="F236" s="59"/>
      <c r="G236" s="59"/>
      <c r="H236" s="27">
        <f aca="true" t="shared" si="33" ref="H236:I238">H237</f>
        <v>1050</v>
      </c>
      <c r="I236" s="27">
        <f t="shared" si="33"/>
        <v>1050</v>
      </c>
      <c r="J236" s="150">
        <f t="shared" si="27"/>
        <v>0</v>
      </c>
      <c r="K236" s="131">
        <f t="shared" si="32"/>
        <v>1050</v>
      </c>
    </row>
    <row r="237" spans="2:11" ht="27">
      <c r="B237" s="58" t="s">
        <v>192</v>
      </c>
      <c r="C237" s="54" t="s">
        <v>232</v>
      </c>
      <c r="D237" s="23" t="s">
        <v>193</v>
      </c>
      <c r="E237" s="59"/>
      <c r="F237" s="59"/>
      <c r="G237" s="59"/>
      <c r="H237" s="27">
        <f t="shared" si="33"/>
        <v>1050</v>
      </c>
      <c r="I237" s="27">
        <f t="shared" si="33"/>
        <v>1050</v>
      </c>
      <c r="J237" s="150">
        <f t="shared" si="27"/>
        <v>0</v>
      </c>
      <c r="K237" s="131">
        <f t="shared" si="32"/>
        <v>1050</v>
      </c>
    </row>
    <row r="238" spans="2:11" ht="13.5">
      <c r="B238" s="15" t="s">
        <v>82</v>
      </c>
      <c r="C238" s="54" t="s">
        <v>232</v>
      </c>
      <c r="D238" s="23" t="s">
        <v>230</v>
      </c>
      <c r="E238" s="59"/>
      <c r="F238" s="59"/>
      <c r="G238" s="59"/>
      <c r="H238" s="27">
        <f t="shared" si="33"/>
        <v>1050</v>
      </c>
      <c r="I238" s="27">
        <f t="shared" si="33"/>
        <v>1050</v>
      </c>
      <c r="J238" s="150">
        <f t="shared" si="27"/>
        <v>0</v>
      </c>
      <c r="K238" s="131">
        <f t="shared" si="32"/>
        <v>1050</v>
      </c>
    </row>
    <row r="239" spans="2:11" ht="13.5">
      <c r="B239" s="15" t="s">
        <v>84</v>
      </c>
      <c r="C239" s="54" t="s">
        <v>232</v>
      </c>
      <c r="D239" s="23" t="s">
        <v>231</v>
      </c>
      <c r="E239" s="59"/>
      <c r="F239" s="59"/>
      <c r="G239" s="59"/>
      <c r="H239" s="27">
        <f>'Функциональная 2020'!G421</f>
        <v>1050</v>
      </c>
      <c r="I239" s="27">
        <f>'Функциональная 2020'!H421</f>
        <v>1050</v>
      </c>
      <c r="J239" s="150">
        <f t="shared" si="27"/>
        <v>0</v>
      </c>
      <c r="K239" s="131">
        <f t="shared" si="32"/>
        <v>1050</v>
      </c>
    </row>
    <row r="240" spans="2:11" ht="27" hidden="1">
      <c r="B240" s="109" t="s">
        <v>137</v>
      </c>
      <c r="C240" s="54" t="s">
        <v>613</v>
      </c>
      <c r="D240" s="23"/>
      <c r="E240" s="59"/>
      <c r="F240" s="59"/>
      <c r="G240" s="59"/>
      <c r="H240" s="27">
        <f>H241</f>
        <v>0</v>
      </c>
      <c r="I240" s="130"/>
      <c r="J240" s="150">
        <f t="shared" si="27"/>
        <v>0</v>
      </c>
      <c r="K240" s="131">
        <f t="shared" si="32"/>
        <v>0</v>
      </c>
    </row>
    <row r="241" spans="2:11" ht="27" hidden="1">
      <c r="B241" s="58" t="s">
        <v>192</v>
      </c>
      <c r="C241" s="54" t="s">
        <v>613</v>
      </c>
      <c r="D241" s="23" t="s">
        <v>193</v>
      </c>
      <c r="E241" s="59"/>
      <c r="F241" s="59"/>
      <c r="G241" s="59"/>
      <c r="H241" s="27">
        <f>H242</f>
        <v>0</v>
      </c>
      <c r="I241" s="130"/>
      <c r="J241" s="150">
        <f t="shared" si="27"/>
        <v>0</v>
      </c>
      <c r="K241" s="131"/>
    </row>
    <row r="242" spans="2:11" ht="13.5" hidden="1">
      <c r="B242" s="15" t="s">
        <v>82</v>
      </c>
      <c r="C242" s="54" t="s">
        <v>613</v>
      </c>
      <c r="D242" s="23" t="s">
        <v>83</v>
      </c>
      <c r="E242" s="59"/>
      <c r="F242" s="59"/>
      <c r="G242" s="59"/>
      <c r="H242" s="27">
        <f>H243</f>
        <v>0</v>
      </c>
      <c r="I242" s="130"/>
      <c r="J242" s="150">
        <f t="shared" si="27"/>
        <v>0</v>
      </c>
      <c r="K242" s="131"/>
    </row>
    <row r="243" spans="2:11" ht="27" hidden="1">
      <c r="B243" s="15" t="s">
        <v>567</v>
      </c>
      <c r="C243" s="54" t="s">
        <v>613</v>
      </c>
      <c r="D243" s="23" t="s">
        <v>85</v>
      </c>
      <c r="E243" s="59"/>
      <c r="F243" s="59"/>
      <c r="G243" s="59"/>
      <c r="H243" s="27">
        <f>'Функциональная 2020'!G425</f>
        <v>0</v>
      </c>
      <c r="I243" s="130"/>
      <c r="J243" s="150">
        <f t="shared" si="27"/>
        <v>0</v>
      </c>
      <c r="K243" s="131"/>
    </row>
    <row r="244" spans="2:11" ht="27">
      <c r="B244" s="15" t="s">
        <v>234</v>
      </c>
      <c r="C244" s="54" t="s">
        <v>235</v>
      </c>
      <c r="D244" s="23"/>
      <c r="E244" s="59"/>
      <c r="F244" s="59"/>
      <c r="G244" s="59"/>
      <c r="H244" s="27">
        <f aca="true" t="shared" si="34" ref="H244:I247">H245</f>
        <v>250</v>
      </c>
      <c r="I244" s="27">
        <f t="shared" si="34"/>
        <v>250</v>
      </c>
      <c r="J244" s="150">
        <f t="shared" si="27"/>
        <v>0</v>
      </c>
      <c r="K244" s="131">
        <f aca="true" t="shared" si="35" ref="K244:K277">H244-G244</f>
        <v>250</v>
      </c>
    </row>
    <row r="245" spans="2:11" ht="27">
      <c r="B245" s="72" t="s">
        <v>233</v>
      </c>
      <c r="C245" s="54" t="s">
        <v>236</v>
      </c>
      <c r="D245" s="23"/>
      <c r="E245" s="59"/>
      <c r="F245" s="59"/>
      <c r="G245" s="59"/>
      <c r="H245" s="27">
        <f t="shared" si="34"/>
        <v>250</v>
      </c>
      <c r="I245" s="27">
        <f t="shared" si="34"/>
        <v>250</v>
      </c>
      <c r="J245" s="150">
        <f t="shared" si="27"/>
        <v>0</v>
      </c>
      <c r="K245" s="131">
        <f t="shared" si="35"/>
        <v>250</v>
      </c>
    </row>
    <row r="246" spans="2:11" ht="27">
      <c r="B246" s="58" t="s">
        <v>192</v>
      </c>
      <c r="C246" s="54" t="s">
        <v>236</v>
      </c>
      <c r="D246" s="23" t="s">
        <v>193</v>
      </c>
      <c r="E246" s="59"/>
      <c r="F246" s="59"/>
      <c r="G246" s="59"/>
      <c r="H246" s="27">
        <f t="shared" si="34"/>
        <v>250</v>
      </c>
      <c r="I246" s="27">
        <f t="shared" si="34"/>
        <v>250</v>
      </c>
      <c r="J246" s="150">
        <f t="shared" si="27"/>
        <v>0</v>
      </c>
      <c r="K246" s="131">
        <f t="shared" si="35"/>
        <v>250</v>
      </c>
    </row>
    <row r="247" spans="2:11" ht="13.5">
      <c r="B247" s="15" t="s">
        <v>82</v>
      </c>
      <c r="C247" s="54" t="s">
        <v>236</v>
      </c>
      <c r="D247" s="23" t="s">
        <v>230</v>
      </c>
      <c r="E247" s="59"/>
      <c r="F247" s="59"/>
      <c r="G247" s="59"/>
      <c r="H247" s="27">
        <f t="shared" si="34"/>
        <v>250</v>
      </c>
      <c r="I247" s="27">
        <f t="shared" si="34"/>
        <v>250</v>
      </c>
      <c r="J247" s="150">
        <f t="shared" si="27"/>
        <v>0</v>
      </c>
      <c r="K247" s="131">
        <f t="shared" si="35"/>
        <v>250</v>
      </c>
    </row>
    <row r="248" spans="2:11" ht="13.5">
      <c r="B248" s="15" t="s">
        <v>84</v>
      </c>
      <c r="C248" s="54" t="s">
        <v>236</v>
      </c>
      <c r="D248" s="23" t="s">
        <v>231</v>
      </c>
      <c r="E248" s="59"/>
      <c r="F248" s="59"/>
      <c r="G248" s="59"/>
      <c r="H248" s="27">
        <f>'Функциональная 2020'!G435</f>
        <v>250</v>
      </c>
      <c r="I248" s="27">
        <f>'Функциональная 2020'!H435</f>
        <v>250</v>
      </c>
      <c r="J248" s="150">
        <f t="shared" si="27"/>
        <v>0</v>
      </c>
      <c r="K248" s="131">
        <f t="shared" si="35"/>
        <v>250</v>
      </c>
    </row>
    <row r="249" spans="2:11" ht="27">
      <c r="B249" s="15" t="s">
        <v>237</v>
      </c>
      <c r="C249" s="54" t="s">
        <v>238</v>
      </c>
      <c r="D249" s="23"/>
      <c r="E249" s="59"/>
      <c r="F249" s="59"/>
      <c r="G249" s="59"/>
      <c r="H249" s="27">
        <f aca="true" t="shared" si="36" ref="H249:I252">H250</f>
        <v>50</v>
      </c>
      <c r="I249" s="27">
        <f t="shared" si="36"/>
        <v>50</v>
      </c>
      <c r="J249" s="150">
        <f t="shared" si="27"/>
        <v>0</v>
      </c>
      <c r="K249" s="131">
        <f t="shared" si="35"/>
        <v>50</v>
      </c>
    </row>
    <row r="250" spans="2:11" ht="27">
      <c r="B250" s="72" t="s">
        <v>233</v>
      </c>
      <c r="C250" s="54" t="s">
        <v>239</v>
      </c>
      <c r="D250" s="23"/>
      <c r="E250" s="59"/>
      <c r="F250" s="59"/>
      <c r="G250" s="59"/>
      <c r="H250" s="27">
        <f t="shared" si="36"/>
        <v>50</v>
      </c>
      <c r="I250" s="27">
        <f t="shared" si="36"/>
        <v>50</v>
      </c>
      <c r="J250" s="150">
        <f t="shared" si="27"/>
        <v>0</v>
      </c>
      <c r="K250" s="131">
        <f t="shared" si="35"/>
        <v>50</v>
      </c>
    </row>
    <row r="251" spans="2:11" ht="27">
      <c r="B251" s="58" t="s">
        <v>192</v>
      </c>
      <c r="C251" s="54" t="s">
        <v>239</v>
      </c>
      <c r="D251" s="23" t="s">
        <v>193</v>
      </c>
      <c r="E251" s="59"/>
      <c r="F251" s="59"/>
      <c r="G251" s="59"/>
      <c r="H251" s="27">
        <f t="shared" si="36"/>
        <v>50</v>
      </c>
      <c r="I251" s="27">
        <f t="shared" si="36"/>
        <v>50</v>
      </c>
      <c r="J251" s="150">
        <f t="shared" si="27"/>
        <v>0</v>
      </c>
      <c r="K251" s="131">
        <f t="shared" si="35"/>
        <v>50</v>
      </c>
    </row>
    <row r="252" spans="2:11" ht="13.5">
      <c r="B252" s="15" t="s">
        <v>82</v>
      </c>
      <c r="C252" s="54" t="s">
        <v>239</v>
      </c>
      <c r="D252" s="23" t="s">
        <v>230</v>
      </c>
      <c r="E252" s="59"/>
      <c r="F252" s="59"/>
      <c r="G252" s="59"/>
      <c r="H252" s="27">
        <f t="shared" si="36"/>
        <v>50</v>
      </c>
      <c r="I252" s="27">
        <f t="shared" si="36"/>
        <v>50</v>
      </c>
      <c r="J252" s="150">
        <f t="shared" si="27"/>
        <v>0</v>
      </c>
      <c r="K252" s="131">
        <f t="shared" si="35"/>
        <v>50</v>
      </c>
    </row>
    <row r="253" spans="2:11" ht="13.5">
      <c r="B253" s="15" t="s">
        <v>84</v>
      </c>
      <c r="C253" s="54" t="s">
        <v>239</v>
      </c>
      <c r="D253" s="23" t="s">
        <v>231</v>
      </c>
      <c r="E253" s="59"/>
      <c r="F253" s="59"/>
      <c r="G253" s="59"/>
      <c r="H253" s="27">
        <f>'Функциональная 2020'!G440</f>
        <v>50</v>
      </c>
      <c r="I253" s="27">
        <f>'Функциональная 2020'!H440</f>
        <v>50</v>
      </c>
      <c r="J253" s="150">
        <f t="shared" si="27"/>
        <v>0</v>
      </c>
      <c r="K253" s="131">
        <f t="shared" si="35"/>
        <v>50</v>
      </c>
    </row>
    <row r="254" spans="2:11" ht="27">
      <c r="B254" s="15" t="s">
        <v>249</v>
      </c>
      <c r="C254" s="54" t="s">
        <v>250</v>
      </c>
      <c r="D254" s="23"/>
      <c r="E254" s="59"/>
      <c r="F254" s="59"/>
      <c r="G254" s="59"/>
      <c r="H254" s="27">
        <f aca="true" t="shared" si="37" ref="H254:I258">H255</f>
        <v>70</v>
      </c>
      <c r="I254" s="27">
        <f t="shared" si="37"/>
        <v>70</v>
      </c>
      <c r="J254" s="150">
        <f t="shared" si="27"/>
        <v>0</v>
      </c>
      <c r="K254" s="131">
        <f t="shared" si="35"/>
        <v>70</v>
      </c>
    </row>
    <row r="255" spans="2:11" ht="27">
      <c r="B255" s="15" t="s">
        <v>251</v>
      </c>
      <c r="C255" s="54" t="s">
        <v>252</v>
      </c>
      <c r="D255" s="23"/>
      <c r="E255" s="59"/>
      <c r="F255" s="59"/>
      <c r="G255" s="59"/>
      <c r="H255" s="27">
        <f t="shared" si="37"/>
        <v>70</v>
      </c>
      <c r="I255" s="27">
        <f t="shared" si="37"/>
        <v>70</v>
      </c>
      <c r="J255" s="150">
        <f t="shared" si="27"/>
        <v>0</v>
      </c>
      <c r="K255" s="131">
        <f t="shared" si="35"/>
        <v>70</v>
      </c>
    </row>
    <row r="256" spans="2:11" ht="27">
      <c r="B256" s="70" t="s">
        <v>242</v>
      </c>
      <c r="C256" s="54" t="s">
        <v>254</v>
      </c>
      <c r="D256" s="23"/>
      <c r="E256" s="59"/>
      <c r="F256" s="59"/>
      <c r="G256" s="59"/>
      <c r="H256" s="27">
        <f t="shared" si="37"/>
        <v>70</v>
      </c>
      <c r="I256" s="27">
        <f t="shared" si="37"/>
        <v>70</v>
      </c>
      <c r="J256" s="150">
        <f t="shared" si="27"/>
        <v>0</v>
      </c>
      <c r="K256" s="131">
        <f t="shared" si="35"/>
        <v>70</v>
      </c>
    </row>
    <row r="257" spans="2:11" ht="27">
      <c r="B257" s="58" t="s">
        <v>192</v>
      </c>
      <c r="C257" s="54" t="s">
        <v>254</v>
      </c>
      <c r="D257" s="23" t="s">
        <v>193</v>
      </c>
      <c r="E257" s="59"/>
      <c r="F257" s="59"/>
      <c r="G257" s="59"/>
      <c r="H257" s="27">
        <f t="shared" si="37"/>
        <v>70</v>
      </c>
      <c r="I257" s="27">
        <f t="shared" si="37"/>
        <v>70</v>
      </c>
      <c r="J257" s="150">
        <f t="shared" si="27"/>
        <v>0</v>
      </c>
      <c r="K257" s="131">
        <f t="shared" si="35"/>
        <v>70</v>
      </c>
    </row>
    <row r="258" spans="2:11" ht="13.5">
      <c r="B258" s="15" t="s">
        <v>82</v>
      </c>
      <c r="C258" s="54" t="s">
        <v>254</v>
      </c>
      <c r="D258" s="23" t="s">
        <v>230</v>
      </c>
      <c r="E258" s="59"/>
      <c r="F258" s="59"/>
      <c r="G258" s="59"/>
      <c r="H258" s="27">
        <f t="shared" si="37"/>
        <v>70</v>
      </c>
      <c r="I258" s="27">
        <f t="shared" si="37"/>
        <v>70</v>
      </c>
      <c r="J258" s="150">
        <f t="shared" si="27"/>
        <v>0</v>
      </c>
      <c r="K258" s="131">
        <f t="shared" si="35"/>
        <v>70</v>
      </c>
    </row>
    <row r="259" spans="2:11" ht="13.5">
      <c r="B259" s="15" t="s">
        <v>84</v>
      </c>
      <c r="C259" s="54" t="s">
        <v>254</v>
      </c>
      <c r="D259" s="23" t="s">
        <v>85</v>
      </c>
      <c r="E259" s="59"/>
      <c r="F259" s="59"/>
      <c r="G259" s="59"/>
      <c r="H259" s="27">
        <f>'Функциональная 2020'!G249</f>
        <v>70</v>
      </c>
      <c r="I259" s="27">
        <f>'Функциональная 2020'!H249</f>
        <v>70</v>
      </c>
      <c r="J259" s="150">
        <f t="shared" si="27"/>
        <v>0</v>
      </c>
      <c r="K259" s="131">
        <f t="shared" si="35"/>
        <v>70</v>
      </c>
    </row>
    <row r="260" spans="2:11" ht="27">
      <c r="B260" s="15" t="s">
        <v>539</v>
      </c>
      <c r="C260" s="54" t="s">
        <v>241</v>
      </c>
      <c r="D260" s="23"/>
      <c r="E260" s="59"/>
      <c r="F260" s="59"/>
      <c r="G260" s="59"/>
      <c r="H260" s="27">
        <f>H261+H266</f>
        <v>508</v>
      </c>
      <c r="I260" s="27">
        <f>I261+I266</f>
        <v>508</v>
      </c>
      <c r="J260" s="150">
        <f t="shared" si="27"/>
        <v>0</v>
      </c>
      <c r="K260" s="131">
        <f t="shared" si="35"/>
        <v>508</v>
      </c>
    </row>
    <row r="261" spans="2:11" ht="13.5">
      <c r="B261" s="15" t="s">
        <v>244</v>
      </c>
      <c r="C261" s="54" t="s">
        <v>243</v>
      </c>
      <c r="D261" s="23"/>
      <c r="E261" s="59"/>
      <c r="F261" s="59"/>
      <c r="G261" s="59"/>
      <c r="H261" s="27">
        <f aca="true" t="shared" si="38" ref="H261:I264">H262</f>
        <v>235</v>
      </c>
      <c r="I261" s="27">
        <f t="shared" si="38"/>
        <v>235</v>
      </c>
      <c r="J261" s="150">
        <f t="shared" si="27"/>
        <v>0</v>
      </c>
      <c r="K261" s="131">
        <f t="shared" si="35"/>
        <v>235</v>
      </c>
    </row>
    <row r="262" spans="2:11" ht="27">
      <c r="B262" s="70" t="s">
        <v>242</v>
      </c>
      <c r="C262" s="54" t="s">
        <v>245</v>
      </c>
      <c r="D262" s="23"/>
      <c r="E262" s="59"/>
      <c r="F262" s="59"/>
      <c r="G262" s="59"/>
      <c r="H262" s="27">
        <f t="shared" si="38"/>
        <v>235</v>
      </c>
      <c r="I262" s="27">
        <f t="shared" si="38"/>
        <v>235</v>
      </c>
      <c r="J262" s="150">
        <f t="shared" si="27"/>
        <v>0</v>
      </c>
      <c r="K262" s="131">
        <f t="shared" si="35"/>
        <v>235</v>
      </c>
    </row>
    <row r="263" spans="2:11" ht="27">
      <c r="B263" s="58" t="s">
        <v>192</v>
      </c>
      <c r="C263" s="54" t="s">
        <v>245</v>
      </c>
      <c r="D263" s="23" t="s">
        <v>193</v>
      </c>
      <c r="E263" s="59"/>
      <c r="F263" s="59"/>
      <c r="G263" s="59"/>
      <c r="H263" s="27">
        <f t="shared" si="38"/>
        <v>235</v>
      </c>
      <c r="I263" s="27">
        <f t="shared" si="38"/>
        <v>235</v>
      </c>
      <c r="J263" s="150">
        <f t="shared" si="27"/>
        <v>0</v>
      </c>
      <c r="K263" s="131">
        <f t="shared" si="35"/>
        <v>235</v>
      </c>
    </row>
    <row r="264" spans="2:11" ht="13.5">
      <c r="B264" s="15" t="s">
        <v>82</v>
      </c>
      <c r="C264" s="54" t="s">
        <v>245</v>
      </c>
      <c r="D264" s="23" t="s">
        <v>230</v>
      </c>
      <c r="E264" s="59"/>
      <c r="F264" s="59"/>
      <c r="G264" s="59"/>
      <c r="H264" s="27">
        <f t="shared" si="38"/>
        <v>235</v>
      </c>
      <c r="I264" s="27">
        <f t="shared" si="38"/>
        <v>235</v>
      </c>
      <c r="J264" s="150">
        <f t="shared" si="27"/>
        <v>0</v>
      </c>
      <c r="K264" s="131">
        <f t="shared" si="35"/>
        <v>235</v>
      </c>
    </row>
    <row r="265" spans="2:11" ht="13.5">
      <c r="B265" s="15" t="s">
        <v>84</v>
      </c>
      <c r="C265" s="54" t="s">
        <v>245</v>
      </c>
      <c r="D265" s="23" t="s">
        <v>85</v>
      </c>
      <c r="E265" s="59"/>
      <c r="F265" s="59"/>
      <c r="G265" s="59"/>
      <c r="H265" s="27">
        <f>'Функциональная 2020'!G255</f>
        <v>235</v>
      </c>
      <c r="I265" s="27">
        <f>'Функциональная 2020'!H255</f>
        <v>235</v>
      </c>
      <c r="J265" s="150">
        <f t="shared" si="27"/>
        <v>0</v>
      </c>
      <c r="K265" s="131">
        <f t="shared" si="35"/>
        <v>235</v>
      </c>
    </row>
    <row r="266" spans="2:11" ht="27">
      <c r="B266" s="15" t="s">
        <v>246</v>
      </c>
      <c r="C266" s="54" t="s">
        <v>247</v>
      </c>
      <c r="D266" s="23"/>
      <c r="E266" s="59"/>
      <c r="F266" s="59"/>
      <c r="G266" s="59"/>
      <c r="H266" s="27">
        <f aca="true" t="shared" si="39" ref="H266:I269">H267</f>
        <v>273</v>
      </c>
      <c r="I266" s="27">
        <f t="shared" si="39"/>
        <v>273</v>
      </c>
      <c r="J266" s="150">
        <f t="shared" si="27"/>
        <v>0</v>
      </c>
      <c r="K266" s="131">
        <f t="shared" si="35"/>
        <v>273</v>
      </c>
    </row>
    <row r="267" spans="2:11" ht="27">
      <c r="B267" s="70" t="s">
        <v>242</v>
      </c>
      <c r="C267" s="54" t="s">
        <v>248</v>
      </c>
      <c r="D267" s="23"/>
      <c r="E267" s="59"/>
      <c r="F267" s="59"/>
      <c r="G267" s="59"/>
      <c r="H267" s="27">
        <f t="shared" si="39"/>
        <v>273</v>
      </c>
      <c r="I267" s="27">
        <f t="shared" si="39"/>
        <v>273</v>
      </c>
      <c r="J267" s="150">
        <f t="shared" si="27"/>
        <v>0</v>
      </c>
      <c r="K267" s="131">
        <f t="shared" si="35"/>
        <v>273</v>
      </c>
    </row>
    <row r="268" spans="2:11" ht="27">
      <c r="B268" s="58" t="s">
        <v>192</v>
      </c>
      <c r="C268" s="54" t="s">
        <v>248</v>
      </c>
      <c r="D268" s="23" t="s">
        <v>193</v>
      </c>
      <c r="E268" s="59"/>
      <c r="F268" s="59"/>
      <c r="G268" s="59"/>
      <c r="H268" s="27">
        <f t="shared" si="39"/>
        <v>273</v>
      </c>
      <c r="I268" s="27">
        <f t="shared" si="39"/>
        <v>273</v>
      </c>
      <c r="J268" s="150">
        <f t="shared" si="27"/>
        <v>0</v>
      </c>
      <c r="K268" s="131">
        <f t="shared" si="35"/>
        <v>273</v>
      </c>
    </row>
    <row r="269" spans="2:11" ht="13.5">
      <c r="B269" s="15" t="s">
        <v>82</v>
      </c>
      <c r="C269" s="54" t="s">
        <v>248</v>
      </c>
      <c r="D269" s="23" t="s">
        <v>230</v>
      </c>
      <c r="E269" s="59"/>
      <c r="F269" s="59"/>
      <c r="G269" s="59"/>
      <c r="H269" s="27">
        <f t="shared" si="39"/>
        <v>273</v>
      </c>
      <c r="I269" s="27">
        <f t="shared" si="39"/>
        <v>273</v>
      </c>
      <c r="J269" s="150">
        <f t="shared" si="27"/>
        <v>0</v>
      </c>
      <c r="K269" s="131">
        <f t="shared" si="35"/>
        <v>273</v>
      </c>
    </row>
    <row r="270" spans="2:11" ht="13.5">
      <c r="B270" s="15" t="s">
        <v>84</v>
      </c>
      <c r="C270" s="54" t="s">
        <v>248</v>
      </c>
      <c r="D270" s="23" t="s">
        <v>85</v>
      </c>
      <c r="E270" s="59"/>
      <c r="F270" s="59"/>
      <c r="G270" s="59"/>
      <c r="H270" s="27">
        <f>'Функциональная 2020'!G260</f>
        <v>273</v>
      </c>
      <c r="I270" s="27">
        <f>'Функциональная 2020'!H260</f>
        <v>273</v>
      </c>
      <c r="J270" s="150">
        <f t="shared" si="27"/>
        <v>0</v>
      </c>
      <c r="K270" s="131">
        <f t="shared" si="35"/>
        <v>273</v>
      </c>
    </row>
    <row r="271" spans="2:11" ht="27">
      <c r="B271" s="14" t="s">
        <v>540</v>
      </c>
      <c r="C271" s="53" t="s">
        <v>24</v>
      </c>
      <c r="D271" s="24"/>
      <c r="E271" s="26">
        <f>E272+E290</f>
        <v>11</v>
      </c>
      <c r="F271" s="26">
        <f>F272+F290</f>
        <v>11</v>
      </c>
      <c r="G271" s="26">
        <f>G272+G290</f>
        <v>10</v>
      </c>
      <c r="H271" s="26">
        <f>H272+H286+H300+H314+H328+H334</f>
        <v>34838.8</v>
      </c>
      <c r="I271" s="26">
        <f>I272+I286+I300+I314+I328+I334</f>
        <v>36071.94</v>
      </c>
      <c r="J271" s="150">
        <f t="shared" si="27"/>
        <v>1233.1399999999994</v>
      </c>
      <c r="K271" s="131">
        <f t="shared" si="35"/>
        <v>34828.8</v>
      </c>
    </row>
    <row r="272" spans="2:12" ht="13.5">
      <c r="B272" s="15" t="s">
        <v>434</v>
      </c>
      <c r="C272" s="54" t="s">
        <v>413</v>
      </c>
      <c r="D272" s="23"/>
      <c r="E272" s="27">
        <f>E273</f>
        <v>11</v>
      </c>
      <c r="F272" s="27">
        <f>F273</f>
        <v>11</v>
      </c>
      <c r="G272" s="27">
        <f>G273</f>
        <v>10</v>
      </c>
      <c r="H272" s="27">
        <f>H273</f>
        <v>9969.1</v>
      </c>
      <c r="I272" s="27">
        <f>I273</f>
        <v>10496</v>
      </c>
      <c r="J272" s="150">
        <f t="shared" si="27"/>
        <v>526.8999999999996</v>
      </c>
      <c r="K272" s="131">
        <f t="shared" si="35"/>
        <v>9959.1</v>
      </c>
      <c r="L272" s="86"/>
    </row>
    <row r="273" spans="2:11" ht="27">
      <c r="B273" s="20" t="s">
        <v>435</v>
      </c>
      <c r="C273" s="54" t="s">
        <v>436</v>
      </c>
      <c r="D273" s="23"/>
      <c r="E273" s="27">
        <v>11</v>
      </c>
      <c r="F273" s="27">
        <v>11</v>
      </c>
      <c r="G273" s="27">
        <v>10</v>
      </c>
      <c r="H273" s="27">
        <f>H274+H278+H282</f>
        <v>9969.1</v>
      </c>
      <c r="I273" s="27">
        <f>I274+I278+I282</f>
        <v>10496</v>
      </c>
      <c r="J273" s="150">
        <f t="shared" si="27"/>
        <v>526.8999999999996</v>
      </c>
      <c r="K273" s="131">
        <f t="shared" si="35"/>
        <v>9959.1</v>
      </c>
    </row>
    <row r="274" spans="2:11" ht="13.5">
      <c r="B274" s="16" t="s">
        <v>57</v>
      </c>
      <c r="C274" s="60" t="s">
        <v>437</v>
      </c>
      <c r="D274" s="23"/>
      <c r="E274" s="27"/>
      <c r="F274" s="27"/>
      <c r="G274" s="27"/>
      <c r="H274" s="27">
        <f aca="true" t="shared" si="40" ref="H274:I276">H275</f>
        <v>9969.1</v>
      </c>
      <c r="I274" s="27">
        <f t="shared" si="40"/>
        <v>10296.1</v>
      </c>
      <c r="J274" s="150">
        <f t="shared" si="27"/>
        <v>327</v>
      </c>
      <c r="K274" s="131">
        <f t="shared" si="35"/>
        <v>9969.1</v>
      </c>
    </row>
    <row r="275" spans="2:11" ht="27">
      <c r="B275" s="69" t="s">
        <v>332</v>
      </c>
      <c r="C275" s="60" t="s">
        <v>437</v>
      </c>
      <c r="D275" s="23" t="s">
        <v>334</v>
      </c>
      <c r="E275" s="27"/>
      <c r="F275" s="27"/>
      <c r="G275" s="27"/>
      <c r="H275" s="27">
        <f t="shared" si="40"/>
        <v>9969.1</v>
      </c>
      <c r="I275" s="27">
        <f t="shared" si="40"/>
        <v>10296.1</v>
      </c>
      <c r="J275" s="150">
        <f t="shared" si="27"/>
        <v>327</v>
      </c>
      <c r="K275" s="131">
        <f t="shared" si="35"/>
        <v>9969.1</v>
      </c>
    </row>
    <row r="276" spans="2:11" ht="13.5">
      <c r="B276" s="80" t="s">
        <v>106</v>
      </c>
      <c r="C276" s="60" t="s">
        <v>437</v>
      </c>
      <c r="D276" s="23" t="s">
        <v>107</v>
      </c>
      <c r="E276" s="27">
        <f>E277</f>
        <v>46984.7</v>
      </c>
      <c r="F276" s="27">
        <f>F277</f>
        <v>46984.7</v>
      </c>
      <c r="G276" s="27">
        <f>G277</f>
        <v>46984.7</v>
      </c>
      <c r="H276" s="27">
        <f t="shared" si="40"/>
        <v>9969.1</v>
      </c>
      <c r="I276" s="27">
        <f t="shared" si="40"/>
        <v>10296.1</v>
      </c>
      <c r="J276" s="150">
        <f t="shared" si="27"/>
        <v>327</v>
      </c>
      <c r="K276" s="131">
        <f t="shared" si="35"/>
        <v>-37015.6</v>
      </c>
    </row>
    <row r="277" spans="2:11" ht="27">
      <c r="B277" s="15" t="s">
        <v>340</v>
      </c>
      <c r="C277" s="60" t="s">
        <v>437</v>
      </c>
      <c r="D277" s="23" t="s">
        <v>108</v>
      </c>
      <c r="E277" s="27">
        <f>E453</f>
        <v>46984.7</v>
      </c>
      <c r="F277" s="27">
        <f>F453</f>
        <v>46984.7</v>
      </c>
      <c r="G277" s="27">
        <f>G453</f>
        <v>46984.7</v>
      </c>
      <c r="H277" s="27">
        <f>'Функциональная 2020'!G774</f>
        <v>9969.1</v>
      </c>
      <c r="I277" s="27">
        <f>'Функциональная 2020'!H774</f>
        <v>10296.1</v>
      </c>
      <c r="J277" s="150">
        <f t="shared" si="27"/>
        <v>327</v>
      </c>
      <c r="K277" s="131">
        <f t="shared" si="35"/>
        <v>-37015.6</v>
      </c>
    </row>
    <row r="278" spans="2:11" ht="54.75">
      <c r="B278" s="16" t="s">
        <v>665</v>
      </c>
      <c r="C278" s="60" t="s">
        <v>693</v>
      </c>
      <c r="D278" s="23"/>
      <c r="E278" s="27"/>
      <c r="F278" s="27"/>
      <c r="G278" s="27"/>
      <c r="H278" s="27">
        <f aca="true" t="shared" si="41" ref="H278:I280">H279</f>
        <v>0</v>
      </c>
      <c r="I278" s="27">
        <f t="shared" si="41"/>
        <v>199.9</v>
      </c>
      <c r="J278" s="150">
        <f aca="true" t="shared" si="42" ref="J278:J341">I278-H278</f>
        <v>199.9</v>
      </c>
      <c r="K278" s="131"/>
    </row>
    <row r="279" spans="2:11" ht="27">
      <c r="B279" s="69" t="s">
        <v>332</v>
      </c>
      <c r="C279" s="60" t="s">
        <v>693</v>
      </c>
      <c r="D279" s="23" t="s">
        <v>334</v>
      </c>
      <c r="E279" s="27"/>
      <c r="F279" s="27"/>
      <c r="G279" s="27"/>
      <c r="H279" s="27">
        <f t="shared" si="41"/>
        <v>0</v>
      </c>
      <c r="I279" s="27">
        <f t="shared" si="41"/>
        <v>199.9</v>
      </c>
      <c r="J279" s="150">
        <f t="shared" si="42"/>
        <v>199.9</v>
      </c>
      <c r="K279" s="131"/>
    </row>
    <row r="280" spans="2:11" ht="13.5">
      <c r="B280" s="80" t="s">
        <v>106</v>
      </c>
      <c r="C280" s="60" t="s">
        <v>693</v>
      </c>
      <c r="D280" s="23" t="s">
        <v>107</v>
      </c>
      <c r="E280" s="27"/>
      <c r="F280" s="27"/>
      <c r="G280" s="27"/>
      <c r="H280" s="27">
        <f t="shared" si="41"/>
        <v>0</v>
      </c>
      <c r="I280" s="27">
        <f t="shared" si="41"/>
        <v>199.9</v>
      </c>
      <c r="J280" s="150">
        <f t="shared" si="42"/>
        <v>199.9</v>
      </c>
      <c r="K280" s="131"/>
    </row>
    <row r="281" spans="2:11" ht="13.5">
      <c r="B281" s="69" t="s">
        <v>335</v>
      </c>
      <c r="C281" s="60" t="s">
        <v>693</v>
      </c>
      <c r="D281" s="23" t="s">
        <v>108</v>
      </c>
      <c r="E281" s="27"/>
      <c r="F281" s="27"/>
      <c r="G281" s="27"/>
      <c r="H281" s="27">
        <f>'Функциональная 2020'!G778</f>
        <v>0</v>
      </c>
      <c r="I281" s="27">
        <f>'Функциональная 2020'!H778</f>
        <v>199.9</v>
      </c>
      <c r="J281" s="150">
        <f t="shared" si="42"/>
        <v>199.9</v>
      </c>
      <c r="K281" s="131"/>
    </row>
    <row r="282" spans="2:11" ht="27" hidden="1">
      <c r="B282" s="107" t="s">
        <v>581</v>
      </c>
      <c r="C282" s="60" t="s">
        <v>624</v>
      </c>
      <c r="D282" s="23"/>
      <c r="E282" s="27"/>
      <c r="F282" s="27"/>
      <c r="G282" s="27"/>
      <c r="H282" s="27">
        <f>H283</f>
        <v>0</v>
      </c>
      <c r="I282" s="129"/>
      <c r="J282" s="150">
        <f t="shared" si="42"/>
        <v>0</v>
      </c>
      <c r="K282" s="131"/>
    </row>
    <row r="283" spans="2:11" ht="27" hidden="1">
      <c r="B283" s="69" t="s">
        <v>332</v>
      </c>
      <c r="C283" s="60" t="s">
        <v>624</v>
      </c>
      <c r="D283" s="23" t="s">
        <v>334</v>
      </c>
      <c r="E283" s="27"/>
      <c r="F283" s="27"/>
      <c r="G283" s="27"/>
      <c r="H283" s="27">
        <f>H284</f>
        <v>0</v>
      </c>
      <c r="I283" s="129"/>
      <c r="J283" s="150">
        <f t="shared" si="42"/>
        <v>0</v>
      </c>
      <c r="K283" s="131"/>
    </row>
    <row r="284" spans="2:11" ht="13.5" hidden="1">
      <c r="B284" s="80" t="s">
        <v>106</v>
      </c>
      <c r="C284" s="60" t="s">
        <v>624</v>
      </c>
      <c r="D284" s="23" t="s">
        <v>107</v>
      </c>
      <c r="E284" s="27"/>
      <c r="F284" s="27"/>
      <c r="G284" s="27"/>
      <c r="H284" s="27">
        <f>H285</f>
        <v>0</v>
      </c>
      <c r="I284" s="129"/>
      <c r="J284" s="150">
        <f t="shared" si="42"/>
        <v>0</v>
      </c>
      <c r="K284" s="131"/>
    </row>
    <row r="285" spans="2:11" ht="27" hidden="1">
      <c r="B285" s="15" t="s">
        <v>351</v>
      </c>
      <c r="C285" s="60" t="s">
        <v>624</v>
      </c>
      <c r="D285" s="23" t="s">
        <v>108</v>
      </c>
      <c r="E285" s="27"/>
      <c r="F285" s="27"/>
      <c r="G285" s="27"/>
      <c r="H285" s="27">
        <f>'Функциональная 2020'!G782</f>
        <v>0</v>
      </c>
      <c r="I285" s="129"/>
      <c r="J285" s="150">
        <f t="shared" si="42"/>
        <v>0</v>
      </c>
      <c r="K285" s="131"/>
    </row>
    <row r="286" spans="2:11" ht="13.5">
      <c r="B286" s="15" t="s">
        <v>438</v>
      </c>
      <c r="C286" s="60" t="s">
        <v>441</v>
      </c>
      <c r="D286" s="23"/>
      <c r="E286" s="27"/>
      <c r="F286" s="27"/>
      <c r="G286" s="27"/>
      <c r="H286" s="27">
        <f>H287</f>
        <v>5246.3</v>
      </c>
      <c r="I286" s="27">
        <f>I287</f>
        <v>5408.2300000000005</v>
      </c>
      <c r="J286" s="150">
        <f t="shared" si="42"/>
        <v>161.9300000000003</v>
      </c>
      <c r="K286" s="131">
        <f aca="true" t="shared" si="43" ref="K286:K291">H286-G286</f>
        <v>5246.3</v>
      </c>
    </row>
    <row r="287" spans="2:11" ht="27">
      <c r="B287" s="15" t="s">
        <v>439</v>
      </c>
      <c r="C287" s="60" t="s">
        <v>442</v>
      </c>
      <c r="D287" s="23"/>
      <c r="E287" s="27"/>
      <c r="F287" s="27"/>
      <c r="G287" s="27"/>
      <c r="H287" s="27">
        <f>H288+H292+H296</f>
        <v>5246.3</v>
      </c>
      <c r="I287" s="27">
        <f>I288+I292+I296</f>
        <v>5408.2300000000005</v>
      </c>
      <c r="J287" s="150">
        <f t="shared" si="42"/>
        <v>161.9300000000003</v>
      </c>
      <c r="K287" s="131">
        <f t="shared" si="43"/>
        <v>5246.3</v>
      </c>
    </row>
    <row r="288" spans="2:11" ht="13.5">
      <c r="B288" s="68" t="s">
        <v>440</v>
      </c>
      <c r="C288" s="54" t="s">
        <v>443</v>
      </c>
      <c r="D288" s="23"/>
      <c r="E288" s="27">
        <f>E290</f>
        <v>0</v>
      </c>
      <c r="F288" s="27">
        <f>F290</f>
        <v>0</v>
      </c>
      <c r="G288" s="27">
        <f>G290</f>
        <v>0</v>
      </c>
      <c r="H288" s="27">
        <f>H290</f>
        <v>5246.3</v>
      </c>
      <c r="I288" s="27">
        <f>I290</f>
        <v>5256.05</v>
      </c>
      <c r="J288" s="150">
        <f t="shared" si="42"/>
        <v>9.75</v>
      </c>
      <c r="K288" s="131">
        <f t="shared" si="43"/>
        <v>5246.3</v>
      </c>
    </row>
    <row r="289" spans="2:11" ht="27">
      <c r="B289" s="69" t="s">
        <v>332</v>
      </c>
      <c r="C289" s="54" t="s">
        <v>443</v>
      </c>
      <c r="D289" s="23" t="s">
        <v>334</v>
      </c>
      <c r="E289" s="27"/>
      <c r="F289" s="27"/>
      <c r="G289" s="27"/>
      <c r="H289" s="27">
        <f>H290</f>
        <v>5246.3</v>
      </c>
      <c r="I289" s="27">
        <f>I290</f>
        <v>5256.05</v>
      </c>
      <c r="J289" s="150">
        <f t="shared" si="42"/>
        <v>9.75</v>
      </c>
      <c r="K289" s="131">
        <f t="shared" si="43"/>
        <v>5246.3</v>
      </c>
    </row>
    <row r="290" spans="2:11" ht="13.5">
      <c r="B290" s="80" t="s">
        <v>106</v>
      </c>
      <c r="C290" s="54" t="s">
        <v>443</v>
      </c>
      <c r="D290" s="23" t="s">
        <v>107</v>
      </c>
      <c r="E290" s="27">
        <f>E291</f>
        <v>0</v>
      </c>
      <c r="F290" s="27">
        <f>F291</f>
        <v>0</v>
      </c>
      <c r="G290" s="27">
        <f>G291</f>
        <v>0</v>
      </c>
      <c r="H290" s="27">
        <f>H291</f>
        <v>5246.3</v>
      </c>
      <c r="I290" s="27">
        <f>I291</f>
        <v>5256.05</v>
      </c>
      <c r="J290" s="150">
        <f t="shared" si="42"/>
        <v>9.75</v>
      </c>
      <c r="K290" s="131">
        <f t="shared" si="43"/>
        <v>5246.3</v>
      </c>
    </row>
    <row r="291" spans="2:11" ht="27">
      <c r="B291" s="15" t="s">
        <v>340</v>
      </c>
      <c r="C291" s="54" t="s">
        <v>443</v>
      </c>
      <c r="D291" s="23" t="s">
        <v>108</v>
      </c>
      <c r="E291" s="27">
        <f>E459</f>
        <v>0</v>
      </c>
      <c r="F291" s="27">
        <f>F459</f>
        <v>0</v>
      </c>
      <c r="G291" s="27">
        <f>G459</f>
        <v>0</v>
      </c>
      <c r="H291" s="27">
        <f>'Функциональная 2020'!G788</f>
        <v>5246.3</v>
      </c>
      <c r="I291" s="27">
        <f>'Функциональная 2020'!H788</f>
        <v>5256.05</v>
      </c>
      <c r="J291" s="150">
        <f t="shared" si="42"/>
        <v>9.75</v>
      </c>
      <c r="K291" s="131">
        <f t="shared" si="43"/>
        <v>5246.3</v>
      </c>
    </row>
    <row r="292" spans="2:11" ht="27" hidden="1">
      <c r="B292" s="116" t="s">
        <v>566</v>
      </c>
      <c r="C292" s="54" t="s">
        <v>625</v>
      </c>
      <c r="D292" s="23"/>
      <c r="E292" s="27"/>
      <c r="F292" s="27"/>
      <c r="G292" s="27"/>
      <c r="H292" s="27">
        <f>H293</f>
        <v>0</v>
      </c>
      <c r="I292" s="129"/>
      <c r="J292" s="150">
        <f t="shared" si="42"/>
        <v>0</v>
      </c>
      <c r="K292" s="131"/>
    </row>
    <row r="293" spans="2:11" ht="27" hidden="1">
      <c r="B293" s="69" t="s">
        <v>332</v>
      </c>
      <c r="C293" s="54" t="s">
        <v>625</v>
      </c>
      <c r="D293" s="23" t="s">
        <v>334</v>
      </c>
      <c r="E293" s="27"/>
      <c r="F293" s="27"/>
      <c r="G293" s="27"/>
      <c r="H293" s="27">
        <f>H294</f>
        <v>0</v>
      </c>
      <c r="I293" s="129"/>
      <c r="J293" s="150">
        <f t="shared" si="42"/>
        <v>0</v>
      </c>
      <c r="K293" s="131"/>
    </row>
    <row r="294" spans="2:11" ht="13.5" hidden="1">
      <c r="B294" s="80" t="s">
        <v>106</v>
      </c>
      <c r="C294" s="54" t="s">
        <v>625</v>
      </c>
      <c r="D294" s="23" t="s">
        <v>107</v>
      </c>
      <c r="E294" s="27"/>
      <c r="F294" s="27"/>
      <c r="G294" s="27"/>
      <c r="H294" s="27">
        <f>H295</f>
        <v>0</v>
      </c>
      <c r="I294" s="129"/>
      <c r="J294" s="150">
        <f t="shared" si="42"/>
        <v>0</v>
      </c>
      <c r="K294" s="131"/>
    </row>
    <row r="295" spans="2:11" ht="13.5" hidden="1">
      <c r="B295" s="69" t="s">
        <v>335</v>
      </c>
      <c r="C295" s="54" t="s">
        <v>625</v>
      </c>
      <c r="D295" s="23" t="s">
        <v>109</v>
      </c>
      <c r="E295" s="27"/>
      <c r="F295" s="27"/>
      <c r="G295" s="27"/>
      <c r="H295" s="27">
        <f>'Функциональная 2020'!G792</f>
        <v>0</v>
      </c>
      <c r="I295" s="129"/>
      <c r="J295" s="150">
        <f t="shared" si="42"/>
        <v>0</v>
      </c>
      <c r="K295" s="131"/>
    </row>
    <row r="296" spans="2:11" ht="54.75">
      <c r="B296" s="16" t="s">
        <v>665</v>
      </c>
      <c r="C296" s="54" t="s">
        <v>694</v>
      </c>
      <c r="D296" s="23"/>
      <c r="E296" s="27"/>
      <c r="F296" s="27"/>
      <c r="G296" s="27"/>
      <c r="H296" s="27">
        <f aca="true" t="shared" si="44" ref="H296:I298">H297</f>
        <v>0</v>
      </c>
      <c r="I296" s="27">
        <f t="shared" si="44"/>
        <v>152.18</v>
      </c>
      <c r="J296" s="150">
        <f t="shared" si="42"/>
        <v>152.18</v>
      </c>
      <c r="K296" s="131"/>
    </row>
    <row r="297" spans="2:11" ht="27">
      <c r="B297" s="69" t="s">
        <v>332</v>
      </c>
      <c r="C297" s="54" t="s">
        <v>694</v>
      </c>
      <c r="D297" s="23" t="s">
        <v>334</v>
      </c>
      <c r="E297" s="27"/>
      <c r="F297" s="27"/>
      <c r="G297" s="27"/>
      <c r="H297" s="27">
        <f t="shared" si="44"/>
        <v>0</v>
      </c>
      <c r="I297" s="27">
        <f t="shared" si="44"/>
        <v>152.18</v>
      </c>
      <c r="J297" s="150">
        <f t="shared" si="42"/>
        <v>152.18</v>
      </c>
      <c r="K297" s="131"/>
    </row>
    <row r="298" spans="2:11" ht="13.5">
      <c r="B298" s="80" t="s">
        <v>106</v>
      </c>
      <c r="C298" s="54" t="s">
        <v>694</v>
      </c>
      <c r="D298" s="23" t="s">
        <v>107</v>
      </c>
      <c r="E298" s="27"/>
      <c r="F298" s="27"/>
      <c r="G298" s="27"/>
      <c r="H298" s="27">
        <f t="shared" si="44"/>
        <v>0</v>
      </c>
      <c r="I298" s="27">
        <f t="shared" si="44"/>
        <v>152.18</v>
      </c>
      <c r="J298" s="150">
        <f t="shared" si="42"/>
        <v>152.18</v>
      </c>
      <c r="K298" s="131"/>
    </row>
    <row r="299" spans="2:11" ht="27">
      <c r="B299" s="15" t="s">
        <v>351</v>
      </c>
      <c r="C299" s="54" t="s">
        <v>694</v>
      </c>
      <c r="D299" s="23" t="s">
        <v>108</v>
      </c>
      <c r="E299" s="27"/>
      <c r="F299" s="27"/>
      <c r="G299" s="27"/>
      <c r="H299" s="27">
        <f>'Функциональная 2020'!G796</f>
        <v>0</v>
      </c>
      <c r="I299" s="27">
        <f>'Функциональная 2020'!H796</f>
        <v>152.18</v>
      </c>
      <c r="J299" s="150">
        <f t="shared" si="42"/>
        <v>152.18</v>
      </c>
      <c r="K299" s="131"/>
    </row>
    <row r="300" spans="2:11" ht="13.5">
      <c r="B300" s="16" t="s">
        <v>444</v>
      </c>
      <c r="C300" s="54" t="s">
        <v>445</v>
      </c>
      <c r="D300" s="23"/>
      <c r="E300" s="28"/>
      <c r="F300" s="28"/>
      <c r="G300" s="28"/>
      <c r="H300" s="27">
        <f>H301</f>
        <v>1375.9</v>
      </c>
      <c r="I300" s="27">
        <f>I301</f>
        <v>1406.7</v>
      </c>
      <c r="J300" s="150">
        <f t="shared" si="42"/>
        <v>30.799999999999955</v>
      </c>
      <c r="K300" s="131">
        <f aca="true" t="shared" si="45" ref="K300:K305">H300-G300</f>
        <v>1375.9</v>
      </c>
    </row>
    <row r="301" spans="2:11" ht="13.5">
      <c r="B301" s="16" t="s">
        <v>446</v>
      </c>
      <c r="C301" s="54" t="s">
        <v>447</v>
      </c>
      <c r="D301" s="23"/>
      <c r="E301" s="28"/>
      <c r="F301" s="28"/>
      <c r="G301" s="28"/>
      <c r="H301" s="27">
        <f>H302+H306+H310</f>
        <v>1375.9</v>
      </c>
      <c r="I301" s="27">
        <f>I302+I306+I310</f>
        <v>1406.7</v>
      </c>
      <c r="J301" s="150">
        <f t="shared" si="42"/>
        <v>30.799999999999955</v>
      </c>
      <c r="K301" s="131">
        <f t="shared" si="45"/>
        <v>1375.9</v>
      </c>
    </row>
    <row r="302" spans="2:11" ht="13.5">
      <c r="B302" s="16" t="s">
        <v>448</v>
      </c>
      <c r="C302" s="54" t="s">
        <v>449</v>
      </c>
      <c r="D302" s="23"/>
      <c r="E302" s="27">
        <f>E303</f>
        <v>0</v>
      </c>
      <c r="F302" s="27">
        <f>F303</f>
        <v>0</v>
      </c>
      <c r="G302" s="27">
        <f>G303</f>
        <v>0</v>
      </c>
      <c r="H302" s="27">
        <f>H303</f>
        <v>1375.9</v>
      </c>
      <c r="I302" s="27">
        <f>I303</f>
        <v>1371.8</v>
      </c>
      <c r="J302" s="150">
        <f t="shared" si="42"/>
        <v>-4.100000000000136</v>
      </c>
      <c r="K302" s="131">
        <f t="shared" si="45"/>
        <v>1375.9</v>
      </c>
    </row>
    <row r="303" spans="2:11" ht="27">
      <c r="B303" s="69" t="s">
        <v>332</v>
      </c>
      <c r="C303" s="54" t="s">
        <v>449</v>
      </c>
      <c r="D303" s="23" t="s">
        <v>334</v>
      </c>
      <c r="E303" s="27"/>
      <c r="F303" s="27"/>
      <c r="G303" s="27"/>
      <c r="H303" s="27">
        <f>H304</f>
        <v>1375.9</v>
      </c>
      <c r="I303" s="27">
        <f>I304</f>
        <v>1371.8</v>
      </c>
      <c r="J303" s="150">
        <f t="shared" si="42"/>
        <v>-4.100000000000136</v>
      </c>
      <c r="K303" s="131">
        <f t="shared" si="45"/>
        <v>1375.9</v>
      </c>
    </row>
    <row r="304" spans="2:11" ht="13.5">
      <c r="B304" s="80" t="s">
        <v>106</v>
      </c>
      <c r="C304" s="54" t="s">
        <v>449</v>
      </c>
      <c r="D304" s="23" t="s">
        <v>107</v>
      </c>
      <c r="E304" s="27" t="e">
        <f>E305</f>
        <v>#REF!</v>
      </c>
      <c r="F304" s="27" t="e">
        <f>F305</f>
        <v>#REF!</v>
      </c>
      <c r="G304" s="27" t="e">
        <f>G305</f>
        <v>#REF!</v>
      </c>
      <c r="H304" s="27">
        <f>H305</f>
        <v>1375.9</v>
      </c>
      <c r="I304" s="27">
        <f>I305</f>
        <v>1371.8</v>
      </c>
      <c r="J304" s="150">
        <f t="shared" si="42"/>
        <v>-4.100000000000136</v>
      </c>
      <c r="K304" s="131" t="e">
        <f t="shared" si="45"/>
        <v>#REF!</v>
      </c>
    </row>
    <row r="305" spans="2:11" ht="27">
      <c r="B305" s="15" t="s">
        <v>340</v>
      </c>
      <c r="C305" s="54" t="s">
        <v>449</v>
      </c>
      <c r="D305" s="23" t="s">
        <v>108</v>
      </c>
      <c r="E305" s="27" t="e">
        <f>#REF!</f>
        <v>#REF!</v>
      </c>
      <c r="F305" s="27" t="e">
        <f>#REF!</f>
        <v>#REF!</v>
      </c>
      <c r="G305" s="27" t="e">
        <f>#REF!</f>
        <v>#REF!</v>
      </c>
      <c r="H305" s="27">
        <f>'Функциональная 2020'!G802</f>
        <v>1375.9</v>
      </c>
      <c r="I305" s="27">
        <f>'Функциональная 2020'!H802</f>
        <v>1371.8</v>
      </c>
      <c r="J305" s="150">
        <f t="shared" si="42"/>
        <v>-4.100000000000136</v>
      </c>
      <c r="K305" s="131" t="e">
        <f t="shared" si="45"/>
        <v>#REF!</v>
      </c>
    </row>
    <row r="306" spans="2:11" ht="27" hidden="1">
      <c r="B306" s="116" t="s">
        <v>566</v>
      </c>
      <c r="C306" s="54" t="s">
        <v>626</v>
      </c>
      <c r="D306" s="23"/>
      <c r="E306" s="27"/>
      <c r="F306" s="27"/>
      <c r="G306" s="27"/>
      <c r="H306" s="27">
        <f>H307</f>
        <v>0</v>
      </c>
      <c r="I306" s="129"/>
      <c r="J306" s="150">
        <f t="shared" si="42"/>
        <v>0</v>
      </c>
      <c r="K306" s="131"/>
    </row>
    <row r="307" spans="2:11" ht="27" hidden="1">
      <c r="B307" s="69" t="s">
        <v>332</v>
      </c>
      <c r="C307" s="54" t="s">
        <v>626</v>
      </c>
      <c r="D307" s="23" t="s">
        <v>334</v>
      </c>
      <c r="E307" s="27"/>
      <c r="F307" s="27"/>
      <c r="G307" s="27"/>
      <c r="H307" s="27">
        <f>H308</f>
        <v>0</v>
      </c>
      <c r="I307" s="129"/>
      <c r="J307" s="150">
        <f t="shared" si="42"/>
        <v>0</v>
      </c>
      <c r="K307" s="131"/>
    </row>
    <row r="308" spans="2:11" ht="13.5" hidden="1">
      <c r="B308" s="80" t="s">
        <v>106</v>
      </c>
      <c r="C308" s="54" t="s">
        <v>626</v>
      </c>
      <c r="D308" s="23" t="s">
        <v>107</v>
      </c>
      <c r="E308" s="27"/>
      <c r="F308" s="27"/>
      <c r="G308" s="27"/>
      <c r="H308" s="27">
        <f>H309</f>
        <v>0</v>
      </c>
      <c r="I308" s="129"/>
      <c r="J308" s="150">
        <f t="shared" si="42"/>
        <v>0</v>
      </c>
      <c r="K308" s="131"/>
    </row>
    <row r="309" spans="2:11" ht="13.5" hidden="1">
      <c r="B309" s="69" t="s">
        <v>335</v>
      </c>
      <c r="C309" s="54" t="s">
        <v>626</v>
      </c>
      <c r="D309" s="23" t="s">
        <v>109</v>
      </c>
      <c r="E309" s="27"/>
      <c r="F309" s="27"/>
      <c r="G309" s="27"/>
      <c r="H309" s="27">
        <f>'Функциональная 2020'!G806</f>
        <v>0</v>
      </c>
      <c r="I309" s="129"/>
      <c r="J309" s="150">
        <f t="shared" si="42"/>
        <v>0</v>
      </c>
      <c r="K309" s="131"/>
    </row>
    <row r="310" spans="2:11" ht="54.75">
      <c r="B310" s="16" t="s">
        <v>665</v>
      </c>
      <c r="C310" s="54" t="s">
        <v>695</v>
      </c>
      <c r="D310" s="23"/>
      <c r="E310" s="27"/>
      <c r="F310" s="27"/>
      <c r="G310" s="27"/>
      <c r="H310" s="27">
        <f aca="true" t="shared" si="46" ref="H310:I312">H311</f>
        <v>0</v>
      </c>
      <c r="I310" s="27">
        <f t="shared" si="46"/>
        <v>34.9</v>
      </c>
      <c r="J310" s="150">
        <f t="shared" si="42"/>
        <v>34.9</v>
      </c>
      <c r="K310" s="131"/>
    </row>
    <row r="311" spans="2:11" ht="27">
      <c r="B311" s="69" t="s">
        <v>332</v>
      </c>
      <c r="C311" s="54" t="s">
        <v>695</v>
      </c>
      <c r="D311" s="23" t="s">
        <v>334</v>
      </c>
      <c r="E311" s="27"/>
      <c r="F311" s="27"/>
      <c r="G311" s="27"/>
      <c r="H311" s="27">
        <f t="shared" si="46"/>
        <v>0</v>
      </c>
      <c r="I311" s="27">
        <f t="shared" si="46"/>
        <v>34.9</v>
      </c>
      <c r="J311" s="150">
        <f t="shared" si="42"/>
        <v>34.9</v>
      </c>
      <c r="K311" s="131"/>
    </row>
    <row r="312" spans="2:11" ht="13.5">
      <c r="B312" s="80" t="s">
        <v>106</v>
      </c>
      <c r="C312" s="54" t="s">
        <v>695</v>
      </c>
      <c r="D312" s="23" t="s">
        <v>107</v>
      </c>
      <c r="E312" s="27"/>
      <c r="F312" s="27"/>
      <c r="G312" s="27"/>
      <c r="H312" s="27">
        <f t="shared" si="46"/>
        <v>0</v>
      </c>
      <c r="I312" s="27">
        <f t="shared" si="46"/>
        <v>34.9</v>
      </c>
      <c r="J312" s="150">
        <f t="shared" si="42"/>
        <v>34.9</v>
      </c>
      <c r="K312" s="131"/>
    </row>
    <row r="313" spans="2:11" ht="27">
      <c r="B313" s="15" t="s">
        <v>351</v>
      </c>
      <c r="C313" s="54" t="s">
        <v>695</v>
      </c>
      <c r="D313" s="23" t="s">
        <v>108</v>
      </c>
      <c r="E313" s="27"/>
      <c r="F313" s="27"/>
      <c r="G313" s="27"/>
      <c r="H313" s="27">
        <f>'Функциональная 2020'!G810</f>
        <v>0</v>
      </c>
      <c r="I313" s="27">
        <f>'Функциональная 2020'!H810</f>
        <v>34.9</v>
      </c>
      <c r="J313" s="150">
        <f t="shared" si="42"/>
        <v>34.9</v>
      </c>
      <c r="K313" s="131"/>
    </row>
    <row r="314" spans="2:11" ht="13.5">
      <c r="B314" s="69" t="s">
        <v>384</v>
      </c>
      <c r="C314" s="54" t="s">
        <v>385</v>
      </c>
      <c r="D314" s="23"/>
      <c r="E314" s="27"/>
      <c r="F314" s="27"/>
      <c r="G314" s="27"/>
      <c r="H314" s="27">
        <f>H315</f>
        <v>13279.1</v>
      </c>
      <c r="I314" s="27">
        <f>I315</f>
        <v>13657.72</v>
      </c>
      <c r="J314" s="150">
        <f t="shared" si="42"/>
        <v>378.619999999999</v>
      </c>
      <c r="K314" s="131">
        <f aca="true" t="shared" si="47" ref="K314:K319">H314-G314</f>
        <v>13279.1</v>
      </c>
    </row>
    <row r="315" spans="2:11" ht="13.5">
      <c r="B315" s="69" t="s">
        <v>386</v>
      </c>
      <c r="C315" s="54" t="s">
        <v>387</v>
      </c>
      <c r="D315" s="23"/>
      <c r="E315" s="27"/>
      <c r="F315" s="27"/>
      <c r="G315" s="27"/>
      <c r="H315" s="27">
        <f>H316+H320</f>
        <v>13279.1</v>
      </c>
      <c r="I315" s="27">
        <f>I316+I320</f>
        <v>13657.72</v>
      </c>
      <c r="J315" s="150">
        <f t="shared" si="42"/>
        <v>378.619999999999</v>
      </c>
      <c r="K315" s="131">
        <f t="shared" si="47"/>
        <v>13279.1</v>
      </c>
    </row>
    <row r="316" spans="2:11" ht="13.5">
      <c r="B316" s="15" t="s">
        <v>381</v>
      </c>
      <c r="C316" s="54" t="s">
        <v>388</v>
      </c>
      <c r="D316" s="23"/>
      <c r="E316" s="27"/>
      <c r="F316" s="27"/>
      <c r="G316" s="27"/>
      <c r="H316" s="27">
        <f>H319</f>
        <v>13279.1</v>
      </c>
      <c r="I316" s="27">
        <f>I319</f>
        <v>13277.65</v>
      </c>
      <c r="J316" s="150">
        <f t="shared" si="42"/>
        <v>-1.4500000000007276</v>
      </c>
      <c r="K316" s="131">
        <f t="shared" si="47"/>
        <v>13279.1</v>
      </c>
    </row>
    <row r="317" spans="2:11" ht="27">
      <c r="B317" s="69" t="s">
        <v>332</v>
      </c>
      <c r="C317" s="54" t="s">
        <v>388</v>
      </c>
      <c r="D317" s="23" t="s">
        <v>334</v>
      </c>
      <c r="E317" s="27"/>
      <c r="F317" s="27"/>
      <c r="G317" s="27"/>
      <c r="H317" s="27">
        <f>H318</f>
        <v>13279.1</v>
      </c>
      <c r="I317" s="27">
        <f>I318</f>
        <v>13277.65</v>
      </c>
      <c r="J317" s="150">
        <f t="shared" si="42"/>
        <v>-1.4500000000007276</v>
      </c>
      <c r="K317" s="131">
        <f t="shared" si="47"/>
        <v>13279.1</v>
      </c>
    </row>
    <row r="318" spans="2:11" ht="13.5">
      <c r="B318" s="80" t="s">
        <v>106</v>
      </c>
      <c r="C318" s="54" t="s">
        <v>388</v>
      </c>
      <c r="D318" s="23" t="s">
        <v>107</v>
      </c>
      <c r="E318" s="27">
        <f>E319</f>
        <v>0</v>
      </c>
      <c r="F318" s="27">
        <f>F319</f>
        <v>0</v>
      </c>
      <c r="G318" s="27">
        <f>G319</f>
        <v>0</v>
      </c>
      <c r="H318" s="27">
        <f>H319</f>
        <v>13279.1</v>
      </c>
      <c r="I318" s="27">
        <f>I319</f>
        <v>13277.65</v>
      </c>
      <c r="J318" s="150">
        <f t="shared" si="42"/>
        <v>-1.4500000000007276</v>
      </c>
      <c r="K318" s="131">
        <f t="shared" si="47"/>
        <v>13279.1</v>
      </c>
    </row>
    <row r="319" spans="2:11" ht="27">
      <c r="B319" s="15" t="s">
        <v>340</v>
      </c>
      <c r="C319" s="54" t="s">
        <v>388</v>
      </c>
      <c r="D319" s="23" t="s">
        <v>108</v>
      </c>
      <c r="E319" s="27">
        <f>E417</f>
        <v>0</v>
      </c>
      <c r="F319" s="27">
        <f>F417</f>
        <v>0</v>
      </c>
      <c r="G319" s="27">
        <f>G417</f>
        <v>0</v>
      </c>
      <c r="H319" s="27">
        <f>'Функциональная 2020'!G629</f>
        <v>13279.1</v>
      </c>
      <c r="I319" s="27">
        <f>'Функциональная 2020'!H629</f>
        <v>13277.65</v>
      </c>
      <c r="J319" s="150">
        <f t="shared" si="42"/>
        <v>-1.4500000000007276</v>
      </c>
      <c r="K319" s="131">
        <f t="shared" si="47"/>
        <v>13279.1</v>
      </c>
    </row>
    <row r="320" spans="2:11" ht="54.75">
      <c r="B320" s="16" t="s">
        <v>665</v>
      </c>
      <c r="C320" s="54" t="s">
        <v>689</v>
      </c>
      <c r="D320" s="23"/>
      <c r="E320" s="27"/>
      <c r="F320" s="27"/>
      <c r="G320" s="27"/>
      <c r="H320" s="27">
        <f aca="true" t="shared" si="48" ref="H320:I322">H321</f>
        <v>0</v>
      </c>
      <c r="I320" s="27">
        <f t="shared" si="48"/>
        <v>380.07</v>
      </c>
      <c r="J320" s="150">
        <f t="shared" si="42"/>
        <v>380.07</v>
      </c>
      <c r="K320" s="131"/>
    </row>
    <row r="321" spans="2:11" ht="27">
      <c r="B321" s="69" t="s">
        <v>332</v>
      </c>
      <c r="C321" s="54" t="s">
        <v>689</v>
      </c>
      <c r="D321" s="23" t="s">
        <v>334</v>
      </c>
      <c r="E321" s="27"/>
      <c r="F321" s="27"/>
      <c r="G321" s="27"/>
      <c r="H321" s="27">
        <f t="shared" si="48"/>
        <v>0</v>
      </c>
      <c r="I321" s="27">
        <f t="shared" si="48"/>
        <v>380.07</v>
      </c>
      <c r="J321" s="150">
        <f t="shared" si="42"/>
        <v>380.07</v>
      </c>
      <c r="K321" s="131"/>
    </row>
    <row r="322" spans="2:11" ht="13.5">
      <c r="B322" s="80" t="s">
        <v>106</v>
      </c>
      <c r="C322" s="54" t="s">
        <v>689</v>
      </c>
      <c r="D322" s="23" t="s">
        <v>107</v>
      </c>
      <c r="E322" s="27"/>
      <c r="F322" s="27"/>
      <c r="G322" s="27"/>
      <c r="H322" s="27">
        <f t="shared" si="48"/>
        <v>0</v>
      </c>
      <c r="I322" s="27">
        <f t="shared" si="48"/>
        <v>380.07</v>
      </c>
      <c r="J322" s="150">
        <f t="shared" si="42"/>
        <v>380.07</v>
      </c>
      <c r="K322" s="131"/>
    </row>
    <row r="323" spans="2:11" ht="13.5">
      <c r="B323" s="69" t="s">
        <v>335</v>
      </c>
      <c r="C323" s="54" t="s">
        <v>689</v>
      </c>
      <c r="D323" s="23" t="s">
        <v>109</v>
      </c>
      <c r="E323" s="27"/>
      <c r="F323" s="27"/>
      <c r="G323" s="27"/>
      <c r="H323" s="27">
        <f>'Функциональная 2020'!G633</f>
        <v>0</v>
      </c>
      <c r="I323" s="27">
        <f>'Функциональная 2020'!H633</f>
        <v>380.07</v>
      </c>
      <c r="J323" s="150">
        <f t="shared" si="42"/>
        <v>380.07</v>
      </c>
      <c r="K323" s="131"/>
    </row>
    <row r="324" spans="2:11" ht="27" hidden="1">
      <c r="B324" s="107" t="s">
        <v>581</v>
      </c>
      <c r="C324" s="54" t="s">
        <v>618</v>
      </c>
      <c r="D324" s="23"/>
      <c r="E324" s="27"/>
      <c r="F324" s="27"/>
      <c r="G324" s="27"/>
      <c r="H324" s="27">
        <f>H325</f>
        <v>0</v>
      </c>
      <c r="I324" s="129"/>
      <c r="J324" s="150">
        <f t="shared" si="42"/>
        <v>0</v>
      </c>
      <c r="K324" s="131"/>
    </row>
    <row r="325" spans="2:11" ht="27" hidden="1">
      <c r="B325" s="69" t="s">
        <v>332</v>
      </c>
      <c r="C325" s="54" t="s">
        <v>618</v>
      </c>
      <c r="D325" s="23" t="s">
        <v>334</v>
      </c>
      <c r="E325" s="27"/>
      <c r="F325" s="27"/>
      <c r="G325" s="27"/>
      <c r="H325" s="27">
        <f>H326</f>
        <v>0</v>
      </c>
      <c r="I325" s="129"/>
      <c r="J325" s="150">
        <f t="shared" si="42"/>
        <v>0</v>
      </c>
      <c r="K325" s="131"/>
    </row>
    <row r="326" spans="2:11" ht="13.5" hidden="1">
      <c r="B326" s="80" t="s">
        <v>106</v>
      </c>
      <c r="C326" s="54" t="s">
        <v>618</v>
      </c>
      <c r="D326" s="23" t="s">
        <v>107</v>
      </c>
      <c r="E326" s="27"/>
      <c r="F326" s="27"/>
      <c r="G326" s="27"/>
      <c r="H326" s="27">
        <f>H327</f>
        <v>0</v>
      </c>
      <c r="I326" s="129"/>
      <c r="J326" s="150">
        <f t="shared" si="42"/>
        <v>0</v>
      </c>
      <c r="K326" s="131"/>
    </row>
    <row r="327" spans="2:11" ht="27" hidden="1">
      <c r="B327" s="15" t="s">
        <v>351</v>
      </c>
      <c r="C327" s="54" t="s">
        <v>618</v>
      </c>
      <c r="D327" s="23" t="s">
        <v>108</v>
      </c>
      <c r="E327" s="27"/>
      <c r="F327" s="27"/>
      <c r="G327" s="27"/>
      <c r="H327" s="27">
        <f>'Функциональная 2020'!G637</f>
        <v>0</v>
      </c>
      <c r="I327" s="129"/>
      <c r="J327" s="150">
        <f t="shared" si="42"/>
        <v>0</v>
      </c>
      <c r="K327" s="131"/>
    </row>
    <row r="328" spans="2:11" ht="13.5">
      <c r="B328" s="69" t="s">
        <v>401</v>
      </c>
      <c r="C328" s="54" t="s">
        <v>402</v>
      </c>
      <c r="D328" s="23"/>
      <c r="E328" s="27"/>
      <c r="F328" s="27"/>
      <c r="G328" s="27"/>
      <c r="H328" s="27">
        <f aca="true" t="shared" si="49" ref="H328:I332">H329</f>
        <v>100</v>
      </c>
      <c r="I328" s="27">
        <f t="shared" si="49"/>
        <v>100</v>
      </c>
      <c r="J328" s="150">
        <f t="shared" si="42"/>
        <v>0</v>
      </c>
      <c r="K328" s="131">
        <f aca="true" t="shared" si="50" ref="K328:K338">H328-G328</f>
        <v>100</v>
      </c>
    </row>
    <row r="329" spans="2:11" ht="13.5">
      <c r="B329" s="69" t="s">
        <v>403</v>
      </c>
      <c r="C329" s="54" t="s">
        <v>404</v>
      </c>
      <c r="D329" s="23"/>
      <c r="E329" s="27"/>
      <c r="F329" s="27"/>
      <c r="G329" s="27"/>
      <c r="H329" s="27">
        <f t="shared" si="49"/>
        <v>100</v>
      </c>
      <c r="I329" s="27">
        <f t="shared" si="49"/>
        <v>100</v>
      </c>
      <c r="J329" s="150">
        <f t="shared" si="42"/>
        <v>0</v>
      </c>
      <c r="K329" s="131">
        <f t="shared" si="50"/>
        <v>100</v>
      </c>
    </row>
    <row r="330" spans="2:11" ht="13.5">
      <c r="B330" s="21" t="s">
        <v>405</v>
      </c>
      <c r="C330" s="54" t="s">
        <v>406</v>
      </c>
      <c r="D330" s="23"/>
      <c r="E330" s="27"/>
      <c r="F330" s="27"/>
      <c r="G330" s="27"/>
      <c r="H330" s="27">
        <f t="shared" si="49"/>
        <v>100</v>
      </c>
      <c r="I330" s="27">
        <f t="shared" si="49"/>
        <v>100</v>
      </c>
      <c r="J330" s="150">
        <f t="shared" si="42"/>
        <v>0</v>
      </c>
      <c r="K330" s="131">
        <f t="shared" si="50"/>
        <v>100</v>
      </c>
    </row>
    <row r="331" spans="2:11" ht="27">
      <c r="B331" s="58" t="s">
        <v>192</v>
      </c>
      <c r="C331" s="54" t="s">
        <v>406</v>
      </c>
      <c r="D331" s="23" t="s">
        <v>193</v>
      </c>
      <c r="E331" s="27"/>
      <c r="F331" s="27"/>
      <c r="G331" s="27"/>
      <c r="H331" s="27">
        <f t="shared" si="49"/>
        <v>100</v>
      </c>
      <c r="I331" s="27">
        <f t="shared" si="49"/>
        <v>100</v>
      </c>
      <c r="J331" s="150">
        <f t="shared" si="42"/>
        <v>0</v>
      </c>
      <c r="K331" s="131">
        <f t="shared" si="50"/>
        <v>100</v>
      </c>
    </row>
    <row r="332" spans="2:11" ht="13.5">
      <c r="B332" s="15" t="s">
        <v>82</v>
      </c>
      <c r="C332" s="54" t="s">
        <v>406</v>
      </c>
      <c r="D332" s="23" t="s">
        <v>83</v>
      </c>
      <c r="E332" s="27"/>
      <c r="F332" s="27"/>
      <c r="G332" s="27"/>
      <c r="H332" s="27">
        <f t="shared" si="49"/>
        <v>100</v>
      </c>
      <c r="I332" s="27">
        <f t="shared" si="49"/>
        <v>100</v>
      </c>
      <c r="J332" s="150">
        <f t="shared" si="42"/>
        <v>0</v>
      </c>
      <c r="K332" s="131">
        <f t="shared" si="50"/>
        <v>100</v>
      </c>
    </row>
    <row r="333" spans="2:11" ht="13.5">
      <c r="B333" s="15" t="s">
        <v>84</v>
      </c>
      <c r="C333" s="54" t="s">
        <v>406</v>
      </c>
      <c r="D333" s="23" t="s">
        <v>85</v>
      </c>
      <c r="E333" s="27"/>
      <c r="F333" s="27"/>
      <c r="G333" s="27"/>
      <c r="H333" s="27">
        <f>'Функциональная 2020'!G680</f>
        <v>100</v>
      </c>
      <c r="I333" s="27">
        <f>'Функциональная 2020'!H680</f>
        <v>100</v>
      </c>
      <c r="J333" s="150">
        <f t="shared" si="42"/>
        <v>0</v>
      </c>
      <c r="K333" s="131">
        <f t="shared" si="50"/>
        <v>100</v>
      </c>
    </row>
    <row r="334" spans="2:12" ht="13.5">
      <c r="B334" s="15" t="s">
        <v>255</v>
      </c>
      <c r="C334" s="54" t="s">
        <v>256</v>
      </c>
      <c r="D334" s="23"/>
      <c r="E334" s="27"/>
      <c r="F334" s="27"/>
      <c r="G334" s="27"/>
      <c r="H334" s="27">
        <f>H336+H350+H371+H378</f>
        <v>4868.4</v>
      </c>
      <c r="I334" s="27">
        <f>I336+I350+I371+I378</f>
        <v>5003.289999999999</v>
      </c>
      <c r="J334" s="150">
        <f t="shared" si="42"/>
        <v>134.88999999999942</v>
      </c>
      <c r="K334" s="131">
        <f t="shared" si="50"/>
        <v>4868.4</v>
      </c>
      <c r="L334" s="86"/>
    </row>
    <row r="335" spans="2:11" ht="13.5">
      <c r="B335" s="15" t="s">
        <v>257</v>
      </c>
      <c r="C335" s="54" t="s">
        <v>450</v>
      </c>
      <c r="D335" s="23"/>
      <c r="E335" s="27"/>
      <c r="F335" s="27"/>
      <c r="G335" s="27"/>
      <c r="H335" s="27">
        <f>H336+H350+H371</f>
        <v>3346.5</v>
      </c>
      <c r="I335" s="27">
        <f>I336+I350+I371</f>
        <v>3481.3899999999994</v>
      </c>
      <c r="J335" s="150">
        <f t="shared" si="42"/>
        <v>134.88999999999942</v>
      </c>
      <c r="K335" s="131">
        <f t="shared" si="50"/>
        <v>3346.5</v>
      </c>
    </row>
    <row r="336" spans="2:11" ht="13.5">
      <c r="B336" s="70" t="s">
        <v>186</v>
      </c>
      <c r="C336" s="54" t="s">
        <v>451</v>
      </c>
      <c r="D336" s="23"/>
      <c r="E336" s="27"/>
      <c r="F336" s="27"/>
      <c r="G336" s="27"/>
      <c r="H336" s="27">
        <f>H337+H342+H346</f>
        <v>1018.8</v>
      </c>
      <c r="I336" s="27">
        <f>I337+I342+I346</f>
        <v>1018.8</v>
      </c>
      <c r="J336" s="150">
        <f t="shared" si="42"/>
        <v>0</v>
      </c>
      <c r="K336" s="131">
        <f t="shared" si="50"/>
        <v>1018.8</v>
      </c>
    </row>
    <row r="337" spans="2:11" ht="41.25">
      <c r="B337" s="63" t="s">
        <v>188</v>
      </c>
      <c r="C337" s="54" t="s">
        <v>451</v>
      </c>
      <c r="D337" s="23" t="s">
        <v>190</v>
      </c>
      <c r="E337" s="27"/>
      <c r="F337" s="27"/>
      <c r="G337" s="27"/>
      <c r="H337" s="27">
        <f>H338</f>
        <v>1006.3</v>
      </c>
      <c r="I337" s="27">
        <f>I338</f>
        <v>1006.3</v>
      </c>
      <c r="J337" s="150">
        <f t="shared" si="42"/>
        <v>0</v>
      </c>
      <c r="K337" s="131">
        <f t="shared" si="50"/>
        <v>1006.3</v>
      </c>
    </row>
    <row r="338" spans="2:11" ht="13.5">
      <c r="B338" s="15" t="s">
        <v>81</v>
      </c>
      <c r="C338" s="54" t="s">
        <v>451</v>
      </c>
      <c r="D338" s="23" t="s">
        <v>79</v>
      </c>
      <c r="E338" s="27"/>
      <c r="F338" s="27"/>
      <c r="G338" s="27"/>
      <c r="H338" s="27">
        <f>H339+H340+H341</f>
        <v>1006.3</v>
      </c>
      <c r="I338" s="27">
        <f>I339+I340+I341</f>
        <v>1006.3</v>
      </c>
      <c r="J338" s="150">
        <f t="shared" si="42"/>
        <v>0</v>
      </c>
      <c r="K338" s="131">
        <f t="shared" si="50"/>
        <v>1006.3</v>
      </c>
    </row>
    <row r="339" spans="2:11" ht="13.5">
      <c r="B339" s="15" t="s">
        <v>80</v>
      </c>
      <c r="C339" s="54" t="s">
        <v>451</v>
      </c>
      <c r="D339" s="23" t="s">
        <v>78</v>
      </c>
      <c r="E339" s="27"/>
      <c r="F339" s="27"/>
      <c r="G339" s="27"/>
      <c r="H339" s="27">
        <f>'Функциональная 2020'!G830</f>
        <v>732.6</v>
      </c>
      <c r="I339" s="27">
        <f>'Функциональная 2020'!H830</f>
        <v>732.6</v>
      </c>
      <c r="J339" s="150">
        <f t="shared" si="42"/>
        <v>0</v>
      </c>
      <c r="K339" s="131"/>
    </row>
    <row r="340" spans="2:11" ht="13.5">
      <c r="B340" s="16" t="s">
        <v>95</v>
      </c>
      <c r="C340" s="54" t="s">
        <v>451</v>
      </c>
      <c r="D340" s="23" t="s">
        <v>96</v>
      </c>
      <c r="E340" s="27"/>
      <c r="F340" s="27"/>
      <c r="G340" s="27"/>
      <c r="H340" s="27">
        <f>'Функциональная 2020'!G831</f>
        <v>52.4</v>
      </c>
      <c r="I340" s="27">
        <f>'Функциональная 2020'!H831</f>
        <v>52.4</v>
      </c>
      <c r="J340" s="150">
        <f t="shared" si="42"/>
        <v>0</v>
      </c>
      <c r="K340" s="131">
        <f aca="true" t="shared" si="51" ref="K340:K355">H340-G340</f>
        <v>52.4</v>
      </c>
    </row>
    <row r="341" spans="2:11" ht="27">
      <c r="B341" s="16" t="s">
        <v>174</v>
      </c>
      <c r="C341" s="54" t="s">
        <v>451</v>
      </c>
      <c r="D341" s="23" t="s">
        <v>173</v>
      </c>
      <c r="E341" s="27"/>
      <c r="F341" s="27"/>
      <c r="G341" s="27"/>
      <c r="H341" s="27">
        <f>'Функциональная 2020'!G832</f>
        <v>221.3</v>
      </c>
      <c r="I341" s="27">
        <f>'Функциональная 2020'!H832</f>
        <v>221.3</v>
      </c>
      <c r="J341" s="150">
        <f t="shared" si="42"/>
        <v>0</v>
      </c>
      <c r="K341" s="131">
        <f t="shared" si="51"/>
        <v>221.3</v>
      </c>
    </row>
    <row r="342" spans="2:11" ht="27">
      <c r="B342" s="58" t="s">
        <v>192</v>
      </c>
      <c r="C342" s="54" t="s">
        <v>451</v>
      </c>
      <c r="D342" s="23" t="s">
        <v>193</v>
      </c>
      <c r="E342" s="27"/>
      <c r="F342" s="27"/>
      <c r="G342" s="27"/>
      <c r="H342" s="27">
        <f>H343</f>
        <v>12.5</v>
      </c>
      <c r="I342" s="27">
        <f>I343</f>
        <v>12.5</v>
      </c>
      <c r="J342" s="150">
        <f aca="true" t="shared" si="52" ref="J342:J405">I342-H342</f>
        <v>0</v>
      </c>
      <c r="K342" s="131">
        <f t="shared" si="51"/>
        <v>12.5</v>
      </c>
    </row>
    <row r="343" spans="2:11" ht="13.5">
      <c r="B343" s="15" t="s">
        <v>82</v>
      </c>
      <c r="C343" s="54" t="s">
        <v>451</v>
      </c>
      <c r="D343" s="23" t="s">
        <v>83</v>
      </c>
      <c r="E343" s="27"/>
      <c r="F343" s="27"/>
      <c r="G343" s="27"/>
      <c r="H343" s="27">
        <f>H344+H345</f>
        <v>12.5</v>
      </c>
      <c r="I343" s="27">
        <f>I344+I345</f>
        <v>12.5</v>
      </c>
      <c r="J343" s="150">
        <f t="shared" si="52"/>
        <v>0</v>
      </c>
      <c r="K343" s="131">
        <f t="shared" si="51"/>
        <v>12.5</v>
      </c>
    </row>
    <row r="344" spans="2:11" ht="27">
      <c r="B344" s="16" t="s">
        <v>86</v>
      </c>
      <c r="C344" s="54" t="s">
        <v>451</v>
      </c>
      <c r="D344" s="23" t="s">
        <v>87</v>
      </c>
      <c r="E344" s="27"/>
      <c r="F344" s="27"/>
      <c r="G344" s="27"/>
      <c r="H344" s="27">
        <f>'Функциональная 2020'!G835</f>
        <v>9.1</v>
      </c>
      <c r="I344" s="27">
        <f>'Функциональная 2020'!H835</f>
        <v>9.1</v>
      </c>
      <c r="J344" s="150">
        <f t="shared" si="52"/>
        <v>0</v>
      </c>
      <c r="K344" s="131">
        <f t="shared" si="51"/>
        <v>9.1</v>
      </c>
    </row>
    <row r="345" spans="2:11" ht="13.5">
      <c r="B345" s="15" t="s">
        <v>84</v>
      </c>
      <c r="C345" s="54" t="s">
        <v>451</v>
      </c>
      <c r="D345" s="23" t="s">
        <v>85</v>
      </c>
      <c r="E345" s="27"/>
      <c r="F345" s="27"/>
      <c r="G345" s="27"/>
      <c r="H345" s="27">
        <f>'Функциональная 2020'!G836</f>
        <v>3.4</v>
      </c>
      <c r="I345" s="27">
        <f>'Функциональная 2020'!H836</f>
        <v>3.4</v>
      </c>
      <c r="J345" s="150">
        <f t="shared" si="52"/>
        <v>0</v>
      </c>
      <c r="K345" s="131">
        <f t="shared" si="51"/>
        <v>3.4</v>
      </c>
    </row>
    <row r="346" spans="2:11" ht="13.5">
      <c r="B346" s="64" t="s">
        <v>97</v>
      </c>
      <c r="C346" s="54" t="s">
        <v>451</v>
      </c>
      <c r="D346" s="23" t="s">
        <v>98</v>
      </c>
      <c r="E346" s="23"/>
      <c r="F346" s="23"/>
      <c r="G346" s="23"/>
      <c r="H346" s="27">
        <f>H347</f>
        <v>0</v>
      </c>
      <c r="I346" s="27">
        <f>I347</f>
        <v>0</v>
      </c>
      <c r="J346" s="150">
        <f t="shared" si="52"/>
        <v>0</v>
      </c>
      <c r="K346" s="131">
        <f t="shared" si="51"/>
        <v>0</v>
      </c>
    </row>
    <row r="347" spans="2:11" ht="13.5">
      <c r="B347" s="16" t="s">
        <v>88</v>
      </c>
      <c r="C347" s="54" t="s">
        <v>451</v>
      </c>
      <c r="D347" s="23" t="s">
        <v>90</v>
      </c>
      <c r="E347" s="23"/>
      <c r="F347" s="23"/>
      <c r="G347" s="23"/>
      <c r="H347" s="27">
        <f>H348+H349</f>
        <v>0</v>
      </c>
      <c r="I347" s="27">
        <f>I348+I349</f>
        <v>0</v>
      </c>
      <c r="J347" s="150">
        <f t="shared" si="52"/>
        <v>0</v>
      </c>
      <c r="K347" s="131">
        <f t="shared" si="51"/>
        <v>0</v>
      </c>
    </row>
    <row r="348" spans="2:11" ht="13.5">
      <c r="B348" s="16" t="s">
        <v>89</v>
      </c>
      <c r="C348" s="54" t="s">
        <v>451</v>
      </c>
      <c r="D348" s="23" t="s">
        <v>91</v>
      </c>
      <c r="E348" s="23"/>
      <c r="F348" s="23"/>
      <c r="G348" s="23"/>
      <c r="H348" s="27">
        <f>'Функциональная 2020'!G839</f>
        <v>0</v>
      </c>
      <c r="I348" s="27">
        <f>'Функциональная 2020'!H839</f>
        <v>0</v>
      </c>
      <c r="J348" s="150">
        <f t="shared" si="52"/>
        <v>0</v>
      </c>
      <c r="K348" s="131">
        <f t="shared" si="51"/>
        <v>0</v>
      </c>
    </row>
    <row r="349" spans="2:11" ht="13.5">
      <c r="B349" s="16" t="s">
        <v>93</v>
      </c>
      <c r="C349" s="54" t="s">
        <v>451</v>
      </c>
      <c r="D349" s="23" t="s">
        <v>417</v>
      </c>
      <c r="E349" s="27"/>
      <c r="F349" s="27"/>
      <c r="G349" s="27"/>
      <c r="H349" s="27">
        <f>'Функциональная 2020'!G840</f>
        <v>0</v>
      </c>
      <c r="I349" s="27">
        <f>'Функциональная 2020'!H840</f>
        <v>0</v>
      </c>
      <c r="J349" s="150">
        <f t="shared" si="52"/>
        <v>0</v>
      </c>
      <c r="K349" s="131">
        <f t="shared" si="51"/>
        <v>0</v>
      </c>
    </row>
    <row r="350" spans="2:11" ht="13.5">
      <c r="B350" s="16" t="s">
        <v>420</v>
      </c>
      <c r="C350" s="54" t="s">
        <v>452</v>
      </c>
      <c r="D350" s="23"/>
      <c r="E350" s="27"/>
      <c r="F350" s="27"/>
      <c r="G350" s="27"/>
      <c r="H350" s="27">
        <f>H351+H356+H360</f>
        <v>2327.7000000000003</v>
      </c>
      <c r="I350" s="27">
        <f>I351+I356+I360</f>
        <v>2322.1</v>
      </c>
      <c r="J350" s="150">
        <f t="shared" si="52"/>
        <v>-5.600000000000364</v>
      </c>
      <c r="K350" s="131">
        <f t="shared" si="51"/>
        <v>2327.7000000000003</v>
      </c>
    </row>
    <row r="351" spans="2:11" ht="41.25">
      <c r="B351" s="63" t="s">
        <v>188</v>
      </c>
      <c r="C351" s="54" t="s">
        <v>452</v>
      </c>
      <c r="D351" s="23" t="s">
        <v>190</v>
      </c>
      <c r="E351" s="59"/>
      <c r="F351" s="59"/>
      <c r="G351" s="59"/>
      <c r="H351" s="27">
        <f>H352</f>
        <v>1848.4</v>
      </c>
      <c r="I351" s="27">
        <f>I352</f>
        <v>1848.4</v>
      </c>
      <c r="J351" s="150">
        <f t="shared" si="52"/>
        <v>0</v>
      </c>
      <c r="K351" s="131">
        <f t="shared" si="51"/>
        <v>1848.4</v>
      </c>
    </row>
    <row r="352" spans="2:11" ht="13.5">
      <c r="B352" s="63" t="s">
        <v>215</v>
      </c>
      <c r="C352" s="54" t="s">
        <v>452</v>
      </c>
      <c r="D352" s="23" t="s">
        <v>216</v>
      </c>
      <c r="E352" s="59"/>
      <c r="F352" s="59"/>
      <c r="G352" s="59"/>
      <c r="H352" s="59">
        <f>H353+H354+H355</f>
        <v>1848.4</v>
      </c>
      <c r="I352" s="59">
        <f>I353+I354+I355</f>
        <v>1848.4</v>
      </c>
      <c r="J352" s="150">
        <f t="shared" si="52"/>
        <v>0</v>
      </c>
      <c r="K352" s="131">
        <f t="shared" si="51"/>
        <v>1848.4</v>
      </c>
    </row>
    <row r="353" spans="2:11" ht="13.5">
      <c r="B353" s="63" t="s">
        <v>218</v>
      </c>
      <c r="C353" s="54" t="s">
        <v>452</v>
      </c>
      <c r="D353" s="23" t="s">
        <v>217</v>
      </c>
      <c r="E353" s="59"/>
      <c r="F353" s="59"/>
      <c r="G353" s="59"/>
      <c r="H353" s="27">
        <f>'Функциональная 2020'!G844</f>
        <v>1419.7</v>
      </c>
      <c r="I353" s="27">
        <f>'Функциональная 2020'!H844</f>
        <v>1419.7</v>
      </c>
      <c r="J353" s="150">
        <f t="shared" si="52"/>
        <v>0</v>
      </c>
      <c r="K353" s="131">
        <f t="shared" si="51"/>
        <v>1419.7</v>
      </c>
    </row>
    <row r="354" spans="2:11" ht="13.5">
      <c r="B354" s="16" t="s">
        <v>95</v>
      </c>
      <c r="C354" s="54" t="s">
        <v>452</v>
      </c>
      <c r="D354" s="23" t="s">
        <v>220</v>
      </c>
      <c r="E354" s="59"/>
      <c r="F354" s="59"/>
      <c r="G354" s="59"/>
      <c r="H354" s="27">
        <f>'Функциональная 2020'!G845</f>
        <v>0</v>
      </c>
      <c r="I354" s="27">
        <f>'Функциональная 2020'!H845</f>
        <v>0</v>
      </c>
      <c r="J354" s="150">
        <f t="shared" si="52"/>
        <v>0</v>
      </c>
      <c r="K354" s="131">
        <f t="shared" si="51"/>
        <v>0</v>
      </c>
    </row>
    <row r="355" spans="2:11" ht="27">
      <c r="B355" s="63" t="s">
        <v>174</v>
      </c>
      <c r="C355" s="54" t="s">
        <v>452</v>
      </c>
      <c r="D355" s="23" t="s">
        <v>221</v>
      </c>
      <c r="E355" s="59"/>
      <c r="F355" s="59"/>
      <c r="G355" s="59"/>
      <c r="H355" s="27">
        <f>'Функциональная 2020'!G846</f>
        <v>428.7</v>
      </c>
      <c r="I355" s="27">
        <f>'Функциональная 2020'!H846</f>
        <v>428.7</v>
      </c>
      <c r="J355" s="150">
        <f t="shared" si="52"/>
        <v>0</v>
      </c>
      <c r="K355" s="131">
        <f t="shared" si="51"/>
        <v>428.7</v>
      </c>
    </row>
    <row r="356" spans="2:11" ht="27">
      <c r="B356" s="58" t="s">
        <v>192</v>
      </c>
      <c r="C356" s="54" t="s">
        <v>452</v>
      </c>
      <c r="D356" s="23" t="s">
        <v>193</v>
      </c>
      <c r="E356" s="27"/>
      <c r="F356" s="27"/>
      <c r="G356" s="27"/>
      <c r="H356" s="27">
        <f>H357</f>
        <v>464.3</v>
      </c>
      <c r="I356" s="27">
        <f>I357</f>
        <v>458.7</v>
      </c>
      <c r="J356" s="150">
        <f t="shared" si="52"/>
        <v>-5.600000000000023</v>
      </c>
      <c r="K356" s="131"/>
    </row>
    <row r="357" spans="2:11" ht="13.5">
      <c r="B357" s="15" t="s">
        <v>82</v>
      </c>
      <c r="C357" s="54" t="s">
        <v>452</v>
      </c>
      <c r="D357" s="23" t="s">
        <v>83</v>
      </c>
      <c r="E357" s="27"/>
      <c r="F357" s="27"/>
      <c r="G357" s="27"/>
      <c r="H357" s="27">
        <f>H358+H359</f>
        <v>464.3</v>
      </c>
      <c r="I357" s="27">
        <f>I358+I359</f>
        <v>458.7</v>
      </c>
      <c r="J357" s="150">
        <f t="shared" si="52"/>
        <v>-5.600000000000023</v>
      </c>
      <c r="K357" s="131"/>
    </row>
    <row r="358" spans="2:11" ht="27">
      <c r="B358" s="16" t="s">
        <v>86</v>
      </c>
      <c r="C358" s="54" t="s">
        <v>452</v>
      </c>
      <c r="D358" s="23" t="s">
        <v>87</v>
      </c>
      <c r="E358" s="27"/>
      <c r="F358" s="27"/>
      <c r="G358" s="27"/>
      <c r="H358" s="27">
        <f>'Функциональная 2020'!G849</f>
        <v>139.2</v>
      </c>
      <c r="I358" s="27">
        <f>'Функциональная 2020'!H849</f>
        <v>139.2</v>
      </c>
      <c r="J358" s="150">
        <f t="shared" si="52"/>
        <v>0</v>
      </c>
      <c r="K358" s="131"/>
    </row>
    <row r="359" spans="2:11" ht="13.5">
      <c r="B359" s="15" t="s">
        <v>84</v>
      </c>
      <c r="C359" s="54" t="s">
        <v>452</v>
      </c>
      <c r="D359" s="23" t="s">
        <v>85</v>
      </c>
      <c r="E359" s="27"/>
      <c r="F359" s="27"/>
      <c r="G359" s="27"/>
      <c r="H359" s="27">
        <f>'Функциональная 2020'!G850</f>
        <v>325.1</v>
      </c>
      <c r="I359" s="27">
        <f>'Функциональная 2020'!H850</f>
        <v>319.5</v>
      </c>
      <c r="J359" s="150">
        <f t="shared" si="52"/>
        <v>-5.600000000000023</v>
      </c>
      <c r="K359" s="131">
        <f>H359-G359</f>
        <v>325.1</v>
      </c>
    </row>
    <row r="360" spans="2:11" ht="13.5">
      <c r="B360" s="64" t="s">
        <v>97</v>
      </c>
      <c r="C360" s="54" t="s">
        <v>452</v>
      </c>
      <c r="D360" s="23" t="s">
        <v>98</v>
      </c>
      <c r="E360" s="23"/>
      <c r="F360" s="23"/>
      <c r="G360" s="23"/>
      <c r="H360" s="27">
        <f>H363+H361</f>
        <v>15</v>
      </c>
      <c r="I360" s="27">
        <f>I363+I361</f>
        <v>15</v>
      </c>
      <c r="J360" s="150">
        <f t="shared" si="52"/>
        <v>0</v>
      </c>
      <c r="K360" s="131">
        <f>H360-G360</f>
        <v>15</v>
      </c>
    </row>
    <row r="361" spans="2:11" ht="13.5">
      <c r="B361" s="15" t="s">
        <v>133</v>
      </c>
      <c r="C361" s="54" t="s">
        <v>452</v>
      </c>
      <c r="D361" s="23" t="s">
        <v>135</v>
      </c>
      <c r="E361" s="23"/>
      <c r="F361" s="23"/>
      <c r="G361" s="23"/>
      <c r="H361" s="27">
        <f>H362</f>
        <v>0</v>
      </c>
      <c r="I361" s="27">
        <f>I362</f>
        <v>0</v>
      </c>
      <c r="J361" s="150">
        <f t="shared" si="52"/>
        <v>0</v>
      </c>
      <c r="K361" s="131"/>
    </row>
    <row r="362" spans="2:11" ht="27">
      <c r="B362" s="15" t="s">
        <v>134</v>
      </c>
      <c r="C362" s="54" t="s">
        <v>452</v>
      </c>
      <c r="D362" s="23" t="s">
        <v>136</v>
      </c>
      <c r="E362" s="23"/>
      <c r="F362" s="23"/>
      <c r="G362" s="23"/>
      <c r="H362" s="27">
        <f>'Функциональная 2020'!G853</f>
        <v>0</v>
      </c>
      <c r="I362" s="27">
        <f>'Функциональная 2020'!H853</f>
        <v>0</v>
      </c>
      <c r="J362" s="150">
        <f t="shared" si="52"/>
        <v>0</v>
      </c>
      <c r="K362" s="131"/>
    </row>
    <row r="363" spans="2:11" ht="13.5">
      <c r="B363" s="16" t="s">
        <v>88</v>
      </c>
      <c r="C363" s="54" t="s">
        <v>452</v>
      </c>
      <c r="D363" s="23" t="s">
        <v>90</v>
      </c>
      <c r="E363" s="23"/>
      <c r="F363" s="23"/>
      <c r="G363" s="23"/>
      <c r="H363" s="27">
        <f>H364+H365</f>
        <v>15</v>
      </c>
      <c r="I363" s="27">
        <f>I364+I365</f>
        <v>15</v>
      </c>
      <c r="J363" s="150">
        <f t="shared" si="52"/>
        <v>0</v>
      </c>
      <c r="K363" s="131">
        <f>H363-G363</f>
        <v>15</v>
      </c>
    </row>
    <row r="364" spans="2:11" ht="13.5">
      <c r="B364" s="15" t="s">
        <v>130</v>
      </c>
      <c r="C364" s="54" t="s">
        <v>452</v>
      </c>
      <c r="D364" s="23" t="s">
        <v>92</v>
      </c>
      <c r="E364" s="23"/>
      <c r="F364" s="23"/>
      <c r="G364" s="23"/>
      <c r="H364" s="27">
        <f>'Функциональная 2020'!G855</f>
        <v>0</v>
      </c>
      <c r="I364" s="27">
        <f>'Функциональная 2020'!H855</f>
        <v>0</v>
      </c>
      <c r="J364" s="150">
        <f t="shared" si="52"/>
        <v>0</v>
      </c>
      <c r="K364" s="131">
        <f>H364-G364</f>
        <v>0</v>
      </c>
    </row>
    <row r="365" spans="2:11" ht="13.5">
      <c r="B365" s="16" t="s">
        <v>93</v>
      </c>
      <c r="C365" s="54" t="s">
        <v>452</v>
      </c>
      <c r="D365" s="23" t="s">
        <v>417</v>
      </c>
      <c r="E365" s="27"/>
      <c r="F365" s="27"/>
      <c r="G365" s="27"/>
      <c r="H365" s="27">
        <f>'Функциональная 2020'!G856</f>
        <v>15</v>
      </c>
      <c r="I365" s="27">
        <f>'Функциональная 2020'!H856</f>
        <v>15</v>
      </c>
      <c r="J365" s="150">
        <f t="shared" si="52"/>
        <v>0</v>
      </c>
      <c r="K365" s="131">
        <f>H365-G365</f>
        <v>15</v>
      </c>
    </row>
    <row r="366" spans="2:11" ht="27" hidden="1">
      <c r="B366" s="116" t="s">
        <v>566</v>
      </c>
      <c r="C366" s="54" t="s">
        <v>632</v>
      </c>
      <c r="D366" s="23"/>
      <c r="E366" s="27"/>
      <c r="F366" s="27"/>
      <c r="G366" s="27"/>
      <c r="H366" s="27">
        <f>H367</f>
        <v>0</v>
      </c>
      <c r="I366" s="129"/>
      <c r="J366" s="150">
        <f t="shared" si="52"/>
        <v>0</v>
      </c>
      <c r="K366" s="131"/>
    </row>
    <row r="367" spans="2:11" ht="27" hidden="1">
      <c r="B367" s="58" t="s">
        <v>192</v>
      </c>
      <c r="C367" s="54" t="s">
        <v>632</v>
      </c>
      <c r="D367" s="23" t="s">
        <v>193</v>
      </c>
      <c r="E367" s="27"/>
      <c r="F367" s="27"/>
      <c r="G367" s="27"/>
      <c r="H367" s="27">
        <f>H368</f>
        <v>0</v>
      </c>
      <c r="I367" s="129"/>
      <c r="J367" s="150">
        <f t="shared" si="52"/>
        <v>0</v>
      </c>
      <c r="K367" s="131"/>
    </row>
    <row r="368" spans="2:11" ht="13.5" hidden="1">
      <c r="B368" s="15" t="s">
        <v>82</v>
      </c>
      <c r="C368" s="54" t="s">
        <v>632</v>
      </c>
      <c r="D368" s="23" t="s">
        <v>83</v>
      </c>
      <c r="E368" s="27"/>
      <c r="F368" s="27"/>
      <c r="G368" s="27"/>
      <c r="H368" s="27">
        <f>H369</f>
        <v>0</v>
      </c>
      <c r="I368" s="129"/>
      <c r="J368" s="150">
        <f t="shared" si="52"/>
        <v>0</v>
      </c>
      <c r="K368" s="131"/>
    </row>
    <row r="369" spans="2:11" ht="13.5" hidden="1">
      <c r="B369" s="15" t="s">
        <v>84</v>
      </c>
      <c r="C369" s="54" t="s">
        <v>632</v>
      </c>
      <c r="D369" s="23" t="s">
        <v>85</v>
      </c>
      <c r="E369" s="27"/>
      <c r="F369" s="27"/>
      <c r="G369" s="27"/>
      <c r="H369" s="27">
        <f>'Функциональная 2020'!G860</f>
        <v>0</v>
      </c>
      <c r="I369" s="129"/>
      <c r="J369" s="150">
        <f t="shared" si="52"/>
        <v>0</v>
      </c>
      <c r="K369" s="131"/>
    </row>
    <row r="370" spans="2:11" ht="27" hidden="1">
      <c r="B370" s="107" t="s">
        <v>582</v>
      </c>
      <c r="C370" s="54" t="s">
        <v>631</v>
      </c>
      <c r="D370" s="23"/>
      <c r="E370" s="27"/>
      <c r="F370" s="27"/>
      <c r="G370" s="27"/>
      <c r="H370" s="27">
        <f>H371</f>
        <v>0</v>
      </c>
      <c r="I370" s="129"/>
      <c r="J370" s="150">
        <f t="shared" si="52"/>
        <v>0</v>
      </c>
      <c r="K370" s="131"/>
    </row>
    <row r="371" spans="2:11" ht="54.75">
      <c r="B371" s="16" t="s">
        <v>665</v>
      </c>
      <c r="C371" s="54" t="s">
        <v>668</v>
      </c>
      <c r="D371" s="23"/>
      <c r="E371" s="27"/>
      <c r="F371" s="27"/>
      <c r="G371" s="27"/>
      <c r="H371" s="27">
        <f>H372+H375</f>
        <v>0</v>
      </c>
      <c r="I371" s="27">
        <f>I372+I375</f>
        <v>140.48999999999998</v>
      </c>
      <c r="J371" s="150">
        <f t="shared" si="52"/>
        <v>140.48999999999998</v>
      </c>
      <c r="K371" s="131"/>
    </row>
    <row r="372" spans="2:11" ht="13.5">
      <c r="B372" s="63" t="s">
        <v>215</v>
      </c>
      <c r="C372" s="54" t="s">
        <v>668</v>
      </c>
      <c r="D372" s="23" t="s">
        <v>216</v>
      </c>
      <c r="E372" s="27"/>
      <c r="F372" s="27"/>
      <c r="G372" s="27"/>
      <c r="H372" s="27">
        <f>H373+H374</f>
        <v>0</v>
      </c>
      <c r="I372" s="27">
        <f>I373+I374</f>
        <v>109.38999999999999</v>
      </c>
      <c r="J372" s="150">
        <f t="shared" si="52"/>
        <v>109.38999999999999</v>
      </c>
      <c r="K372" s="131"/>
    </row>
    <row r="373" spans="2:11" ht="13.5">
      <c r="B373" s="63" t="s">
        <v>218</v>
      </c>
      <c r="C373" s="54" t="s">
        <v>668</v>
      </c>
      <c r="D373" s="23" t="s">
        <v>217</v>
      </c>
      <c r="E373" s="27"/>
      <c r="F373" s="27"/>
      <c r="G373" s="27"/>
      <c r="H373" s="27">
        <f>'Функциональная 2020'!G863+'Функциональная 2020'!G275</f>
        <v>0</v>
      </c>
      <c r="I373" s="27">
        <v>83.99</v>
      </c>
      <c r="J373" s="150">
        <f t="shared" si="52"/>
        <v>83.99</v>
      </c>
      <c r="K373" s="131"/>
    </row>
    <row r="374" spans="2:11" ht="27">
      <c r="B374" s="63" t="s">
        <v>174</v>
      </c>
      <c r="C374" s="54" t="s">
        <v>668</v>
      </c>
      <c r="D374" s="23" t="s">
        <v>221</v>
      </c>
      <c r="E374" s="27"/>
      <c r="F374" s="27"/>
      <c r="G374" s="27"/>
      <c r="H374" s="27">
        <f>'Функциональная 2020'!G864+'Функциональная 2020'!G276</f>
        <v>0</v>
      </c>
      <c r="I374" s="27">
        <v>25.4</v>
      </c>
      <c r="J374" s="150">
        <f t="shared" si="52"/>
        <v>25.4</v>
      </c>
      <c r="K374" s="131"/>
    </row>
    <row r="375" spans="2:11" ht="13.5">
      <c r="B375" s="15" t="s">
        <v>81</v>
      </c>
      <c r="C375" s="54" t="s">
        <v>668</v>
      </c>
      <c r="D375" s="23" t="s">
        <v>79</v>
      </c>
      <c r="E375" s="27"/>
      <c r="F375" s="27"/>
      <c r="G375" s="27"/>
      <c r="H375" s="27">
        <f>H376+H377</f>
        <v>0</v>
      </c>
      <c r="I375" s="27">
        <f>I376+I377</f>
        <v>31.099999999999998</v>
      </c>
      <c r="J375" s="150">
        <f t="shared" si="52"/>
        <v>31.099999999999998</v>
      </c>
      <c r="K375" s="131"/>
    </row>
    <row r="376" spans="2:11" ht="13.5">
      <c r="B376" s="15" t="s">
        <v>80</v>
      </c>
      <c r="C376" s="54" t="s">
        <v>668</v>
      </c>
      <c r="D376" s="23" t="s">
        <v>78</v>
      </c>
      <c r="E376" s="27"/>
      <c r="F376" s="27"/>
      <c r="G376" s="27"/>
      <c r="H376" s="27">
        <f>'Функциональная 2020'!G866</f>
        <v>0</v>
      </c>
      <c r="I376" s="27">
        <f>'Функциональная 2020'!H866</f>
        <v>23.9</v>
      </c>
      <c r="J376" s="150">
        <f t="shared" si="52"/>
        <v>23.9</v>
      </c>
      <c r="K376" s="131"/>
    </row>
    <row r="377" spans="2:11" ht="27">
      <c r="B377" s="16" t="s">
        <v>174</v>
      </c>
      <c r="C377" s="54" t="s">
        <v>668</v>
      </c>
      <c r="D377" s="23" t="s">
        <v>173</v>
      </c>
      <c r="E377" s="27"/>
      <c r="F377" s="27"/>
      <c r="G377" s="27"/>
      <c r="H377" s="27">
        <f>'Функциональная 2020'!G867</f>
        <v>0</v>
      </c>
      <c r="I377" s="27">
        <f>'Функциональная 2020'!H867</f>
        <v>7.2</v>
      </c>
      <c r="J377" s="150">
        <f t="shared" si="52"/>
        <v>7.2</v>
      </c>
      <c r="K377" s="131"/>
    </row>
    <row r="378" spans="2:11" ht="27">
      <c r="B378" s="21" t="s">
        <v>214</v>
      </c>
      <c r="C378" s="54" t="s">
        <v>260</v>
      </c>
      <c r="D378" s="23"/>
      <c r="E378" s="59"/>
      <c r="F378" s="59"/>
      <c r="G378" s="59"/>
      <c r="H378" s="27">
        <f>H379+H383</f>
        <v>1521.8999999999999</v>
      </c>
      <c r="I378" s="27">
        <f>I379+I383</f>
        <v>1521.8999999999999</v>
      </c>
      <c r="J378" s="150">
        <f t="shared" si="52"/>
        <v>0</v>
      </c>
      <c r="K378" s="131"/>
    </row>
    <row r="379" spans="2:11" ht="41.25">
      <c r="B379" s="63" t="s">
        <v>188</v>
      </c>
      <c r="C379" s="54" t="s">
        <v>260</v>
      </c>
      <c r="D379" s="23" t="s">
        <v>190</v>
      </c>
      <c r="E379" s="59"/>
      <c r="F379" s="59"/>
      <c r="G379" s="59"/>
      <c r="H379" s="27">
        <f>H380</f>
        <v>1505.1</v>
      </c>
      <c r="I379" s="27">
        <f>I380</f>
        <v>1505.1</v>
      </c>
      <c r="J379" s="150">
        <f t="shared" si="52"/>
        <v>0</v>
      </c>
      <c r="K379" s="131"/>
    </row>
    <row r="380" spans="2:11" ht="13.5">
      <c r="B380" s="63" t="s">
        <v>215</v>
      </c>
      <c r="C380" s="54" t="s">
        <v>260</v>
      </c>
      <c r="D380" s="23" t="s">
        <v>216</v>
      </c>
      <c r="E380" s="59"/>
      <c r="F380" s="59"/>
      <c r="G380" s="59"/>
      <c r="H380" s="59">
        <f>H381+H382</f>
        <v>1505.1</v>
      </c>
      <c r="I380" s="59">
        <f>I381+I382</f>
        <v>1505.1</v>
      </c>
      <c r="J380" s="150">
        <f t="shared" si="52"/>
        <v>0</v>
      </c>
      <c r="K380" s="131"/>
    </row>
    <row r="381" spans="2:11" ht="13.5">
      <c r="B381" s="63" t="s">
        <v>218</v>
      </c>
      <c r="C381" s="54" t="s">
        <v>260</v>
      </c>
      <c r="D381" s="23" t="s">
        <v>217</v>
      </c>
      <c r="E381" s="59"/>
      <c r="F381" s="59"/>
      <c r="G381" s="59"/>
      <c r="H381" s="27">
        <f>'Функциональная 2020'!G267</f>
        <v>1156</v>
      </c>
      <c r="I381" s="27">
        <f>'Функциональная 2020'!H267</f>
        <v>1156</v>
      </c>
      <c r="J381" s="150">
        <f t="shared" si="52"/>
        <v>0</v>
      </c>
      <c r="K381" s="131"/>
    </row>
    <row r="382" spans="2:11" ht="27">
      <c r="B382" s="63" t="s">
        <v>174</v>
      </c>
      <c r="C382" s="54" t="s">
        <v>260</v>
      </c>
      <c r="D382" s="23" t="s">
        <v>221</v>
      </c>
      <c r="E382" s="59"/>
      <c r="F382" s="59"/>
      <c r="G382" s="59"/>
      <c r="H382" s="27">
        <f>'Функциональная 2020'!G268</f>
        <v>349.1</v>
      </c>
      <c r="I382" s="27">
        <f>'Функциональная 2020'!H268</f>
        <v>349.1</v>
      </c>
      <c r="J382" s="150">
        <f t="shared" si="52"/>
        <v>0</v>
      </c>
      <c r="K382" s="131"/>
    </row>
    <row r="383" spans="2:11" ht="27">
      <c r="B383" s="58" t="s">
        <v>192</v>
      </c>
      <c r="C383" s="54" t="s">
        <v>260</v>
      </c>
      <c r="D383" s="23" t="s">
        <v>193</v>
      </c>
      <c r="E383" s="59"/>
      <c r="F383" s="59"/>
      <c r="G383" s="59"/>
      <c r="H383" s="27">
        <f>H384</f>
        <v>16.8</v>
      </c>
      <c r="I383" s="27">
        <f>I384</f>
        <v>16.8</v>
      </c>
      <c r="J383" s="150">
        <f t="shared" si="52"/>
        <v>0</v>
      </c>
      <c r="K383" s="131"/>
    </row>
    <row r="384" spans="2:11" ht="13.5">
      <c r="B384" s="15" t="s">
        <v>82</v>
      </c>
      <c r="C384" s="54" t="s">
        <v>260</v>
      </c>
      <c r="D384" s="23" t="s">
        <v>83</v>
      </c>
      <c r="E384" s="59"/>
      <c r="F384" s="59"/>
      <c r="G384" s="59"/>
      <c r="H384" s="27">
        <f>'Функциональная 2020'!G270</f>
        <v>16.8</v>
      </c>
      <c r="I384" s="27">
        <f>'Функциональная 2020'!H270</f>
        <v>16.8</v>
      </c>
      <c r="J384" s="150">
        <f t="shared" si="52"/>
        <v>0</v>
      </c>
      <c r="K384" s="131"/>
    </row>
    <row r="385" spans="2:11" ht="13.5">
      <c r="B385" s="15" t="s">
        <v>84</v>
      </c>
      <c r="C385" s="54" t="s">
        <v>260</v>
      </c>
      <c r="D385" s="23" t="s">
        <v>85</v>
      </c>
      <c r="E385" s="59"/>
      <c r="F385" s="59"/>
      <c r="G385" s="59"/>
      <c r="H385" s="27">
        <f>'Функциональная 2020'!G271</f>
        <v>16.8</v>
      </c>
      <c r="I385" s="27">
        <f>'Функциональная 2020'!H271</f>
        <v>16.8</v>
      </c>
      <c r="J385" s="150">
        <f t="shared" si="52"/>
        <v>0</v>
      </c>
      <c r="K385" s="131"/>
    </row>
    <row r="386" spans="2:12" ht="27">
      <c r="B386" s="85" t="s">
        <v>541</v>
      </c>
      <c r="C386" s="53" t="s">
        <v>40</v>
      </c>
      <c r="D386" s="24"/>
      <c r="E386" s="26">
        <f>E387+E388</f>
        <v>15270.3</v>
      </c>
      <c r="F386" s="26">
        <f>F387+F388</f>
        <v>15270.3</v>
      </c>
      <c r="G386" s="26">
        <f>G387+G388</f>
        <v>15270.3</v>
      </c>
      <c r="H386" s="26">
        <f>H387+H442+H501+H530+H576+H585+H611</f>
        <v>445695.1</v>
      </c>
      <c r="I386" s="26">
        <f>I387+I442+I501+I530+I576+I585+I611</f>
        <v>508015.77999999997</v>
      </c>
      <c r="J386" s="150">
        <f t="shared" si="52"/>
        <v>62320.67999999999</v>
      </c>
      <c r="K386" s="131">
        <f aca="true" t="shared" si="53" ref="K386:K402">H386-G386</f>
        <v>430424.8</v>
      </c>
      <c r="L386" s="86"/>
    </row>
    <row r="387" spans="2:12" ht="13.5">
      <c r="B387" s="15" t="s">
        <v>327</v>
      </c>
      <c r="C387" s="54" t="s">
        <v>328</v>
      </c>
      <c r="D387" s="23"/>
      <c r="E387" s="27">
        <v>15270.3</v>
      </c>
      <c r="F387" s="27">
        <v>15270.3</v>
      </c>
      <c r="G387" s="27">
        <v>15270.3</v>
      </c>
      <c r="H387" s="27">
        <f>H388+H393+H398+H412+H417+H426</f>
        <v>118781.29999999999</v>
      </c>
      <c r="I387" s="27">
        <f>I388+I393+I398+I412+I417+I426</f>
        <v>119731.45999999999</v>
      </c>
      <c r="J387" s="150">
        <f t="shared" si="52"/>
        <v>950.1600000000035</v>
      </c>
      <c r="K387" s="131">
        <f t="shared" si="53"/>
        <v>103510.99999999999</v>
      </c>
      <c r="L387" s="86"/>
    </row>
    <row r="388" spans="2:11" ht="27">
      <c r="B388" s="20" t="s">
        <v>329</v>
      </c>
      <c r="C388" s="54" t="s">
        <v>330</v>
      </c>
      <c r="D388" s="23"/>
      <c r="E388" s="27">
        <v>0</v>
      </c>
      <c r="F388" s="27">
        <v>0</v>
      </c>
      <c r="G388" s="27">
        <v>0</v>
      </c>
      <c r="H388" s="27">
        <f aca="true" t="shared" si="54" ref="H388:I391">H389</f>
        <v>300</v>
      </c>
      <c r="I388" s="27">
        <f t="shared" si="54"/>
        <v>300</v>
      </c>
      <c r="J388" s="150">
        <f t="shared" si="52"/>
        <v>0</v>
      </c>
      <c r="K388" s="131">
        <f t="shared" si="53"/>
        <v>300</v>
      </c>
    </row>
    <row r="389" spans="2:11" ht="13.5">
      <c r="B389" s="68" t="s">
        <v>333</v>
      </c>
      <c r="C389" s="54" t="s">
        <v>331</v>
      </c>
      <c r="D389" s="23"/>
      <c r="E389" s="27" t="e">
        <f>#REF!</f>
        <v>#REF!</v>
      </c>
      <c r="F389" s="27" t="e">
        <f>#REF!</f>
        <v>#REF!</v>
      </c>
      <c r="G389" s="27" t="e">
        <f>#REF!</f>
        <v>#REF!</v>
      </c>
      <c r="H389" s="27">
        <f t="shared" si="54"/>
        <v>300</v>
      </c>
      <c r="I389" s="27">
        <f t="shared" si="54"/>
        <v>300</v>
      </c>
      <c r="J389" s="150">
        <f t="shared" si="52"/>
        <v>0</v>
      </c>
      <c r="K389" s="131" t="e">
        <f t="shared" si="53"/>
        <v>#REF!</v>
      </c>
    </row>
    <row r="390" spans="2:11" ht="27">
      <c r="B390" s="69" t="s">
        <v>332</v>
      </c>
      <c r="C390" s="54" t="s">
        <v>331</v>
      </c>
      <c r="D390" s="23" t="s">
        <v>334</v>
      </c>
      <c r="E390" s="27"/>
      <c r="F390" s="27"/>
      <c r="G390" s="27"/>
      <c r="H390" s="27">
        <f t="shared" si="54"/>
        <v>300</v>
      </c>
      <c r="I390" s="27">
        <f t="shared" si="54"/>
        <v>300</v>
      </c>
      <c r="J390" s="150">
        <f t="shared" si="52"/>
        <v>0</v>
      </c>
      <c r="K390" s="131">
        <f t="shared" si="53"/>
        <v>300</v>
      </c>
    </row>
    <row r="391" spans="2:11" ht="13.5">
      <c r="B391" s="80" t="s">
        <v>106</v>
      </c>
      <c r="C391" s="54" t="s">
        <v>331</v>
      </c>
      <c r="D391" s="23" t="s">
        <v>107</v>
      </c>
      <c r="E391" s="27"/>
      <c r="F391" s="27"/>
      <c r="G391" s="27"/>
      <c r="H391" s="27">
        <f t="shared" si="54"/>
        <v>300</v>
      </c>
      <c r="I391" s="27">
        <f t="shared" si="54"/>
        <v>300</v>
      </c>
      <c r="J391" s="150">
        <f t="shared" si="52"/>
        <v>0</v>
      </c>
      <c r="K391" s="131">
        <f t="shared" si="53"/>
        <v>300</v>
      </c>
    </row>
    <row r="392" spans="2:11" ht="13.5">
      <c r="B392" s="69" t="s">
        <v>335</v>
      </c>
      <c r="C392" s="54" t="s">
        <v>331</v>
      </c>
      <c r="D392" s="23" t="s">
        <v>109</v>
      </c>
      <c r="E392" s="27"/>
      <c r="F392" s="27"/>
      <c r="G392" s="27"/>
      <c r="H392" s="27">
        <f>'Функциональная 2020'!G481</f>
        <v>300</v>
      </c>
      <c r="I392" s="27">
        <f>'Функциональная 2020'!H481</f>
        <v>300</v>
      </c>
      <c r="J392" s="150">
        <f t="shared" si="52"/>
        <v>0</v>
      </c>
      <c r="K392" s="131">
        <f t="shared" si="53"/>
        <v>300</v>
      </c>
    </row>
    <row r="393" spans="2:11" ht="27">
      <c r="B393" s="69" t="s">
        <v>336</v>
      </c>
      <c r="C393" s="54" t="s">
        <v>337</v>
      </c>
      <c r="D393" s="23"/>
      <c r="E393" s="27"/>
      <c r="F393" s="27"/>
      <c r="G393" s="27"/>
      <c r="H393" s="27">
        <f aca="true" t="shared" si="55" ref="H393:I396">H394</f>
        <v>50</v>
      </c>
      <c r="I393" s="27">
        <f t="shared" si="55"/>
        <v>50</v>
      </c>
      <c r="J393" s="150">
        <f t="shared" si="52"/>
        <v>0</v>
      </c>
      <c r="K393" s="131">
        <f t="shared" si="53"/>
        <v>50</v>
      </c>
    </row>
    <row r="394" spans="2:11" ht="13.5">
      <c r="B394" s="68" t="s">
        <v>333</v>
      </c>
      <c r="C394" s="54" t="s">
        <v>338</v>
      </c>
      <c r="D394" s="23"/>
      <c r="E394" s="27"/>
      <c r="F394" s="27"/>
      <c r="G394" s="27"/>
      <c r="H394" s="27">
        <f t="shared" si="55"/>
        <v>50</v>
      </c>
      <c r="I394" s="27">
        <f t="shared" si="55"/>
        <v>50</v>
      </c>
      <c r="J394" s="150">
        <f t="shared" si="52"/>
        <v>0</v>
      </c>
      <c r="K394" s="131">
        <f t="shared" si="53"/>
        <v>50</v>
      </c>
    </row>
    <row r="395" spans="2:11" ht="27">
      <c r="B395" s="69" t="s">
        <v>332</v>
      </c>
      <c r="C395" s="54" t="s">
        <v>339</v>
      </c>
      <c r="D395" s="23" t="s">
        <v>334</v>
      </c>
      <c r="E395" s="27"/>
      <c r="F395" s="27"/>
      <c r="G395" s="27"/>
      <c r="H395" s="27">
        <f t="shared" si="55"/>
        <v>50</v>
      </c>
      <c r="I395" s="27">
        <f t="shared" si="55"/>
        <v>50</v>
      </c>
      <c r="J395" s="150">
        <f t="shared" si="52"/>
        <v>0</v>
      </c>
      <c r="K395" s="131">
        <f t="shared" si="53"/>
        <v>50</v>
      </c>
    </row>
    <row r="396" spans="2:11" ht="13.5">
      <c r="B396" s="80" t="s">
        <v>106</v>
      </c>
      <c r="C396" s="54" t="s">
        <v>339</v>
      </c>
      <c r="D396" s="23" t="s">
        <v>107</v>
      </c>
      <c r="E396" s="27"/>
      <c r="F396" s="27"/>
      <c r="G396" s="27"/>
      <c r="H396" s="27">
        <f t="shared" si="55"/>
        <v>50</v>
      </c>
      <c r="I396" s="27">
        <f t="shared" si="55"/>
        <v>50</v>
      </c>
      <c r="J396" s="150">
        <f t="shared" si="52"/>
        <v>0</v>
      </c>
      <c r="K396" s="131">
        <f t="shared" si="53"/>
        <v>50</v>
      </c>
    </row>
    <row r="397" spans="2:11" ht="27">
      <c r="B397" s="15" t="s">
        <v>340</v>
      </c>
      <c r="C397" s="54" t="s">
        <v>339</v>
      </c>
      <c r="D397" s="23" t="s">
        <v>108</v>
      </c>
      <c r="E397" s="27"/>
      <c r="F397" s="27"/>
      <c r="G397" s="27"/>
      <c r="H397" s="27">
        <f>'Функциональная 2020'!G486</f>
        <v>50</v>
      </c>
      <c r="I397" s="27">
        <f>'Функциональная 2020'!H486</f>
        <v>50</v>
      </c>
      <c r="J397" s="150">
        <f t="shared" si="52"/>
        <v>0</v>
      </c>
      <c r="K397" s="131">
        <f t="shared" si="53"/>
        <v>50</v>
      </c>
    </row>
    <row r="398" spans="2:11" ht="27">
      <c r="B398" s="15" t="s">
        <v>341</v>
      </c>
      <c r="C398" s="54" t="s">
        <v>342</v>
      </c>
      <c r="D398" s="23"/>
      <c r="E398" s="27"/>
      <c r="F398" s="27"/>
      <c r="G398" s="27"/>
      <c r="H398" s="27">
        <f>H399+H404</f>
        <v>45873</v>
      </c>
      <c r="I398" s="27">
        <f>I399+I404</f>
        <v>46823.12</v>
      </c>
      <c r="J398" s="150">
        <f t="shared" si="52"/>
        <v>950.1200000000026</v>
      </c>
      <c r="K398" s="131">
        <f t="shared" si="53"/>
        <v>45873</v>
      </c>
    </row>
    <row r="399" spans="2:11" ht="13.5">
      <c r="B399" s="68" t="s">
        <v>333</v>
      </c>
      <c r="C399" s="54" t="s">
        <v>343</v>
      </c>
      <c r="D399" s="23"/>
      <c r="E399" s="27"/>
      <c r="F399" s="27"/>
      <c r="G399" s="27"/>
      <c r="H399" s="27">
        <f>H400</f>
        <v>45873</v>
      </c>
      <c r="I399" s="27">
        <f>I400</f>
        <v>45873</v>
      </c>
      <c r="J399" s="150">
        <f t="shared" si="52"/>
        <v>0</v>
      </c>
      <c r="K399" s="131">
        <f t="shared" si="53"/>
        <v>45873</v>
      </c>
    </row>
    <row r="400" spans="2:11" ht="27">
      <c r="B400" s="69" t="s">
        <v>332</v>
      </c>
      <c r="C400" s="54" t="s">
        <v>343</v>
      </c>
      <c r="D400" s="23" t="s">
        <v>334</v>
      </c>
      <c r="E400" s="27"/>
      <c r="F400" s="27"/>
      <c r="G400" s="27"/>
      <c r="H400" s="27">
        <f>H401</f>
        <v>45873</v>
      </c>
      <c r="I400" s="27">
        <f>I401</f>
        <v>45873</v>
      </c>
      <c r="J400" s="150">
        <f t="shared" si="52"/>
        <v>0</v>
      </c>
      <c r="K400" s="131">
        <f t="shared" si="53"/>
        <v>45873</v>
      </c>
    </row>
    <row r="401" spans="2:11" ht="13.5">
      <c r="B401" s="80" t="s">
        <v>106</v>
      </c>
      <c r="C401" s="54" t="s">
        <v>343</v>
      </c>
      <c r="D401" s="23" t="s">
        <v>107</v>
      </c>
      <c r="E401" s="27"/>
      <c r="F401" s="27"/>
      <c r="G401" s="27"/>
      <c r="H401" s="27">
        <f>H402+H403</f>
        <v>45873</v>
      </c>
      <c r="I401" s="27">
        <f>I402+I403</f>
        <v>45873</v>
      </c>
      <c r="J401" s="150">
        <f t="shared" si="52"/>
        <v>0</v>
      </c>
      <c r="K401" s="131">
        <f t="shared" si="53"/>
        <v>45873</v>
      </c>
    </row>
    <row r="402" spans="2:11" ht="27">
      <c r="B402" s="15" t="s">
        <v>351</v>
      </c>
      <c r="C402" s="54" t="s">
        <v>343</v>
      </c>
      <c r="D402" s="23" t="s">
        <v>108</v>
      </c>
      <c r="E402" s="27"/>
      <c r="F402" s="27"/>
      <c r="G402" s="27"/>
      <c r="H402" s="27">
        <f>'Функциональная 2020'!G491</f>
        <v>45873</v>
      </c>
      <c r="I402" s="27">
        <f>'Функциональная 2020'!H491</f>
        <v>45873</v>
      </c>
      <c r="J402" s="150">
        <f t="shared" si="52"/>
        <v>0</v>
      </c>
      <c r="K402" s="131">
        <f t="shared" si="53"/>
        <v>45873</v>
      </c>
    </row>
    <row r="403" spans="2:11" ht="13.5">
      <c r="B403" s="69" t="s">
        <v>335</v>
      </c>
      <c r="C403" s="54" t="s">
        <v>343</v>
      </c>
      <c r="D403" s="23" t="s">
        <v>109</v>
      </c>
      <c r="E403" s="27"/>
      <c r="F403" s="27"/>
      <c r="G403" s="27"/>
      <c r="H403" s="27">
        <f>'Функциональная 2020'!G492</f>
        <v>0</v>
      </c>
      <c r="I403" s="27">
        <f>'Функциональная 2020'!H492</f>
        <v>0</v>
      </c>
      <c r="J403" s="150">
        <f t="shared" si="52"/>
        <v>0</v>
      </c>
      <c r="K403" s="131"/>
    </row>
    <row r="404" spans="2:11" ht="27">
      <c r="B404" s="116" t="s">
        <v>566</v>
      </c>
      <c r="C404" s="54" t="s">
        <v>616</v>
      </c>
      <c r="D404" s="23"/>
      <c r="E404" s="27"/>
      <c r="F404" s="27"/>
      <c r="G404" s="27"/>
      <c r="H404" s="27">
        <f aca="true" t="shared" si="56" ref="H404:I406">H405</f>
        <v>0</v>
      </c>
      <c r="I404" s="27">
        <f t="shared" si="56"/>
        <v>950.12</v>
      </c>
      <c r="J404" s="150">
        <f t="shared" si="52"/>
        <v>950.12</v>
      </c>
      <c r="K404" s="131">
        <f>H404-G404</f>
        <v>0</v>
      </c>
    </row>
    <row r="405" spans="2:11" ht="27">
      <c r="B405" s="69" t="s">
        <v>332</v>
      </c>
      <c r="C405" s="54" t="s">
        <v>681</v>
      </c>
      <c r="D405" s="23" t="s">
        <v>334</v>
      </c>
      <c r="E405" s="27"/>
      <c r="F405" s="27"/>
      <c r="G405" s="27"/>
      <c r="H405" s="27">
        <f t="shared" si="56"/>
        <v>0</v>
      </c>
      <c r="I405" s="27">
        <f t="shared" si="56"/>
        <v>950.12</v>
      </c>
      <c r="J405" s="150">
        <f t="shared" si="52"/>
        <v>950.12</v>
      </c>
      <c r="K405" s="131"/>
    </row>
    <row r="406" spans="2:11" ht="13.5">
      <c r="B406" s="80" t="s">
        <v>106</v>
      </c>
      <c r="C406" s="54" t="s">
        <v>681</v>
      </c>
      <c r="D406" s="23" t="s">
        <v>107</v>
      </c>
      <c r="E406" s="27"/>
      <c r="F406" s="27"/>
      <c r="G406" s="27"/>
      <c r="H406" s="27">
        <f t="shared" si="56"/>
        <v>0</v>
      </c>
      <c r="I406" s="27">
        <f t="shared" si="56"/>
        <v>950.12</v>
      </c>
      <c r="J406" s="150">
        <f aca="true" t="shared" si="57" ref="J406:J469">I406-H406</f>
        <v>950.12</v>
      </c>
      <c r="K406" s="131"/>
    </row>
    <row r="407" spans="2:11" ht="13.5">
      <c r="B407" s="69" t="s">
        <v>335</v>
      </c>
      <c r="C407" s="54" t="s">
        <v>681</v>
      </c>
      <c r="D407" s="23" t="s">
        <v>108</v>
      </c>
      <c r="E407" s="27"/>
      <c r="F407" s="27"/>
      <c r="G407" s="27"/>
      <c r="H407" s="27">
        <f>'Функциональная 2020'!G496</f>
        <v>0</v>
      </c>
      <c r="I407" s="27">
        <f>'Функциональная 2020'!H496</f>
        <v>950.12</v>
      </c>
      <c r="J407" s="150">
        <f t="shared" si="57"/>
        <v>950.12</v>
      </c>
      <c r="K407" s="131"/>
    </row>
    <row r="408" spans="2:11" ht="27" hidden="1">
      <c r="B408" s="107" t="s">
        <v>581</v>
      </c>
      <c r="C408" s="54" t="s">
        <v>615</v>
      </c>
      <c r="D408" s="23"/>
      <c r="E408" s="27"/>
      <c r="F408" s="27"/>
      <c r="G408" s="27"/>
      <c r="H408" s="27">
        <f>H409</f>
        <v>0</v>
      </c>
      <c r="I408" s="129"/>
      <c r="J408" s="150">
        <f t="shared" si="57"/>
        <v>0</v>
      </c>
      <c r="K408" s="131"/>
    </row>
    <row r="409" spans="2:11" ht="27" hidden="1">
      <c r="B409" s="69" t="s">
        <v>332</v>
      </c>
      <c r="C409" s="54" t="s">
        <v>615</v>
      </c>
      <c r="D409" s="23" t="s">
        <v>334</v>
      </c>
      <c r="E409" s="27"/>
      <c r="F409" s="27"/>
      <c r="G409" s="27"/>
      <c r="H409" s="27">
        <f>H410</f>
        <v>0</v>
      </c>
      <c r="I409" s="129"/>
      <c r="J409" s="150">
        <f t="shared" si="57"/>
        <v>0</v>
      </c>
      <c r="K409" s="131"/>
    </row>
    <row r="410" spans="2:11" ht="13.5" hidden="1">
      <c r="B410" s="80" t="s">
        <v>106</v>
      </c>
      <c r="C410" s="54" t="s">
        <v>615</v>
      </c>
      <c r="D410" s="23" t="s">
        <v>107</v>
      </c>
      <c r="E410" s="27"/>
      <c r="F410" s="27"/>
      <c r="G410" s="27"/>
      <c r="H410" s="27">
        <f>H411</f>
        <v>0</v>
      </c>
      <c r="I410" s="129"/>
      <c r="J410" s="150">
        <f t="shared" si="57"/>
        <v>0</v>
      </c>
      <c r="K410" s="131"/>
    </row>
    <row r="411" spans="2:11" ht="27" hidden="1">
      <c r="B411" s="15" t="s">
        <v>351</v>
      </c>
      <c r="C411" s="54" t="s">
        <v>615</v>
      </c>
      <c r="D411" s="23" t="s">
        <v>108</v>
      </c>
      <c r="E411" s="27"/>
      <c r="F411" s="27"/>
      <c r="G411" s="27"/>
      <c r="H411" s="27">
        <f>'Функциональная 2020'!G500</f>
        <v>0</v>
      </c>
      <c r="I411" s="129"/>
      <c r="J411" s="150">
        <f t="shared" si="57"/>
        <v>0</v>
      </c>
      <c r="K411" s="131"/>
    </row>
    <row r="412" spans="2:11" ht="27">
      <c r="B412" s="15" t="s">
        <v>344</v>
      </c>
      <c r="C412" s="54" t="s">
        <v>346</v>
      </c>
      <c r="D412" s="23"/>
      <c r="E412" s="27"/>
      <c r="F412" s="27"/>
      <c r="G412" s="27"/>
      <c r="H412" s="27">
        <f aca="true" t="shared" si="58" ref="H412:I415">H413</f>
        <v>1064.7</v>
      </c>
      <c r="I412" s="27">
        <f t="shared" si="58"/>
        <v>1064.74</v>
      </c>
      <c r="J412" s="150">
        <f t="shared" si="57"/>
        <v>0.03999999999996362</v>
      </c>
      <c r="K412" s="131"/>
    </row>
    <row r="413" spans="2:11" ht="13.5">
      <c r="B413" s="68" t="s">
        <v>333</v>
      </c>
      <c r="C413" s="54" t="s">
        <v>346</v>
      </c>
      <c r="D413" s="23"/>
      <c r="E413" s="27"/>
      <c r="F413" s="27"/>
      <c r="G413" s="27"/>
      <c r="H413" s="27">
        <f t="shared" si="58"/>
        <v>1064.7</v>
      </c>
      <c r="I413" s="27">
        <f t="shared" si="58"/>
        <v>1064.74</v>
      </c>
      <c r="J413" s="150">
        <f t="shared" si="57"/>
        <v>0.03999999999996362</v>
      </c>
      <c r="K413" s="131"/>
    </row>
    <row r="414" spans="2:11" ht="27">
      <c r="B414" s="69" t="s">
        <v>332</v>
      </c>
      <c r="C414" s="54" t="s">
        <v>346</v>
      </c>
      <c r="D414" s="23" t="s">
        <v>334</v>
      </c>
      <c r="E414" s="27"/>
      <c r="F414" s="27"/>
      <c r="G414" s="27"/>
      <c r="H414" s="27">
        <f t="shared" si="58"/>
        <v>1064.7</v>
      </c>
      <c r="I414" s="27">
        <f t="shared" si="58"/>
        <v>1064.74</v>
      </c>
      <c r="J414" s="150">
        <f t="shared" si="57"/>
        <v>0.03999999999996362</v>
      </c>
      <c r="K414" s="131"/>
    </row>
    <row r="415" spans="2:11" ht="13.5">
      <c r="B415" s="80" t="s">
        <v>106</v>
      </c>
      <c r="C415" s="54" t="s">
        <v>346</v>
      </c>
      <c r="D415" s="23" t="s">
        <v>107</v>
      </c>
      <c r="E415" s="27"/>
      <c r="F415" s="27"/>
      <c r="G415" s="27"/>
      <c r="H415" s="27">
        <f t="shared" si="58"/>
        <v>1064.7</v>
      </c>
      <c r="I415" s="27">
        <f t="shared" si="58"/>
        <v>1064.74</v>
      </c>
      <c r="J415" s="150">
        <f t="shared" si="57"/>
        <v>0.03999999999996362</v>
      </c>
      <c r="K415" s="131"/>
    </row>
    <row r="416" spans="2:11" ht="13.5">
      <c r="B416" s="69" t="s">
        <v>335</v>
      </c>
      <c r="C416" s="54" t="s">
        <v>346</v>
      </c>
      <c r="D416" s="23" t="s">
        <v>109</v>
      </c>
      <c r="E416" s="27"/>
      <c r="F416" s="27"/>
      <c r="G416" s="27"/>
      <c r="H416" s="27">
        <f>'Функциональная 2020'!G505</f>
        <v>1064.7</v>
      </c>
      <c r="I416" s="27">
        <v>1064.74</v>
      </c>
      <c r="J416" s="150">
        <f t="shared" si="57"/>
        <v>0.03999999999996362</v>
      </c>
      <c r="K416" s="131"/>
    </row>
    <row r="417" spans="2:11" ht="27">
      <c r="B417" s="15" t="s">
        <v>347</v>
      </c>
      <c r="C417" s="54" t="s">
        <v>348</v>
      </c>
      <c r="D417" s="23"/>
      <c r="E417" s="27"/>
      <c r="F417" s="27"/>
      <c r="G417" s="27"/>
      <c r="H417" s="27">
        <f>H418+H422</f>
        <v>70987.9</v>
      </c>
      <c r="I417" s="27">
        <f>I418+I422</f>
        <v>70987.9</v>
      </c>
      <c r="J417" s="150">
        <f t="shared" si="57"/>
        <v>0</v>
      </c>
      <c r="K417" s="131">
        <f aca="true" t="shared" si="59" ref="K417:K422">H417-G417</f>
        <v>70987.9</v>
      </c>
    </row>
    <row r="418" spans="2:11" ht="82.5" customHeight="1">
      <c r="B418" s="58" t="s">
        <v>349</v>
      </c>
      <c r="C418" s="54" t="s">
        <v>350</v>
      </c>
      <c r="D418" s="23"/>
      <c r="E418" s="27"/>
      <c r="F418" s="27"/>
      <c r="G418" s="27"/>
      <c r="H418" s="27">
        <f aca="true" t="shared" si="60" ref="H418:I420">H419</f>
        <v>70987.9</v>
      </c>
      <c r="I418" s="27">
        <f t="shared" si="60"/>
        <v>70987.9</v>
      </c>
      <c r="J418" s="150">
        <f t="shared" si="57"/>
        <v>0</v>
      </c>
      <c r="K418" s="131">
        <f t="shared" si="59"/>
        <v>70987.9</v>
      </c>
    </row>
    <row r="419" spans="2:11" ht="27">
      <c r="B419" s="69" t="s">
        <v>332</v>
      </c>
      <c r="C419" s="54" t="s">
        <v>350</v>
      </c>
      <c r="D419" s="23" t="s">
        <v>334</v>
      </c>
      <c r="E419" s="27"/>
      <c r="F419" s="27"/>
      <c r="G419" s="27"/>
      <c r="H419" s="27">
        <f t="shared" si="60"/>
        <v>70987.9</v>
      </c>
      <c r="I419" s="27">
        <f t="shared" si="60"/>
        <v>70987.9</v>
      </c>
      <c r="J419" s="150">
        <f t="shared" si="57"/>
        <v>0</v>
      </c>
      <c r="K419" s="131">
        <f t="shared" si="59"/>
        <v>70987.9</v>
      </c>
    </row>
    <row r="420" spans="2:11" ht="13.5">
      <c r="B420" s="80" t="s">
        <v>106</v>
      </c>
      <c r="C420" s="54" t="s">
        <v>350</v>
      </c>
      <c r="D420" s="23" t="s">
        <v>107</v>
      </c>
      <c r="E420" s="27"/>
      <c r="F420" s="27"/>
      <c r="G420" s="27"/>
      <c r="H420" s="27">
        <f t="shared" si="60"/>
        <v>70987.9</v>
      </c>
      <c r="I420" s="27">
        <f t="shared" si="60"/>
        <v>70987.9</v>
      </c>
      <c r="J420" s="150">
        <f t="shared" si="57"/>
        <v>0</v>
      </c>
      <c r="K420" s="131">
        <f t="shared" si="59"/>
        <v>70987.9</v>
      </c>
    </row>
    <row r="421" spans="2:11" ht="27">
      <c r="B421" s="15" t="s">
        <v>351</v>
      </c>
      <c r="C421" s="54" t="s">
        <v>350</v>
      </c>
      <c r="D421" s="23" t="s">
        <v>108</v>
      </c>
      <c r="E421" s="27"/>
      <c r="F421" s="27"/>
      <c r="G421" s="27"/>
      <c r="H421" s="27">
        <f>'Функциональная 2020'!G510</f>
        <v>70987.9</v>
      </c>
      <c r="I421" s="27">
        <f>'Функциональная 2020'!H510</f>
        <v>70987.9</v>
      </c>
      <c r="J421" s="150">
        <f t="shared" si="57"/>
        <v>0</v>
      </c>
      <c r="K421" s="131">
        <f t="shared" si="59"/>
        <v>70987.9</v>
      </c>
    </row>
    <row r="422" spans="2:11" ht="41.25" hidden="1">
      <c r="B422" s="120" t="s">
        <v>572</v>
      </c>
      <c r="C422" s="54" t="s">
        <v>634</v>
      </c>
      <c r="D422" s="23"/>
      <c r="E422" s="27"/>
      <c r="F422" s="27"/>
      <c r="G422" s="27"/>
      <c r="H422" s="27">
        <f>H423</f>
        <v>0</v>
      </c>
      <c r="I422" s="129"/>
      <c r="J422" s="150">
        <f t="shared" si="57"/>
        <v>0</v>
      </c>
      <c r="K422" s="131">
        <f t="shared" si="59"/>
        <v>0</v>
      </c>
    </row>
    <row r="423" spans="2:11" ht="27" hidden="1">
      <c r="B423" s="69" t="s">
        <v>332</v>
      </c>
      <c r="C423" s="54" t="s">
        <v>634</v>
      </c>
      <c r="D423" s="23" t="s">
        <v>334</v>
      </c>
      <c r="E423" s="27"/>
      <c r="F423" s="27"/>
      <c r="G423" s="27"/>
      <c r="H423" s="27">
        <f>H424</f>
        <v>0</v>
      </c>
      <c r="I423" s="129"/>
      <c r="J423" s="150">
        <f t="shared" si="57"/>
        <v>0</v>
      </c>
      <c r="K423" s="131"/>
    </row>
    <row r="424" spans="2:11" ht="13.5" hidden="1">
      <c r="B424" s="80" t="s">
        <v>106</v>
      </c>
      <c r="C424" s="54" t="s">
        <v>634</v>
      </c>
      <c r="D424" s="23" t="s">
        <v>107</v>
      </c>
      <c r="E424" s="27"/>
      <c r="F424" s="27"/>
      <c r="G424" s="27"/>
      <c r="H424" s="27">
        <f>H425</f>
        <v>0</v>
      </c>
      <c r="I424" s="129"/>
      <c r="J424" s="150">
        <f t="shared" si="57"/>
        <v>0</v>
      </c>
      <c r="K424" s="131"/>
    </row>
    <row r="425" spans="2:11" ht="27" hidden="1">
      <c r="B425" s="15" t="s">
        <v>351</v>
      </c>
      <c r="C425" s="54" t="s">
        <v>634</v>
      </c>
      <c r="D425" s="23" t="s">
        <v>108</v>
      </c>
      <c r="E425" s="27"/>
      <c r="F425" s="27"/>
      <c r="G425" s="27"/>
      <c r="H425" s="27">
        <f>'Функциональная 2020'!G514</f>
        <v>0</v>
      </c>
      <c r="I425" s="129"/>
      <c r="J425" s="150">
        <f t="shared" si="57"/>
        <v>0</v>
      </c>
      <c r="K425" s="131"/>
    </row>
    <row r="426" spans="2:11" ht="27">
      <c r="B426" s="69" t="s">
        <v>407</v>
      </c>
      <c r="C426" s="54" t="s">
        <v>408</v>
      </c>
      <c r="D426" s="23"/>
      <c r="E426" s="27"/>
      <c r="F426" s="27"/>
      <c r="G426" s="27"/>
      <c r="H426" s="27">
        <f>H427+H438</f>
        <v>505.7</v>
      </c>
      <c r="I426" s="27">
        <f>I427+I438</f>
        <v>505.7</v>
      </c>
      <c r="J426" s="150">
        <f t="shared" si="57"/>
        <v>0</v>
      </c>
      <c r="K426" s="131"/>
    </row>
    <row r="427" spans="2:11" ht="41.25">
      <c r="B427" s="63" t="s">
        <v>463</v>
      </c>
      <c r="C427" s="54" t="s">
        <v>464</v>
      </c>
      <c r="D427" s="23"/>
      <c r="E427" s="31"/>
      <c r="F427" s="31"/>
      <c r="G427" s="31"/>
      <c r="H427" s="31">
        <f>H428+H431</f>
        <v>495.7</v>
      </c>
      <c r="I427" s="31">
        <f>I428+I431</f>
        <v>495.7</v>
      </c>
      <c r="J427" s="150">
        <f t="shared" si="57"/>
        <v>0</v>
      </c>
      <c r="K427" s="131"/>
    </row>
    <row r="428" spans="2:11" ht="27">
      <c r="B428" s="58" t="s">
        <v>192</v>
      </c>
      <c r="C428" s="54" t="s">
        <v>464</v>
      </c>
      <c r="D428" s="23" t="s">
        <v>282</v>
      </c>
      <c r="E428" s="27" t="e">
        <f>#REF!+#REF!</f>
        <v>#REF!</v>
      </c>
      <c r="F428" s="27" t="e">
        <f>#REF!+#REF!</f>
        <v>#REF!</v>
      </c>
      <c r="G428" s="27" t="e">
        <f>#REF!+#REF!</f>
        <v>#REF!</v>
      </c>
      <c r="H428" s="27">
        <f>H429</f>
        <v>4.9</v>
      </c>
      <c r="I428" s="27">
        <f>I429</f>
        <v>4.9</v>
      </c>
      <c r="J428" s="150">
        <f t="shared" si="57"/>
        <v>0</v>
      </c>
      <c r="K428" s="131"/>
    </row>
    <row r="429" spans="2:11" ht="13.5">
      <c r="B429" s="15" t="s">
        <v>82</v>
      </c>
      <c r="C429" s="54" t="s">
        <v>464</v>
      </c>
      <c r="D429" s="23" t="s">
        <v>83</v>
      </c>
      <c r="E429" s="27"/>
      <c r="F429" s="27"/>
      <c r="G429" s="27"/>
      <c r="H429" s="27">
        <f>H430</f>
        <v>4.9</v>
      </c>
      <c r="I429" s="27">
        <f>I430</f>
        <v>4.9</v>
      </c>
      <c r="J429" s="150">
        <f t="shared" si="57"/>
        <v>0</v>
      </c>
      <c r="K429" s="131"/>
    </row>
    <row r="430" spans="2:11" ht="27">
      <c r="B430" s="16" t="s">
        <v>86</v>
      </c>
      <c r="C430" s="54" t="s">
        <v>464</v>
      </c>
      <c r="D430" s="23" t="s">
        <v>85</v>
      </c>
      <c r="E430" s="27"/>
      <c r="F430" s="27"/>
      <c r="G430" s="27"/>
      <c r="H430" s="27">
        <f>'Функциональная 2020'!G901</f>
        <v>4.9</v>
      </c>
      <c r="I430" s="27">
        <f>'Функциональная 2020'!H901</f>
        <v>4.9</v>
      </c>
      <c r="J430" s="150">
        <f t="shared" si="57"/>
        <v>0</v>
      </c>
      <c r="K430" s="131"/>
    </row>
    <row r="431" spans="2:11" ht="13.5">
      <c r="B431" s="69" t="s">
        <v>168</v>
      </c>
      <c r="C431" s="54" t="s">
        <v>464</v>
      </c>
      <c r="D431" s="23" t="s">
        <v>455</v>
      </c>
      <c r="E431" s="31"/>
      <c r="F431" s="31"/>
      <c r="G431" s="31"/>
      <c r="H431" s="31">
        <f>H432</f>
        <v>490.8</v>
      </c>
      <c r="I431" s="31">
        <f>I432</f>
        <v>490.8</v>
      </c>
      <c r="J431" s="150">
        <f t="shared" si="57"/>
        <v>0</v>
      </c>
      <c r="K431" s="131"/>
    </row>
    <row r="432" spans="2:11" ht="27">
      <c r="B432" s="69" t="s">
        <v>101</v>
      </c>
      <c r="C432" s="54" t="s">
        <v>464</v>
      </c>
      <c r="D432" s="23" t="s">
        <v>103</v>
      </c>
      <c r="E432" s="31"/>
      <c r="F432" s="31"/>
      <c r="G432" s="31"/>
      <c r="H432" s="31">
        <f>H433</f>
        <v>490.8</v>
      </c>
      <c r="I432" s="31">
        <f>I433</f>
        <v>490.8</v>
      </c>
      <c r="J432" s="150">
        <f t="shared" si="57"/>
        <v>0</v>
      </c>
      <c r="K432" s="131"/>
    </row>
    <row r="433" spans="2:11" ht="27">
      <c r="B433" s="69" t="s">
        <v>102</v>
      </c>
      <c r="C433" s="54" t="s">
        <v>464</v>
      </c>
      <c r="D433" s="23" t="s">
        <v>104</v>
      </c>
      <c r="E433" s="31"/>
      <c r="F433" s="31"/>
      <c r="G433" s="31"/>
      <c r="H433" s="31">
        <f>'Функциональная 2020'!G904</f>
        <v>490.8</v>
      </c>
      <c r="I433" s="31">
        <f>'Функциональная 2020'!H904</f>
        <v>490.8</v>
      </c>
      <c r="J433" s="150">
        <f t="shared" si="57"/>
        <v>0</v>
      </c>
      <c r="K433" s="131"/>
    </row>
    <row r="434" spans="2:11" ht="66" customHeight="1" hidden="1">
      <c r="B434" s="58" t="s">
        <v>409</v>
      </c>
      <c r="C434" s="54" t="s">
        <v>547</v>
      </c>
      <c r="D434" s="23"/>
      <c r="E434" s="27"/>
      <c r="F434" s="27"/>
      <c r="G434" s="27"/>
      <c r="H434" s="27">
        <f aca="true" t="shared" si="61" ref="H434:I436">H435</f>
        <v>0</v>
      </c>
      <c r="I434" s="27">
        <f t="shared" si="61"/>
        <v>0</v>
      </c>
      <c r="J434" s="150">
        <f t="shared" si="57"/>
        <v>0</v>
      </c>
      <c r="K434" s="131"/>
    </row>
    <row r="435" spans="2:11" ht="27" hidden="1">
      <c r="B435" s="69" t="s">
        <v>332</v>
      </c>
      <c r="C435" s="54" t="s">
        <v>547</v>
      </c>
      <c r="D435" s="23" t="s">
        <v>334</v>
      </c>
      <c r="E435" s="27"/>
      <c r="F435" s="27"/>
      <c r="G435" s="27"/>
      <c r="H435" s="27">
        <f t="shared" si="61"/>
        <v>0</v>
      </c>
      <c r="I435" s="27">
        <f t="shared" si="61"/>
        <v>0</v>
      </c>
      <c r="J435" s="150">
        <f t="shared" si="57"/>
        <v>0</v>
      </c>
      <c r="K435" s="131"/>
    </row>
    <row r="436" spans="2:11" ht="13.5" hidden="1">
      <c r="B436" s="80" t="s">
        <v>106</v>
      </c>
      <c r="C436" s="54" t="s">
        <v>547</v>
      </c>
      <c r="D436" s="23" t="s">
        <v>107</v>
      </c>
      <c r="E436" s="27"/>
      <c r="F436" s="27"/>
      <c r="G436" s="27"/>
      <c r="H436" s="27">
        <f t="shared" si="61"/>
        <v>0</v>
      </c>
      <c r="I436" s="27">
        <f t="shared" si="61"/>
        <v>0</v>
      </c>
      <c r="J436" s="150">
        <f t="shared" si="57"/>
        <v>0</v>
      </c>
      <c r="K436" s="131"/>
    </row>
    <row r="437" spans="2:11" ht="27" hidden="1">
      <c r="B437" s="15" t="s">
        <v>340</v>
      </c>
      <c r="C437" s="54" t="s">
        <v>547</v>
      </c>
      <c r="D437" s="23" t="s">
        <v>108</v>
      </c>
      <c r="E437" s="27"/>
      <c r="F437" s="27"/>
      <c r="G437" s="27"/>
      <c r="H437" s="27">
        <v>0</v>
      </c>
      <c r="I437" s="27">
        <v>0</v>
      </c>
      <c r="J437" s="150">
        <f t="shared" si="57"/>
        <v>0</v>
      </c>
      <c r="K437" s="131"/>
    </row>
    <row r="438" spans="2:11" ht="54.75">
      <c r="B438" s="58" t="s">
        <v>409</v>
      </c>
      <c r="C438" s="54" t="s">
        <v>547</v>
      </c>
      <c r="D438" s="23"/>
      <c r="E438" s="27"/>
      <c r="F438" s="27"/>
      <c r="G438" s="27"/>
      <c r="H438" s="27">
        <f aca="true" t="shared" si="62" ref="H438:I440">H439</f>
        <v>10</v>
      </c>
      <c r="I438" s="27">
        <f t="shared" si="62"/>
        <v>10</v>
      </c>
      <c r="J438" s="150">
        <f t="shared" si="57"/>
        <v>0</v>
      </c>
      <c r="K438" s="131"/>
    </row>
    <row r="439" spans="2:11" ht="27">
      <c r="B439" s="58" t="s">
        <v>192</v>
      </c>
      <c r="C439" s="54" t="s">
        <v>547</v>
      </c>
      <c r="D439" s="23" t="s">
        <v>193</v>
      </c>
      <c r="E439" s="27"/>
      <c r="F439" s="27"/>
      <c r="G439" s="27"/>
      <c r="H439" s="27">
        <f t="shared" si="62"/>
        <v>10</v>
      </c>
      <c r="I439" s="27">
        <f t="shared" si="62"/>
        <v>10</v>
      </c>
      <c r="J439" s="150">
        <f t="shared" si="57"/>
        <v>0</v>
      </c>
      <c r="K439" s="131"/>
    </row>
    <row r="440" spans="2:11" ht="13.5">
      <c r="B440" s="15" t="s">
        <v>82</v>
      </c>
      <c r="C440" s="54" t="s">
        <v>547</v>
      </c>
      <c r="D440" s="23" t="s">
        <v>83</v>
      </c>
      <c r="E440" s="27"/>
      <c r="F440" s="27"/>
      <c r="G440" s="27"/>
      <c r="H440" s="27">
        <f t="shared" si="62"/>
        <v>10</v>
      </c>
      <c r="I440" s="27">
        <f t="shared" si="62"/>
        <v>10</v>
      </c>
      <c r="J440" s="150">
        <f t="shared" si="57"/>
        <v>0</v>
      </c>
      <c r="K440" s="131"/>
    </row>
    <row r="441" spans="2:11" ht="13.5">
      <c r="B441" s="15" t="s">
        <v>84</v>
      </c>
      <c r="C441" s="54" t="s">
        <v>547</v>
      </c>
      <c r="D441" s="23" t="s">
        <v>85</v>
      </c>
      <c r="E441" s="27"/>
      <c r="F441" s="27"/>
      <c r="G441" s="27"/>
      <c r="H441" s="27">
        <f>'Функциональная 2020'!G698</f>
        <v>10</v>
      </c>
      <c r="I441" s="27">
        <f>'Функциональная 2020'!H698</f>
        <v>10</v>
      </c>
      <c r="J441" s="150">
        <f t="shared" si="57"/>
        <v>0</v>
      </c>
      <c r="K441" s="131"/>
    </row>
    <row r="442" spans="2:12" ht="13.5">
      <c r="B442" s="15" t="s">
        <v>352</v>
      </c>
      <c r="C442" s="54" t="s">
        <v>353</v>
      </c>
      <c r="D442" s="23"/>
      <c r="E442" s="27">
        <f>E456+E454</f>
        <v>0</v>
      </c>
      <c r="F442" s="27">
        <f>F456+F454</f>
        <v>0</v>
      </c>
      <c r="G442" s="27">
        <f>G456+G454</f>
        <v>0</v>
      </c>
      <c r="H442" s="27">
        <f>H443+H452+H457+H471+H492</f>
        <v>283817.3</v>
      </c>
      <c r="I442" s="27">
        <f>I443+I452+I457+I471+I492</f>
        <v>344622.38</v>
      </c>
      <c r="J442" s="150">
        <f t="shared" si="57"/>
        <v>60805.080000000016</v>
      </c>
      <c r="K442" s="131"/>
      <c r="L442" s="86"/>
    </row>
    <row r="443" spans="2:11" ht="13.5">
      <c r="B443" s="16" t="s">
        <v>354</v>
      </c>
      <c r="C443" s="54" t="s">
        <v>355</v>
      </c>
      <c r="D443" s="23"/>
      <c r="E443" s="27">
        <f>E444+E449</f>
        <v>46984.7</v>
      </c>
      <c r="F443" s="27">
        <f>F444+F449</f>
        <v>46984.7</v>
      </c>
      <c r="G443" s="27">
        <f>G444+G449</f>
        <v>46984.7</v>
      </c>
      <c r="H443" s="27">
        <f>H444</f>
        <v>350</v>
      </c>
      <c r="I443" s="27">
        <f>I444</f>
        <v>350</v>
      </c>
      <c r="J443" s="150">
        <f t="shared" si="57"/>
        <v>0</v>
      </c>
      <c r="K443" s="131">
        <f>H443-G443</f>
        <v>-46634.7</v>
      </c>
    </row>
    <row r="444" spans="2:11" ht="13.5">
      <c r="B444" s="15" t="s">
        <v>51</v>
      </c>
      <c r="C444" s="54" t="s">
        <v>356</v>
      </c>
      <c r="D444" s="23"/>
      <c r="E444" s="27">
        <v>46984.7</v>
      </c>
      <c r="F444" s="27">
        <v>46984.7</v>
      </c>
      <c r="G444" s="27">
        <v>46984.7</v>
      </c>
      <c r="H444" s="27">
        <f>H449+H445</f>
        <v>350</v>
      </c>
      <c r="I444" s="27">
        <f>I449+I445</f>
        <v>350</v>
      </c>
      <c r="J444" s="150">
        <f t="shared" si="57"/>
        <v>0</v>
      </c>
      <c r="K444" s="131">
        <f>H444-G444</f>
        <v>-46634.7</v>
      </c>
    </row>
    <row r="445" spans="2:11" ht="27">
      <c r="B445" s="58" t="s">
        <v>192</v>
      </c>
      <c r="C445" s="54" t="s">
        <v>356</v>
      </c>
      <c r="D445" s="23" t="s">
        <v>193</v>
      </c>
      <c r="E445" s="27"/>
      <c r="F445" s="27"/>
      <c r="G445" s="27"/>
      <c r="H445" s="27">
        <f>H446</f>
        <v>200</v>
      </c>
      <c r="I445" s="27">
        <f>I446</f>
        <v>200</v>
      </c>
      <c r="J445" s="150">
        <f t="shared" si="57"/>
        <v>0</v>
      </c>
      <c r="K445" s="131"/>
    </row>
    <row r="446" spans="2:11" ht="13.5">
      <c r="B446" s="15" t="s">
        <v>82</v>
      </c>
      <c r="C446" s="54" t="s">
        <v>356</v>
      </c>
      <c r="D446" s="23" t="s">
        <v>83</v>
      </c>
      <c r="E446" s="27"/>
      <c r="F446" s="27"/>
      <c r="G446" s="27"/>
      <c r="H446" s="27">
        <f>H447+H448</f>
        <v>200</v>
      </c>
      <c r="I446" s="27">
        <f>I447+I448</f>
        <v>200</v>
      </c>
      <c r="J446" s="150">
        <f t="shared" si="57"/>
        <v>0</v>
      </c>
      <c r="K446" s="131"/>
    </row>
    <row r="447" spans="2:11" ht="27">
      <c r="B447" s="16" t="s">
        <v>86</v>
      </c>
      <c r="C447" s="54" t="s">
        <v>356</v>
      </c>
      <c r="D447" s="23" t="s">
        <v>87</v>
      </c>
      <c r="E447" s="27"/>
      <c r="F447" s="27"/>
      <c r="G447" s="27"/>
      <c r="H447" s="27">
        <f>'Функциональная 2020'!G527</f>
        <v>55.5</v>
      </c>
      <c r="I447" s="27">
        <f>'Функциональная 2020'!H527</f>
        <v>55.5</v>
      </c>
      <c r="J447" s="150">
        <f t="shared" si="57"/>
        <v>0</v>
      </c>
      <c r="K447" s="131"/>
    </row>
    <row r="448" spans="2:11" ht="13.5">
      <c r="B448" s="15" t="s">
        <v>84</v>
      </c>
      <c r="C448" s="54" t="s">
        <v>356</v>
      </c>
      <c r="D448" s="23" t="s">
        <v>85</v>
      </c>
      <c r="E448" s="27"/>
      <c r="F448" s="27"/>
      <c r="G448" s="27"/>
      <c r="H448" s="27">
        <f>'Функциональная 2020'!G528</f>
        <v>144.5</v>
      </c>
      <c r="I448" s="27">
        <f>'Функциональная 2020'!H528</f>
        <v>144.5</v>
      </c>
      <c r="J448" s="150">
        <f t="shared" si="57"/>
        <v>0</v>
      </c>
      <c r="K448" s="131"/>
    </row>
    <row r="449" spans="2:11" ht="27">
      <c r="B449" s="69" t="s">
        <v>332</v>
      </c>
      <c r="C449" s="54" t="s">
        <v>356</v>
      </c>
      <c r="D449" s="23" t="s">
        <v>334</v>
      </c>
      <c r="E449" s="27"/>
      <c r="F449" s="27"/>
      <c r="G449" s="27"/>
      <c r="H449" s="27">
        <f>H450</f>
        <v>150</v>
      </c>
      <c r="I449" s="27">
        <f>I450</f>
        <v>150</v>
      </c>
      <c r="J449" s="150">
        <f t="shared" si="57"/>
        <v>0</v>
      </c>
      <c r="K449" s="131">
        <f aca="true" t="shared" si="63" ref="K449:K465">H449-G449</f>
        <v>150</v>
      </c>
    </row>
    <row r="450" spans="2:11" ht="13.5">
      <c r="B450" s="80" t="s">
        <v>106</v>
      </c>
      <c r="C450" s="54" t="s">
        <v>356</v>
      </c>
      <c r="D450" s="23" t="s">
        <v>107</v>
      </c>
      <c r="E450" s="27">
        <f>E451</f>
        <v>0</v>
      </c>
      <c r="F450" s="27">
        <f>F451</f>
        <v>0</v>
      </c>
      <c r="G450" s="27">
        <f>G451</f>
        <v>0</v>
      </c>
      <c r="H450" s="27">
        <f>H451</f>
        <v>150</v>
      </c>
      <c r="I450" s="27">
        <f>I451</f>
        <v>150</v>
      </c>
      <c r="J450" s="150">
        <f t="shared" si="57"/>
        <v>0</v>
      </c>
      <c r="K450" s="131">
        <f t="shared" si="63"/>
        <v>150</v>
      </c>
    </row>
    <row r="451" spans="2:11" ht="27">
      <c r="B451" s="15" t="s">
        <v>340</v>
      </c>
      <c r="C451" s="54" t="s">
        <v>356</v>
      </c>
      <c r="D451" s="23" t="s">
        <v>108</v>
      </c>
      <c r="E451" s="27">
        <f>E457</f>
        <v>0</v>
      </c>
      <c r="F451" s="27">
        <f>F457</f>
        <v>0</v>
      </c>
      <c r="G451" s="27">
        <f>G457</f>
        <v>0</v>
      </c>
      <c r="H451" s="27">
        <f>'Функциональная 2020'!G531</f>
        <v>150</v>
      </c>
      <c r="I451" s="27">
        <f>'Функциональная 2020'!H531</f>
        <v>150</v>
      </c>
      <c r="J451" s="150">
        <f t="shared" si="57"/>
        <v>0</v>
      </c>
      <c r="K451" s="131">
        <f t="shared" si="63"/>
        <v>150</v>
      </c>
    </row>
    <row r="452" spans="2:11" ht="27">
      <c r="B452" s="15" t="s">
        <v>357</v>
      </c>
      <c r="C452" s="54" t="s">
        <v>358</v>
      </c>
      <c r="D452" s="23"/>
      <c r="E452" s="27"/>
      <c r="F452" s="27"/>
      <c r="G452" s="27"/>
      <c r="H452" s="27">
        <f aca="true" t="shared" si="64" ref="H452:I455">H453</f>
        <v>90.1</v>
      </c>
      <c r="I452" s="27">
        <f t="shared" si="64"/>
        <v>90.1</v>
      </c>
      <c r="J452" s="150">
        <f t="shared" si="57"/>
        <v>0</v>
      </c>
      <c r="K452" s="131">
        <f t="shared" si="63"/>
        <v>90.1</v>
      </c>
    </row>
    <row r="453" spans="2:11" ht="13.5">
      <c r="B453" s="15" t="s">
        <v>51</v>
      </c>
      <c r="C453" s="54" t="s">
        <v>359</v>
      </c>
      <c r="D453" s="23"/>
      <c r="E453" s="27">
        <v>46984.7</v>
      </c>
      <c r="F453" s="27">
        <v>46984.7</v>
      </c>
      <c r="G453" s="27">
        <v>46984.7</v>
      </c>
      <c r="H453" s="27">
        <f t="shared" si="64"/>
        <v>90.1</v>
      </c>
      <c r="I453" s="27">
        <f t="shared" si="64"/>
        <v>90.1</v>
      </c>
      <c r="J453" s="150">
        <f t="shared" si="57"/>
        <v>0</v>
      </c>
      <c r="K453" s="131">
        <f t="shared" si="63"/>
        <v>-46894.6</v>
      </c>
    </row>
    <row r="454" spans="2:11" ht="27">
      <c r="B454" s="69" t="s">
        <v>332</v>
      </c>
      <c r="C454" s="54" t="s">
        <v>359</v>
      </c>
      <c r="D454" s="23" t="s">
        <v>334</v>
      </c>
      <c r="E454" s="27"/>
      <c r="F454" s="27"/>
      <c r="G454" s="27"/>
      <c r="H454" s="27">
        <f t="shared" si="64"/>
        <v>90.1</v>
      </c>
      <c r="I454" s="27">
        <f t="shared" si="64"/>
        <v>90.1</v>
      </c>
      <c r="J454" s="150">
        <f t="shared" si="57"/>
        <v>0</v>
      </c>
      <c r="K454" s="131">
        <f t="shared" si="63"/>
        <v>90.1</v>
      </c>
    </row>
    <row r="455" spans="2:11" ht="13.5">
      <c r="B455" s="80" t="s">
        <v>106</v>
      </c>
      <c r="C455" s="54" t="s">
        <v>359</v>
      </c>
      <c r="D455" s="23" t="s">
        <v>107</v>
      </c>
      <c r="E455" s="27">
        <f>E456</f>
        <v>0</v>
      </c>
      <c r="F455" s="27">
        <f>F456</f>
        <v>0</v>
      </c>
      <c r="G455" s="27">
        <f>G456</f>
        <v>0</v>
      </c>
      <c r="H455" s="27">
        <f t="shared" si="64"/>
        <v>90.1</v>
      </c>
      <c r="I455" s="27">
        <f t="shared" si="64"/>
        <v>90.1</v>
      </c>
      <c r="J455" s="150">
        <f t="shared" si="57"/>
        <v>0</v>
      </c>
      <c r="K455" s="131">
        <f t="shared" si="63"/>
        <v>90.1</v>
      </c>
    </row>
    <row r="456" spans="2:11" ht="27">
      <c r="B456" s="15" t="s">
        <v>340</v>
      </c>
      <c r="C456" s="54" t="s">
        <v>359</v>
      </c>
      <c r="D456" s="23" t="s">
        <v>108</v>
      </c>
      <c r="E456" s="27">
        <f>E471</f>
        <v>0</v>
      </c>
      <c r="F456" s="27">
        <f>F471</f>
        <v>0</v>
      </c>
      <c r="G456" s="27">
        <f>G471</f>
        <v>0</v>
      </c>
      <c r="H456" s="27">
        <f>'Функциональная 2020'!G536</f>
        <v>90.1</v>
      </c>
      <c r="I456" s="27">
        <f>'Функциональная 2020'!H536</f>
        <v>90.1</v>
      </c>
      <c r="J456" s="150">
        <f t="shared" si="57"/>
        <v>0</v>
      </c>
      <c r="K456" s="131">
        <f t="shared" si="63"/>
        <v>90.1</v>
      </c>
    </row>
    <row r="457" spans="2:11" ht="41.25">
      <c r="B457" s="15" t="s">
        <v>360</v>
      </c>
      <c r="C457" s="54" t="s">
        <v>361</v>
      </c>
      <c r="D457" s="23"/>
      <c r="E457" s="27"/>
      <c r="F457" s="27"/>
      <c r="G457" s="27"/>
      <c r="H457" s="27">
        <f>H458+H462+H466</f>
        <v>9110.3</v>
      </c>
      <c r="I457" s="27">
        <f>I458+I462+I466</f>
        <v>9110.3</v>
      </c>
      <c r="J457" s="150">
        <f t="shared" si="57"/>
        <v>0</v>
      </c>
      <c r="K457" s="131">
        <f t="shared" si="63"/>
        <v>9110.3</v>
      </c>
    </row>
    <row r="458" spans="2:11" ht="13.5" hidden="1">
      <c r="B458" s="15" t="s">
        <v>51</v>
      </c>
      <c r="C458" s="54" t="s">
        <v>362</v>
      </c>
      <c r="D458" s="23"/>
      <c r="E458" s="27">
        <v>46984.7</v>
      </c>
      <c r="F458" s="27">
        <v>46984.7</v>
      </c>
      <c r="G458" s="27">
        <v>46984.7</v>
      </c>
      <c r="H458" s="27">
        <f aca="true" t="shared" si="65" ref="H458:I460">H459</f>
        <v>0</v>
      </c>
      <c r="I458" s="27">
        <f t="shared" si="65"/>
        <v>0</v>
      </c>
      <c r="J458" s="150">
        <f t="shared" si="57"/>
        <v>0</v>
      </c>
      <c r="K458" s="131">
        <f t="shared" si="63"/>
        <v>-46984.7</v>
      </c>
    </row>
    <row r="459" spans="2:11" ht="27" hidden="1">
      <c r="B459" s="69" t="s">
        <v>332</v>
      </c>
      <c r="C459" s="54" t="s">
        <v>362</v>
      </c>
      <c r="D459" s="23" t="s">
        <v>334</v>
      </c>
      <c r="E459" s="27"/>
      <c r="F459" s="27"/>
      <c r="G459" s="27"/>
      <c r="H459" s="27">
        <f t="shared" si="65"/>
        <v>0</v>
      </c>
      <c r="I459" s="27">
        <f t="shared" si="65"/>
        <v>0</v>
      </c>
      <c r="J459" s="150">
        <f t="shared" si="57"/>
        <v>0</v>
      </c>
      <c r="K459" s="131">
        <f t="shared" si="63"/>
        <v>0</v>
      </c>
    </row>
    <row r="460" spans="2:11" ht="13.5" hidden="1">
      <c r="B460" s="80" t="s">
        <v>106</v>
      </c>
      <c r="C460" s="54" t="s">
        <v>362</v>
      </c>
      <c r="D460" s="23" t="s">
        <v>107</v>
      </c>
      <c r="E460" s="27">
        <f>E461</f>
        <v>5435.1</v>
      </c>
      <c r="F460" s="27">
        <f>F461</f>
        <v>5435.1</v>
      </c>
      <c r="G460" s="27">
        <f>G461</f>
        <v>5435.1</v>
      </c>
      <c r="H460" s="27">
        <f t="shared" si="65"/>
        <v>0</v>
      </c>
      <c r="I460" s="27">
        <f t="shared" si="65"/>
        <v>0</v>
      </c>
      <c r="J460" s="150">
        <f t="shared" si="57"/>
        <v>0</v>
      </c>
      <c r="K460" s="131">
        <f t="shared" si="63"/>
        <v>-5435.1</v>
      </c>
    </row>
    <row r="461" spans="2:11" ht="13.5" hidden="1">
      <c r="B461" s="15" t="s">
        <v>335</v>
      </c>
      <c r="C461" s="54" t="s">
        <v>362</v>
      </c>
      <c r="D461" s="23" t="s">
        <v>109</v>
      </c>
      <c r="E461" s="27">
        <f>E562</f>
        <v>5435.1</v>
      </c>
      <c r="F461" s="27">
        <f>F562</f>
        <v>5435.1</v>
      </c>
      <c r="G461" s="27">
        <f>G562</f>
        <v>5435.1</v>
      </c>
      <c r="H461" s="27">
        <f>'Функциональная 2020'!G541</f>
        <v>0</v>
      </c>
      <c r="I461" s="27">
        <f>'Функциональная 2020'!H541</f>
        <v>0</v>
      </c>
      <c r="J461" s="150">
        <f t="shared" si="57"/>
        <v>0</v>
      </c>
      <c r="K461" s="131">
        <f t="shared" si="63"/>
        <v>-5435.1</v>
      </c>
    </row>
    <row r="462" spans="2:11" ht="27">
      <c r="B462" s="63" t="s">
        <v>369</v>
      </c>
      <c r="C462" s="54" t="s">
        <v>370</v>
      </c>
      <c r="D462" s="23"/>
      <c r="E462" s="27"/>
      <c r="F462" s="27"/>
      <c r="G462" s="27"/>
      <c r="H462" s="27">
        <f aca="true" t="shared" si="66" ref="H462:I464">H463</f>
        <v>9024.8</v>
      </c>
      <c r="I462" s="27">
        <f t="shared" si="66"/>
        <v>9024.8</v>
      </c>
      <c r="J462" s="150">
        <f t="shared" si="57"/>
        <v>0</v>
      </c>
      <c r="K462" s="131">
        <f t="shared" si="63"/>
        <v>9024.8</v>
      </c>
    </row>
    <row r="463" spans="2:11" ht="27">
      <c r="B463" s="69" t="s">
        <v>332</v>
      </c>
      <c r="C463" s="54" t="s">
        <v>370</v>
      </c>
      <c r="D463" s="23" t="s">
        <v>334</v>
      </c>
      <c r="E463" s="27"/>
      <c r="F463" s="27"/>
      <c r="G463" s="27"/>
      <c r="H463" s="27">
        <f t="shared" si="66"/>
        <v>9024.8</v>
      </c>
      <c r="I463" s="27">
        <f t="shared" si="66"/>
        <v>9024.8</v>
      </c>
      <c r="J463" s="150">
        <f t="shared" si="57"/>
        <v>0</v>
      </c>
      <c r="K463" s="131">
        <f t="shared" si="63"/>
        <v>9024.8</v>
      </c>
    </row>
    <row r="464" spans="2:11" ht="13.5">
      <c r="B464" s="80" t="s">
        <v>106</v>
      </c>
      <c r="C464" s="54" t="s">
        <v>370</v>
      </c>
      <c r="D464" s="23" t="s">
        <v>107</v>
      </c>
      <c r="E464" s="27">
        <f>E465</f>
        <v>0</v>
      </c>
      <c r="F464" s="27">
        <f>F465</f>
        <v>0</v>
      </c>
      <c r="G464" s="27">
        <f>G465</f>
        <v>0</v>
      </c>
      <c r="H464" s="27">
        <f t="shared" si="66"/>
        <v>9024.8</v>
      </c>
      <c r="I464" s="27">
        <f t="shared" si="66"/>
        <v>9024.8</v>
      </c>
      <c r="J464" s="150">
        <f t="shared" si="57"/>
        <v>0</v>
      </c>
      <c r="K464" s="131">
        <f t="shared" si="63"/>
        <v>9024.8</v>
      </c>
    </row>
    <row r="465" spans="2:11" ht="13.5">
      <c r="B465" s="15" t="s">
        <v>335</v>
      </c>
      <c r="C465" s="54" t="s">
        <v>370</v>
      </c>
      <c r="D465" s="23" t="s">
        <v>109</v>
      </c>
      <c r="E465" s="27">
        <f>E566</f>
        <v>0</v>
      </c>
      <c r="F465" s="27">
        <f>F566</f>
        <v>0</v>
      </c>
      <c r="G465" s="27">
        <f>G566</f>
        <v>0</v>
      </c>
      <c r="H465" s="27">
        <f>'Функциональная 2020'!G545</f>
        <v>9024.8</v>
      </c>
      <c r="I465" s="27">
        <f>'Функциональная 2020'!H545</f>
        <v>9024.8</v>
      </c>
      <c r="J465" s="150">
        <f t="shared" si="57"/>
        <v>0</v>
      </c>
      <c r="K465" s="131">
        <f t="shared" si="63"/>
        <v>9024.8</v>
      </c>
    </row>
    <row r="466" spans="2:11" ht="41.25">
      <c r="B466" s="69" t="s">
        <v>410</v>
      </c>
      <c r="C466" s="54" t="s">
        <v>546</v>
      </c>
      <c r="D466" s="23"/>
      <c r="E466" s="27"/>
      <c r="F466" s="27"/>
      <c r="G466" s="27"/>
      <c r="H466" s="27">
        <f>H467</f>
        <v>85.5</v>
      </c>
      <c r="I466" s="27">
        <f>I467</f>
        <v>85.5</v>
      </c>
      <c r="J466" s="150">
        <f t="shared" si="57"/>
        <v>0</v>
      </c>
      <c r="K466" s="131"/>
    </row>
    <row r="467" spans="2:11" ht="27">
      <c r="B467" s="58" t="s">
        <v>192</v>
      </c>
      <c r="C467" s="54" t="s">
        <v>546</v>
      </c>
      <c r="D467" s="23" t="s">
        <v>193</v>
      </c>
      <c r="E467" s="27"/>
      <c r="F467" s="27"/>
      <c r="G467" s="27"/>
      <c r="H467" s="27">
        <f>H468</f>
        <v>85.5</v>
      </c>
      <c r="I467" s="27">
        <f>I468</f>
        <v>85.5</v>
      </c>
      <c r="J467" s="150">
        <f t="shared" si="57"/>
        <v>0</v>
      </c>
      <c r="K467" s="131"/>
    </row>
    <row r="468" spans="2:11" ht="13.5">
      <c r="B468" s="15" t="s">
        <v>82</v>
      </c>
      <c r="C468" s="54" t="s">
        <v>546</v>
      </c>
      <c r="D468" s="23" t="s">
        <v>83</v>
      </c>
      <c r="E468" s="27"/>
      <c r="F468" s="27"/>
      <c r="G468" s="27"/>
      <c r="H468" s="27">
        <f>H469+H470</f>
        <v>85.5</v>
      </c>
      <c r="I468" s="27">
        <f>I469+I470</f>
        <v>85.5</v>
      </c>
      <c r="J468" s="150">
        <f t="shared" si="57"/>
        <v>0</v>
      </c>
      <c r="K468" s="131"/>
    </row>
    <row r="469" spans="2:11" ht="27">
      <c r="B469" s="16" t="s">
        <v>86</v>
      </c>
      <c r="C469" s="54" t="s">
        <v>546</v>
      </c>
      <c r="D469" s="23" t="s">
        <v>87</v>
      </c>
      <c r="E469" s="27"/>
      <c r="F469" s="27"/>
      <c r="G469" s="27"/>
      <c r="H469" s="27">
        <f>'Функциональная 2020'!G704</f>
        <v>85.5</v>
      </c>
      <c r="I469" s="27">
        <f>'Функциональная 2020'!H704</f>
        <v>69.6</v>
      </c>
      <c r="J469" s="150">
        <f t="shared" si="57"/>
        <v>-15.900000000000006</v>
      </c>
      <c r="K469" s="131"/>
    </row>
    <row r="470" spans="2:11" ht="27">
      <c r="B470" s="16" t="s">
        <v>86</v>
      </c>
      <c r="C470" s="54" t="s">
        <v>546</v>
      </c>
      <c r="D470" s="23" t="s">
        <v>85</v>
      </c>
      <c r="E470" s="27"/>
      <c r="F470" s="27"/>
      <c r="G470" s="27"/>
      <c r="H470" s="27">
        <f>'Функциональная 2020'!G705</f>
        <v>0</v>
      </c>
      <c r="I470" s="27">
        <f>'Функциональная 2020'!H705</f>
        <v>15.9</v>
      </c>
      <c r="J470" s="150">
        <f aca="true" t="shared" si="67" ref="J470:J548">I470-H470</f>
        <v>15.9</v>
      </c>
      <c r="K470" s="131"/>
    </row>
    <row r="471" spans="2:11" ht="27">
      <c r="B471" s="15" t="s">
        <v>363</v>
      </c>
      <c r="C471" s="54" t="s">
        <v>364</v>
      </c>
      <c r="D471" s="23"/>
      <c r="E471" s="27"/>
      <c r="F471" s="27"/>
      <c r="G471" s="27"/>
      <c r="H471" s="27">
        <f>H472+H476+H480+H484+H488</f>
        <v>94683.7</v>
      </c>
      <c r="I471" s="27">
        <f>I472+I476+I480+I484+I488</f>
        <v>155488.78</v>
      </c>
      <c r="J471" s="150">
        <f t="shared" si="67"/>
        <v>60805.08</v>
      </c>
      <c r="K471" s="131">
        <f>H471-G471</f>
        <v>94683.7</v>
      </c>
    </row>
    <row r="472" spans="2:11" ht="13.5">
      <c r="B472" s="15" t="s">
        <v>51</v>
      </c>
      <c r="C472" s="54" t="s">
        <v>365</v>
      </c>
      <c r="D472" s="23"/>
      <c r="E472" s="27">
        <v>46984.7</v>
      </c>
      <c r="F472" s="27">
        <v>46984.7</v>
      </c>
      <c r="G472" s="27">
        <v>46984.7</v>
      </c>
      <c r="H472" s="27">
        <f aca="true" t="shared" si="68" ref="H472:I474">H473</f>
        <v>94683.7</v>
      </c>
      <c r="I472" s="27">
        <f t="shared" si="68"/>
        <v>94663.13</v>
      </c>
      <c r="J472" s="150">
        <f t="shared" si="67"/>
        <v>-20.569999999992433</v>
      </c>
      <c r="K472" s="131">
        <f>H472-G472</f>
        <v>47699</v>
      </c>
    </row>
    <row r="473" spans="2:11" ht="27">
      <c r="B473" s="69" t="s">
        <v>332</v>
      </c>
      <c r="C473" s="54" t="s">
        <v>365</v>
      </c>
      <c r="D473" s="23" t="s">
        <v>334</v>
      </c>
      <c r="E473" s="27"/>
      <c r="F473" s="27"/>
      <c r="G473" s="27"/>
      <c r="H473" s="27">
        <f t="shared" si="68"/>
        <v>94683.7</v>
      </c>
      <c r="I473" s="27">
        <f t="shared" si="68"/>
        <v>94663.13</v>
      </c>
      <c r="J473" s="150">
        <f t="shared" si="67"/>
        <v>-20.569999999992433</v>
      </c>
      <c r="K473" s="131">
        <f>H473-G473</f>
        <v>94683.7</v>
      </c>
    </row>
    <row r="474" spans="2:11" ht="13.5">
      <c r="B474" s="80" t="s">
        <v>106</v>
      </c>
      <c r="C474" s="54" t="s">
        <v>365</v>
      </c>
      <c r="D474" s="23" t="s">
        <v>107</v>
      </c>
      <c r="E474" s="27">
        <f>E475</f>
        <v>813</v>
      </c>
      <c r="F474" s="27">
        <f>F475</f>
        <v>813</v>
      </c>
      <c r="G474" s="27">
        <f>G475</f>
        <v>812</v>
      </c>
      <c r="H474" s="27">
        <f t="shared" si="68"/>
        <v>94683.7</v>
      </c>
      <c r="I474" s="27">
        <f t="shared" si="68"/>
        <v>94663.13</v>
      </c>
      <c r="J474" s="150">
        <f t="shared" si="67"/>
        <v>-20.569999999992433</v>
      </c>
      <c r="K474" s="131">
        <f>H474-G474</f>
        <v>93871.7</v>
      </c>
    </row>
    <row r="475" spans="2:11" ht="27">
      <c r="B475" s="15" t="s">
        <v>340</v>
      </c>
      <c r="C475" s="54" t="s">
        <v>365</v>
      </c>
      <c r="D475" s="23" t="s">
        <v>108</v>
      </c>
      <c r="E475" s="27">
        <f>E567</f>
        <v>813</v>
      </c>
      <c r="F475" s="27">
        <f>F567</f>
        <v>813</v>
      </c>
      <c r="G475" s="27">
        <f>G567</f>
        <v>812</v>
      </c>
      <c r="H475" s="27">
        <f>'Функциональная 2020'!G550</f>
        <v>94683.7</v>
      </c>
      <c r="I475" s="27">
        <f>'Функциональная 2020'!H550</f>
        <v>94663.13</v>
      </c>
      <c r="J475" s="150">
        <f t="shared" si="67"/>
        <v>-20.569999999992433</v>
      </c>
      <c r="K475" s="131">
        <f>H475-G475</f>
        <v>93871.7</v>
      </c>
    </row>
    <row r="476" spans="2:11" ht="54.75">
      <c r="B476" s="16" t="s">
        <v>665</v>
      </c>
      <c r="C476" s="54" t="s">
        <v>682</v>
      </c>
      <c r="D476" s="23"/>
      <c r="E476" s="27"/>
      <c r="F476" s="27"/>
      <c r="G476" s="27"/>
      <c r="H476" s="27">
        <f aca="true" t="shared" si="69" ref="H476:I478">H477</f>
        <v>0</v>
      </c>
      <c r="I476" s="27">
        <f t="shared" si="69"/>
        <v>1284.73</v>
      </c>
      <c r="J476" s="150">
        <f t="shared" si="67"/>
        <v>1284.73</v>
      </c>
      <c r="K476" s="131"/>
    </row>
    <row r="477" spans="2:11" ht="27">
      <c r="B477" s="69" t="s">
        <v>332</v>
      </c>
      <c r="C477" s="54" t="s">
        <v>682</v>
      </c>
      <c r="D477" s="23" t="s">
        <v>334</v>
      </c>
      <c r="E477" s="27"/>
      <c r="F477" s="27"/>
      <c r="G477" s="27"/>
      <c r="H477" s="27">
        <f t="shared" si="69"/>
        <v>0</v>
      </c>
      <c r="I477" s="27">
        <f t="shared" si="69"/>
        <v>1284.73</v>
      </c>
      <c r="J477" s="150">
        <f t="shared" si="67"/>
        <v>1284.73</v>
      </c>
      <c r="K477" s="131"/>
    </row>
    <row r="478" spans="2:11" ht="13.5">
      <c r="B478" s="80" t="s">
        <v>106</v>
      </c>
      <c r="C478" s="54" t="s">
        <v>682</v>
      </c>
      <c r="D478" s="23" t="s">
        <v>107</v>
      </c>
      <c r="E478" s="27"/>
      <c r="F478" s="27"/>
      <c r="G478" s="27"/>
      <c r="H478" s="27">
        <f t="shared" si="69"/>
        <v>0</v>
      </c>
      <c r="I478" s="27">
        <f t="shared" si="69"/>
        <v>1284.73</v>
      </c>
      <c r="J478" s="150">
        <f t="shared" si="67"/>
        <v>1284.73</v>
      </c>
      <c r="K478" s="131"/>
    </row>
    <row r="479" spans="2:11" ht="13.5">
      <c r="B479" s="69" t="s">
        <v>335</v>
      </c>
      <c r="C479" s="54" t="s">
        <v>682</v>
      </c>
      <c r="D479" s="23" t="s">
        <v>108</v>
      </c>
      <c r="E479" s="27"/>
      <c r="F479" s="27"/>
      <c r="G479" s="27"/>
      <c r="H479" s="27">
        <f>'Функциональная 2020'!G554</f>
        <v>0</v>
      </c>
      <c r="I479" s="27">
        <f>'Функциональная 2020'!H554</f>
        <v>1284.73</v>
      </c>
      <c r="J479" s="150">
        <f t="shared" si="67"/>
        <v>1284.73</v>
      </c>
      <c r="K479" s="131"/>
    </row>
    <row r="480" spans="2:11" ht="27" hidden="1">
      <c r="B480" s="107" t="s">
        <v>581</v>
      </c>
      <c r="C480" s="54" t="s">
        <v>594</v>
      </c>
      <c r="D480" s="23"/>
      <c r="E480" s="27"/>
      <c r="F480" s="27"/>
      <c r="G480" s="27"/>
      <c r="H480" s="27">
        <f>H481</f>
        <v>0</v>
      </c>
      <c r="I480" s="129"/>
      <c r="J480" s="150">
        <f t="shared" si="67"/>
        <v>0</v>
      </c>
      <c r="K480" s="131"/>
    </row>
    <row r="481" spans="2:11" ht="27" hidden="1">
      <c r="B481" s="69" t="s">
        <v>332</v>
      </c>
      <c r="C481" s="54" t="s">
        <v>594</v>
      </c>
      <c r="D481" s="23" t="s">
        <v>334</v>
      </c>
      <c r="E481" s="27"/>
      <c r="F481" s="27"/>
      <c r="G481" s="27"/>
      <c r="H481" s="27">
        <f>H482</f>
        <v>0</v>
      </c>
      <c r="I481" s="129"/>
      <c r="J481" s="150">
        <f t="shared" si="67"/>
        <v>0</v>
      </c>
      <c r="K481" s="131"/>
    </row>
    <row r="482" spans="2:11" ht="13.5" hidden="1">
      <c r="B482" s="80" t="s">
        <v>106</v>
      </c>
      <c r="C482" s="54" t="s">
        <v>594</v>
      </c>
      <c r="D482" s="23" t="s">
        <v>107</v>
      </c>
      <c r="E482" s="27"/>
      <c r="F482" s="27"/>
      <c r="G482" s="27"/>
      <c r="H482" s="27">
        <f>H483</f>
        <v>0</v>
      </c>
      <c r="I482" s="129"/>
      <c r="J482" s="150">
        <f t="shared" si="67"/>
        <v>0</v>
      </c>
      <c r="K482" s="131"/>
    </row>
    <row r="483" spans="2:11" ht="27" hidden="1">
      <c r="B483" s="15" t="s">
        <v>351</v>
      </c>
      <c r="C483" s="54" t="s">
        <v>594</v>
      </c>
      <c r="D483" s="23" t="s">
        <v>108</v>
      </c>
      <c r="E483" s="27"/>
      <c r="F483" s="27"/>
      <c r="G483" s="27"/>
      <c r="H483" s="27">
        <f>'Функциональная 2020'!G558</f>
        <v>0</v>
      </c>
      <c r="I483" s="129"/>
      <c r="J483" s="150">
        <f t="shared" si="67"/>
        <v>0</v>
      </c>
      <c r="K483" s="131"/>
    </row>
    <row r="484" spans="2:11" ht="41.25" hidden="1">
      <c r="B484" s="107" t="s">
        <v>593</v>
      </c>
      <c r="C484" s="54" t="s">
        <v>594</v>
      </c>
      <c r="D484" s="23"/>
      <c r="E484" s="27"/>
      <c r="F484" s="27"/>
      <c r="G484" s="27"/>
      <c r="H484" s="27">
        <f>H485</f>
        <v>0</v>
      </c>
      <c r="I484" s="129"/>
      <c r="J484" s="150">
        <f t="shared" si="67"/>
        <v>0</v>
      </c>
      <c r="K484" s="131"/>
    </row>
    <row r="485" spans="2:11" ht="27" hidden="1">
      <c r="B485" s="69" t="s">
        <v>332</v>
      </c>
      <c r="C485" s="54" t="s">
        <v>594</v>
      </c>
      <c r="D485" s="23" t="s">
        <v>334</v>
      </c>
      <c r="E485" s="27"/>
      <c r="F485" s="27"/>
      <c r="G485" s="27"/>
      <c r="H485" s="27">
        <f>H486</f>
        <v>0</v>
      </c>
      <c r="I485" s="129"/>
      <c r="J485" s="150">
        <f t="shared" si="67"/>
        <v>0</v>
      </c>
      <c r="K485" s="131"/>
    </row>
    <row r="486" spans="2:11" ht="13.5" hidden="1">
      <c r="B486" s="80" t="s">
        <v>106</v>
      </c>
      <c r="C486" s="54" t="s">
        <v>594</v>
      </c>
      <c r="D486" s="23" t="s">
        <v>107</v>
      </c>
      <c r="E486" s="27"/>
      <c r="F486" s="27"/>
      <c r="G486" s="27"/>
      <c r="H486" s="27">
        <f>H487</f>
        <v>0</v>
      </c>
      <c r="I486" s="129"/>
      <c r="J486" s="150">
        <f t="shared" si="67"/>
        <v>0</v>
      </c>
      <c r="K486" s="131"/>
    </row>
    <row r="487" spans="2:11" ht="27" hidden="1">
      <c r="B487" s="15" t="s">
        <v>351</v>
      </c>
      <c r="C487" s="54" t="s">
        <v>594</v>
      </c>
      <c r="D487" s="23" t="s">
        <v>108</v>
      </c>
      <c r="E487" s="27"/>
      <c r="F487" s="27"/>
      <c r="G487" s="27"/>
      <c r="H487" s="27">
        <f>'Функциональная 2020'!G562</f>
        <v>0</v>
      </c>
      <c r="I487" s="129"/>
      <c r="J487" s="150">
        <f t="shared" si="67"/>
        <v>0</v>
      </c>
      <c r="K487" s="131"/>
    </row>
    <row r="488" spans="2:11" ht="41.25">
      <c r="B488" s="15" t="s">
        <v>683</v>
      </c>
      <c r="C488" s="54" t="s">
        <v>684</v>
      </c>
      <c r="D488" s="23"/>
      <c r="E488" s="27"/>
      <c r="F488" s="27"/>
      <c r="G488" s="27"/>
      <c r="H488" s="27">
        <f aca="true" t="shared" si="70" ref="H488:I490">H489</f>
        <v>0</v>
      </c>
      <c r="I488" s="27">
        <f t="shared" si="70"/>
        <v>59540.92</v>
      </c>
      <c r="J488" s="150">
        <f t="shared" si="67"/>
        <v>59540.92</v>
      </c>
      <c r="K488" s="131"/>
    </row>
    <row r="489" spans="2:11" ht="27">
      <c r="B489" s="69" t="s">
        <v>332</v>
      </c>
      <c r="C489" s="54" t="s">
        <v>684</v>
      </c>
      <c r="D489" s="23" t="s">
        <v>334</v>
      </c>
      <c r="E489" s="27"/>
      <c r="F489" s="27"/>
      <c r="G489" s="27"/>
      <c r="H489" s="27">
        <f t="shared" si="70"/>
        <v>0</v>
      </c>
      <c r="I489" s="27">
        <f t="shared" si="70"/>
        <v>59540.92</v>
      </c>
      <c r="J489" s="150">
        <f t="shared" si="67"/>
        <v>59540.92</v>
      </c>
      <c r="K489" s="131"/>
    </row>
    <row r="490" spans="2:11" ht="13.5">
      <c r="B490" s="80" t="s">
        <v>106</v>
      </c>
      <c r="C490" s="54" t="s">
        <v>684</v>
      </c>
      <c r="D490" s="23" t="s">
        <v>107</v>
      </c>
      <c r="E490" s="27"/>
      <c r="F490" s="27"/>
      <c r="G490" s="27"/>
      <c r="H490" s="27">
        <f t="shared" si="70"/>
        <v>0</v>
      </c>
      <c r="I490" s="27">
        <f t="shared" si="70"/>
        <v>59540.92</v>
      </c>
      <c r="J490" s="150">
        <f t="shared" si="67"/>
        <v>59540.92</v>
      </c>
      <c r="K490" s="131"/>
    </row>
    <row r="491" spans="2:11" ht="13.5">
      <c r="B491" s="15" t="s">
        <v>335</v>
      </c>
      <c r="C491" s="54" t="s">
        <v>684</v>
      </c>
      <c r="D491" s="23" t="s">
        <v>109</v>
      </c>
      <c r="E491" s="27"/>
      <c r="F491" s="27"/>
      <c r="G491" s="27"/>
      <c r="H491" s="27">
        <f>'Функциональная 2020'!G576</f>
        <v>0</v>
      </c>
      <c r="I491" s="27">
        <f>'Функциональная 2020'!H576</f>
        <v>59540.92</v>
      </c>
      <c r="J491" s="150">
        <f t="shared" si="67"/>
        <v>59540.92</v>
      </c>
      <c r="K491" s="131"/>
    </row>
    <row r="492" spans="2:11" ht="13.5">
      <c r="B492" s="15" t="s">
        <v>374</v>
      </c>
      <c r="C492" s="54" t="s">
        <v>375</v>
      </c>
      <c r="D492" s="23"/>
      <c r="E492" s="27"/>
      <c r="F492" s="27"/>
      <c r="G492" s="27"/>
      <c r="H492" s="27">
        <f>H493+H497</f>
        <v>179583.2</v>
      </c>
      <c r="I492" s="27">
        <f>I493+I497</f>
        <v>179583.2</v>
      </c>
      <c r="J492" s="150">
        <f t="shared" si="67"/>
        <v>0</v>
      </c>
      <c r="K492" s="131">
        <f>H492-G492</f>
        <v>179583.2</v>
      </c>
    </row>
    <row r="493" spans="2:11" ht="96">
      <c r="B493" s="69" t="s">
        <v>349</v>
      </c>
      <c r="C493" s="54" t="s">
        <v>376</v>
      </c>
      <c r="D493" s="23"/>
      <c r="E493" s="27"/>
      <c r="F493" s="27"/>
      <c r="G493" s="27"/>
      <c r="H493" s="27">
        <f aca="true" t="shared" si="71" ref="H493:I495">H494</f>
        <v>179583.2</v>
      </c>
      <c r="I493" s="27">
        <f t="shared" si="71"/>
        <v>179583.2</v>
      </c>
      <c r="J493" s="150">
        <f t="shared" si="67"/>
        <v>0</v>
      </c>
      <c r="K493" s="131">
        <f>H493-G493</f>
        <v>179583.2</v>
      </c>
    </row>
    <row r="494" spans="2:11" ht="27">
      <c r="B494" s="69" t="s">
        <v>332</v>
      </c>
      <c r="C494" s="54" t="s">
        <v>376</v>
      </c>
      <c r="D494" s="23" t="s">
        <v>334</v>
      </c>
      <c r="E494" s="27"/>
      <c r="F494" s="27"/>
      <c r="G494" s="27"/>
      <c r="H494" s="27">
        <f t="shared" si="71"/>
        <v>179583.2</v>
      </c>
      <c r="I494" s="27">
        <f t="shared" si="71"/>
        <v>179583.2</v>
      </c>
      <c r="J494" s="150">
        <f t="shared" si="67"/>
        <v>0</v>
      </c>
      <c r="K494" s="131">
        <f>H494-G494</f>
        <v>179583.2</v>
      </c>
    </row>
    <row r="495" spans="2:11" ht="13.5">
      <c r="B495" s="80" t="s">
        <v>106</v>
      </c>
      <c r="C495" s="54" t="s">
        <v>376</v>
      </c>
      <c r="D495" s="23" t="s">
        <v>107</v>
      </c>
      <c r="E495" s="27">
        <f>E496</f>
        <v>0</v>
      </c>
      <c r="F495" s="27">
        <f>F496</f>
        <v>0</v>
      </c>
      <c r="G495" s="27">
        <f>G496</f>
        <v>0</v>
      </c>
      <c r="H495" s="27">
        <f t="shared" si="71"/>
        <v>179583.2</v>
      </c>
      <c r="I495" s="27">
        <f t="shared" si="71"/>
        <v>179583.2</v>
      </c>
      <c r="J495" s="150">
        <f t="shared" si="67"/>
        <v>0</v>
      </c>
      <c r="K495" s="131">
        <f>H495-G495</f>
        <v>179583.2</v>
      </c>
    </row>
    <row r="496" spans="2:11" ht="27">
      <c r="B496" s="15" t="s">
        <v>340</v>
      </c>
      <c r="C496" s="54" t="s">
        <v>376</v>
      </c>
      <c r="D496" s="23" t="s">
        <v>108</v>
      </c>
      <c r="E496" s="27">
        <f>E634</f>
        <v>0</v>
      </c>
      <c r="F496" s="27">
        <f>F634</f>
        <v>0</v>
      </c>
      <c r="G496" s="27">
        <f>G634</f>
        <v>0</v>
      </c>
      <c r="H496" s="27">
        <f>'Функциональная 2020'!G581</f>
        <v>179583.2</v>
      </c>
      <c r="I496" s="27">
        <f>'Функциональная 2020'!H581</f>
        <v>179583.2</v>
      </c>
      <c r="J496" s="150">
        <f t="shared" si="67"/>
        <v>0</v>
      </c>
      <c r="K496" s="131">
        <f>H496-G496</f>
        <v>179583.2</v>
      </c>
    </row>
    <row r="497" spans="2:11" ht="41.25" hidden="1">
      <c r="B497" s="120" t="s">
        <v>572</v>
      </c>
      <c r="C497" s="54" t="s">
        <v>635</v>
      </c>
      <c r="D497" s="23"/>
      <c r="E497" s="27"/>
      <c r="F497" s="27"/>
      <c r="G497" s="27"/>
      <c r="H497" s="27">
        <f>H498</f>
        <v>0</v>
      </c>
      <c r="I497" s="129"/>
      <c r="J497" s="150">
        <f t="shared" si="67"/>
        <v>0</v>
      </c>
      <c r="K497" s="131"/>
    </row>
    <row r="498" spans="2:11" ht="27" hidden="1">
      <c r="B498" s="69" t="s">
        <v>332</v>
      </c>
      <c r="C498" s="54" t="s">
        <v>635</v>
      </c>
      <c r="D498" s="23" t="s">
        <v>334</v>
      </c>
      <c r="E498" s="27"/>
      <c r="F498" s="27"/>
      <c r="G498" s="27"/>
      <c r="H498" s="27">
        <f>H499</f>
        <v>0</v>
      </c>
      <c r="I498" s="129"/>
      <c r="J498" s="150">
        <f t="shared" si="67"/>
        <v>0</v>
      </c>
      <c r="K498" s="131"/>
    </row>
    <row r="499" spans="2:11" ht="13.5" hidden="1">
      <c r="B499" s="80" t="s">
        <v>106</v>
      </c>
      <c r="C499" s="54" t="s">
        <v>635</v>
      </c>
      <c r="D499" s="23" t="s">
        <v>107</v>
      </c>
      <c r="E499" s="27"/>
      <c r="F499" s="27"/>
      <c r="G499" s="27"/>
      <c r="H499" s="27">
        <f>H500</f>
        <v>0</v>
      </c>
      <c r="I499" s="129"/>
      <c r="J499" s="150">
        <f t="shared" si="67"/>
        <v>0</v>
      </c>
      <c r="K499" s="131"/>
    </row>
    <row r="500" spans="2:11" ht="27" hidden="1">
      <c r="B500" s="15" t="s">
        <v>351</v>
      </c>
      <c r="C500" s="54" t="s">
        <v>635</v>
      </c>
      <c r="D500" s="23" t="s">
        <v>108</v>
      </c>
      <c r="E500" s="27"/>
      <c r="F500" s="27"/>
      <c r="G500" s="27"/>
      <c r="H500" s="27">
        <f>'Функциональная 2020'!G585</f>
        <v>0</v>
      </c>
      <c r="I500" s="129"/>
      <c r="J500" s="150">
        <f t="shared" si="67"/>
        <v>0</v>
      </c>
      <c r="K500" s="131"/>
    </row>
    <row r="501" spans="2:12" ht="27">
      <c r="B501" s="15" t="s">
        <v>377</v>
      </c>
      <c r="C501" s="54" t="s">
        <v>378</v>
      </c>
      <c r="D501" s="23"/>
      <c r="E501" s="27"/>
      <c r="F501" s="27"/>
      <c r="G501" s="27"/>
      <c r="H501" s="27">
        <f>H502+H511+H515</f>
        <v>9669.2</v>
      </c>
      <c r="I501" s="27">
        <f>I502+I511+I515</f>
        <v>9960.820000000002</v>
      </c>
      <c r="J501" s="150">
        <f t="shared" si="67"/>
        <v>291.6200000000008</v>
      </c>
      <c r="K501" s="131">
        <f aca="true" t="shared" si="72" ref="K501:K506">H501-G501</f>
        <v>9669.2</v>
      </c>
      <c r="L501" s="86"/>
    </row>
    <row r="502" spans="2:11" ht="27">
      <c r="B502" s="15" t="s">
        <v>379</v>
      </c>
      <c r="C502" s="54" t="s">
        <v>380</v>
      </c>
      <c r="D502" s="23"/>
      <c r="E502" s="27"/>
      <c r="F502" s="27"/>
      <c r="G502" s="27"/>
      <c r="H502" s="27">
        <f>H503+H507+H526</f>
        <v>9669.2</v>
      </c>
      <c r="I502" s="27">
        <f>I503+I507+I526</f>
        <v>6193.420000000001</v>
      </c>
      <c r="J502" s="150">
        <f t="shared" si="67"/>
        <v>-3475.7799999999997</v>
      </c>
      <c r="K502" s="131">
        <f t="shared" si="72"/>
        <v>9669.2</v>
      </c>
    </row>
    <row r="503" spans="2:11" ht="13.5">
      <c r="B503" s="15" t="s">
        <v>381</v>
      </c>
      <c r="C503" s="54" t="s">
        <v>382</v>
      </c>
      <c r="D503" s="23"/>
      <c r="E503" s="27"/>
      <c r="F503" s="27"/>
      <c r="G503" s="27"/>
      <c r="H503" s="27">
        <f aca="true" t="shared" si="73" ref="H503:I505">H504</f>
        <v>9669.2</v>
      </c>
      <c r="I503" s="27">
        <f t="shared" si="73"/>
        <v>5901.800000000001</v>
      </c>
      <c r="J503" s="150">
        <f t="shared" si="67"/>
        <v>-3767.3999999999996</v>
      </c>
      <c r="K503" s="131">
        <f t="shared" si="72"/>
        <v>9669.2</v>
      </c>
    </row>
    <row r="504" spans="2:11" ht="27">
      <c r="B504" s="69" t="s">
        <v>332</v>
      </c>
      <c r="C504" s="54" t="s">
        <v>382</v>
      </c>
      <c r="D504" s="23" t="s">
        <v>334</v>
      </c>
      <c r="E504" s="27"/>
      <c r="F504" s="27"/>
      <c r="G504" s="27"/>
      <c r="H504" s="27">
        <f t="shared" si="73"/>
        <v>9669.2</v>
      </c>
      <c r="I504" s="27">
        <f t="shared" si="73"/>
        <v>5901.800000000001</v>
      </c>
      <c r="J504" s="150">
        <f t="shared" si="67"/>
        <v>-3767.3999999999996</v>
      </c>
      <c r="K504" s="131">
        <f t="shared" si="72"/>
        <v>9669.2</v>
      </c>
    </row>
    <row r="505" spans="2:11" ht="13.5">
      <c r="B505" s="80" t="s">
        <v>106</v>
      </c>
      <c r="C505" s="54" t="s">
        <v>382</v>
      </c>
      <c r="D505" s="23" t="s">
        <v>107</v>
      </c>
      <c r="E505" s="27">
        <f>E506</f>
        <v>1215.2</v>
      </c>
      <c r="F505" s="27">
        <f>F506</f>
        <v>1215.2</v>
      </c>
      <c r="G505" s="27">
        <f>G506</f>
        <v>1215.2</v>
      </c>
      <c r="H505" s="27">
        <f t="shared" si="73"/>
        <v>9669.2</v>
      </c>
      <c r="I505" s="27">
        <f t="shared" si="73"/>
        <v>5901.800000000001</v>
      </c>
      <c r="J505" s="150">
        <f t="shared" si="67"/>
        <v>-3767.3999999999996</v>
      </c>
      <c r="K505" s="131">
        <f t="shared" si="72"/>
        <v>8454</v>
      </c>
    </row>
    <row r="506" spans="2:11" ht="27">
      <c r="B506" s="15" t="s">
        <v>340</v>
      </c>
      <c r="C506" s="54" t="s">
        <v>382</v>
      </c>
      <c r="D506" s="23" t="s">
        <v>108</v>
      </c>
      <c r="E506" s="27">
        <f>E600</f>
        <v>1215.2</v>
      </c>
      <c r="F506" s="27">
        <f>F600</f>
        <v>1215.2</v>
      </c>
      <c r="G506" s="27">
        <f>G600</f>
        <v>1215.2</v>
      </c>
      <c r="H506" s="27">
        <f>'Функциональная 2020'!G644</f>
        <v>9669.2</v>
      </c>
      <c r="I506" s="27">
        <f>'Функциональная 2020'!H644</f>
        <v>5901.800000000001</v>
      </c>
      <c r="J506" s="150">
        <f t="shared" si="67"/>
        <v>-3767.3999999999996</v>
      </c>
      <c r="K506" s="131">
        <f t="shared" si="72"/>
        <v>8454</v>
      </c>
    </row>
    <row r="507" spans="2:11" ht="27" hidden="1">
      <c r="B507" s="116" t="s">
        <v>566</v>
      </c>
      <c r="C507" s="54" t="s">
        <v>619</v>
      </c>
      <c r="D507" s="23"/>
      <c r="E507" s="27"/>
      <c r="F507" s="27"/>
      <c r="G507" s="27"/>
      <c r="H507" s="27">
        <f>H508</f>
        <v>0</v>
      </c>
      <c r="I507" s="129"/>
      <c r="J507" s="150">
        <f t="shared" si="67"/>
        <v>0</v>
      </c>
      <c r="K507" s="131"/>
    </row>
    <row r="508" spans="2:11" ht="27" hidden="1">
      <c r="B508" s="69" t="s">
        <v>332</v>
      </c>
      <c r="C508" s="54" t="s">
        <v>619</v>
      </c>
      <c r="D508" s="23" t="s">
        <v>334</v>
      </c>
      <c r="E508" s="27"/>
      <c r="F508" s="27"/>
      <c r="G508" s="27"/>
      <c r="H508" s="27">
        <f>H509</f>
        <v>0</v>
      </c>
      <c r="I508" s="129"/>
      <c r="J508" s="150">
        <f t="shared" si="67"/>
        <v>0</v>
      </c>
      <c r="K508" s="131"/>
    </row>
    <row r="509" spans="2:11" ht="13.5" hidden="1">
      <c r="B509" s="80" t="s">
        <v>106</v>
      </c>
      <c r="C509" s="54" t="s">
        <v>619</v>
      </c>
      <c r="D509" s="23" t="s">
        <v>107</v>
      </c>
      <c r="E509" s="27"/>
      <c r="F509" s="27"/>
      <c r="G509" s="27"/>
      <c r="H509" s="27">
        <f>H510</f>
        <v>0</v>
      </c>
      <c r="I509" s="129"/>
      <c r="J509" s="150">
        <f t="shared" si="67"/>
        <v>0</v>
      </c>
      <c r="K509" s="131"/>
    </row>
    <row r="510" spans="2:11" ht="13.5" hidden="1">
      <c r="B510" s="69" t="s">
        <v>335</v>
      </c>
      <c r="C510" s="54" t="s">
        <v>619</v>
      </c>
      <c r="D510" s="23" t="s">
        <v>109</v>
      </c>
      <c r="E510" s="27"/>
      <c r="F510" s="27"/>
      <c r="G510" s="27"/>
      <c r="H510" s="27">
        <f>'Функциональная 2020'!G648</f>
        <v>0</v>
      </c>
      <c r="I510" s="129"/>
      <c r="J510" s="150">
        <f t="shared" si="67"/>
        <v>0</v>
      </c>
      <c r="K510" s="131"/>
    </row>
    <row r="511" spans="2:11" ht="41.25">
      <c r="B511" s="152" t="s">
        <v>702</v>
      </c>
      <c r="C511" s="154" t="s">
        <v>703</v>
      </c>
      <c r="D511" s="153"/>
      <c r="E511" s="27"/>
      <c r="F511" s="27"/>
      <c r="G511" s="27"/>
      <c r="H511" s="155">
        <f aca="true" t="shared" si="74" ref="H511:I513">H512</f>
        <v>0</v>
      </c>
      <c r="I511" s="155">
        <f t="shared" si="74"/>
        <v>3494.4</v>
      </c>
      <c r="J511" s="160">
        <f>I511-H511</f>
        <v>3494.4</v>
      </c>
      <c r="K511" s="131"/>
    </row>
    <row r="512" spans="2:11" ht="27">
      <c r="B512" s="157" t="s">
        <v>332</v>
      </c>
      <c r="C512" s="154" t="s">
        <v>704</v>
      </c>
      <c r="D512" s="153" t="s">
        <v>334</v>
      </c>
      <c r="E512" s="27"/>
      <c r="F512" s="27"/>
      <c r="G512" s="27"/>
      <c r="H512" s="155">
        <f t="shared" si="74"/>
        <v>0</v>
      </c>
      <c r="I512" s="155">
        <f t="shared" si="74"/>
        <v>3494.4</v>
      </c>
      <c r="J512" s="160">
        <f aca="true" t="shared" si="75" ref="J512:J525">I512-H512</f>
        <v>3494.4</v>
      </c>
      <c r="K512" s="131"/>
    </row>
    <row r="513" spans="2:11" ht="13.5">
      <c r="B513" s="158" t="s">
        <v>106</v>
      </c>
      <c r="C513" s="154" t="s">
        <v>704</v>
      </c>
      <c r="D513" s="153" t="s">
        <v>107</v>
      </c>
      <c r="E513" s="27"/>
      <c r="F513" s="27"/>
      <c r="G513" s="27"/>
      <c r="H513" s="155">
        <f t="shared" si="74"/>
        <v>0</v>
      </c>
      <c r="I513" s="155">
        <f t="shared" si="74"/>
        <v>3494.4</v>
      </c>
      <c r="J513" s="160">
        <f t="shared" si="75"/>
        <v>3494.4</v>
      </c>
      <c r="K513" s="131"/>
    </row>
    <row r="514" spans="2:11" ht="27">
      <c r="B514" s="152" t="s">
        <v>340</v>
      </c>
      <c r="C514" s="154" t="s">
        <v>704</v>
      </c>
      <c r="D514" s="153" t="s">
        <v>108</v>
      </c>
      <c r="E514" s="27"/>
      <c r="F514" s="27"/>
      <c r="G514" s="27"/>
      <c r="H514" s="155">
        <f>'Функциональная 2020'!G652</f>
        <v>0</v>
      </c>
      <c r="I514" s="155">
        <f>'Функциональная 2020'!H652</f>
        <v>3494.4</v>
      </c>
      <c r="J514" s="160">
        <f t="shared" si="75"/>
        <v>3494.4</v>
      </c>
      <c r="K514" s="131"/>
    </row>
    <row r="515" spans="2:11" ht="27">
      <c r="B515" s="152" t="s">
        <v>705</v>
      </c>
      <c r="C515" s="154" t="s">
        <v>706</v>
      </c>
      <c r="D515" s="153"/>
      <c r="E515" s="27"/>
      <c r="F515" s="27"/>
      <c r="G515" s="27"/>
      <c r="H515" s="155">
        <f>H516+H523</f>
        <v>0</v>
      </c>
      <c r="I515" s="155">
        <f>I516+I523</f>
        <v>273</v>
      </c>
      <c r="J515" s="160">
        <f t="shared" si="75"/>
        <v>273</v>
      </c>
      <c r="K515" s="131"/>
    </row>
    <row r="516" spans="2:11" ht="27">
      <c r="B516" s="157" t="s">
        <v>332</v>
      </c>
      <c r="C516" s="154" t="s">
        <v>707</v>
      </c>
      <c r="D516" s="153" t="s">
        <v>334</v>
      </c>
      <c r="E516" s="27"/>
      <c r="F516" s="27"/>
      <c r="G516" s="27"/>
      <c r="H516" s="155">
        <f>H517+H519+H521</f>
        <v>0</v>
      </c>
      <c r="I516" s="155">
        <f>I517+I519+I521</f>
        <v>243</v>
      </c>
      <c r="J516" s="160">
        <f t="shared" si="75"/>
        <v>243</v>
      </c>
      <c r="K516" s="131"/>
    </row>
    <row r="517" spans="2:11" ht="13.5">
      <c r="B517" s="158" t="s">
        <v>106</v>
      </c>
      <c r="C517" s="154" t="s">
        <v>707</v>
      </c>
      <c r="D517" s="153" t="s">
        <v>107</v>
      </c>
      <c r="E517" s="27"/>
      <c r="F517" s="27"/>
      <c r="G517" s="27"/>
      <c r="H517" s="155">
        <f>H518</f>
        <v>0</v>
      </c>
      <c r="I517" s="155">
        <f>I518</f>
        <v>183</v>
      </c>
      <c r="J517" s="160">
        <f t="shared" si="75"/>
        <v>183</v>
      </c>
      <c r="K517" s="131"/>
    </row>
    <row r="518" spans="2:11" ht="13.5">
      <c r="B518" s="157" t="s">
        <v>709</v>
      </c>
      <c r="C518" s="154" t="s">
        <v>707</v>
      </c>
      <c r="D518" s="153" t="s">
        <v>708</v>
      </c>
      <c r="E518" s="27"/>
      <c r="F518" s="27"/>
      <c r="G518" s="27"/>
      <c r="H518" s="155">
        <f>'Функциональная 2020'!G656</f>
        <v>0</v>
      </c>
      <c r="I518" s="155">
        <f>'Функциональная 2020'!H656</f>
        <v>183</v>
      </c>
      <c r="J518" s="160">
        <f t="shared" si="75"/>
        <v>183</v>
      </c>
      <c r="K518" s="131"/>
    </row>
    <row r="519" spans="2:11" ht="13.5">
      <c r="B519" s="157" t="s">
        <v>710</v>
      </c>
      <c r="C519" s="154" t="s">
        <v>707</v>
      </c>
      <c r="D519" s="153" t="s">
        <v>711</v>
      </c>
      <c r="E519" s="27"/>
      <c r="F519" s="27"/>
      <c r="G519" s="27"/>
      <c r="H519" s="155">
        <f>H520</f>
        <v>0</v>
      </c>
      <c r="I519" s="155">
        <f>I520</f>
        <v>30</v>
      </c>
      <c r="J519" s="160">
        <f t="shared" si="75"/>
        <v>30</v>
      </c>
      <c r="K519" s="131"/>
    </row>
    <row r="520" spans="2:11" ht="13.5">
      <c r="B520" s="157" t="s">
        <v>713</v>
      </c>
      <c r="C520" s="154" t="s">
        <v>707</v>
      </c>
      <c r="D520" s="153" t="s">
        <v>712</v>
      </c>
      <c r="E520" s="27"/>
      <c r="F520" s="27"/>
      <c r="G520" s="27"/>
      <c r="H520" s="155">
        <f>'Функциональная 2020'!G658</f>
        <v>0</v>
      </c>
      <c r="I520" s="155">
        <f>'Функциональная 2020'!H658</f>
        <v>30</v>
      </c>
      <c r="J520" s="160">
        <f t="shared" si="75"/>
        <v>30</v>
      </c>
      <c r="K520" s="131"/>
    </row>
    <row r="521" spans="2:11" ht="27">
      <c r="B521" s="157" t="s">
        <v>714</v>
      </c>
      <c r="C521" s="154" t="s">
        <v>707</v>
      </c>
      <c r="D521" s="153" t="s">
        <v>715</v>
      </c>
      <c r="E521" s="27"/>
      <c r="F521" s="27"/>
      <c r="G521" s="27"/>
      <c r="H521" s="155">
        <f>H522</f>
        <v>0</v>
      </c>
      <c r="I521" s="155">
        <f>I522</f>
        <v>30</v>
      </c>
      <c r="J521" s="160">
        <f t="shared" si="75"/>
        <v>30</v>
      </c>
      <c r="K521" s="131"/>
    </row>
    <row r="522" spans="2:11" ht="27">
      <c r="B522" s="157" t="s">
        <v>716</v>
      </c>
      <c r="C522" s="154" t="s">
        <v>707</v>
      </c>
      <c r="D522" s="153" t="s">
        <v>717</v>
      </c>
      <c r="E522" s="27"/>
      <c r="F522" s="27"/>
      <c r="G522" s="27"/>
      <c r="H522" s="155">
        <f>'Функциональная 2020'!G660</f>
        <v>0</v>
      </c>
      <c r="I522" s="155">
        <f>'Функциональная 2020'!H660</f>
        <v>30</v>
      </c>
      <c r="J522" s="160">
        <f t="shared" si="75"/>
        <v>30</v>
      </c>
      <c r="K522" s="131"/>
    </row>
    <row r="523" spans="2:11" ht="13.5">
      <c r="B523" s="157" t="s">
        <v>97</v>
      </c>
      <c r="C523" s="154" t="s">
        <v>707</v>
      </c>
      <c r="D523" s="153" t="s">
        <v>98</v>
      </c>
      <c r="E523" s="27"/>
      <c r="F523" s="27"/>
      <c r="G523" s="27"/>
      <c r="H523" s="155">
        <f>H524</f>
        <v>0</v>
      </c>
      <c r="I523" s="155">
        <f>I524</f>
        <v>30</v>
      </c>
      <c r="J523" s="160">
        <f t="shared" si="75"/>
        <v>30</v>
      </c>
      <c r="K523" s="131"/>
    </row>
    <row r="524" spans="2:11" ht="41.25">
      <c r="B524" s="157" t="s">
        <v>718</v>
      </c>
      <c r="C524" s="154" t="s">
        <v>707</v>
      </c>
      <c r="D524" s="153" t="s">
        <v>719</v>
      </c>
      <c r="E524" s="27"/>
      <c r="F524" s="27"/>
      <c r="G524" s="27"/>
      <c r="H524" s="155">
        <f>H525</f>
        <v>0</v>
      </c>
      <c r="I524" s="155">
        <f>I525</f>
        <v>30</v>
      </c>
      <c r="J524" s="160">
        <f t="shared" si="75"/>
        <v>30</v>
      </c>
      <c r="K524" s="131"/>
    </row>
    <row r="525" spans="2:11" ht="41.25">
      <c r="B525" s="157" t="s">
        <v>721</v>
      </c>
      <c r="C525" s="154" t="s">
        <v>707</v>
      </c>
      <c r="D525" s="153" t="s">
        <v>720</v>
      </c>
      <c r="E525" s="27"/>
      <c r="F525" s="27"/>
      <c r="G525" s="27"/>
      <c r="H525" s="155">
        <f>'Функциональная 2020'!G663</f>
        <v>0</v>
      </c>
      <c r="I525" s="155">
        <f>'Функциональная 2020'!H663</f>
        <v>30</v>
      </c>
      <c r="J525" s="160">
        <f t="shared" si="75"/>
        <v>30</v>
      </c>
      <c r="K525" s="131"/>
    </row>
    <row r="526" spans="2:11" ht="54.75">
      <c r="B526" s="16" t="s">
        <v>665</v>
      </c>
      <c r="C526" s="54" t="s">
        <v>688</v>
      </c>
      <c r="D526" s="23"/>
      <c r="E526" s="27"/>
      <c r="F526" s="27"/>
      <c r="G526" s="27"/>
      <c r="H526" s="27">
        <f aca="true" t="shared" si="76" ref="H526:I528">H527</f>
        <v>0</v>
      </c>
      <c r="I526" s="27">
        <f t="shared" si="76"/>
        <v>291.62</v>
      </c>
      <c r="J526" s="150">
        <f t="shared" si="67"/>
        <v>291.62</v>
      </c>
      <c r="K526" s="131"/>
    </row>
    <row r="527" spans="2:11" ht="27">
      <c r="B527" s="69" t="s">
        <v>332</v>
      </c>
      <c r="C527" s="54" t="s">
        <v>688</v>
      </c>
      <c r="D527" s="23" t="s">
        <v>334</v>
      </c>
      <c r="E527" s="27"/>
      <c r="F527" s="27"/>
      <c r="G527" s="27"/>
      <c r="H527" s="27">
        <f t="shared" si="76"/>
        <v>0</v>
      </c>
      <c r="I527" s="27">
        <f t="shared" si="76"/>
        <v>291.62</v>
      </c>
      <c r="J527" s="150">
        <f t="shared" si="67"/>
        <v>291.62</v>
      </c>
      <c r="K527" s="131"/>
    </row>
    <row r="528" spans="2:11" ht="13.5">
      <c r="B528" s="80" t="s">
        <v>106</v>
      </c>
      <c r="C528" s="54" t="s">
        <v>688</v>
      </c>
      <c r="D528" s="23" t="s">
        <v>107</v>
      </c>
      <c r="E528" s="27"/>
      <c r="F528" s="27"/>
      <c r="G528" s="27"/>
      <c r="H528" s="27">
        <f t="shared" si="76"/>
        <v>0</v>
      </c>
      <c r="I528" s="27">
        <f t="shared" si="76"/>
        <v>291.62</v>
      </c>
      <c r="J528" s="150">
        <f t="shared" si="67"/>
        <v>291.62</v>
      </c>
      <c r="K528" s="131"/>
    </row>
    <row r="529" spans="2:11" ht="27">
      <c r="B529" s="15" t="s">
        <v>351</v>
      </c>
      <c r="C529" s="54" t="s">
        <v>688</v>
      </c>
      <c r="D529" s="23" t="s">
        <v>108</v>
      </c>
      <c r="E529" s="27"/>
      <c r="F529" s="27"/>
      <c r="G529" s="27"/>
      <c r="H529" s="27">
        <f>'Функциональная 2020'!G667</f>
        <v>0</v>
      </c>
      <c r="I529" s="27">
        <f>'Функциональная 2020'!H667</f>
        <v>291.62</v>
      </c>
      <c r="J529" s="150">
        <f t="shared" si="67"/>
        <v>291.62</v>
      </c>
      <c r="K529" s="131"/>
    </row>
    <row r="530" spans="2:12" ht="27">
      <c r="B530" s="15" t="s">
        <v>390</v>
      </c>
      <c r="C530" s="54" t="s">
        <v>461</v>
      </c>
      <c r="D530" s="23"/>
      <c r="E530" s="31"/>
      <c r="F530" s="31"/>
      <c r="G530" s="31"/>
      <c r="H530" s="31">
        <f>H531</f>
        <v>20443.300000000003</v>
      </c>
      <c r="I530" s="31">
        <f>I531</f>
        <v>20443.340000000004</v>
      </c>
      <c r="J530" s="150">
        <f t="shared" si="67"/>
        <v>0.040000000000873115</v>
      </c>
      <c r="K530" s="131">
        <f aca="true" t="shared" si="77" ref="K530:K570">H530-G530</f>
        <v>20443.300000000003</v>
      </c>
      <c r="L530" s="86"/>
    </row>
    <row r="531" spans="2:11" ht="27">
      <c r="B531" s="15" t="s">
        <v>392</v>
      </c>
      <c r="C531" s="54" t="s">
        <v>393</v>
      </c>
      <c r="D531" s="23"/>
      <c r="E531" s="31"/>
      <c r="F531" s="31"/>
      <c r="G531" s="31"/>
      <c r="H531" s="31">
        <f>H532+H539+H546+H553+H560</f>
        <v>20443.300000000003</v>
      </c>
      <c r="I531" s="31">
        <f>I532+I539+I546+I553+I560</f>
        <v>20443.340000000004</v>
      </c>
      <c r="J531" s="150">
        <f t="shared" si="67"/>
        <v>0.040000000000873115</v>
      </c>
      <c r="K531" s="131">
        <f t="shared" si="77"/>
        <v>20443.300000000003</v>
      </c>
    </row>
    <row r="532" spans="2:11" ht="41.25">
      <c r="B532" s="15" t="s">
        <v>470</v>
      </c>
      <c r="C532" s="54" t="s">
        <v>471</v>
      </c>
      <c r="D532" s="23"/>
      <c r="E532" s="31"/>
      <c r="F532" s="31"/>
      <c r="G532" s="31"/>
      <c r="H532" s="31">
        <f>H533+H536</f>
        <v>131.3</v>
      </c>
      <c r="I532" s="31">
        <f>I533+I536</f>
        <v>202</v>
      </c>
      <c r="J532" s="150">
        <f t="shared" si="67"/>
        <v>70.69999999999999</v>
      </c>
      <c r="K532" s="131">
        <f t="shared" si="77"/>
        <v>131.3</v>
      </c>
    </row>
    <row r="533" spans="2:11" ht="27">
      <c r="B533" s="58" t="s">
        <v>192</v>
      </c>
      <c r="C533" s="54" t="s">
        <v>471</v>
      </c>
      <c r="D533" s="23" t="s">
        <v>282</v>
      </c>
      <c r="E533" s="27" t="e">
        <f>#REF!+#REF!</f>
        <v>#REF!</v>
      </c>
      <c r="F533" s="27" t="e">
        <f>#REF!+#REF!</f>
        <v>#REF!</v>
      </c>
      <c r="G533" s="27" t="e">
        <f>#REF!+#REF!</f>
        <v>#REF!</v>
      </c>
      <c r="H533" s="27">
        <f>H534</f>
        <v>1.3</v>
      </c>
      <c r="I533" s="27">
        <f>I534</f>
        <v>2</v>
      </c>
      <c r="J533" s="150">
        <f t="shared" si="67"/>
        <v>0.7</v>
      </c>
      <c r="K533" s="131" t="e">
        <f t="shared" si="77"/>
        <v>#REF!</v>
      </c>
    </row>
    <row r="534" spans="2:11" ht="13.5">
      <c r="B534" s="15" t="s">
        <v>82</v>
      </c>
      <c r="C534" s="54" t="s">
        <v>471</v>
      </c>
      <c r="D534" s="23" t="s">
        <v>83</v>
      </c>
      <c r="E534" s="27"/>
      <c r="F534" s="27"/>
      <c r="G534" s="27"/>
      <c r="H534" s="27">
        <f>H535</f>
        <v>1.3</v>
      </c>
      <c r="I534" s="27">
        <f>I535</f>
        <v>2</v>
      </c>
      <c r="J534" s="150">
        <f t="shared" si="67"/>
        <v>0.7</v>
      </c>
      <c r="K534" s="131">
        <f t="shared" si="77"/>
        <v>1.3</v>
      </c>
    </row>
    <row r="535" spans="2:11" ht="27">
      <c r="B535" s="16" t="s">
        <v>86</v>
      </c>
      <c r="C535" s="54" t="s">
        <v>471</v>
      </c>
      <c r="D535" s="23" t="s">
        <v>85</v>
      </c>
      <c r="E535" s="27"/>
      <c r="F535" s="27"/>
      <c r="G535" s="27"/>
      <c r="H535" s="27">
        <f>'Функциональная 2020'!G910</f>
        <v>1.3</v>
      </c>
      <c r="I535" s="27">
        <f>'Функциональная 2020'!H910</f>
        <v>2</v>
      </c>
      <c r="J535" s="150">
        <f t="shared" si="67"/>
        <v>0.7</v>
      </c>
      <c r="K535" s="131">
        <f t="shared" si="77"/>
        <v>1.3</v>
      </c>
    </row>
    <row r="536" spans="2:11" ht="13.5">
      <c r="B536" s="69" t="s">
        <v>168</v>
      </c>
      <c r="C536" s="54" t="s">
        <v>471</v>
      </c>
      <c r="D536" s="23" t="s">
        <v>169</v>
      </c>
      <c r="E536" s="27"/>
      <c r="F536" s="27"/>
      <c r="G536" s="27"/>
      <c r="H536" s="27">
        <f>H537</f>
        <v>130</v>
      </c>
      <c r="I536" s="27">
        <f>I537</f>
        <v>200</v>
      </c>
      <c r="J536" s="150">
        <f t="shared" si="67"/>
        <v>70</v>
      </c>
      <c r="K536" s="131">
        <f t="shared" si="77"/>
        <v>130</v>
      </c>
    </row>
    <row r="537" spans="2:11" ht="13.5">
      <c r="B537" s="69" t="s">
        <v>124</v>
      </c>
      <c r="C537" s="54" t="s">
        <v>471</v>
      </c>
      <c r="D537" s="23" t="s">
        <v>466</v>
      </c>
      <c r="E537" s="27"/>
      <c r="F537" s="27"/>
      <c r="G537" s="27"/>
      <c r="H537" s="27">
        <f>H538</f>
        <v>130</v>
      </c>
      <c r="I537" s="27">
        <f>I538</f>
        <v>200</v>
      </c>
      <c r="J537" s="150">
        <f t="shared" si="67"/>
        <v>70</v>
      </c>
      <c r="K537" s="131">
        <f t="shared" si="77"/>
        <v>130</v>
      </c>
    </row>
    <row r="538" spans="2:11" ht="13.5">
      <c r="B538" s="16" t="s">
        <v>126</v>
      </c>
      <c r="C538" s="54" t="s">
        <v>471</v>
      </c>
      <c r="D538" s="23" t="s">
        <v>125</v>
      </c>
      <c r="E538" s="27"/>
      <c r="F538" s="27"/>
      <c r="G538" s="27"/>
      <c r="H538" s="27">
        <f>'Функциональная 2020'!G913</f>
        <v>130</v>
      </c>
      <c r="I538" s="27">
        <f>'Функциональная 2020'!H913</f>
        <v>200</v>
      </c>
      <c r="J538" s="150">
        <f t="shared" si="67"/>
        <v>70</v>
      </c>
      <c r="K538" s="131">
        <f t="shared" si="77"/>
        <v>130</v>
      </c>
    </row>
    <row r="539" spans="2:11" ht="27">
      <c r="B539" s="18" t="s">
        <v>64</v>
      </c>
      <c r="C539" s="54" t="s">
        <v>465</v>
      </c>
      <c r="D539" s="23"/>
      <c r="E539" s="27" t="e">
        <f>#REF!+#REF!+#REF!</f>
        <v>#REF!</v>
      </c>
      <c r="F539" s="27" t="e">
        <f>#REF!+#REF!+#REF!</f>
        <v>#REF!</v>
      </c>
      <c r="G539" s="27" t="e">
        <f>#REF!+#REF!+#REF!</f>
        <v>#REF!</v>
      </c>
      <c r="H539" s="27">
        <f>H540+H543</f>
        <v>4623</v>
      </c>
      <c r="I539" s="27">
        <f>I540+I543</f>
        <v>4623</v>
      </c>
      <c r="J539" s="150">
        <f t="shared" si="67"/>
        <v>0</v>
      </c>
      <c r="K539" s="131" t="e">
        <f t="shared" si="77"/>
        <v>#REF!</v>
      </c>
    </row>
    <row r="540" spans="2:11" ht="27">
      <c r="B540" s="58" t="s">
        <v>192</v>
      </c>
      <c r="C540" s="54" t="s">
        <v>465</v>
      </c>
      <c r="D540" s="23" t="s">
        <v>282</v>
      </c>
      <c r="E540" s="27" t="e">
        <f>#REF!+#REF!</f>
        <v>#REF!</v>
      </c>
      <c r="F540" s="27" t="e">
        <f>#REF!+#REF!</f>
        <v>#REF!</v>
      </c>
      <c r="G540" s="27" t="e">
        <f>#REF!+#REF!</f>
        <v>#REF!</v>
      </c>
      <c r="H540" s="27">
        <f>H541</f>
        <v>23</v>
      </c>
      <c r="I540" s="27">
        <f>I541</f>
        <v>23</v>
      </c>
      <c r="J540" s="150">
        <f t="shared" si="67"/>
        <v>0</v>
      </c>
      <c r="K540" s="131" t="e">
        <f t="shared" si="77"/>
        <v>#REF!</v>
      </c>
    </row>
    <row r="541" spans="2:11" ht="13.5">
      <c r="B541" s="15" t="s">
        <v>82</v>
      </c>
      <c r="C541" s="54" t="s">
        <v>465</v>
      </c>
      <c r="D541" s="23" t="s">
        <v>83</v>
      </c>
      <c r="E541" s="27"/>
      <c r="F541" s="27"/>
      <c r="G541" s="27"/>
      <c r="H541" s="27">
        <f>H542</f>
        <v>23</v>
      </c>
      <c r="I541" s="27">
        <f>I542</f>
        <v>23</v>
      </c>
      <c r="J541" s="150">
        <f t="shared" si="67"/>
        <v>0</v>
      </c>
      <c r="K541" s="131">
        <f t="shared" si="77"/>
        <v>23</v>
      </c>
    </row>
    <row r="542" spans="2:11" ht="27">
      <c r="B542" s="16" t="s">
        <v>86</v>
      </c>
      <c r="C542" s="54" t="s">
        <v>465</v>
      </c>
      <c r="D542" s="23" t="s">
        <v>85</v>
      </c>
      <c r="E542" s="27"/>
      <c r="F542" s="27"/>
      <c r="G542" s="27"/>
      <c r="H542" s="27">
        <f>'Функциональная 2020'!G917</f>
        <v>23</v>
      </c>
      <c r="I542" s="27">
        <f>'Функциональная 2020'!H917</f>
        <v>23</v>
      </c>
      <c r="J542" s="150">
        <f t="shared" si="67"/>
        <v>0</v>
      </c>
      <c r="K542" s="131">
        <f t="shared" si="77"/>
        <v>23</v>
      </c>
    </row>
    <row r="543" spans="2:11" ht="13.5">
      <c r="B543" s="69" t="s">
        <v>168</v>
      </c>
      <c r="C543" s="54" t="s">
        <v>465</v>
      </c>
      <c r="D543" s="23" t="s">
        <v>169</v>
      </c>
      <c r="E543" s="27"/>
      <c r="F543" s="27"/>
      <c r="G543" s="27"/>
      <c r="H543" s="27">
        <f>H544</f>
        <v>4600</v>
      </c>
      <c r="I543" s="27">
        <f>I544</f>
        <v>4600</v>
      </c>
      <c r="J543" s="150">
        <f t="shared" si="67"/>
        <v>0</v>
      </c>
      <c r="K543" s="131">
        <f t="shared" si="77"/>
        <v>4600</v>
      </c>
    </row>
    <row r="544" spans="2:11" ht="13.5">
      <c r="B544" s="69" t="s">
        <v>124</v>
      </c>
      <c r="C544" s="54" t="s">
        <v>465</v>
      </c>
      <c r="D544" s="23" t="s">
        <v>466</v>
      </c>
      <c r="E544" s="27"/>
      <c r="F544" s="27"/>
      <c r="G544" s="27"/>
      <c r="H544" s="27">
        <f>H545</f>
        <v>4600</v>
      </c>
      <c r="I544" s="27">
        <f>I545</f>
        <v>4600</v>
      </c>
      <c r="J544" s="150">
        <f t="shared" si="67"/>
        <v>0</v>
      </c>
      <c r="K544" s="131">
        <f t="shared" si="77"/>
        <v>4600</v>
      </c>
    </row>
    <row r="545" spans="2:11" ht="13.5">
      <c r="B545" s="16" t="s">
        <v>126</v>
      </c>
      <c r="C545" s="54" t="s">
        <v>465</v>
      </c>
      <c r="D545" s="23" t="s">
        <v>125</v>
      </c>
      <c r="E545" s="27"/>
      <c r="F545" s="27"/>
      <c r="G545" s="27"/>
      <c r="H545" s="27">
        <f>'Функциональная 2020'!G920</f>
        <v>4600</v>
      </c>
      <c r="I545" s="27">
        <f>'Функциональная 2020'!H920</f>
        <v>4600</v>
      </c>
      <c r="J545" s="150">
        <f t="shared" si="67"/>
        <v>0</v>
      </c>
      <c r="K545" s="131">
        <f t="shared" si="77"/>
        <v>4600</v>
      </c>
    </row>
    <row r="546" spans="2:11" ht="13.5">
      <c r="B546" s="16" t="s">
        <v>159</v>
      </c>
      <c r="C546" s="54" t="s">
        <v>467</v>
      </c>
      <c r="D546" s="23"/>
      <c r="E546" s="27"/>
      <c r="F546" s="27"/>
      <c r="G546" s="27"/>
      <c r="H546" s="27">
        <f>H547+H550</f>
        <v>2964.7</v>
      </c>
      <c r="I546" s="27">
        <f>I547+I550</f>
        <v>2894</v>
      </c>
      <c r="J546" s="150">
        <f t="shared" si="67"/>
        <v>-70.69999999999982</v>
      </c>
      <c r="K546" s="131">
        <f t="shared" si="77"/>
        <v>2964.7</v>
      </c>
    </row>
    <row r="547" spans="2:11" ht="27">
      <c r="B547" s="58" t="s">
        <v>192</v>
      </c>
      <c r="C547" s="54" t="s">
        <v>467</v>
      </c>
      <c r="D547" s="23" t="s">
        <v>282</v>
      </c>
      <c r="E547" s="27" t="e">
        <f>#REF!+#REF!</f>
        <v>#REF!</v>
      </c>
      <c r="F547" s="27" t="e">
        <f>#REF!+#REF!</f>
        <v>#REF!</v>
      </c>
      <c r="G547" s="27" t="e">
        <f>#REF!+#REF!</f>
        <v>#REF!</v>
      </c>
      <c r="H547" s="27">
        <f>H548</f>
        <v>14.7</v>
      </c>
      <c r="I547" s="27">
        <f>I548</f>
        <v>14.7</v>
      </c>
      <c r="J547" s="150">
        <f t="shared" si="67"/>
        <v>0</v>
      </c>
      <c r="K547" s="131" t="e">
        <f t="shared" si="77"/>
        <v>#REF!</v>
      </c>
    </row>
    <row r="548" spans="2:11" ht="13.5">
      <c r="B548" s="15" t="s">
        <v>82</v>
      </c>
      <c r="C548" s="54" t="s">
        <v>467</v>
      </c>
      <c r="D548" s="23" t="s">
        <v>83</v>
      </c>
      <c r="E548" s="27"/>
      <c r="F548" s="27"/>
      <c r="G548" s="27"/>
      <c r="H548" s="27">
        <f>H549</f>
        <v>14.7</v>
      </c>
      <c r="I548" s="27">
        <f>I549</f>
        <v>14.7</v>
      </c>
      <c r="J548" s="150">
        <f t="shared" si="67"/>
        <v>0</v>
      </c>
      <c r="K548" s="131">
        <f t="shared" si="77"/>
        <v>14.7</v>
      </c>
    </row>
    <row r="549" spans="2:11" ht="27">
      <c r="B549" s="16" t="s">
        <v>86</v>
      </c>
      <c r="C549" s="54" t="s">
        <v>467</v>
      </c>
      <c r="D549" s="23" t="s">
        <v>85</v>
      </c>
      <c r="E549" s="27"/>
      <c r="F549" s="27"/>
      <c r="G549" s="27"/>
      <c r="H549" s="27">
        <f>'Функциональная 2020'!G924</f>
        <v>14.7</v>
      </c>
      <c r="I549" s="27">
        <f>'Функциональная 2020'!H924</f>
        <v>14.7</v>
      </c>
      <c r="J549" s="150">
        <f aca="true" t="shared" si="78" ref="J549:J612">I549-H549</f>
        <v>0</v>
      </c>
      <c r="K549" s="131">
        <f t="shared" si="77"/>
        <v>14.7</v>
      </c>
    </row>
    <row r="550" spans="2:11" ht="13.5">
      <c r="B550" s="69" t="s">
        <v>168</v>
      </c>
      <c r="C550" s="54" t="s">
        <v>467</v>
      </c>
      <c r="D550" s="23" t="s">
        <v>169</v>
      </c>
      <c r="E550" s="27"/>
      <c r="F550" s="27"/>
      <c r="G550" s="27"/>
      <c r="H550" s="27">
        <f>H551</f>
        <v>2950</v>
      </c>
      <c r="I550" s="27">
        <f>I551</f>
        <v>2879.3</v>
      </c>
      <c r="J550" s="150">
        <f t="shared" si="78"/>
        <v>-70.69999999999982</v>
      </c>
      <c r="K550" s="131">
        <f t="shared" si="77"/>
        <v>2950</v>
      </c>
    </row>
    <row r="551" spans="2:11" ht="13.5">
      <c r="B551" s="69" t="s">
        <v>124</v>
      </c>
      <c r="C551" s="54" t="s">
        <v>467</v>
      </c>
      <c r="D551" s="23" t="s">
        <v>103</v>
      </c>
      <c r="E551" s="27"/>
      <c r="F551" s="27"/>
      <c r="G551" s="27"/>
      <c r="H551" s="27">
        <f>H552</f>
        <v>2950</v>
      </c>
      <c r="I551" s="27">
        <f>I552</f>
        <v>2879.3</v>
      </c>
      <c r="J551" s="150">
        <f t="shared" si="78"/>
        <v>-70.69999999999982</v>
      </c>
      <c r="K551" s="131">
        <f t="shared" si="77"/>
        <v>2950</v>
      </c>
    </row>
    <row r="552" spans="2:11" ht="13.5">
      <c r="B552" s="16" t="s">
        <v>126</v>
      </c>
      <c r="C552" s="54" t="s">
        <v>467</v>
      </c>
      <c r="D552" s="23" t="s">
        <v>532</v>
      </c>
      <c r="E552" s="27"/>
      <c r="F552" s="27"/>
      <c r="G552" s="27"/>
      <c r="H552" s="27">
        <f>'Функциональная 2020'!G927</f>
        <v>2950</v>
      </c>
      <c r="I552" s="27">
        <f>'Функциональная 2020'!H927</f>
        <v>2879.3</v>
      </c>
      <c r="J552" s="150">
        <f t="shared" si="78"/>
        <v>-70.69999999999982</v>
      </c>
      <c r="K552" s="131">
        <f t="shared" si="77"/>
        <v>2950</v>
      </c>
    </row>
    <row r="553" spans="2:11" ht="27">
      <c r="B553" s="16" t="s">
        <v>469</v>
      </c>
      <c r="C553" s="54" t="s">
        <v>468</v>
      </c>
      <c r="D553" s="23"/>
      <c r="E553" s="27"/>
      <c r="F553" s="27"/>
      <c r="G553" s="27"/>
      <c r="H553" s="27">
        <f>H554+H557</f>
        <v>9703.900000000001</v>
      </c>
      <c r="I553" s="27">
        <f>I554+I557</f>
        <v>9703.94</v>
      </c>
      <c r="J553" s="150">
        <f t="shared" si="78"/>
        <v>0.039999999999054126</v>
      </c>
      <c r="K553" s="131">
        <f t="shared" si="77"/>
        <v>9703.900000000001</v>
      </c>
    </row>
    <row r="554" spans="2:11" ht="27">
      <c r="B554" s="58" t="s">
        <v>192</v>
      </c>
      <c r="C554" s="54" t="s">
        <v>468</v>
      </c>
      <c r="D554" s="23" t="s">
        <v>282</v>
      </c>
      <c r="E554" s="27" t="e">
        <f>#REF!+#REF!</f>
        <v>#REF!</v>
      </c>
      <c r="F554" s="27" t="e">
        <f>#REF!+#REF!</f>
        <v>#REF!</v>
      </c>
      <c r="G554" s="27" t="e">
        <f>#REF!+#REF!</f>
        <v>#REF!</v>
      </c>
      <c r="H554" s="27">
        <f>H555</f>
        <v>48.2</v>
      </c>
      <c r="I554" s="27">
        <f>I555</f>
        <v>48.2</v>
      </c>
      <c r="J554" s="150">
        <f t="shared" si="78"/>
        <v>0</v>
      </c>
      <c r="K554" s="131" t="e">
        <f t="shared" si="77"/>
        <v>#REF!</v>
      </c>
    </row>
    <row r="555" spans="2:11" ht="13.5">
      <c r="B555" s="15" t="s">
        <v>82</v>
      </c>
      <c r="C555" s="54" t="s">
        <v>468</v>
      </c>
      <c r="D555" s="23" t="s">
        <v>83</v>
      </c>
      <c r="E555" s="27"/>
      <c r="F555" s="27"/>
      <c r="G555" s="27"/>
      <c r="H555" s="27">
        <f>H556</f>
        <v>48.2</v>
      </c>
      <c r="I555" s="27">
        <f>I556</f>
        <v>48.2</v>
      </c>
      <c r="J555" s="150">
        <f t="shared" si="78"/>
        <v>0</v>
      </c>
      <c r="K555" s="131">
        <f t="shared" si="77"/>
        <v>48.2</v>
      </c>
    </row>
    <row r="556" spans="2:11" ht="27">
      <c r="B556" s="16" t="s">
        <v>86</v>
      </c>
      <c r="C556" s="54" t="s">
        <v>468</v>
      </c>
      <c r="D556" s="23" t="s">
        <v>85</v>
      </c>
      <c r="E556" s="27"/>
      <c r="F556" s="27"/>
      <c r="G556" s="27"/>
      <c r="H556" s="27">
        <f>'Функциональная 2020'!G931</f>
        <v>48.2</v>
      </c>
      <c r="I556" s="27">
        <f>'Функциональная 2020'!H931</f>
        <v>48.2</v>
      </c>
      <c r="J556" s="150">
        <f t="shared" si="78"/>
        <v>0</v>
      </c>
      <c r="K556" s="131">
        <f t="shared" si="77"/>
        <v>48.2</v>
      </c>
    </row>
    <row r="557" spans="2:11" ht="13.5">
      <c r="B557" s="69" t="s">
        <v>168</v>
      </c>
      <c r="C557" s="54" t="s">
        <v>468</v>
      </c>
      <c r="D557" s="23" t="s">
        <v>169</v>
      </c>
      <c r="E557" s="27"/>
      <c r="F557" s="27"/>
      <c r="G557" s="27"/>
      <c r="H557" s="27">
        <f>H558</f>
        <v>9655.7</v>
      </c>
      <c r="I557" s="27">
        <f>I558</f>
        <v>9655.74</v>
      </c>
      <c r="J557" s="150">
        <f t="shared" si="78"/>
        <v>0.039999999999054126</v>
      </c>
      <c r="K557" s="131">
        <f t="shared" si="77"/>
        <v>9655.7</v>
      </c>
    </row>
    <row r="558" spans="2:11" ht="13.5">
      <c r="B558" s="69" t="s">
        <v>124</v>
      </c>
      <c r="C558" s="54" t="s">
        <v>468</v>
      </c>
      <c r="D558" s="23" t="s">
        <v>466</v>
      </c>
      <c r="E558" s="27"/>
      <c r="F558" s="27"/>
      <c r="G558" s="27"/>
      <c r="H558" s="27">
        <f>H559</f>
        <v>9655.7</v>
      </c>
      <c r="I558" s="27">
        <f>I559</f>
        <v>9655.74</v>
      </c>
      <c r="J558" s="150">
        <f t="shared" si="78"/>
        <v>0.039999999999054126</v>
      </c>
      <c r="K558" s="131">
        <f t="shared" si="77"/>
        <v>9655.7</v>
      </c>
    </row>
    <row r="559" spans="2:11" ht="13.5">
      <c r="B559" s="16" t="s">
        <v>126</v>
      </c>
      <c r="C559" s="54" t="s">
        <v>468</v>
      </c>
      <c r="D559" s="23" t="s">
        <v>125</v>
      </c>
      <c r="E559" s="27"/>
      <c r="F559" s="27"/>
      <c r="G559" s="27"/>
      <c r="H559" s="27">
        <f>'Функциональная 2020'!G934</f>
        <v>9655.7</v>
      </c>
      <c r="I559" s="27">
        <f>'Функциональная 2020'!H934</f>
        <v>9655.74</v>
      </c>
      <c r="J559" s="150">
        <f t="shared" si="78"/>
        <v>0.039999999999054126</v>
      </c>
      <c r="K559" s="131">
        <f t="shared" si="77"/>
        <v>9655.7</v>
      </c>
    </row>
    <row r="560" spans="2:11" ht="41.25">
      <c r="B560" s="58" t="s">
        <v>54</v>
      </c>
      <c r="C560" s="54" t="s">
        <v>394</v>
      </c>
      <c r="D560" s="23"/>
      <c r="E560" s="27"/>
      <c r="F560" s="27"/>
      <c r="G560" s="27"/>
      <c r="H560" s="27">
        <f>H561+H566+H570</f>
        <v>3020.4</v>
      </c>
      <c r="I560" s="27">
        <f>I561+I566+I570</f>
        <v>3020.4</v>
      </c>
      <c r="J560" s="150">
        <f t="shared" si="78"/>
        <v>0</v>
      </c>
      <c r="K560" s="131">
        <f t="shared" si="77"/>
        <v>3020.4</v>
      </c>
    </row>
    <row r="561" spans="2:11" ht="41.25">
      <c r="B561" s="63" t="s">
        <v>188</v>
      </c>
      <c r="C561" s="54" t="s">
        <v>394</v>
      </c>
      <c r="D561" s="23" t="s">
        <v>190</v>
      </c>
      <c r="E561" s="27"/>
      <c r="F561" s="27"/>
      <c r="G561" s="27"/>
      <c r="H561" s="27">
        <f>H562</f>
        <v>2342</v>
      </c>
      <c r="I561" s="27">
        <f>I562</f>
        <v>2342</v>
      </c>
      <c r="J561" s="150">
        <f t="shared" si="78"/>
        <v>0</v>
      </c>
      <c r="K561" s="131">
        <f t="shared" si="77"/>
        <v>2342</v>
      </c>
    </row>
    <row r="562" spans="2:11" ht="13.5">
      <c r="B562" s="15" t="s">
        <v>81</v>
      </c>
      <c r="C562" s="54" t="s">
        <v>394</v>
      </c>
      <c r="D562" s="23" t="s">
        <v>79</v>
      </c>
      <c r="E562" s="27">
        <f>E563+E564</f>
        <v>5435.1</v>
      </c>
      <c r="F562" s="27">
        <f>F563+F564</f>
        <v>5435.1</v>
      </c>
      <c r="G562" s="27">
        <f>G563+G564</f>
        <v>5435.1</v>
      </c>
      <c r="H562" s="27">
        <f>H563+H564+H565</f>
        <v>2342</v>
      </c>
      <c r="I562" s="27">
        <f>I563+I564+I565</f>
        <v>2342</v>
      </c>
      <c r="J562" s="150">
        <f t="shared" si="78"/>
        <v>0</v>
      </c>
      <c r="K562" s="131">
        <f t="shared" si="77"/>
        <v>-3093.1000000000004</v>
      </c>
    </row>
    <row r="563" spans="2:11" ht="13.5">
      <c r="B563" s="15" t="s">
        <v>80</v>
      </c>
      <c r="C563" s="54" t="s">
        <v>394</v>
      </c>
      <c r="D563" s="23" t="s">
        <v>78</v>
      </c>
      <c r="E563" s="27">
        <v>5431.1</v>
      </c>
      <c r="F563" s="27">
        <v>5431.1</v>
      </c>
      <c r="G563" s="27">
        <v>5431.1</v>
      </c>
      <c r="H563" s="27">
        <f>'Функциональная 2020'!G711</f>
        <v>1472</v>
      </c>
      <c r="I563" s="27">
        <f>'Функциональная 2020'!H711</f>
        <v>1472</v>
      </c>
      <c r="J563" s="150">
        <f t="shared" si="78"/>
        <v>0</v>
      </c>
      <c r="K563" s="131">
        <f t="shared" si="77"/>
        <v>-3959.1000000000004</v>
      </c>
    </row>
    <row r="564" spans="2:11" ht="13.5">
      <c r="B564" s="16" t="s">
        <v>95</v>
      </c>
      <c r="C564" s="54" t="s">
        <v>394</v>
      </c>
      <c r="D564" s="23" t="s">
        <v>96</v>
      </c>
      <c r="E564" s="27">
        <v>4</v>
      </c>
      <c r="F564" s="27">
        <v>4</v>
      </c>
      <c r="G564" s="27">
        <v>4</v>
      </c>
      <c r="H564" s="27">
        <f>'Функциональная 2020'!G712</f>
        <v>425</v>
      </c>
      <c r="I564" s="27">
        <f>'Функциональная 2020'!H712</f>
        <v>425</v>
      </c>
      <c r="J564" s="150">
        <f t="shared" si="78"/>
        <v>0</v>
      </c>
      <c r="K564" s="131">
        <f t="shared" si="77"/>
        <v>421</v>
      </c>
    </row>
    <row r="565" spans="2:11" ht="27">
      <c r="B565" s="16" t="s">
        <v>174</v>
      </c>
      <c r="C565" s="54" t="s">
        <v>394</v>
      </c>
      <c r="D565" s="23" t="s">
        <v>173</v>
      </c>
      <c r="E565" s="27"/>
      <c r="F565" s="27"/>
      <c r="G565" s="27"/>
      <c r="H565" s="27">
        <f>'Функциональная 2020'!G713</f>
        <v>445</v>
      </c>
      <c r="I565" s="27">
        <f>'Функциональная 2020'!H713</f>
        <v>445</v>
      </c>
      <c r="J565" s="150">
        <f t="shared" si="78"/>
        <v>0</v>
      </c>
      <c r="K565" s="131">
        <f t="shared" si="77"/>
        <v>445</v>
      </c>
    </row>
    <row r="566" spans="2:11" ht="27">
      <c r="B566" s="58" t="s">
        <v>192</v>
      </c>
      <c r="C566" s="54" t="s">
        <v>394</v>
      </c>
      <c r="D566" s="23" t="s">
        <v>193</v>
      </c>
      <c r="E566" s="27"/>
      <c r="F566" s="27"/>
      <c r="G566" s="27"/>
      <c r="H566" s="27">
        <f>H567</f>
        <v>678.4</v>
      </c>
      <c r="I566" s="27">
        <f>I567</f>
        <v>678.4</v>
      </c>
      <c r="J566" s="150">
        <f t="shared" si="78"/>
        <v>0</v>
      </c>
      <c r="K566" s="131">
        <f t="shared" si="77"/>
        <v>678.4</v>
      </c>
    </row>
    <row r="567" spans="2:11" ht="13.5">
      <c r="B567" s="15" t="s">
        <v>82</v>
      </c>
      <c r="C567" s="54" t="s">
        <v>394</v>
      </c>
      <c r="D567" s="23" t="s">
        <v>83</v>
      </c>
      <c r="E567" s="27">
        <f>E568+E569</f>
        <v>813</v>
      </c>
      <c r="F567" s="27">
        <f>F568+F569</f>
        <v>813</v>
      </c>
      <c r="G567" s="27">
        <f>G568+G569</f>
        <v>812</v>
      </c>
      <c r="H567" s="27">
        <f>H568+H569</f>
        <v>678.4</v>
      </c>
      <c r="I567" s="27">
        <f>I568+I569</f>
        <v>678.4</v>
      </c>
      <c r="J567" s="150">
        <f t="shared" si="78"/>
        <v>0</v>
      </c>
      <c r="K567" s="131">
        <f t="shared" si="77"/>
        <v>-133.60000000000002</v>
      </c>
    </row>
    <row r="568" spans="2:11" ht="27">
      <c r="B568" s="16" t="s">
        <v>86</v>
      </c>
      <c r="C568" s="54" t="s">
        <v>394</v>
      </c>
      <c r="D568" s="23" t="s">
        <v>87</v>
      </c>
      <c r="E568" s="27">
        <v>610</v>
      </c>
      <c r="F568" s="27">
        <v>610</v>
      </c>
      <c r="G568" s="27">
        <v>610</v>
      </c>
      <c r="H568" s="27">
        <f>'Функциональная 2020'!G716</f>
        <v>210</v>
      </c>
      <c r="I568" s="27">
        <f>'Функциональная 2020'!H716</f>
        <v>210</v>
      </c>
      <c r="J568" s="150">
        <f t="shared" si="78"/>
        <v>0</v>
      </c>
      <c r="K568" s="131">
        <f t="shared" si="77"/>
        <v>-400</v>
      </c>
    </row>
    <row r="569" spans="2:11" ht="13.5">
      <c r="B569" s="15" t="s">
        <v>84</v>
      </c>
      <c r="C569" s="54" t="s">
        <v>394</v>
      </c>
      <c r="D569" s="23" t="s">
        <v>85</v>
      </c>
      <c r="E569" s="27">
        <v>203</v>
      </c>
      <c r="F569" s="27">
        <v>203</v>
      </c>
      <c r="G569" s="27">
        <v>202</v>
      </c>
      <c r="H569" s="27">
        <f>'Функциональная 2020'!G717</f>
        <v>468.4</v>
      </c>
      <c r="I569" s="27">
        <f>'Функциональная 2020'!H717</f>
        <v>468.4</v>
      </c>
      <c r="J569" s="150">
        <f t="shared" si="78"/>
        <v>0</v>
      </c>
      <c r="K569" s="131">
        <f t="shared" si="77"/>
        <v>266.4</v>
      </c>
    </row>
    <row r="570" spans="2:11" ht="13.5" hidden="1">
      <c r="B570" s="64" t="s">
        <v>97</v>
      </c>
      <c r="C570" s="54" t="s">
        <v>394</v>
      </c>
      <c r="D570" s="23" t="s">
        <v>98</v>
      </c>
      <c r="E570" s="27"/>
      <c r="F570" s="27"/>
      <c r="G570" s="27"/>
      <c r="H570" s="27">
        <f>H573+H571</f>
        <v>0</v>
      </c>
      <c r="I570" s="27">
        <f>I573+I571</f>
        <v>0</v>
      </c>
      <c r="J570" s="150">
        <f t="shared" si="78"/>
        <v>0</v>
      </c>
      <c r="K570" s="131">
        <f t="shared" si="77"/>
        <v>0</v>
      </c>
    </row>
    <row r="571" spans="2:11" ht="13.5" hidden="1">
      <c r="B571" s="15" t="s">
        <v>133</v>
      </c>
      <c r="C571" s="54" t="s">
        <v>394</v>
      </c>
      <c r="D571" s="23" t="s">
        <v>135</v>
      </c>
      <c r="E571" s="27"/>
      <c r="F571" s="27"/>
      <c r="G571" s="27"/>
      <c r="H571" s="27">
        <f>H572</f>
        <v>0</v>
      </c>
      <c r="I571" s="27">
        <f>I572</f>
        <v>0</v>
      </c>
      <c r="J571" s="150">
        <f t="shared" si="78"/>
        <v>0</v>
      </c>
      <c r="K571" s="131"/>
    </row>
    <row r="572" spans="2:11" ht="27" hidden="1">
      <c r="B572" s="15" t="s">
        <v>134</v>
      </c>
      <c r="C572" s="54" t="s">
        <v>394</v>
      </c>
      <c r="D572" s="23" t="s">
        <v>136</v>
      </c>
      <c r="E572" s="27"/>
      <c r="F572" s="27"/>
      <c r="G572" s="27"/>
      <c r="H572" s="27">
        <f>'Функциональная 2020'!G720</f>
        <v>0</v>
      </c>
      <c r="I572" s="27">
        <f>'Функциональная 2020'!H720</f>
        <v>0</v>
      </c>
      <c r="J572" s="150">
        <f t="shared" si="78"/>
        <v>0</v>
      </c>
      <c r="K572" s="131"/>
    </row>
    <row r="573" spans="2:11" ht="13.5" hidden="1">
      <c r="B573" s="16" t="s">
        <v>88</v>
      </c>
      <c r="C573" s="54" t="s">
        <v>394</v>
      </c>
      <c r="D573" s="23" t="s">
        <v>90</v>
      </c>
      <c r="E573" s="27">
        <f>E574+E575</f>
        <v>9</v>
      </c>
      <c r="F573" s="27">
        <v>9</v>
      </c>
      <c r="G573" s="27">
        <f>G574+G575</f>
        <v>10</v>
      </c>
      <c r="H573" s="27">
        <f>H574+H575</f>
        <v>0</v>
      </c>
      <c r="I573" s="27">
        <f>I574+I575</f>
        <v>0</v>
      </c>
      <c r="J573" s="150">
        <f t="shared" si="78"/>
        <v>0</v>
      </c>
      <c r="K573" s="131">
        <f>H573-G573</f>
        <v>-10</v>
      </c>
    </row>
    <row r="574" spans="2:11" ht="13.5" hidden="1">
      <c r="B574" s="16" t="s">
        <v>89</v>
      </c>
      <c r="C574" s="54" t="s">
        <v>394</v>
      </c>
      <c r="D574" s="23" t="s">
        <v>91</v>
      </c>
      <c r="E574" s="27">
        <v>3</v>
      </c>
      <c r="F574" s="27">
        <v>1.1</v>
      </c>
      <c r="G574" s="27">
        <v>1.13</v>
      </c>
      <c r="H574" s="27">
        <f>'Функциональная 2020'!G719</f>
        <v>0</v>
      </c>
      <c r="I574" s="27">
        <f>'Функциональная 2020'!H719</f>
        <v>0</v>
      </c>
      <c r="J574" s="150">
        <f t="shared" si="78"/>
        <v>0</v>
      </c>
      <c r="K574" s="131">
        <f>H574-G574</f>
        <v>-1.13</v>
      </c>
    </row>
    <row r="575" spans="2:11" ht="13.5" hidden="1">
      <c r="B575" s="16" t="s">
        <v>93</v>
      </c>
      <c r="C575" s="54" t="s">
        <v>394</v>
      </c>
      <c r="D575" s="23" t="s">
        <v>92</v>
      </c>
      <c r="E575" s="27">
        <v>6</v>
      </c>
      <c r="F575" s="27">
        <v>8.9</v>
      </c>
      <c r="G575" s="27">
        <v>8.87</v>
      </c>
      <c r="H575" s="27">
        <f>'Функциональная 2020'!G720</f>
        <v>0</v>
      </c>
      <c r="I575" s="27">
        <f>'Функциональная 2020'!H720</f>
        <v>0</v>
      </c>
      <c r="J575" s="150">
        <f t="shared" si="78"/>
        <v>0</v>
      </c>
      <c r="K575" s="131">
        <f>H575-G575</f>
        <v>-8.87</v>
      </c>
    </row>
    <row r="576" spans="2:12" ht="13.5">
      <c r="B576" s="15" t="s">
        <v>396</v>
      </c>
      <c r="C576" s="54" t="s">
        <v>397</v>
      </c>
      <c r="D576" s="23"/>
      <c r="E576" s="27"/>
      <c r="F576" s="27"/>
      <c r="G576" s="27"/>
      <c r="H576" s="27">
        <f>H577</f>
        <v>2714.8</v>
      </c>
      <c r="I576" s="27">
        <f>I577</f>
        <v>2714.8</v>
      </c>
      <c r="J576" s="150">
        <f t="shared" si="78"/>
        <v>0</v>
      </c>
      <c r="K576" s="131">
        <f>H576-G576</f>
        <v>2714.8</v>
      </c>
      <c r="L576" s="86"/>
    </row>
    <row r="577" spans="2:11" ht="27">
      <c r="B577" s="15" t="s">
        <v>398</v>
      </c>
      <c r="C577" s="54" t="s">
        <v>399</v>
      </c>
      <c r="D577" s="23"/>
      <c r="E577" s="27"/>
      <c r="F577" s="27"/>
      <c r="G577" s="27"/>
      <c r="H577" s="27">
        <f>H582+H578</f>
        <v>2714.8</v>
      </c>
      <c r="I577" s="27">
        <f>I582+I578</f>
        <v>2714.8</v>
      </c>
      <c r="J577" s="150">
        <f t="shared" si="78"/>
        <v>0</v>
      </c>
      <c r="K577" s="131">
        <f>H577-G577</f>
        <v>2714.8</v>
      </c>
    </row>
    <row r="578" spans="2:11" ht="13.5">
      <c r="B578" s="107" t="s">
        <v>597</v>
      </c>
      <c r="C578" s="54" t="s">
        <v>598</v>
      </c>
      <c r="D578" s="23"/>
      <c r="E578" s="27"/>
      <c r="F578" s="27"/>
      <c r="G578" s="27"/>
      <c r="H578" s="27">
        <f aca="true" t="shared" si="79" ref="H578:I580">H579</f>
        <v>2314.8</v>
      </c>
      <c r="I578" s="27">
        <f t="shared" si="79"/>
        <v>2314.8</v>
      </c>
      <c r="J578" s="150">
        <f t="shared" si="78"/>
        <v>0</v>
      </c>
      <c r="K578" s="131"/>
    </row>
    <row r="579" spans="2:11" ht="27">
      <c r="B579" s="69" t="s">
        <v>332</v>
      </c>
      <c r="C579" s="54" t="s">
        <v>598</v>
      </c>
      <c r="D579" s="23" t="s">
        <v>334</v>
      </c>
      <c r="E579" s="27"/>
      <c r="F579" s="27"/>
      <c r="G579" s="27"/>
      <c r="H579" s="27">
        <f t="shared" si="79"/>
        <v>2314.8</v>
      </c>
      <c r="I579" s="27">
        <f t="shared" si="79"/>
        <v>2314.8</v>
      </c>
      <c r="J579" s="150">
        <f t="shared" si="78"/>
        <v>0</v>
      </c>
      <c r="K579" s="131"/>
    </row>
    <row r="580" spans="2:11" ht="13.5">
      <c r="B580" s="80" t="s">
        <v>106</v>
      </c>
      <c r="C580" s="54" t="s">
        <v>598</v>
      </c>
      <c r="D580" s="23" t="s">
        <v>107</v>
      </c>
      <c r="E580" s="27"/>
      <c r="F580" s="27"/>
      <c r="G580" s="27"/>
      <c r="H580" s="27">
        <f t="shared" si="79"/>
        <v>2314.8</v>
      </c>
      <c r="I580" s="27">
        <f t="shared" si="79"/>
        <v>2314.8</v>
      </c>
      <c r="J580" s="150">
        <f t="shared" si="78"/>
        <v>0</v>
      </c>
      <c r="K580" s="131"/>
    </row>
    <row r="581" spans="2:11" ht="13.5">
      <c r="B581" s="15" t="s">
        <v>335</v>
      </c>
      <c r="C581" s="54" t="s">
        <v>598</v>
      </c>
      <c r="D581" s="23" t="s">
        <v>109</v>
      </c>
      <c r="E581" s="27"/>
      <c r="F581" s="27"/>
      <c r="G581" s="27"/>
      <c r="H581" s="27">
        <f>'Функциональная 2020'!G687</f>
        <v>2314.8</v>
      </c>
      <c r="I581" s="27">
        <f>'Функциональная 2020'!H687</f>
        <v>2314.8</v>
      </c>
      <c r="J581" s="150">
        <f t="shared" si="78"/>
        <v>0</v>
      </c>
      <c r="K581" s="131"/>
    </row>
    <row r="582" spans="2:11" ht="27">
      <c r="B582" s="69" t="s">
        <v>332</v>
      </c>
      <c r="C582" s="54" t="s">
        <v>400</v>
      </c>
      <c r="D582" s="23" t="s">
        <v>334</v>
      </c>
      <c r="E582" s="27"/>
      <c r="F582" s="27"/>
      <c r="G582" s="27"/>
      <c r="H582" s="27">
        <f>H583</f>
        <v>400</v>
      </c>
      <c r="I582" s="27">
        <f>I583</f>
        <v>400</v>
      </c>
      <c r="J582" s="150">
        <f t="shared" si="78"/>
        <v>0</v>
      </c>
      <c r="K582" s="131">
        <f aca="true" t="shared" si="80" ref="K582:K587">H582-G582</f>
        <v>400</v>
      </c>
    </row>
    <row r="583" spans="2:11" ht="13.5">
      <c r="B583" s="80" t="s">
        <v>106</v>
      </c>
      <c r="C583" s="54" t="s">
        <v>400</v>
      </c>
      <c r="D583" s="23" t="s">
        <v>107</v>
      </c>
      <c r="E583" s="27"/>
      <c r="F583" s="27"/>
      <c r="G583" s="27"/>
      <c r="H583" s="27">
        <f>H584</f>
        <v>400</v>
      </c>
      <c r="I583" s="27">
        <f>I584</f>
        <v>400</v>
      </c>
      <c r="J583" s="150">
        <f t="shared" si="78"/>
        <v>0</v>
      </c>
      <c r="K583" s="131">
        <f t="shared" si="80"/>
        <v>400</v>
      </c>
    </row>
    <row r="584" spans="2:11" ht="13.5">
      <c r="B584" s="15" t="s">
        <v>335</v>
      </c>
      <c r="C584" s="54" t="s">
        <v>400</v>
      </c>
      <c r="D584" s="23" t="s">
        <v>109</v>
      </c>
      <c r="E584" s="27"/>
      <c r="F584" s="27"/>
      <c r="G584" s="27"/>
      <c r="H584" s="27">
        <f>'Функциональная 2020'!G690</f>
        <v>400</v>
      </c>
      <c r="I584" s="27">
        <f>'Функциональная 2020'!H690</f>
        <v>400</v>
      </c>
      <c r="J584" s="150">
        <f t="shared" si="78"/>
        <v>0</v>
      </c>
      <c r="K584" s="131">
        <f t="shared" si="80"/>
        <v>400</v>
      </c>
    </row>
    <row r="585" spans="2:12" ht="13.5">
      <c r="B585" s="15" t="s">
        <v>422</v>
      </c>
      <c r="C585" s="54" t="s">
        <v>423</v>
      </c>
      <c r="D585" s="23"/>
      <c r="E585" s="27"/>
      <c r="F585" s="27"/>
      <c r="G585" s="27"/>
      <c r="H585" s="27">
        <f>H586+H597+H602</f>
        <v>450</v>
      </c>
      <c r="I585" s="27">
        <f>I586+I597+I602</f>
        <v>450</v>
      </c>
      <c r="J585" s="150">
        <f t="shared" si="78"/>
        <v>0</v>
      </c>
      <c r="K585" s="131">
        <f t="shared" si="80"/>
        <v>450</v>
      </c>
      <c r="L585" s="86"/>
    </row>
    <row r="586" spans="2:11" ht="27">
      <c r="B586" s="15" t="s">
        <v>424</v>
      </c>
      <c r="C586" s="54" t="s">
        <v>425</v>
      </c>
      <c r="D586" s="23"/>
      <c r="E586" s="27"/>
      <c r="F586" s="27"/>
      <c r="G586" s="27"/>
      <c r="H586" s="27">
        <f>H587</f>
        <v>250</v>
      </c>
      <c r="I586" s="27">
        <f>I587</f>
        <v>250</v>
      </c>
      <c r="J586" s="150">
        <f t="shared" si="78"/>
        <v>0</v>
      </c>
      <c r="K586" s="131">
        <f t="shared" si="80"/>
        <v>250</v>
      </c>
    </row>
    <row r="587" spans="2:11" ht="13.5">
      <c r="B587" s="15" t="s">
        <v>53</v>
      </c>
      <c r="C587" s="54" t="s">
        <v>426</v>
      </c>
      <c r="D587" s="23"/>
      <c r="E587" s="27"/>
      <c r="F587" s="27"/>
      <c r="G587" s="27"/>
      <c r="H587" s="27">
        <f>H594+H588+H591</f>
        <v>250</v>
      </c>
      <c r="I587" s="27">
        <f>I594+I588+I591</f>
        <v>250</v>
      </c>
      <c r="J587" s="150">
        <f t="shared" si="78"/>
        <v>0</v>
      </c>
      <c r="K587" s="131">
        <f t="shared" si="80"/>
        <v>250</v>
      </c>
    </row>
    <row r="588" spans="2:11" ht="41.25">
      <c r="B588" s="69" t="s">
        <v>188</v>
      </c>
      <c r="C588" s="54" t="s">
        <v>426</v>
      </c>
      <c r="D588" s="23" t="s">
        <v>190</v>
      </c>
      <c r="E588" s="27"/>
      <c r="F588" s="27"/>
      <c r="G588" s="27"/>
      <c r="H588" s="27">
        <f>H589</f>
        <v>0</v>
      </c>
      <c r="I588" s="27">
        <f>I589</f>
        <v>0</v>
      </c>
      <c r="J588" s="150">
        <f t="shared" si="78"/>
        <v>0</v>
      </c>
      <c r="K588" s="131"/>
    </row>
    <row r="589" spans="2:11" ht="13.5">
      <c r="B589" s="15" t="s">
        <v>81</v>
      </c>
      <c r="C589" s="54" t="s">
        <v>426</v>
      </c>
      <c r="D589" s="23" t="s">
        <v>79</v>
      </c>
      <c r="E589" s="27"/>
      <c r="F589" s="27"/>
      <c r="G589" s="27"/>
      <c r="H589" s="27">
        <f>H590</f>
        <v>0</v>
      </c>
      <c r="I589" s="27">
        <f>I590</f>
        <v>0</v>
      </c>
      <c r="J589" s="150">
        <f t="shared" si="78"/>
        <v>0</v>
      </c>
      <c r="K589" s="131"/>
    </row>
    <row r="590" spans="2:11" ht="13.5">
      <c r="B590" s="16" t="s">
        <v>95</v>
      </c>
      <c r="C590" s="54" t="s">
        <v>426</v>
      </c>
      <c r="D590" s="23" t="s">
        <v>96</v>
      </c>
      <c r="E590" s="27"/>
      <c r="F590" s="27"/>
      <c r="G590" s="27"/>
      <c r="H590" s="27">
        <f>'Функциональная 2020'!G591</f>
        <v>0</v>
      </c>
      <c r="I590" s="27">
        <f>'Функциональная 2020'!H591</f>
        <v>0</v>
      </c>
      <c r="J590" s="150">
        <f t="shared" si="78"/>
        <v>0</v>
      </c>
      <c r="K590" s="131"/>
    </row>
    <row r="591" spans="2:11" ht="27">
      <c r="B591" s="58" t="s">
        <v>192</v>
      </c>
      <c r="C591" s="54" t="s">
        <v>426</v>
      </c>
      <c r="D591" s="23" t="s">
        <v>193</v>
      </c>
      <c r="E591" s="27"/>
      <c r="F591" s="27"/>
      <c r="G591" s="27"/>
      <c r="H591" s="27">
        <f>H592</f>
        <v>200</v>
      </c>
      <c r="I591" s="27">
        <f>I592</f>
        <v>200</v>
      </c>
      <c r="J591" s="150">
        <f t="shared" si="78"/>
        <v>0</v>
      </c>
      <c r="K591" s="131"/>
    </row>
    <row r="592" spans="2:11" ht="13.5">
      <c r="B592" s="15" t="s">
        <v>82</v>
      </c>
      <c r="C592" s="54" t="s">
        <v>426</v>
      </c>
      <c r="D592" s="23" t="s">
        <v>83</v>
      </c>
      <c r="E592" s="27"/>
      <c r="F592" s="27"/>
      <c r="G592" s="27"/>
      <c r="H592" s="27">
        <f>H593</f>
        <v>200</v>
      </c>
      <c r="I592" s="27">
        <f>I593</f>
        <v>200</v>
      </c>
      <c r="J592" s="150">
        <f t="shared" si="78"/>
        <v>0</v>
      </c>
      <c r="K592" s="131"/>
    </row>
    <row r="593" spans="2:11" ht="13.5">
      <c r="B593" s="15" t="s">
        <v>84</v>
      </c>
      <c r="C593" s="54" t="s">
        <v>426</v>
      </c>
      <c r="D593" s="23" t="s">
        <v>85</v>
      </c>
      <c r="E593" s="27"/>
      <c r="F593" s="27"/>
      <c r="G593" s="27"/>
      <c r="H593" s="27">
        <f>'Функциональная 2020'!G594</f>
        <v>200</v>
      </c>
      <c r="I593" s="27">
        <f>'Функциональная 2020'!H594</f>
        <v>200</v>
      </c>
      <c r="J593" s="150">
        <f t="shared" si="78"/>
        <v>0</v>
      </c>
      <c r="K593" s="131"/>
    </row>
    <row r="594" spans="2:11" ht="27">
      <c r="B594" s="69" t="s">
        <v>332</v>
      </c>
      <c r="C594" s="54" t="s">
        <v>426</v>
      </c>
      <c r="D594" s="23" t="s">
        <v>334</v>
      </c>
      <c r="E594" s="27"/>
      <c r="F594" s="27"/>
      <c r="G594" s="27"/>
      <c r="H594" s="27">
        <f>H595</f>
        <v>50</v>
      </c>
      <c r="I594" s="27">
        <f>I595</f>
        <v>50</v>
      </c>
      <c r="J594" s="150">
        <f t="shared" si="78"/>
        <v>0</v>
      </c>
      <c r="K594" s="131">
        <f aca="true" t="shared" si="81" ref="K594:K601">H594-G594</f>
        <v>50</v>
      </c>
    </row>
    <row r="595" spans="2:11" ht="13.5">
      <c r="B595" s="80" t="s">
        <v>106</v>
      </c>
      <c r="C595" s="54" t="s">
        <v>426</v>
      </c>
      <c r="D595" s="23" t="s">
        <v>107</v>
      </c>
      <c r="E595" s="27">
        <f>E596</f>
        <v>0</v>
      </c>
      <c r="F595" s="27">
        <f>F596</f>
        <v>0</v>
      </c>
      <c r="G595" s="27">
        <f>G596</f>
        <v>0</v>
      </c>
      <c r="H595" s="27">
        <f>H596</f>
        <v>50</v>
      </c>
      <c r="I595" s="27">
        <f>I596</f>
        <v>50</v>
      </c>
      <c r="J595" s="150">
        <f t="shared" si="78"/>
        <v>0</v>
      </c>
      <c r="K595" s="131">
        <f t="shared" si="81"/>
        <v>50</v>
      </c>
    </row>
    <row r="596" spans="2:11" ht="13.5">
      <c r="B596" s="15" t="s">
        <v>335</v>
      </c>
      <c r="C596" s="54" t="s">
        <v>426</v>
      </c>
      <c r="D596" s="23" t="s">
        <v>109</v>
      </c>
      <c r="E596" s="27">
        <f>E838</f>
        <v>0</v>
      </c>
      <c r="F596" s="27">
        <f>F838</f>
        <v>0</v>
      </c>
      <c r="G596" s="27">
        <f>G838</f>
        <v>0</v>
      </c>
      <c r="H596" s="27">
        <f>'Функциональная 2020'!G597</f>
        <v>50</v>
      </c>
      <c r="I596" s="27">
        <f>'Функциональная 2020'!H597</f>
        <v>50</v>
      </c>
      <c r="J596" s="150">
        <f t="shared" si="78"/>
        <v>0</v>
      </c>
      <c r="K596" s="131">
        <f t="shared" si="81"/>
        <v>50</v>
      </c>
    </row>
    <row r="597" spans="2:11" ht="27">
      <c r="B597" s="15" t="s">
        <v>427</v>
      </c>
      <c r="C597" s="54" t="s">
        <v>428</v>
      </c>
      <c r="D597" s="23"/>
      <c r="E597" s="27"/>
      <c r="F597" s="27"/>
      <c r="G597" s="27"/>
      <c r="H597" s="27">
        <f aca="true" t="shared" si="82" ref="H597:I599">H598</f>
        <v>200</v>
      </c>
      <c r="I597" s="27">
        <f t="shared" si="82"/>
        <v>200</v>
      </c>
      <c r="J597" s="150">
        <f t="shared" si="78"/>
        <v>0</v>
      </c>
      <c r="K597" s="131">
        <f t="shared" si="81"/>
        <v>200</v>
      </c>
    </row>
    <row r="598" spans="2:11" ht="13.5">
      <c r="B598" s="15" t="s">
        <v>51</v>
      </c>
      <c r="C598" s="54" t="s">
        <v>429</v>
      </c>
      <c r="D598" s="23"/>
      <c r="E598" s="27">
        <v>46984.7</v>
      </c>
      <c r="F598" s="27">
        <v>46984.7</v>
      </c>
      <c r="G598" s="27">
        <v>46984.7</v>
      </c>
      <c r="H598" s="27">
        <f t="shared" si="82"/>
        <v>200</v>
      </c>
      <c r="I598" s="27">
        <f t="shared" si="82"/>
        <v>200</v>
      </c>
      <c r="J598" s="150">
        <f t="shared" si="78"/>
        <v>0</v>
      </c>
      <c r="K598" s="131">
        <f t="shared" si="81"/>
        <v>-46784.7</v>
      </c>
    </row>
    <row r="599" spans="2:11" ht="27">
      <c r="B599" s="69" t="s">
        <v>332</v>
      </c>
      <c r="C599" s="54" t="s">
        <v>429</v>
      </c>
      <c r="D599" s="23" t="s">
        <v>334</v>
      </c>
      <c r="E599" s="27"/>
      <c r="F599" s="27"/>
      <c r="G599" s="27"/>
      <c r="H599" s="27">
        <f t="shared" si="82"/>
        <v>200</v>
      </c>
      <c r="I599" s="27">
        <f t="shared" si="82"/>
        <v>200</v>
      </c>
      <c r="J599" s="150">
        <f t="shared" si="78"/>
        <v>0</v>
      </c>
      <c r="K599" s="131">
        <f t="shared" si="81"/>
        <v>200</v>
      </c>
    </row>
    <row r="600" spans="2:11" ht="13.5">
      <c r="B600" s="80" t="s">
        <v>106</v>
      </c>
      <c r="C600" s="54" t="s">
        <v>429</v>
      </c>
      <c r="D600" s="23" t="s">
        <v>107</v>
      </c>
      <c r="E600" s="27">
        <f>E601</f>
        <v>1215.2</v>
      </c>
      <c r="F600" s="27">
        <f>F601</f>
        <v>1215.2</v>
      </c>
      <c r="G600" s="27">
        <f>G601</f>
        <v>1215.2</v>
      </c>
      <c r="H600" s="27">
        <f>'Функциональная 2020'!G602</f>
        <v>200</v>
      </c>
      <c r="I600" s="27">
        <f>'Функциональная 2020'!H602</f>
        <v>200</v>
      </c>
      <c r="J600" s="150">
        <f t="shared" si="78"/>
        <v>0</v>
      </c>
      <c r="K600" s="131">
        <f t="shared" si="81"/>
        <v>-1015.2</v>
      </c>
    </row>
    <row r="601" spans="2:11" ht="27">
      <c r="B601" s="15" t="s">
        <v>340</v>
      </c>
      <c r="C601" s="54" t="s">
        <v>429</v>
      </c>
      <c r="D601" s="23" t="s">
        <v>108</v>
      </c>
      <c r="E601" s="27">
        <f>E715</f>
        <v>1215.2</v>
      </c>
      <c r="F601" s="27">
        <f>F715</f>
        <v>1215.2</v>
      </c>
      <c r="G601" s="27">
        <f>G715</f>
        <v>1215.2</v>
      </c>
      <c r="H601" s="27">
        <f>'Функциональная 2020'!G602</f>
        <v>200</v>
      </c>
      <c r="I601" s="27">
        <f>'Функциональная 2020'!H602</f>
        <v>200</v>
      </c>
      <c r="J601" s="150">
        <f t="shared" si="78"/>
        <v>0</v>
      </c>
      <c r="K601" s="131">
        <f t="shared" si="81"/>
        <v>-1015.2</v>
      </c>
    </row>
    <row r="602" spans="2:11" ht="27" hidden="1">
      <c r="B602" s="15" t="s">
        <v>431</v>
      </c>
      <c r="C602" s="54" t="s">
        <v>430</v>
      </c>
      <c r="D602" s="23"/>
      <c r="E602" s="27"/>
      <c r="F602" s="27"/>
      <c r="G602" s="27"/>
      <c r="H602" s="27">
        <f>H603+H607</f>
        <v>0</v>
      </c>
      <c r="I602" s="129"/>
      <c r="J602" s="150">
        <f t="shared" si="78"/>
        <v>0</v>
      </c>
      <c r="K602" s="131"/>
    </row>
    <row r="603" spans="2:11" ht="13.5" hidden="1">
      <c r="B603" s="15" t="s">
        <v>51</v>
      </c>
      <c r="C603" s="54" t="s">
        <v>574</v>
      </c>
      <c r="D603" s="23"/>
      <c r="E603" s="27"/>
      <c r="F603" s="27"/>
      <c r="G603" s="27"/>
      <c r="H603" s="27">
        <f>H604</f>
        <v>0</v>
      </c>
      <c r="I603" s="129"/>
      <c r="J603" s="150">
        <f t="shared" si="78"/>
        <v>0</v>
      </c>
      <c r="K603" s="131"/>
    </row>
    <row r="604" spans="2:11" ht="27" hidden="1">
      <c r="B604" s="69" t="s">
        <v>332</v>
      </c>
      <c r="C604" s="54" t="s">
        <v>574</v>
      </c>
      <c r="D604" s="23" t="s">
        <v>334</v>
      </c>
      <c r="E604" s="27"/>
      <c r="F604" s="27"/>
      <c r="G604" s="27"/>
      <c r="H604" s="27">
        <f>H605</f>
        <v>0</v>
      </c>
      <c r="I604" s="129"/>
      <c r="J604" s="150">
        <f t="shared" si="78"/>
        <v>0</v>
      </c>
      <c r="K604" s="131"/>
    </row>
    <row r="605" spans="2:11" ht="13.5" hidden="1">
      <c r="B605" s="80" t="s">
        <v>106</v>
      </c>
      <c r="C605" s="54" t="s">
        <v>574</v>
      </c>
      <c r="D605" s="23" t="s">
        <v>107</v>
      </c>
      <c r="E605" s="27"/>
      <c r="F605" s="27"/>
      <c r="G605" s="27"/>
      <c r="H605" s="27">
        <f>H606</f>
        <v>0</v>
      </c>
      <c r="I605" s="129"/>
      <c r="J605" s="150">
        <f t="shared" si="78"/>
        <v>0</v>
      </c>
      <c r="K605" s="131"/>
    </row>
    <row r="606" spans="2:11" ht="13.5" hidden="1">
      <c r="B606" s="15" t="s">
        <v>335</v>
      </c>
      <c r="C606" s="54" t="s">
        <v>574</v>
      </c>
      <c r="D606" s="23" t="s">
        <v>109</v>
      </c>
      <c r="E606" s="27"/>
      <c r="F606" s="27"/>
      <c r="G606" s="27"/>
      <c r="H606" s="27">
        <f>'Функциональная 2020'!G607</f>
        <v>0</v>
      </c>
      <c r="I606" s="129"/>
      <c r="J606" s="150">
        <f t="shared" si="78"/>
        <v>0</v>
      </c>
      <c r="K606" s="131"/>
    </row>
    <row r="607" spans="2:11" ht="27" hidden="1">
      <c r="B607" s="110" t="s">
        <v>595</v>
      </c>
      <c r="C607" s="54" t="s">
        <v>596</v>
      </c>
      <c r="D607" s="23"/>
      <c r="E607" s="27"/>
      <c r="F607" s="27"/>
      <c r="G607" s="27"/>
      <c r="H607" s="27">
        <f>H608</f>
        <v>0</v>
      </c>
      <c r="I607" s="129"/>
      <c r="J607" s="150">
        <f t="shared" si="78"/>
        <v>0</v>
      </c>
      <c r="K607" s="131"/>
    </row>
    <row r="608" spans="2:11" ht="27" hidden="1">
      <c r="B608" s="69" t="s">
        <v>332</v>
      </c>
      <c r="C608" s="54" t="s">
        <v>596</v>
      </c>
      <c r="D608" s="23" t="s">
        <v>334</v>
      </c>
      <c r="E608" s="27"/>
      <c r="F608" s="27"/>
      <c r="G608" s="27"/>
      <c r="H608" s="27">
        <f>H609</f>
        <v>0</v>
      </c>
      <c r="I608" s="129"/>
      <c r="J608" s="150">
        <f t="shared" si="78"/>
        <v>0</v>
      </c>
      <c r="K608" s="131"/>
    </row>
    <row r="609" spans="2:11" ht="13.5" hidden="1">
      <c r="B609" s="80" t="s">
        <v>106</v>
      </c>
      <c r="C609" s="54" t="s">
        <v>596</v>
      </c>
      <c r="D609" s="23" t="s">
        <v>107</v>
      </c>
      <c r="E609" s="27"/>
      <c r="F609" s="27"/>
      <c r="G609" s="27"/>
      <c r="H609" s="27">
        <f>H610</f>
        <v>0</v>
      </c>
      <c r="I609" s="129"/>
      <c r="J609" s="150">
        <f t="shared" si="78"/>
        <v>0</v>
      </c>
      <c r="K609" s="131"/>
    </row>
    <row r="610" spans="2:11" ht="13.5" hidden="1">
      <c r="B610" s="15" t="s">
        <v>335</v>
      </c>
      <c r="C610" s="54" t="s">
        <v>596</v>
      </c>
      <c r="D610" s="23" t="s">
        <v>109</v>
      </c>
      <c r="E610" s="27"/>
      <c r="F610" s="27"/>
      <c r="G610" s="27"/>
      <c r="H610" s="27">
        <f>'Функциональная 2020'!G611</f>
        <v>0</v>
      </c>
      <c r="I610" s="129"/>
      <c r="J610" s="150">
        <f t="shared" si="78"/>
        <v>0</v>
      </c>
      <c r="K610" s="131"/>
    </row>
    <row r="611" spans="2:12" ht="13.5">
      <c r="B611" s="15" t="s">
        <v>411</v>
      </c>
      <c r="C611" s="54" t="s">
        <v>414</v>
      </c>
      <c r="D611" s="23"/>
      <c r="E611" s="27"/>
      <c r="F611" s="27"/>
      <c r="G611" s="27"/>
      <c r="H611" s="27">
        <f>H612+H631</f>
        <v>9819.2</v>
      </c>
      <c r="I611" s="27">
        <f>I612+I631</f>
        <v>10092.98</v>
      </c>
      <c r="J611" s="150">
        <f t="shared" si="78"/>
        <v>273.77999999999884</v>
      </c>
      <c r="K611" s="131"/>
      <c r="L611" s="86"/>
    </row>
    <row r="612" spans="2:11" ht="27">
      <c r="B612" s="15" t="s">
        <v>412</v>
      </c>
      <c r="C612" s="54" t="s">
        <v>415</v>
      </c>
      <c r="D612" s="23"/>
      <c r="E612" s="27"/>
      <c r="F612" s="27"/>
      <c r="G612" s="27"/>
      <c r="H612" s="27">
        <f>H613+H627</f>
        <v>2812.7</v>
      </c>
      <c r="I612" s="27">
        <f>I613+I627</f>
        <v>2884.2</v>
      </c>
      <c r="J612" s="150">
        <f t="shared" si="78"/>
        <v>71.5</v>
      </c>
      <c r="K612" s="131"/>
    </row>
    <row r="613" spans="2:11" ht="13.5">
      <c r="B613" s="70" t="s">
        <v>186</v>
      </c>
      <c r="C613" s="54" t="s">
        <v>416</v>
      </c>
      <c r="D613" s="23"/>
      <c r="E613" s="27"/>
      <c r="F613" s="27"/>
      <c r="G613" s="27"/>
      <c r="H613" s="27">
        <f>H614+H619+H623</f>
        <v>2812.7</v>
      </c>
      <c r="I613" s="27">
        <f>I614+I619+I623</f>
        <v>2800.7</v>
      </c>
      <c r="J613" s="150">
        <f aca="true" t="shared" si="83" ref="J613:J676">I613-H613</f>
        <v>-12</v>
      </c>
      <c r="K613" s="131"/>
    </row>
    <row r="614" spans="2:11" ht="41.25">
      <c r="B614" s="63" t="s">
        <v>188</v>
      </c>
      <c r="C614" s="54" t="s">
        <v>416</v>
      </c>
      <c r="D614" s="23" t="s">
        <v>190</v>
      </c>
      <c r="E614" s="27"/>
      <c r="F614" s="27"/>
      <c r="G614" s="27"/>
      <c r="H614" s="27">
        <f>H615</f>
        <v>2709.5</v>
      </c>
      <c r="I614" s="27">
        <f>I615</f>
        <v>2709.5</v>
      </c>
      <c r="J614" s="150">
        <f t="shared" si="83"/>
        <v>0</v>
      </c>
      <c r="K614" s="131"/>
    </row>
    <row r="615" spans="2:11" ht="13.5">
      <c r="B615" s="15" t="s">
        <v>81</v>
      </c>
      <c r="C615" s="54" t="s">
        <v>416</v>
      </c>
      <c r="D615" s="23" t="s">
        <v>79</v>
      </c>
      <c r="E615" s="27"/>
      <c r="F615" s="27"/>
      <c r="G615" s="27"/>
      <c r="H615" s="27">
        <f>H616+H617+H618</f>
        <v>2709.5</v>
      </c>
      <c r="I615" s="27">
        <f>I616+I617+I618</f>
        <v>2709.5</v>
      </c>
      <c r="J615" s="150">
        <f t="shared" si="83"/>
        <v>0</v>
      </c>
      <c r="K615" s="131"/>
    </row>
    <row r="616" spans="2:11" ht="13.5">
      <c r="B616" s="15" t="s">
        <v>80</v>
      </c>
      <c r="C616" s="54" t="s">
        <v>416</v>
      </c>
      <c r="D616" s="23" t="s">
        <v>78</v>
      </c>
      <c r="E616" s="27"/>
      <c r="F616" s="27"/>
      <c r="G616" s="27"/>
      <c r="H616" s="27">
        <f>'Функциональная 2020'!G726</f>
        <v>1966.7</v>
      </c>
      <c r="I616" s="27">
        <f>'Функциональная 2020'!H726</f>
        <v>1966.7</v>
      </c>
      <c r="J616" s="150">
        <f t="shared" si="83"/>
        <v>0</v>
      </c>
      <c r="K616" s="131"/>
    </row>
    <row r="617" spans="2:11" ht="13.5">
      <c r="B617" s="16" t="s">
        <v>95</v>
      </c>
      <c r="C617" s="54" t="s">
        <v>416</v>
      </c>
      <c r="D617" s="23" t="s">
        <v>96</v>
      </c>
      <c r="E617" s="27"/>
      <c r="F617" s="27"/>
      <c r="G617" s="27"/>
      <c r="H617" s="27">
        <f>'Функциональная 2020'!G727</f>
        <v>148.8</v>
      </c>
      <c r="I617" s="27">
        <f>'Функциональная 2020'!H727</f>
        <v>148.8</v>
      </c>
      <c r="J617" s="150">
        <f t="shared" si="83"/>
        <v>0</v>
      </c>
      <c r="K617" s="131"/>
    </row>
    <row r="618" spans="2:11" ht="27">
      <c r="B618" s="16" t="s">
        <v>174</v>
      </c>
      <c r="C618" s="54" t="s">
        <v>416</v>
      </c>
      <c r="D618" s="23" t="s">
        <v>173</v>
      </c>
      <c r="E618" s="27"/>
      <c r="F618" s="27"/>
      <c r="G618" s="27"/>
      <c r="H618" s="27">
        <f>'Функциональная 2020'!G728</f>
        <v>594</v>
      </c>
      <c r="I618" s="27">
        <f>'Функциональная 2020'!H728</f>
        <v>594</v>
      </c>
      <c r="J618" s="150">
        <f t="shared" si="83"/>
        <v>0</v>
      </c>
      <c r="K618" s="131"/>
    </row>
    <row r="619" spans="2:11" ht="27">
      <c r="B619" s="58" t="s">
        <v>192</v>
      </c>
      <c r="C619" s="54" t="s">
        <v>416</v>
      </c>
      <c r="D619" s="23" t="s">
        <v>193</v>
      </c>
      <c r="E619" s="27"/>
      <c r="F619" s="27"/>
      <c r="G619" s="27"/>
      <c r="H619" s="27">
        <f>H620</f>
        <v>91.2</v>
      </c>
      <c r="I619" s="27">
        <f>I620</f>
        <v>91.2</v>
      </c>
      <c r="J619" s="150">
        <f t="shared" si="83"/>
        <v>0</v>
      </c>
      <c r="K619" s="131">
        <f aca="true" t="shared" si="84" ref="K619:K645">H619-G619</f>
        <v>91.2</v>
      </c>
    </row>
    <row r="620" spans="2:11" ht="13.5">
      <c r="B620" s="15" t="s">
        <v>82</v>
      </c>
      <c r="C620" s="54" t="s">
        <v>416</v>
      </c>
      <c r="D620" s="23" t="s">
        <v>83</v>
      </c>
      <c r="E620" s="27"/>
      <c r="F620" s="27"/>
      <c r="G620" s="27"/>
      <c r="H620" s="27">
        <f>H621+H622</f>
        <v>91.2</v>
      </c>
      <c r="I620" s="27">
        <f>I621+I622</f>
        <v>91.2</v>
      </c>
      <c r="J620" s="150">
        <f t="shared" si="83"/>
        <v>0</v>
      </c>
      <c r="K620" s="131">
        <f t="shared" si="84"/>
        <v>91.2</v>
      </c>
    </row>
    <row r="621" spans="2:11" ht="27">
      <c r="B621" s="16" t="s">
        <v>86</v>
      </c>
      <c r="C621" s="54" t="s">
        <v>416</v>
      </c>
      <c r="D621" s="23" t="s">
        <v>87</v>
      </c>
      <c r="E621" s="27"/>
      <c r="F621" s="27"/>
      <c r="G621" s="27"/>
      <c r="H621" s="27">
        <f>'Функциональная 2020'!G731</f>
        <v>25</v>
      </c>
      <c r="I621" s="27">
        <f>'Функциональная 2020'!H731</f>
        <v>25</v>
      </c>
      <c r="J621" s="150">
        <f t="shared" si="83"/>
        <v>0</v>
      </c>
      <c r="K621" s="131">
        <f t="shared" si="84"/>
        <v>25</v>
      </c>
    </row>
    <row r="622" spans="2:11" ht="13.5">
      <c r="B622" s="15" t="s">
        <v>84</v>
      </c>
      <c r="C622" s="54" t="s">
        <v>416</v>
      </c>
      <c r="D622" s="23" t="s">
        <v>85</v>
      </c>
      <c r="E622" s="27"/>
      <c r="F622" s="27"/>
      <c r="G622" s="27"/>
      <c r="H622" s="27">
        <f>'Функциональная 2020'!G732</f>
        <v>66.2</v>
      </c>
      <c r="I622" s="27">
        <f>'Функциональная 2020'!H732</f>
        <v>66.2</v>
      </c>
      <c r="J622" s="150">
        <f t="shared" si="83"/>
        <v>0</v>
      </c>
      <c r="K622" s="131">
        <f t="shared" si="84"/>
        <v>66.2</v>
      </c>
    </row>
    <row r="623" spans="2:11" ht="13.5" hidden="1">
      <c r="B623" s="64" t="s">
        <v>97</v>
      </c>
      <c r="C623" s="54" t="s">
        <v>416</v>
      </c>
      <c r="D623" s="23" t="s">
        <v>98</v>
      </c>
      <c r="E623" s="23"/>
      <c r="F623" s="23"/>
      <c r="G623" s="23"/>
      <c r="H623" s="27">
        <f>H624</f>
        <v>12</v>
      </c>
      <c r="I623" s="27">
        <f>I624</f>
        <v>0</v>
      </c>
      <c r="J623" s="150">
        <f t="shared" si="83"/>
        <v>-12</v>
      </c>
      <c r="K623" s="131">
        <f t="shared" si="84"/>
        <v>12</v>
      </c>
    </row>
    <row r="624" spans="2:11" ht="13.5" hidden="1">
      <c r="B624" s="16" t="s">
        <v>88</v>
      </c>
      <c r="C624" s="54" t="s">
        <v>416</v>
      </c>
      <c r="D624" s="23" t="s">
        <v>90</v>
      </c>
      <c r="E624" s="23"/>
      <c r="F624" s="23"/>
      <c r="G624" s="23"/>
      <c r="H624" s="27">
        <f>H625+H626</f>
        <v>12</v>
      </c>
      <c r="I624" s="27">
        <f>I625+I626</f>
        <v>0</v>
      </c>
      <c r="J624" s="150">
        <f t="shared" si="83"/>
        <v>-12</v>
      </c>
      <c r="K624" s="131">
        <f t="shared" si="84"/>
        <v>12</v>
      </c>
    </row>
    <row r="625" spans="2:11" ht="13.5" hidden="1">
      <c r="B625" s="16" t="s">
        <v>89</v>
      </c>
      <c r="C625" s="54" t="s">
        <v>416</v>
      </c>
      <c r="D625" s="23" t="s">
        <v>91</v>
      </c>
      <c r="E625" s="23"/>
      <c r="F625" s="23"/>
      <c r="G625" s="23"/>
      <c r="H625" s="27">
        <f>'Функциональная 2020'!G735</f>
        <v>0</v>
      </c>
      <c r="I625" s="27">
        <f>'Функциональная 2020'!H735</f>
        <v>0</v>
      </c>
      <c r="J625" s="150">
        <f t="shared" si="83"/>
        <v>0</v>
      </c>
      <c r="K625" s="131">
        <f t="shared" si="84"/>
        <v>0</v>
      </c>
    </row>
    <row r="626" spans="2:11" ht="13.5" hidden="1">
      <c r="B626" s="16" t="s">
        <v>93</v>
      </c>
      <c r="C626" s="54" t="s">
        <v>416</v>
      </c>
      <c r="D626" s="23" t="s">
        <v>417</v>
      </c>
      <c r="E626" s="27"/>
      <c r="F626" s="27"/>
      <c r="G626" s="27"/>
      <c r="H626" s="27">
        <f>'Функциональная 2020'!G736</f>
        <v>12</v>
      </c>
      <c r="I626" s="27">
        <f>'Функциональная 2020'!H736</f>
        <v>0</v>
      </c>
      <c r="J626" s="150">
        <f t="shared" si="83"/>
        <v>-12</v>
      </c>
      <c r="K626" s="131">
        <f t="shared" si="84"/>
        <v>12</v>
      </c>
    </row>
    <row r="627" spans="2:11" ht="54.75">
      <c r="B627" s="16" t="s">
        <v>665</v>
      </c>
      <c r="C627" s="54" t="s">
        <v>691</v>
      </c>
      <c r="D627" s="23" t="s">
        <v>190</v>
      </c>
      <c r="E627" s="27"/>
      <c r="F627" s="27"/>
      <c r="G627" s="27"/>
      <c r="H627" s="27">
        <f>H628</f>
        <v>0</v>
      </c>
      <c r="I627" s="27">
        <f>I628</f>
        <v>83.5</v>
      </c>
      <c r="J627" s="150">
        <f t="shared" si="83"/>
        <v>83.5</v>
      </c>
      <c r="K627" s="131"/>
    </row>
    <row r="628" spans="2:11" ht="13.5">
      <c r="B628" s="15" t="s">
        <v>81</v>
      </c>
      <c r="C628" s="54" t="s">
        <v>691</v>
      </c>
      <c r="D628" s="23" t="s">
        <v>79</v>
      </c>
      <c r="E628" s="27"/>
      <c r="F628" s="27"/>
      <c r="G628" s="27"/>
      <c r="H628" s="27">
        <f>H629+H630</f>
        <v>0</v>
      </c>
      <c r="I628" s="27">
        <f>I629+I630</f>
        <v>83.5</v>
      </c>
      <c r="J628" s="150">
        <f t="shared" si="83"/>
        <v>83.5</v>
      </c>
      <c r="K628" s="131"/>
    </row>
    <row r="629" spans="2:11" ht="13.5">
      <c r="B629" s="15" t="s">
        <v>80</v>
      </c>
      <c r="C629" s="54" t="s">
        <v>691</v>
      </c>
      <c r="D629" s="23" t="s">
        <v>78</v>
      </c>
      <c r="E629" s="27"/>
      <c r="F629" s="27"/>
      <c r="G629" s="27"/>
      <c r="H629" s="27">
        <f>'Функциональная 2020'!G739</f>
        <v>0</v>
      </c>
      <c r="I629" s="27">
        <f>'Функциональная 2020'!H739</f>
        <v>64.13</v>
      </c>
      <c r="J629" s="150">
        <f t="shared" si="83"/>
        <v>64.13</v>
      </c>
      <c r="K629" s="131"/>
    </row>
    <row r="630" spans="2:11" ht="27">
      <c r="B630" s="16" t="s">
        <v>174</v>
      </c>
      <c r="C630" s="54" t="s">
        <v>691</v>
      </c>
      <c r="D630" s="23" t="s">
        <v>173</v>
      </c>
      <c r="E630" s="27"/>
      <c r="F630" s="27"/>
      <c r="G630" s="27"/>
      <c r="H630" s="27">
        <f>'Функциональная 2020'!G740</f>
        <v>0</v>
      </c>
      <c r="I630" s="27">
        <f>'Функциональная 2020'!H740</f>
        <v>19.37</v>
      </c>
      <c r="J630" s="150">
        <f t="shared" si="83"/>
        <v>19.37</v>
      </c>
      <c r="K630" s="131"/>
    </row>
    <row r="631" spans="2:12" ht="13.5">
      <c r="B631" s="16" t="s">
        <v>418</v>
      </c>
      <c r="C631" s="54" t="s">
        <v>419</v>
      </c>
      <c r="D631" s="23"/>
      <c r="E631" s="27"/>
      <c r="F631" s="27"/>
      <c r="G631" s="27"/>
      <c r="H631" s="27">
        <f>H632+H646</f>
        <v>7006.5</v>
      </c>
      <c r="I631" s="27">
        <f>I632+I646</f>
        <v>7208.78</v>
      </c>
      <c r="J631" s="150">
        <f t="shared" si="83"/>
        <v>202.27999999999975</v>
      </c>
      <c r="K631" s="131">
        <f t="shared" si="84"/>
        <v>7006.5</v>
      </c>
      <c r="L631" s="86"/>
    </row>
    <row r="632" spans="2:11" ht="13.5">
      <c r="B632" s="15" t="s">
        <v>420</v>
      </c>
      <c r="C632" s="54" t="s">
        <v>421</v>
      </c>
      <c r="D632" s="23"/>
      <c r="E632" s="27"/>
      <c r="F632" s="27"/>
      <c r="G632" s="27"/>
      <c r="H632" s="27">
        <f>H633+H638+H642</f>
        <v>7006.5</v>
      </c>
      <c r="I632" s="27">
        <f>I633+I638+I642</f>
        <v>7018.48</v>
      </c>
      <c r="J632" s="150">
        <f t="shared" si="83"/>
        <v>11.979999999999563</v>
      </c>
      <c r="K632" s="131">
        <f t="shared" si="84"/>
        <v>7006.5</v>
      </c>
    </row>
    <row r="633" spans="2:11" ht="41.25">
      <c r="B633" s="63" t="s">
        <v>188</v>
      </c>
      <c r="C633" s="54" t="s">
        <v>421</v>
      </c>
      <c r="D633" s="23" t="s">
        <v>190</v>
      </c>
      <c r="E633" s="59"/>
      <c r="F633" s="59"/>
      <c r="G633" s="59"/>
      <c r="H633" s="27">
        <f>H634</f>
        <v>6609.9</v>
      </c>
      <c r="I633" s="27">
        <f>I634</f>
        <v>6609.889999999999</v>
      </c>
      <c r="J633" s="150">
        <f t="shared" si="83"/>
        <v>-0.010000000000218279</v>
      </c>
      <c r="K633" s="131">
        <f t="shared" si="84"/>
        <v>6609.9</v>
      </c>
    </row>
    <row r="634" spans="2:11" ht="13.5">
      <c r="B634" s="63" t="s">
        <v>215</v>
      </c>
      <c r="C634" s="54" t="s">
        <v>421</v>
      </c>
      <c r="D634" s="23" t="s">
        <v>216</v>
      </c>
      <c r="E634" s="59"/>
      <c r="F634" s="59"/>
      <c r="G634" s="59"/>
      <c r="H634" s="59">
        <f>H635+H636+H637</f>
        <v>6609.9</v>
      </c>
      <c r="I634" s="59">
        <f>I635+I636+I637</f>
        <v>6609.889999999999</v>
      </c>
      <c r="J634" s="150">
        <f t="shared" si="83"/>
        <v>-0.010000000000218279</v>
      </c>
      <c r="K634" s="131">
        <f t="shared" si="84"/>
        <v>6609.9</v>
      </c>
    </row>
    <row r="635" spans="2:11" ht="13.5">
      <c r="B635" s="63" t="s">
        <v>218</v>
      </c>
      <c r="C635" s="54" t="s">
        <v>421</v>
      </c>
      <c r="D635" s="23" t="s">
        <v>217</v>
      </c>
      <c r="E635" s="59"/>
      <c r="F635" s="59"/>
      <c r="G635" s="59"/>
      <c r="H635" s="27">
        <f>'Функциональная 2020'!G745</f>
        <v>5016.5</v>
      </c>
      <c r="I635" s="27">
        <f>'Функциональная 2020'!H745</f>
        <v>5065.62</v>
      </c>
      <c r="J635" s="150">
        <f t="shared" si="83"/>
        <v>49.11999999999989</v>
      </c>
      <c r="K635" s="131">
        <f t="shared" si="84"/>
        <v>5016.5</v>
      </c>
    </row>
    <row r="636" spans="2:11" ht="13.5">
      <c r="B636" s="16" t="s">
        <v>95</v>
      </c>
      <c r="C636" s="54" t="s">
        <v>421</v>
      </c>
      <c r="D636" s="23" t="s">
        <v>220</v>
      </c>
      <c r="E636" s="59"/>
      <c r="F636" s="59"/>
      <c r="G636" s="59"/>
      <c r="H636" s="27">
        <f>'Функциональная 2020'!G746</f>
        <v>78.4</v>
      </c>
      <c r="I636" s="27">
        <f>'Функциональная 2020'!H746</f>
        <v>78.4</v>
      </c>
      <c r="J636" s="150">
        <f t="shared" si="83"/>
        <v>0</v>
      </c>
      <c r="K636" s="131">
        <f t="shared" si="84"/>
        <v>78.4</v>
      </c>
    </row>
    <row r="637" spans="2:11" ht="27">
      <c r="B637" s="63" t="s">
        <v>174</v>
      </c>
      <c r="C637" s="54" t="s">
        <v>421</v>
      </c>
      <c r="D637" s="23" t="s">
        <v>221</v>
      </c>
      <c r="E637" s="59"/>
      <c r="F637" s="59"/>
      <c r="G637" s="59"/>
      <c r="H637" s="27">
        <f>'Функциональная 2020'!G747</f>
        <v>1515</v>
      </c>
      <c r="I637" s="27">
        <f>'Функциональная 2020'!H747</f>
        <v>1465.87</v>
      </c>
      <c r="J637" s="150">
        <f t="shared" si="83"/>
        <v>-49.13000000000011</v>
      </c>
      <c r="K637" s="131">
        <f t="shared" si="84"/>
        <v>1515</v>
      </c>
    </row>
    <row r="638" spans="2:11" ht="27">
      <c r="B638" s="58" t="s">
        <v>192</v>
      </c>
      <c r="C638" s="54" t="s">
        <v>421</v>
      </c>
      <c r="D638" s="23" t="s">
        <v>193</v>
      </c>
      <c r="E638" s="27"/>
      <c r="F638" s="27"/>
      <c r="G638" s="27"/>
      <c r="H638" s="27">
        <f>H639</f>
        <v>396.6</v>
      </c>
      <c r="I638" s="27">
        <f>I639</f>
        <v>396.6</v>
      </c>
      <c r="J638" s="150">
        <f t="shared" si="83"/>
        <v>0</v>
      </c>
      <c r="K638" s="131">
        <f t="shared" si="84"/>
        <v>396.6</v>
      </c>
    </row>
    <row r="639" spans="2:11" s="49" customFormat="1" ht="13.5">
      <c r="B639" s="15" t="s">
        <v>82</v>
      </c>
      <c r="C639" s="54" t="s">
        <v>421</v>
      </c>
      <c r="D639" s="23" t="s">
        <v>83</v>
      </c>
      <c r="E639" s="27"/>
      <c r="F639" s="27"/>
      <c r="G639" s="27"/>
      <c r="H639" s="27">
        <f>H640+H641</f>
        <v>396.6</v>
      </c>
      <c r="I639" s="27">
        <f>I640+I641</f>
        <v>396.6</v>
      </c>
      <c r="J639" s="150">
        <f t="shared" si="83"/>
        <v>0</v>
      </c>
      <c r="K639" s="131">
        <f t="shared" si="84"/>
        <v>396.6</v>
      </c>
    </row>
    <row r="640" spans="2:11" ht="27">
      <c r="B640" s="16" t="s">
        <v>86</v>
      </c>
      <c r="C640" s="54" t="s">
        <v>421</v>
      </c>
      <c r="D640" s="23" t="s">
        <v>87</v>
      </c>
      <c r="E640" s="27"/>
      <c r="F640" s="27"/>
      <c r="G640" s="27"/>
      <c r="H640" s="27">
        <f>'Функциональная 2020'!G750</f>
        <v>120</v>
      </c>
      <c r="I640" s="27">
        <f>'Функциональная 2020'!H750</f>
        <v>120</v>
      </c>
      <c r="J640" s="150">
        <f t="shared" si="83"/>
        <v>0</v>
      </c>
      <c r="K640" s="131">
        <f t="shared" si="84"/>
        <v>120</v>
      </c>
    </row>
    <row r="641" spans="2:11" ht="13.5">
      <c r="B641" s="15" t="s">
        <v>84</v>
      </c>
      <c r="C641" s="54" t="s">
        <v>421</v>
      </c>
      <c r="D641" s="23" t="s">
        <v>85</v>
      </c>
      <c r="E641" s="27"/>
      <c r="F641" s="27"/>
      <c r="G641" s="27"/>
      <c r="H641" s="27">
        <f>'Функциональная 2020'!G751</f>
        <v>276.6</v>
      </c>
      <c r="I641" s="27">
        <f>'Функциональная 2020'!H751</f>
        <v>276.6</v>
      </c>
      <c r="J641" s="150">
        <f t="shared" si="83"/>
        <v>0</v>
      </c>
      <c r="K641" s="131">
        <f t="shared" si="84"/>
        <v>276.6</v>
      </c>
    </row>
    <row r="642" spans="2:11" ht="13.5">
      <c r="B642" s="64" t="s">
        <v>97</v>
      </c>
      <c r="C642" s="54" t="s">
        <v>421</v>
      </c>
      <c r="D642" s="23" t="s">
        <v>98</v>
      </c>
      <c r="E642" s="23"/>
      <c r="F642" s="23"/>
      <c r="G642" s="23"/>
      <c r="H642" s="27">
        <f>H643</f>
        <v>0</v>
      </c>
      <c r="I642" s="27">
        <f>I643</f>
        <v>11.989999999999998</v>
      </c>
      <c r="J642" s="150">
        <f t="shared" si="83"/>
        <v>11.989999999999998</v>
      </c>
      <c r="K642" s="131">
        <f t="shared" si="84"/>
        <v>0</v>
      </c>
    </row>
    <row r="643" spans="2:11" ht="13.5">
      <c r="B643" s="16" t="s">
        <v>88</v>
      </c>
      <c r="C643" s="54" t="s">
        <v>421</v>
      </c>
      <c r="D643" s="23" t="s">
        <v>90</v>
      </c>
      <c r="E643" s="23"/>
      <c r="F643" s="23"/>
      <c r="G643" s="23"/>
      <c r="H643" s="27">
        <f>H644+H645</f>
        <v>0</v>
      </c>
      <c r="I643" s="27">
        <f>I644+I645</f>
        <v>11.989999999999998</v>
      </c>
      <c r="J643" s="150">
        <f t="shared" si="83"/>
        <v>11.989999999999998</v>
      </c>
      <c r="K643" s="131">
        <f t="shared" si="84"/>
        <v>0</v>
      </c>
    </row>
    <row r="644" spans="2:11" ht="13.5">
      <c r="B644" s="15" t="s">
        <v>130</v>
      </c>
      <c r="C644" s="54" t="s">
        <v>421</v>
      </c>
      <c r="D644" s="23" t="s">
        <v>92</v>
      </c>
      <c r="E644" s="23"/>
      <c r="F644" s="23"/>
      <c r="G644" s="23"/>
      <c r="H644" s="27">
        <f>'Функциональная 2020'!G754</f>
        <v>0</v>
      </c>
      <c r="I644" s="27">
        <f>'Функциональная 2020'!H754</f>
        <v>2.46</v>
      </c>
      <c r="J644" s="150">
        <f t="shared" si="83"/>
        <v>2.46</v>
      </c>
      <c r="K644" s="131">
        <f t="shared" si="84"/>
        <v>0</v>
      </c>
    </row>
    <row r="645" spans="2:11" ht="13.5">
      <c r="B645" s="16" t="s">
        <v>93</v>
      </c>
      <c r="C645" s="54" t="s">
        <v>421</v>
      </c>
      <c r="D645" s="23" t="s">
        <v>417</v>
      </c>
      <c r="E645" s="27"/>
      <c r="F645" s="27"/>
      <c r="G645" s="27"/>
      <c r="H645" s="27">
        <f>'Функциональная 2020'!G755</f>
        <v>0</v>
      </c>
      <c r="I645" s="27">
        <f>'Функциональная 2020'!H755</f>
        <v>9.53</v>
      </c>
      <c r="J645" s="150">
        <f t="shared" si="83"/>
        <v>9.53</v>
      </c>
      <c r="K645" s="131">
        <f t="shared" si="84"/>
        <v>0</v>
      </c>
    </row>
    <row r="646" spans="2:11" ht="54.75">
      <c r="B646" s="16" t="s">
        <v>665</v>
      </c>
      <c r="C646" s="54" t="s">
        <v>692</v>
      </c>
      <c r="D646" s="23"/>
      <c r="E646" s="27"/>
      <c r="F646" s="27"/>
      <c r="G646" s="27"/>
      <c r="H646" s="27">
        <f>H647</f>
        <v>0</v>
      </c>
      <c r="I646" s="27">
        <f>I647</f>
        <v>190.3</v>
      </c>
      <c r="J646" s="150">
        <f t="shared" si="83"/>
        <v>190.3</v>
      </c>
      <c r="K646" s="131"/>
    </row>
    <row r="647" spans="2:11" ht="41.25">
      <c r="B647" s="63" t="s">
        <v>188</v>
      </c>
      <c r="C647" s="54" t="s">
        <v>692</v>
      </c>
      <c r="D647" s="23" t="s">
        <v>190</v>
      </c>
      <c r="E647" s="27"/>
      <c r="F647" s="27"/>
      <c r="G647" s="27"/>
      <c r="H647" s="27">
        <f>H648</f>
        <v>0</v>
      </c>
      <c r="I647" s="27">
        <f>I648</f>
        <v>190.3</v>
      </c>
      <c r="J647" s="150">
        <f t="shared" si="83"/>
        <v>190.3</v>
      </c>
      <c r="K647" s="131"/>
    </row>
    <row r="648" spans="2:11" ht="13.5">
      <c r="B648" s="63" t="s">
        <v>215</v>
      </c>
      <c r="C648" s="54" t="s">
        <v>692</v>
      </c>
      <c r="D648" s="23" t="s">
        <v>216</v>
      </c>
      <c r="E648" s="27"/>
      <c r="F648" s="27"/>
      <c r="G648" s="27"/>
      <c r="H648" s="27">
        <f>H649+H650</f>
        <v>0</v>
      </c>
      <c r="I648" s="27">
        <f>I649+I650</f>
        <v>190.3</v>
      </c>
      <c r="J648" s="150">
        <f t="shared" si="83"/>
        <v>190.3</v>
      </c>
      <c r="K648" s="131"/>
    </row>
    <row r="649" spans="2:11" ht="13.5">
      <c r="B649" s="63" t="s">
        <v>218</v>
      </c>
      <c r="C649" s="54" t="s">
        <v>692</v>
      </c>
      <c r="D649" s="23" t="s">
        <v>217</v>
      </c>
      <c r="E649" s="27"/>
      <c r="F649" s="27"/>
      <c r="G649" s="27"/>
      <c r="H649" s="27">
        <f>'Функциональная 2020'!G759</f>
        <v>0</v>
      </c>
      <c r="I649" s="27">
        <f>'Функциональная 2020'!H759</f>
        <v>146.16</v>
      </c>
      <c r="J649" s="150">
        <f t="shared" si="83"/>
        <v>146.16</v>
      </c>
      <c r="K649" s="131"/>
    </row>
    <row r="650" spans="2:11" ht="27.75" thickBot="1">
      <c r="B650" s="63" t="s">
        <v>174</v>
      </c>
      <c r="C650" s="54" t="s">
        <v>692</v>
      </c>
      <c r="D650" s="23" t="s">
        <v>221</v>
      </c>
      <c r="E650" s="27"/>
      <c r="F650" s="27"/>
      <c r="G650" s="27"/>
      <c r="H650" s="27">
        <f>'Функциональная 2020'!G760</f>
        <v>0</v>
      </c>
      <c r="I650" s="27">
        <f>'Функциональная 2020'!H760</f>
        <v>44.14</v>
      </c>
      <c r="J650" s="150">
        <f t="shared" si="83"/>
        <v>44.14</v>
      </c>
      <c r="K650" s="131"/>
    </row>
    <row r="651" spans="2:11" ht="41.25">
      <c r="B651" s="149" t="s">
        <v>640</v>
      </c>
      <c r="C651" s="53" t="s">
        <v>37</v>
      </c>
      <c r="D651" s="24"/>
      <c r="E651" s="26"/>
      <c r="F651" s="26"/>
      <c r="G651" s="26"/>
      <c r="H651" s="26">
        <f>H652+H662+H666</f>
        <v>500</v>
      </c>
      <c r="I651" s="26">
        <f>I652+I662+I666</f>
        <v>6661.77</v>
      </c>
      <c r="J651" s="150">
        <f t="shared" si="83"/>
        <v>6161.77</v>
      </c>
      <c r="K651" s="131"/>
    </row>
    <row r="652" spans="2:11" ht="27">
      <c r="B652" s="144" t="s">
        <v>641</v>
      </c>
      <c r="C652" s="54" t="s">
        <v>642</v>
      </c>
      <c r="D652" s="23"/>
      <c r="E652" s="27"/>
      <c r="F652" s="27"/>
      <c r="G652" s="27"/>
      <c r="H652" s="27">
        <f>H653+H656+H659</f>
        <v>300</v>
      </c>
      <c r="I652" s="27">
        <f>I653+I656+I659</f>
        <v>6461.77</v>
      </c>
      <c r="J652" s="150">
        <f t="shared" si="83"/>
        <v>6161.77</v>
      </c>
      <c r="K652" s="131"/>
    </row>
    <row r="653" spans="2:11" ht="27">
      <c r="B653" s="58" t="s">
        <v>192</v>
      </c>
      <c r="C653" s="54" t="s">
        <v>642</v>
      </c>
      <c r="D653" s="23" t="s">
        <v>193</v>
      </c>
      <c r="E653" s="27"/>
      <c r="F653" s="27"/>
      <c r="G653" s="27"/>
      <c r="H653" s="27">
        <f>H654</f>
        <v>300</v>
      </c>
      <c r="I653" s="27">
        <f>I654</f>
        <v>300</v>
      </c>
      <c r="J653" s="150">
        <f t="shared" si="83"/>
        <v>0</v>
      </c>
      <c r="K653" s="131"/>
    </row>
    <row r="654" spans="2:11" ht="13.5">
      <c r="B654" s="15" t="s">
        <v>82</v>
      </c>
      <c r="C654" s="54" t="s">
        <v>642</v>
      </c>
      <c r="D654" s="23" t="s">
        <v>83</v>
      </c>
      <c r="E654" s="27"/>
      <c r="F654" s="27"/>
      <c r="G654" s="27"/>
      <c r="H654" s="27">
        <f>H655</f>
        <v>300</v>
      </c>
      <c r="I654" s="27">
        <f>I655</f>
        <v>300</v>
      </c>
      <c r="J654" s="150">
        <f t="shared" si="83"/>
        <v>0</v>
      </c>
      <c r="K654" s="131"/>
    </row>
    <row r="655" spans="2:11" ht="13.5">
      <c r="B655" s="15" t="s">
        <v>84</v>
      </c>
      <c r="C655" s="54" t="s">
        <v>642</v>
      </c>
      <c r="D655" s="23" t="s">
        <v>85</v>
      </c>
      <c r="E655" s="27"/>
      <c r="F655" s="27"/>
      <c r="G655" s="27"/>
      <c r="H655" s="27">
        <f>'Функциональная 2020'!G454</f>
        <v>300</v>
      </c>
      <c r="I655" s="27">
        <f>'Функциональная 2020'!H454</f>
        <v>300</v>
      </c>
      <c r="J655" s="150">
        <f t="shared" si="83"/>
        <v>0</v>
      </c>
      <c r="K655" s="131"/>
    </row>
    <row r="656" spans="2:11" ht="27">
      <c r="B656" s="58" t="s">
        <v>192</v>
      </c>
      <c r="C656" s="54" t="s">
        <v>678</v>
      </c>
      <c r="D656" s="23" t="s">
        <v>193</v>
      </c>
      <c r="E656" s="27"/>
      <c r="F656" s="27"/>
      <c r="G656" s="27"/>
      <c r="H656" s="27">
        <f>H657</f>
        <v>0</v>
      </c>
      <c r="I656" s="27">
        <f>I657</f>
        <v>5437.88</v>
      </c>
      <c r="J656" s="150">
        <f t="shared" si="83"/>
        <v>5437.88</v>
      </c>
      <c r="K656" s="131"/>
    </row>
    <row r="657" spans="2:11" ht="13.5">
      <c r="B657" s="15" t="s">
        <v>82</v>
      </c>
      <c r="C657" s="54" t="s">
        <v>678</v>
      </c>
      <c r="D657" s="23" t="s">
        <v>83</v>
      </c>
      <c r="E657" s="27"/>
      <c r="F657" s="27"/>
      <c r="G657" s="27"/>
      <c r="H657" s="27">
        <f>H658</f>
        <v>0</v>
      </c>
      <c r="I657" s="27">
        <f>I658</f>
        <v>5437.88</v>
      </c>
      <c r="J657" s="150">
        <f t="shared" si="83"/>
        <v>5437.88</v>
      </c>
      <c r="K657" s="131"/>
    </row>
    <row r="658" spans="2:11" ht="13.5">
      <c r="B658" s="15" t="s">
        <v>84</v>
      </c>
      <c r="C658" s="54" t="s">
        <v>678</v>
      </c>
      <c r="D658" s="23" t="s">
        <v>85</v>
      </c>
      <c r="E658" s="27"/>
      <c r="F658" s="27"/>
      <c r="G658" s="27"/>
      <c r="H658" s="27">
        <f>'Функциональная 2020'!G457</f>
        <v>0</v>
      </c>
      <c r="I658" s="27">
        <f>'Функциональная 2020'!H457</f>
        <v>5437.88</v>
      </c>
      <c r="J658" s="150">
        <f t="shared" si="83"/>
        <v>5437.88</v>
      </c>
      <c r="K658" s="131"/>
    </row>
    <row r="659" spans="2:11" ht="27">
      <c r="B659" s="58" t="s">
        <v>192</v>
      </c>
      <c r="C659" s="54" t="s">
        <v>679</v>
      </c>
      <c r="D659" s="23" t="s">
        <v>193</v>
      </c>
      <c r="E659" s="27"/>
      <c r="F659" s="27"/>
      <c r="G659" s="27"/>
      <c r="H659" s="27">
        <f>H660</f>
        <v>0</v>
      </c>
      <c r="I659" s="27">
        <f>I660</f>
        <v>723.89</v>
      </c>
      <c r="J659" s="150">
        <f t="shared" si="83"/>
        <v>723.89</v>
      </c>
      <c r="K659" s="131"/>
    </row>
    <row r="660" spans="2:11" ht="13.5">
      <c r="B660" s="15" t="s">
        <v>82</v>
      </c>
      <c r="C660" s="54" t="s">
        <v>679</v>
      </c>
      <c r="D660" s="23" t="s">
        <v>83</v>
      </c>
      <c r="E660" s="27"/>
      <c r="F660" s="27"/>
      <c r="G660" s="27"/>
      <c r="H660" s="27">
        <f>H661</f>
        <v>0</v>
      </c>
      <c r="I660" s="27">
        <f>I661</f>
        <v>723.89</v>
      </c>
      <c r="J660" s="150">
        <f t="shared" si="83"/>
        <v>723.89</v>
      </c>
      <c r="K660" s="131"/>
    </row>
    <row r="661" spans="2:11" ht="13.5">
      <c r="B661" s="15" t="s">
        <v>84</v>
      </c>
      <c r="C661" s="54" t="s">
        <v>679</v>
      </c>
      <c r="D661" s="23" t="s">
        <v>85</v>
      </c>
      <c r="E661" s="27"/>
      <c r="F661" s="27"/>
      <c r="G661" s="27"/>
      <c r="H661" s="27">
        <f>'Функциональная 2020'!G460</f>
        <v>0</v>
      </c>
      <c r="I661" s="27">
        <f>'Функциональная 2020'!H460</f>
        <v>723.89</v>
      </c>
      <c r="J661" s="150">
        <f t="shared" si="83"/>
        <v>723.89</v>
      </c>
      <c r="K661" s="131"/>
    </row>
    <row r="662" spans="2:11" ht="27" hidden="1">
      <c r="B662" s="69" t="s">
        <v>643</v>
      </c>
      <c r="C662" s="54" t="s">
        <v>644</v>
      </c>
      <c r="D662" s="23"/>
      <c r="E662" s="27"/>
      <c r="F662" s="27"/>
      <c r="G662" s="27"/>
      <c r="H662" s="27">
        <f>H663</f>
        <v>0</v>
      </c>
      <c r="I662" s="129"/>
      <c r="J662" s="150">
        <f t="shared" si="83"/>
        <v>0</v>
      </c>
      <c r="K662" s="131"/>
    </row>
    <row r="663" spans="2:11" ht="27" hidden="1">
      <c r="B663" s="58" t="s">
        <v>192</v>
      </c>
      <c r="C663" s="54" t="s">
        <v>644</v>
      </c>
      <c r="D663" s="23" t="s">
        <v>193</v>
      </c>
      <c r="E663" s="27"/>
      <c r="F663" s="27"/>
      <c r="G663" s="27"/>
      <c r="H663" s="27">
        <f>H664</f>
        <v>0</v>
      </c>
      <c r="I663" s="129"/>
      <c r="J663" s="150">
        <f t="shared" si="83"/>
        <v>0</v>
      </c>
      <c r="K663" s="131"/>
    </row>
    <row r="664" spans="2:11" ht="13.5" hidden="1">
      <c r="B664" s="15" t="s">
        <v>82</v>
      </c>
      <c r="C664" s="54" t="s">
        <v>644</v>
      </c>
      <c r="D664" s="23" t="s">
        <v>83</v>
      </c>
      <c r="E664" s="27"/>
      <c r="F664" s="27"/>
      <c r="G664" s="27"/>
      <c r="H664" s="27">
        <f>H665</f>
        <v>0</v>
      </c>
      <c r="I664" s="129"/>
      <c r="J664" s="150">
        <f t="shared" si="83"/>
        <v>0</v>
      </c>
      <c r="K664" s="131"/>
    </row>
    <row r="665" spans="2:11" ht="13.5" hidden="1">
      <c r="B665" s="15" t="s">
        <v>84</v>
      </c>
      <c r="C665" s="54" t="s">
        <v>644</v>
      </c>
      <c r="D665" s="23" t="s">
        <v>85</v>
      </c>
      <c r="E665" s="27"/>
      <c r="F665" s="27"/>
      <c r="G665" s="27"/>
      <c r="H665" s="27">
        <f>'Функциональная 2020'!G464</f>
        <v>0</v>
      </c>
      <c r="I665" s="129"/>
      <c r="J665" s="150">
        <f t="shared" si="83"/>
        <v>0</v>
      </c>
      <c r="K665" s="131"/>
    </row>
    <row r="666" spans="2:11" ht="13.5">
      <c r="B666" s="69" t="s">
        <v>645</v>
      </c>
      <c r="C666" s="54" t="s">
        <v>646</v>
      </c>
      <c r="D666" s="23"/>
      <c r="E666" s="27"/>
      <c r="F666" s="27"/>
      <c r="G666" s="27"/>
      <c r="H666" s="27">
        <f aca="true" t="shared" si="85" ref="H666:I668">H667</f>
        <v>200</v>
      </c>
      <c r="I666" s="27">
        <f t="shared" si="85"/>
        <v>200</v>
      </c>
      <c r="J666" s="150">
        <f t="shared" si="83"/>
        <v>0</v>
      </c>
      <c r="K666" s="131"/>
    </row>
    <row r="667" spans="2:11" ht="27">
      <c r="B667" s="58" t="s">
        <v>192</v>
      </c>
      <c r="C667" s="54" t="s">
        <v>646</v>
      </c>
      <c r="D667" s="23" t="s">
        <v>193</v>
      </c>
      <c r="E667" s="27"/>
      <c r="F667" s="27"/>
      <c r="G667" s="27"/>
      <c r="H667" s="27">
        <f t="shared" si="85"/>
        <v>200</v>
      </c>
      <c r="I667" s="27">
        <f t="shared" si="85"/>
        <v>200</v>
      </c>
      <c r="J667" s="150">
        <f t="shared" si="83"/>
        <v>0</v>
      </c>
      <c r="K667" s="131"/>
    </row>
    <row r="668" spans="2:11" ht="13.5">
      <c r="B668" s="15" t="s">
        <v>82</v>
      </c>
      <c r="C668" s="54" t="s">
        <v>646</v>
      </c>
      <c r="D668" s="23" t="s">
        <v>83</v>
      </c>
      <c r="E668" s="27"/>
      <c r="F668" s="27"/>
      <c r="G668" s="27"/>
      <c r="H668" s="27">
        <f t="shared" si="85"/>
        <v>200</v>
      </c>
      <c r="I668" s="27">
        <f t="shared" si="85"/>
        <v>200</v>
      </c>
      <c r="J668" s="150">
        <f t="shared" si="83"/>
        <v>0</v>
      </c>
      <c r="K668" s="131"/>
    </row>
    <row r="669" spans="2:11" ht="13.5">
      <c r="B669" s="15" t="s">
        <v>84</v>
      </c>
      <c r="C669" s="54" t="s">
        <v>646</v>
      </c>
      <c r="D669" s="23" t="s">
        <v>85</v>
      </c>
      <c r="E669" s="27"/>
      <c r="F669" s="27"/>
      <c r="G669" s="27"/>
      <c r="H669" s="27">
        <f>'Функциональная 2020'!G468</f>
        <v>200</v>
      </c>
      <c r="I669" s="27">
        <f>'Функциональная 2020'!H468</f>
        <v>200</v>
      </c>
      <c r="J669" s="150">
        <f t="shared" si="83"/>
        <v>0</v>
      </c>
      <c r="K669" s="131"/>
    </row>
    <row r="670" spans="2:12" ht="13.5">
      <c r="B670" s="81" t="s">
        <v>180</v>
      </c>
      <c r="C670" s="53" t="s">
        <v>181</v>
      </c>
      <c r="D670" s="24"/>
      <c r="E670" s="26"/>
      <c r="F670" s="26"/>
      <c r="G670" s="26"/>
      <c r="H670" s="26">
        <f>H679+H683+H692+H696+H700+H714+H721+H725+H728+H731+H734+H737+H740+H743+H746+H749+H752+H755+H762+H766+H769+H776+H779+H782+H786+H790+H793+H797+H801+H817+H820+H824+H828+H833+H840+H858+H772</f>
        <v>33375.3</v>
      </c>
      <c r="I670" s="26">
        <f>I679+I683+I692+I696+I700+I714+I721+I725+I728+I731+I734+I737+I740+I743+I746+I749+I752+I755+I762+I766+I769+I776+I779+I782+I786+I790+I793+I797+I801+I817+I820+I824+I828+I833+I840+I858+I772</f>
        <v>77235.52999999998</v>
      </c>
      <c r="J670" s="150">
        <f t="shared" si="83"/>
        <v>43860.22999999998</v>
      </c>
      <c r="K670" s="131">
        <f>H670-G670</f>
        <v>33375.3</v>
      </c>
      <c r="L670" s="86"/>
    </row>
    <row r="671" spans="2:11" ht="13.5" hidden="1">
      <c r="B671" s="15" t="s">
        <v>119</v>
      </c>
      <c r="C671" s="54" t="s">
        <v>208</v>
      </c>
      <c r="D671" s="23"/>
      <c r="E671" s="27" t="e">
        <f>#REF!</f>
        <v>#REF!</v>
      </c>
      <c r="F671" s="27" t="e">
        <f>#REF!</f>
        <v>#REF!</v>
      </c>
      <c r="G671" s="27" t="e">
        <f>#REF!</f>
        <v>#REF!</v>
      </c>
      <c r="H671" s="27">
        <f>H672</f>
        <v>0</v>
      </c>
      <c r="I671" s="129"/>
      <c r="J671" s="150">
        <f t="shared" si="83"/>
        <v>0</v>
      </c>
      <c r="K671" s="131" t="e">
        <f>H671-G671</f>
        <v>#REF!</v>
      </c>
    </row>
    <row r="672" spans="2:11" ht="27" hidden="1">
      <c r="B672" s="58" t="s">
        <v>192</v>
      </c>
      <c r="C672" s="54" t="s">
        <v>208</v>
      </c>
      <c r="D672" s="23" t="s">
        <v>193</v>
      </c>
      <c r="E672" s="27"/>
      <c r="F672" s="27"/>
      <c r="G672" s="27"/>
      <c r="H672" s="27">
        <f>H673</f>
        <v>0</v>
      </c>
      <c r="I672" s="129"/>
      <c r="J672" s="150">
        <f t="shared" si="83"/>
        <v>0</v>
      </c>
      <c r="K672" s="131">
        <f>H672-G672</f>
        <v>0</v>
      </c>
    </row>
    <row r="673" spans="2:11" ht="13.5" hidden="1">
      <c r="B673" s="15" t="s">
        <v>82</v>
      </c>
      <c r="C673" s="54" t="s">
        <v>208</v>
      </c>
      <c r="D673" s="23" t="s">
        <v>83</v>
      </c>
      <c r="E673" s="27">
        <f>E674</f>
        <v>0</v>
      </c>
      <c r="F673" s="27">
        <f>F674</f>
        <v>0</v>
      </c>
      <c r="G673" s="27">
        <f>G674</f>
        <v>0</v>
      </c>
      <c r="H673" s="27">
        <f>H674</f>
        <v>0</v>
      </c>
      <c r="I673" s="129"/>
      <c r="J673" s="150">
        <f t="shared" si="83"/>
        <v>0</v>
      </c>
      <c r="K673" s="131"/>
    </row>
    <row r="674" spans="2:11" ht="13.5" hidden="1">
      <c r="B674" s="15" t="s">
        <v>84</v>
      </c>
      <c r="C674" s="54" t="s">
        <v>208</v>
      </c>
      <c r="D674" s="23" t="s">
        <v>85</v>
      </c>
      <c r="E674" s="27">
        <v>0</v>
      </c>
      <c r="F674" s="27">
        <v>0</v>
      </c>
      <c r="G674" s="27">
        <v>0</v>
      </c>
      <c r="H674" s="27">
        <f>'Функциональная 2020'!G162</f>
        <v>0</v>
      </c>
      <c r="I674" s="129"/>
      <c r="J674" s="150">
        <f t="shared" si="83"/>
        <v>0</v>
      </c>
      <c r="K674" s="131"/>
    </row>
    <row r="675" spans="2:11" ht="13.5" hidden="1">
      <c r="B675" s="15" t="s">
        <v>167</v>
      </c>
      <c r="C675" s="54" t="s">
        <v>607</v>
      </c>
      <c r="D675" s="23"/>
      <c r="E675" s="27"/>
      <c r="F675" s="27"/>
      <c r="G675" s="27"/>
      <c r="H675" s="27">
        <f>H676</f>
        <v>0</v>
      </c>
      <c r="I675" s="129"/>
      <c r="J675" s="150">
        <f t="shared" si="83"/>
        <v>0</v>
      </c>
      <c r="K675" s="131"/>
    </row>
    <row r="676" spans="2:11" ht="27" hidden="1">
      <c r="B676" s="58" t="s">
        <v>192</v>
      </c>
      <c r="C676" s="54" t="s">
        <v>607</v>
      </c>
      <c r="D676" s="23" t="s">
        <v>193</v>
      </c>
      <c r="E676" s="27"/>
      <c r="F676" s="27"/>
      <c r="G676" s="27"/>
      <c r="H676" s="27">
        <f>H677</f>
        <v>0</v>
      </c>
      <c r="I676" s="129"/>
      <c r="J676" s="150">
        <f t="shared" si="83"/>
        <v>0</v>
      </c>
      <c r="K676" s="131"/>
    </row>
    <row r="677" spans="2:11" ht="13.5" hidden="1">
      <c r="B677" s="15" t="s">
        <v>82</v>
      </c>
      <c r="C677" s="54" t="s">
        <v>607</v>
      </c>
      <c r="D677" s="23" t="s">
        <v>83</v>
      </c>
      <c r="E677" s="27"/>
      <c r="F677" s="27"/>
      <c r="G677" s="27"/>
      <c r="H677" s="27">
        <f>H678</f>
        <v>0</v>
      </c>
      <c r="I677" s="129"/>
      <c r="J677" s="150">
        <f aca="true" t="shared" si="86" ref="J677:J740">I677-H677</f>
        <v>0</v>
      </c>
      <c r="K677" s="131"/>
    </row>
    <row r="678" spans="2:11" ht="13.5" hidden="1">
      <c r="B678" s="15" t="s">
        <v>84</v>
      </c>
      <c r="C678" s="54" t="s">
        <v>607</v>
      </c>
      <c r="D678" s="23" t="s">
        <v>231</v>
      </c>
      <c r="E678" s="27"/>
      <c r="F678" s="27"/>
      <c r="G678" s="27"/>
      <c r="H678" s="27">
        <f>'Функциональная 2020'!G409</f>
        <v>0</v>
      </c>
      <c r="I678" s="129"/>
      <c r="J678" s="150">
        <f t="shared" si="86"/>
        <v>0</v>
      </c>
      <c r="K678" s="131"/>
    </row>
    <row r="679" spans="2:11" ht="13.5">
      <c r="B679" s="15" t="s">
        <v>210</v>
      </c>
      <c r="C679" s="54" t="s">
        <v>209</v>
      </c>
      <c r="D679" s="23"/>
      <c r="E679" s="27" t="e">
        <f>E681+#REF!</f>
        <v>#REF!</v>
      </c>
      <c r="F679" s="27" t="e">
        <f>F681+#REF!</f>
        <v>#REF!</v>
      </c>
      <c r="G679" s="27" t="e">
        <f>G681+#REF!</f>
        <v>#REF!</v>
      </c>
      <c r="H679" s="27">
        <f aca="true" t="shared" si="87" ref="H679:I681">H680</f>
        <v>300</v>
      </c>
      <c r="I679" s="27">
        <f t="shared" si="87"/>
        <v>300</v>
      </c>
      <c r="J679" s="150">
        <f t="shared" si="86"/>
        <v>0</v>
      </c>
      <c r="K679" s="131" t="e">
        <f aca="true" t="shared" si="88" ref="K679:K685">H679-G679</f>
        <v>#REF!</v>
      </c>
    </row>
    <row r="680" spans="2:11" ht="27">
      <c r="B680" s="58" t="s">
        <v>192</v>
      </c>
      <c r="C680" s="54" t="s">
        <v>209</v>
      </c>
      <c r="D680" s="23" t="s">
        <v>193</v>
      </c>
      <c r="E680" s="27"/>
      <c r="F680" s="27"/>
      <c r="G680" s="27"/>
      <c r="H680" s="27">
        <f t="shared" si="87"/>
        <v>300</v>
      </c>
      <c r="I680" s="27">
        <f t="shared" si="87"/>
        <v>300</v>
      </c>
      <c r="J680" s="150">
        <f t="shared" si="86"/>
        <v>0</v>
      </c>
      <c r="K680" s="131">
        <f t="shared" si="88"/>
        <v>300</v>
      </c>
    </row>
    <row r="681" spans="2:11" ht="13.5">
      <c r="B681" s="15" t="s">
        <v>82</v>
      </c>
      <c r="C681" s="54" t="s">
        <v>209</v>
      </c>
      <c r="D681" s="23" t="s">
        <v>83</v>
      </c>
      <c r="E681" s="27">
        <f>E682</f>
        <v>0</v>
      </c>
      <c r="F681" s="27">
        <f>F682</f>
        <v>274.76</v>
      </c>
      <c r="G681" s="27">
        <f>G682</f>
        <v>264.8</v>
      </c>
      <c r="H681" s="27">
        <f t="shared" si="87"/>
        <v>300</v>
      </c>
      <c r="I681" s="27">
        <f t="shared" si="87"/>
        <v>300</v>
      </c>
      <c r="J681" s="150">
        <f t="shared" si="86"/>
        <v>0</v>
      </c>
      <c r="K681" s="131">
        <f t="shared" si="88"/>
        <v>35.19999999999999</v>
      </c>
    </row>
    <row r="682" spans="2:11" ht="13.5">
      <c r="B682" s="15" t="s">
        <v>84</v>
      </c>
      <c r="C682" s="54" t="s">
        <v>209</v>
      </c>
      <c r="D682" s="23" t="s">
        <v>85</v>
      </c>
      <c r="E682" s="27">
        <v>0</v>
      </c>
      <c r="F682" s="27">
        <v>274.76</v>
      </c>
      <c r="G682" s="27">
        <v>264.8</v>
      </c>
      <c r="H682" s="27">
        <f>'Функциональная 2020'!G93+'Функциональная 2020'!G168+'Функциональная 2020'!G291</f>
        <v>300</v>
      </c>
      <c r="I682" s="27">
        <f>'Функциональная 2020'!H93+'Функциональная 2020'!H168+'Функциональная 2020'!H291</f>
        <v>300</v>
      </c>
      <c r="J682" s="150">
        <f t="shared" si="86"/>
        <v>0</v>
      </c>
      <c r="K682" s="131">
        <f t="shared" si="88"/>
        <v>35.19999999999999</v>
      </c>
    </row>
    <row r="683" spans="2:11" ht="13.5">
      <c r="B683" s="68" t="s">
        <v>201</v>
      </c>
      <c r="C683" s="54" t="s">
        <v>177</v>
      </c>
      <c r="D683" s="23"/>
      <c r="E683" s="27">
        <f>E685+E690</f>
        <v>1340.8000000000002</v>
      </c>
      <c r="F683" s="27">
        <f>F685+F690</f>
        <v>1340.8000000000002</v>
      </c>
      <c r="G683" s="27">
        <f>G685+G690</f>
        <v>1340.8000000000002</v>
      </c>
      <c r="H683" s="27">
        <f>H684+H689</f>
        <v>1049.3</v>
      </c>
      <c r="I683" s="27">
        <f>I684+I689</f>
        <v>1049.3</v>
      </c>
      <c r="J683" s="150">
        <f t="shared" si="86"/>
        <v>0</v>
      </c>
      <c r="K683" s="131">
        <f t="shared" si="88"/>
        <v>-291.5000000000002</v>
      </c>
    </row>
    <row r="684" spans="2:11" ht="41.25">
      <c r="B684" s="58" t="s">
        <v>188</v>
      </c>
      <c r="C684" s="54" t="s">
        <v>177</v>
      </c>
      <c r="D684" s="23"/>
      <c r="E684" s="27"/>
      <c r="F684" s="27"/>
      <c r="G684" s="27"/>
      <c r="H684" s="27">
        <f>H685</f>
        <v>1020.8</v>
      </c>
      <c r="I684" s="27">
        <f>I685</f>
        <v>1020.8</v>
      </c>
      <c r="J684" s="150">
        <f t="shared" si="86"/>
        <v>0</v>
      </c>
      <c r="K684" s="131">
        <f t="shared" si="88"/>
        <v>1020.8</v>
      </c>
    </row>
    <row r="685" spans="2:11" ht="13.5">
      <c r="B685" s="15" t="s">
        <v>81</v>
      </c>
      <c r="C685" s="54" t="s">
        <v>177</v>
      </c>
      <c r="D685" s="23" t="s">
        <v>79</v>
      </c>
      <c r="E685" s="27">
        <f>E686+E687</f>
        <v>1314.8000000000002</v>
      </c>
      <c r="F685" s="27">
        <f>F686+F687</f>
        <v>1314.8000000000002</v>
      </c>
      <c r="G685" s="27">
        <f>G686+G687</f>
        <v>1314.8000000000002</v>
      </c>
      <c r="H685" s="27">
        <f>H686+H687+H688</f>
        <v>1020.8</v>
      </c>
      <c r="I685" s="27">
        <f>I686+I687+I688</f>
        <v>1020.8</v>
      </c>
      <c r="J685" s="150">
        <f t="shared" si="86"/>
        <v>0</v>
      </c>
      <c r="K685" s="131">
        <f t="shared" si="88"/>
        <v>-294.0000000000002</v>
      </c>
    </row>
    <row r="686" spans="2:11" ht="13.5">
      <c r="B686" s="15" t="s">
        <v>80</v>
      </c>
      <c r="C686" s="54" t="s">
        <v>177</v>
      </c>
      <c r="D686" s="23" t="s">
        <v>78</v>
      </c>
      <c r="E686" s="28" t="s">
        <v>139</v>
      </c>
      <c r="F686" s="28" t="s">
        <v>139</v>
      </c>
      <c r="G686" s="28" t="s">
        <v>139</v>
      </c>
      <c r="H686" s="27">
        <f>'Функциональная 2020'!G28</f>
        <v>762.5</v>
      </c>
      <c r="I686" s="27" t="str">
        <f>'Функциональная 2020'!H28</f>
        <v>762,5</v>
      </c>
      <c r="J686" s="150">
        <f t="shared" si="86"/>
        <v>0</v>
      </c>
      <c r="K686" s="132" t="e">
        <f>'Функциональная 2020'!J28</f>
        <v>#REF!</v>
      </c>
    </row>
    <row r="687" spans="2:11" ht="13.5">
      <c r="B687" s="16" t="s">
        <v>95</v>
      </c>
      <c r="C687" s="54" t="s">
        <v>177</v>
      </c>
      <c r="D687" s="23" t="s">
        <v>96</v>
      </c>
      <c r="E687" s="28" t="s">
        <v>140</v>
      </c>
      <c r="F687" s="28" t="s">
        <v>140</v>
      </c>
      <c r="G687" s="28" t="s">
        <v>140</v>
      </c>
      <c r="H687" s="27">
        <f>'Функциональная 2020'!G29</f>
        <v>28</v>
      </c>
      <c r="I687" s="27" t="str">
        <f>'Функциональная 2020'!H29</f>
        <v>28</v>
      </c>
      <c r="J687" s="150">
        <f t="shared" si="86"/>
        <v>0</v>
      </c>
      <c r="K687" s="131">
        <f>H687-G687</f>
        <v>25.6</v>
      </c>
    </row>
    <row r="688" spans="2:11" ht="27">
      <c r="B688" s="16" t="s">
        <v>174</v>
      </c>
      <c r="C688" s="54" t="s">
        <v>177</v>
      </c>
      <c r="D688" s="23" t="s">
        <v>173</v>
      </c>
      <c r="E688" s="28"/>
      <c r="F688" s="28"/>
      <c r="G688" s="28"/>
      <c r="H688" s="27">
        <f>'Функциональная 2020'!G30</f>
        <v>230.3</v>
      </c>
      <c r="I688" s="27">
        <f>'Функциональная 2020'!H30</f>
        <v>230.3</v>
      </c>
      <c r="J688" s="150">
        <f t="shared" si="86"/>
        <v>0</v>
      </c>
      <c r="K688" s="131">
        <f>H688-G688</f>
        <v>230.3</v>
      </c>
    </row>
    <row r="689" spans="2:11" ht="27">
      <c r="B689" s="58" t="s">
        <v>192</v>
      </c>
      <c r="C689" s="54" t="s">
        <v>177</v>
      </c>
      <c r="D689" s="23" t="s">
        <v>193</v>
      </c>
      <c r="E689" s="28"/>
      <c r="F689" s="28"/>
      <c r="G689" s="28"/>
      <c r="H689" s="27">
        <f>H690</f>
        <v>28.5</v>
      </c>
      <c r="I689" s="27" t="str">
        <f>I690</f>
        <v>28,5</v>
      </c>
      <c r="J689" s="150">
        <f t="shared" si="86"/>
        <v>0</v>
      </c>
      <c r="K689" s="131">
        <f>H689-G689</f>
        <v>28.5</v>
      </c>
    </row>
    <row r="690" spans="2:11" ht="13.5">
      <c r="B690" s="15" t="s">
        <v>82</v>
      </c>
      <c r="C690" s="54" t="s">
        <v>177</v>
      </c>
      <c r="D690" s="23" t="s">
        <v>83</v>
      </c>
      <c r="E690" s="27">
        <f>E691</f>
        <v>26</v>
      </c>
      <c r="F690" s="27">
        <f>F691</f>
        <v>26</v>
      </c>
      <c r="G690" s="27">
        <f>G691</f>
        <v>26</v>
      </c>
      <c r="H690" s="27">
        <f>H691</f>
        <v>28.5</v>
      </c>
      <c r="I690" s="27" t="str">
        <f>I691</f>
        <v>28,5</v>
      </c>
      <c r="J690" s="150">
        <f t="shared" si="86"/>
        <v>0</v>
      </c>
      <c r="K690" s="131">
        <f>H690-G690</f>
        <v>2.5</v>
      </c>
    </row>
    <row r="691" spans="2:11" ht="13.5">
      <c r="B691" s="16" t="s">
        <v>127</v>
      </c>
      <c r="C691" s="54" t="s">
        <v>177</v>
      </c>
      <c r="D691" s="23" t="s">
        <v>85</v>
      </c>
      <c r="E691" s="27">
        <v>26</v>
      </c>
      <c r="F691" s="27">
        <v>26</v>
      </c>
      <c r="G691" s="27">
        <v>26</v>
      </c>
      <c r="H691" s="27">
        <f>'Функциональная 2020'!G33</f>
        <v>28.5</v>
      </c>
      <c r="I691" s="27" t="str">
        <f>'Функциональная 2020'!H33</f>
        <v>28,5</v>
      </c>
      <c r="J691" s="150">
        <f t="shared" si="86"/>
        <v>0</v>
      </c>
      <c r="K691" s="131">
        <f>H691-G691</f>
        <v>2.5</v>
      </c>
    </row>
    <row r="692" spans="2:11" ht="27">
      <c r="B692" s="144" t="s">
        <v>641</v>
      </c>
      <c r="C692" s="54" t="s">
        <v>680</v>
      </c>
      <c r="D692" s="23"/>
      <c r="E692" s="27"/>
      <c r="F692" s="27"/>
      <c r="G692" s="27"/>
      <c r="H692" s="27">
        <f aca="true" t="shared" si="89" ref="H692:I694">H693</f>
        <v>0</v>
      </c>
      <c r="I692" s="27">
        <f t="shared" si="89"/>
        <v>5009.12</v>
      </c>
      <c r="J692" s="150">
        <f t="shared" si="86"/>
        <v>5009.12</v>
      </c>
      <c r="K692" s="131"/>
    </row>
    <row r="693" spans="2:11" ht="27">
      <c r="B693" s="58" t="s">
        <v>192</v>
      </c>
      <c r="C693" s="54" t="s">
        <v>680</v>
      </c>
      <c r="D693" s="23" t="s">
        <v>193</v>
      </c>
      <c r="E693" s="27"/>
      <c r="F693" s="27"/>
      <c r="G693" s="27"/>
      <c r="H693" s="27">
        <f t="shared" si="89"/>
        <v>0</v>
      </c>
      <c r="I693" s="27">
        <f t="shared" si="89"/>
        <v>5009.12</v>
      </c>
      <c r="J693" s="150">
        <f t="shared" si="86"/>
        <v>5009.12</v>
      </c>
      <c r="K693" s="131"/>
    </row>
    <row r="694" spans="2:11" ht="13.5">
      <c r="B694" s="15" t="s">
        <v>82</v>
      </c>
      <c r="C694" s="54" t="s">
        <v>680</v>
      </c>
      <c r="D694" s="23" t="s">
        <v>83</v>
      </c>
      <c r="E694" s="27"/>
      <c r="F694" s="27"/>
      <c r="G694" s="27"/>
      <c r="H694" s="27">
        <f t="shared" si="89"/>
        <v>0</v>
      </c>
      <c r="I694" s="27">
        <f t="shared" si="89"/>
        <v>5009.12</v>
      </c>
      <c r="J694" s="150">
        <f t="shared" si="86"/>
        <v>5009.12</v>
      </c>
      <c r="K694" s="131"/>
    </row>
    <row r="695" spans="2:11" ht="13.5">
      <c r="B695" s="15" t="s">
        <v>84</v>
      </c>
      <c r="C695" s="54" t="s">
        <v>680</v>
      </c>
      <c r="D695" s="23" t="s">
        <v>85</v>
      </c>
      <c r="E695" s="27"/>
      <c r="F695" s="27"/>
      <c r="G695" s="27"/>
      <c r="H695" s="27">
        <f>'Функциональная 2020'!G472</f>
        <v>0</v>
      </c>
      <c r="I695" s="27">
        <f>'Функциональная 2020'!H472</f>
        <v>5009.12</v>
      </c>
      <c r="J695" s="150">
        <f t="shared" si="86"/>
        <v>5009.12</v>
      </c>
      <c r="K695" s="131"/>
    </row>
    <row r="696" spans="2:11" ht="61.5" customHeight="1">
      <c r="B696" s="16" t="s">
        <v>665</v>
      </c>
      <c r="C696" s="54" t="s">
        <v>663</v>
      </c>
      <c r="D696" s="23"/>
      <c r="E696" s="27"/>
      <c r="F696" s="27"/>
      <c r="G696" s="27"/>
      <c r="H696" s="27">
        <f>H697</f>
        <v>0</v>
      </c>
      <c r="I696" s="27">
        <f>I697</f>
        <v>52.7</v>
      </c>
      <c r="J696" s="150">
        <f t="shared" si="86"/>
        <v>52.7</v>
      </c>
      <c r="K696" s="131"/>
    </row>
    <row r="697" spans="2:11" ht="17.25" customHeight="1">
      <c r="B697" s="15" t="s">
        <v>81</v>
      </c>
      <c r="C697" s="54" t="s">
        <v>663</v>
      </c>
      <c r="D697" s="23" t="s">
        <v>79</v>
      </c>
      <c r="E697" s="27"/>
      <c r="F697" s="27"/>
      <c r="G697" s="27"/>
      <c r="H697" s="27">
        <f>H698+H699</f>
        <v>0</v>
      </c>
      <c r="I697" s="27">
        <f>I698+I699</f>
        <v>52.7</v>
      </c>
      <c r="J697" s="150">
        <f t="shared" si="86"/>
        <v>52.7</v>
      </c>
      <c r="K697" s="131"/>
    </row>
    <row r="698" spans="2:11" ht="17.25" customHeight="1">
      <c r="B698" s="15" t="s">
        <v>80</v>
      </c>
      <c r="C698" s="54" t="s">
        <v>663</v>
      </c>
      <c r="D698" s="23" t="s">
        <v>78</v>
      </c>
      <c r="E698" s="27"/>
      <c r="F698" s="27"/>
      <c r="G698" s="27"/>
      <c r="H698" s="27">
        <f>'Функциональная 2020'!G36</f>
        <v>0</v>
      </c>
      <c r="I698" s="27">
        <f>'Функциональная 2020'!H36+15.6</f>
        <v>40.5</v>
      </c>
      <c r="J698" s="150">
        <f t="shared" si="86"/>
        <v>40.5</v>
      </c>
      <c r="K698" s="131"/>
    </row>
    <row r="699" spans="2:11" ht="30" customHeight="1">
      <c r="B699" s="16" t="s">
        <v>174</v>
      </c>
      <c r="C699" s="54" t="s">
        <v>663</v>
      </c>
      <c r="D699" s="23" t="s">
        <v>173</v>
      </c>
      <c r="E699" s="27"/>
      <c r="F699" s="27"/>
      <c r="G699" s="27"/>
      <c r="H699" s="27">
        <f>'Функциональная 2020'!G37</f>
        <v>0</v>
      </c>
      <c r="I699" s="30">
        <f>'Функциональная 2020'!H37+4.7</f>
        <v>12.2</v>
      </c>
      <c r="J699" s="150">
        <f t="shared" si="86"/>
        <v>12.2</v>
      </c>
      <c r="K699" s="131"/>
    </row>
    <row r="700" spans="2:11" ht="15.75" customHeight="1">
      <c r="B700" s="15" t="s">
        <v>13</v>
      </c>
      <c r="C700" s="54" t="s">
        <v>178</v>
      </c>
      <c r="D700" s="35"/>
      <c r="E700" s="35"/>
      <c r="F700" s="35"/>
      <c r="G700" s="35"/>
      <c r="H700" s="127">
        <f>H701+H706+H710</f>
        <v>404.9</v>
      </c>
      <c r="I700" s="127">
        <f>I701+I706+I710</f>
        <v>438.9</v>
      </c>
      <c r="J700" s="150">
        <f t="shared" si="86"/>
        <v>34</v>
      </c>
      <c r="K700" s="131">
        <f>H701-G701</f>
        <v>366.9</v>
      </c>
    </row>
    <row r="701" spans="2:11" ht="41.25">
      <c r="B701" s="58" t="s">
        <v>188</v>
      </c>
      <c r="C701" s="54" t="s">
        <v>178</v>
      </c>
      <c r="D701" s="23" t="s">
        <v>190</v>
      </c>
      <c r="E701" s="27"/>
      <c r="F701" s="27"/>
      <c r="G701" s="27"/>
      <c r="H701" s="27">
        <f>H702</f>
        <v>366.9</v>
      </c>
      <c r="I701" s="27">
        <f>I702</f>
        <v>366.9</v>
      </c>
      <c r="J701" s="150">
        <f t="shared" si="86"/>
        <v>0</v>
      </c>
      <c r="K701" s="131">
        <f>H702-G702</f>
        <v>-515.51</v>
      </c>
    </row>
    <row r="702" spans="2:11" ht="13.5">
      <c r="B702" s="15" t="s">
        <v>81</v>
      </c>
      <c r="C702" s="54" t="s">
        <v>178</v>
      </c>
      <c r="D702" s="23" t="s">
        <v>79</v>
      </c>
      <c r="E702" s="27">
        <f>E703+E704</f>
        <v>882.4</v>
      </c>
      <c r="F702" s="27">
        <f>F703+F704</f>
        <v>882.4</v>
      </c>
      <c r="G702" s="27">
        <f>G703+G704</f>
        <v>882.41</v>
      </c>
      <c r="H702" s="27">
        <f>H703+H704+H705</f>
        <v>366.9</v>
      </c>
      <c r="I702" s="27">
        <f>I703+I704+I705</f>
        <v>366.9</v>
      </c>
      <c r="J702" s="150">
        <f t="shared" si="86"/>
        <v>0</v>
      </c>
      <c r="K702" s="131"/>
    </row>
    <row r="703" spans="2:11" ht="13.5">
      <c r="B703" s="15" t="s">
        <v>80</v>
      </c>
      <c r="C703" s="54" t="s">
        <v>178</v>
      </c>
      <c r="D703" s="23" t="s">
        <v>78</v>
      </c>
      <c r="E703" s="27">
        <v>881.4</v>
      </c>
      <c r="F703" s="27">
        <v>881.4</v>
      </c>
      <c r="G703" s="27">
        <v>881.41</v>
      </c>
      <c r="H703" s="27">
        <f>'Функциональная 2020'!G43</f>
        <v>268</v>
      </c>
      <c r="I703" s="27">
        <f>'Функциональная 2020'!H43</f>
        <v>268</v>
      </c>
      <c r="J703" s="150">
        <f t="shared" si="86"/>
        <v>0</v>
      </c>
      <c r="K703" s="131"/>
    </row>
    <row r="704" spans="2:11" ht="13.5">
      <c r="B704" s="16" t="s">
        <v>95</v>
      </c>
      <c r="C704" s="54" t="s">
        <v>178</v>
      </c>
      <c r="D704" s="23" t="s">
        <v>96</v>
      </c>
      <c r="E704" s="27">
        <v>1</v>
      </c>
      <c r="F704" s="27">
        <v>1</v>
      </c>
      <c r="G704" s="27">
        <v>1</v>
      </c>
      <c r="H704" s="27">
        <f>'Функциональная 2020'!G44</f>
        <v>18</v>
      </c>
      <c r="I704" s="27">
        <f>'Функциональная 2020'!H44</f>
        <v>18</v>
      </c>
      <c r="J704" s="150">
        <f t="shared" si="86"/>
        <v>0</v>
      </c>
      <c r="K704" s="131">
        <f>H705-G705</f>
        <v>80.9</v>
      </c>
    </row>
    <row r="705" spans="2:11" ht="27">
      <c r="B705" s="16" t="s">
        <v>174</v>
      </c>
      <c r="C705" s="54" t="s">
        <v>178</v>
      </c>
      <c r="D705" s="23" t="s">
        <v>173</v>
      </c>
      <c r="E705" s="27"/>
      <c r="F705" s="27"/>
      <c r="G705" s="27"/>
      <c r="H705" s="27">
        <f>'Функциональная 2020'!G45</f>
        <v>80.9</v>
      </c>
      <c r="I705" s="27">
        <f>'Функциональная 2020'!H45</f>
        <v>80.9</v>
      </c>
      <c r="J705" s="150">
        <f t="shared" si="86"/>
        <v>0</v>
      </c>
      <c r="K705" s="131">
        <f>H706-G706</f>
        <v>38</v>
      </c>
    </row>
    <row r="706" spans="2:11" ht="27">
      <c r="B706" s="58" t="s">
        <v>192</v>
      </c>
      <c r="C706" s="54" t="s">
        <v>178</v>
      </c>
      <c r="D706" s="23" t="s">
        <v>193</v>
      </c>
      <c r="E706" s="27"/>
      <c r="F706" s="27"/>
      <c r="G706" s="27"/>
      <c r="H706" s="27">
        <f>'Функциональная 2020'!G46</f>
        <v>38</v>
      </c>
      <c r="I706" s="27">
        <f>'Функциональная 2020'!H46</f>
        <v>72</v>
      </c>
      <c r="J706" s="150">
        <f t="shared" si="86"/>
        <v>34</v>
      </c>
      <c r="K706" s="131">
        <f>H707-G707</f>
        <v>-11.5</v>
      </c>
    </row>
    <row r="707" spans="2:11" ht="13.5">
      <c r="B707" s="15" t="s">
        <v>82</v>
      </c>
      <c r="C707" s="54" t="s">
        <v>178</v>
      </c>
      <c r="D707" s="23" t="s">
        <v>83</v>
      </c>
      <c r="E707" s="27">
        <f>E709+E708</f>
        <v>10.2</v>
      </c>
      <c r="F707" s="27">
        <f>F709+F708</f>
        <v>49.5</v>
      </c>
      <c r="G707" s="27">
        <f>G709+G708</f>
        <v>49.5</v>
      </c>
      <c r="H707" s="27">
        <f>'Функциональная 2020'!G47</f>
        <v>38</v>
      </c>
      <c r="I707" s="27">
        <f>'Функциональная 2020'!H47</f>
        <v>72</v>
      </c>
      <c r="J707" s="150">
        <f t="shared" si="86"/>
        <v>34</v>
      </c>
      <c r="K707" s="131">
        <f>H708-G708</f>
        <v>12</v>
      </c>
    </row>
    <row r="708" spans="2:11" ht="27">
      <c r="B708" s="16" t="s">
        <v>86</v>
      </c>
      <c r="C708" s="54" t="s">
        <v>178</v>
      </c>
      <c r="D708" s="23" t="s">
        <v>87</v>
      </c>
      <c r="E708" s="27">
        <v>6</v>
      </c>
      <c r="F708" s="27">
        <v>6</v>
      </c>
      <c r="G708" s="27">
        <v>6</v>
      </c>
      <c r="H708" s="27">
        <f>'Функциональная 2020'!G48</f>
        <v>18</v>
      </c>
      <c r="I708" s="27">
        <f>'Функциональная 2020'!H48</f>
        <v>18</v>
      </c>
      <c r="J708" s="150">
        <f t="shared" si="86"/>
        <v>0</v>
      </c>
      <c r="K708" s="131">
        <f>H709-G709</f>
        <v>-23.5</v>
      </c>
    </row>
    <row r="709" spans="2:11" ht="13.5">
      <c r="B709" s="16" t="s">
        <v>127</v>
      </c>
      <c r="C709" s="54" t="s">
        <v>178</v>
      </c>
      <c r="D709" s="23" t="s">
        <v>85</v>
      </c>
      <c r="E709" s="27">
        <v>4.2</v>
      </c>
      <c r="F709" s="27">
        <v>43.5</v>
      </c>
      <c r="G709" s="27">
        <v>43.5</v>
      </c>
      <c r="H709" s="27">
        <f>'Функциональная 2020'!G49</f>
        <v>20</v>
      </c>
      <c r="I709" s="27">
        <f>'Функциональная 2020'!H49</f>
        <v>54</v>
      </c>
      <c r="J709" s="150">
        <f t="shared" si="86"/>
        <v>34</v>
      </c>
      <c r="K709" s="131" t="e">
        <f>#REF!-#REF!</f>
        <v>#REF!</v>
      </c>
    </row>
    <row r="710" spans="2:11" ht="13.5">
      <c r="B710" s="64" t="s">
        <v>97</v>
      </c>
      <c r="C710" s="54" t="s">
        <v>178</v>
      </c>
      <c r="D710" s="23" t="s">
        <v>98</v>
      </c>
      <c r="E710" s="27"/>
      <c r="F710" s="27"/>
      <c r="G710" s="27"/>
      <c r="H710" s="27">
        <f>H711</f>
        <v>0</v>
      </c>
      <c r="I710" s="27">
        <f>I711</f>
        <v>0</v>
      </c>
      <c r="J710" s="150">
        <f t="shared" si="86"/>
        <v>0</v>
      </c>
      <c r="K710" s="131">
        <f>H711-G711</f>
        <v>-3.5</v>
      </c>
    </row>
    <row r="711" spans="2:11" ht="13.5">
      <c r="B711" s="16" t="s">
        <v>88</v>
      </c>
      <c r="C711" s="54" t="s">
        <v>178</v>
      </c>
      <c r="D711" s="23" t="s">
        <v>90</v>
      </c>
      <c r="E711" s="27">
        <f>E712</f>
        <v>3.5</v>
      </c>
      <c r="F711" s="27">
        <f>F712</f>
        <v>3.5</v>
      </c>
      <c r="G711" s="27">
        <f>G712</f>
        <v>3.5</v>
      </c>
      <c r="H711" s="27">
        <f>'Функциональная 2020'!G50</f>
        <v>0</v>
      </c>
      <c r="I711" s="27">
        <f>'Функциональная 2020'!H50</f>
        <v>0</v>
      </c>
      <c r="J711" s="150">
        <f t="shared" si="86"/>
        <v>0</v>
      </c>
      <c r="K711" s="131">
        <f>H712-G712</f>
        <v>-3.5</v>
      </c>
    </row>
    <row r="712" spans="2:11" ht="13.5">
      <c r="B712" s="16" t="s">
        <v>563</v>
      </c>
      <c r="C712" s="54" t="s">
        <v>178</v>
      </c>
      <c r="D712" s="23" t="s">
        <v>92</v>
      </c>
      <c r="E712" s="27">
        <v>3.5</v>
      </c>
      <c r="F712" s="27">
        <v>3.5</v>
      </c>
      <c r="G712" s="27">
        <v>3.5</v>
      </c>
      <c r="H712" s="27">
        <f>'Функциональная 2020'!G52</f>
        <v>0</v>
      </c>
      <c r="I712" s="27">
        <f>'Функциональная 2020'!H52</f>
        <v>0</v>
      </c>
      <c r="J712" s="150">
        <f t="shared" si="86"/>
        <v>0</v>
      </c>
      <c r="K712" s="131" t="e">
        <f>#REF!-#REF!</f>
        <v>#REF!</v>
      </c>
    </row>
    <row r="713" spans="2:11" ht="13.5">
      <c r="B713" s="16" t="s">
        <v>564</v>
      </c>
      <c r="C713" s="54" t="s">
        <v>178</v>
      </c>
      <c r="D713" s="23" t="s">
        <v>417</v>
      </c>
      <c r="E713" s="27"/>
      <c r="F713" s="27"/>
      <c r="G713" s="27"/>
      <c r="H713" s="27">
        <f>'Функциональная 2020'!G53</f>
        <v>0</v>
      </c>
      <c r="I713" s="27">
        <f>'Функциональная 2020'!H53</f>
        <v>0</v>
      </c>
      <c r="J713" s="150">
        <f t="shared" si="86"/>
        <v>0</v>
      </c>
      <c r="K713" s="131"/>
    </row>
    <row r="714" spans="2:11" ht="27">
      <c r="B714" s="15" t="s">
        <v>14</v>
      </c>
      <c r="C714" s="54" t="s">
        <v>179</v>
      </c>
      <c r="D714" s="23"/>
      <c r="E714" s="27">
        <f>E715+E719</f>
        <v>1224.2</v>
      </c>
      <c r="F714" s="27">
        <f>F715+F719</f>
        <v>1224.17</v>
      </c>
      <c r="G714" s="27">
        <f>G715+G719</f>
        <v>1224.17</v>
      </c>
      <c r="H714" s="27">
        <f>H715+H719</f>
        <v>310.1</v>
      </c>
      <c r="I714" s="27">
        <f>I715+I719</f>
        <v>310.13</v>
      </c>
      <c r="J714" s="150">
        <f t="shared" si="86"/>
        <v>0.029999999999972715</v>
      </c>
      <c r="K714" s="131">
        <f aca="true" t="shared" si="90" ref="K714:K751">H714-G714</f>
        <v>-914.07</v>
      </c>
    </row>
    <row r="715" spans="2:11" ht="13.5">
      <c r="B715" s="15" t="s">
        <v>81</v>
      </c>
      <c r="C715" s="54" t="s">
        <v>179</v>
      </c>
      <c r="D715" s="23" t="s">
        <v>79</v>
      </c>
      <c r="E715" s="27">
        <f>E716+E717</f>
        <v>1215.2</v>
      </c>
      <c r="F715" s="27">
        <f>F716+F717</f>
        <v>1215.2</v>
      </c>
      <c r="G715" s="27">
        <f>G716+G717</f>
        <v>1215.2</v>
      </c>
      <c r="H715" s="27">
        <f>H716+H717+H718</f>
        <v>301.1</v>
      </c>
      <c r="I715" s="27">
        <f>I716+I717+I718</f>
        <v>301.13</v>
      </c>
      <c r="J715" s="150">
        <f t="shared" si="86"/>
        <v>0.029999999999972715</v>
      </c>
      <c r="K715" s="131">
        <f t="shared" si="90"/>
        <v>-914.1</v>
      </c>
    </row>
    <row r="716" spans="2:11" ht="13.5">
      <c r="B716" s="15" t="s">
        <v>80</v>
      </c>
      <c r="C716" s="54" t="s">
        <v>179</v>
      </c>
      <c r="D716" s="23" t="s">
        <v>78</v>
      </c>
      <c r="E716" s="27">
        <v>1213.2</v>
      </c>
      <c r="F716" s="27">
        <v>1213.2</v>
      </c>
      <c r="G716" s="27">
        <v>1213.2</v>
      </c>
      <c r="H716" s="27">
        <f>'Функциональная 2020'!G56</f>
        <v>211.4</v>
      </c>
      <c r="I716" s="27">
        <f>'Функциональная 2020'!H56</f>
        <v>211.43</v>
      </c>
      <c r="J716" s="150">
        <f t="shared" si="86"/>
        <v>0.030000000000001137</v>
      </c>
      <c r="K716" s="131">
        <f t="shared" si="90"/>
        <v>-1001.8000000000001</v>
      </c>
    </row>
    <row r="717" spans="2:11" ht="13.5">
      <c r="B717" s="16" t="s">
        <v>95</v>
      </c>
      <c r="C717" s="54" t="s">
        <v>179</v>
      </c>
      <c r="D717" s="23" t="s">
        <v>96</v>
      </c>
      <c r="E717" s="27">
        <v>2</v>
      </c>
      <c r="F717" s="27">
        <v>2</v>
      </c>
      <c r="G717" s="27">
        <v>2</v>
      </c>
      <c r="H717" s="27">
        <f>'Функциональная 2020'!G57</f>
        <v>25.9</v>
      </c>
      <c r="I717" s="27">
        <f>'Функциональная 2020'!H57</f>
        <v>25.9</v>
      </c>
      <c r="J717" s="150">
        <f t="shared" si="86"/>
        <v>0</v>
      </c>
      <c r="K717" s="131">
        <f t="shared" si="90"/>
        <v>23.9</v>
      </c>
    </row>
    <row r="718" spans="2:11" ht="27">
      <c r="B718" s="16" t="s">
        <v>174</v>
      </c>
      <c r="C718" s="54" t="s">
        <v>179</v>
      </c>
      <c r="D718" s="23" t="s">
        <v>173</v>
      </c>
      <c r="E718" s="27"/>
      <c r="F718" s="27"/>
      <c r="G718" s="27"/>
      <c r="H718" s="27">
        <f>'Функциональная 2020'!G58</f>
        <v>63.8</v>
      </c>
      <c r="I718" s="27">
        <f>'Функциональная 2020'!H58</f>
        <v>63.8</v>
      </c>
      <c r="J718" s="150">
        <f t="shared" si="86"/>
        <v>0</v>
      </c>
      <c r="K718" s="131">
        <f t="shared" si="90"/>
        <v>63.8</v>
      </c>
    </row>
    <row r="719" spans="2:11" ht="13.5">
      <c r="B719" s="15" t="s">
        <v>82</v>
      </c>
      <c r="C719" s="54" t="s">
        <v>179</v>
      </c>
      <c r="D719" s="23" t="s">
        <v>83</v>
      </c>
      <c r="E719" s="27">
        <f>E720</f>
        <v>9</v>
      </c>
      <c r="F719" s="27">
        <f>F720</f>
        <v>8.97</v>
      </c>
      <c r="G719" s="27">
        <f>G720</f>
        <v>8.97</v>
      </c>
      <c r="H719" s="27">
        <f>H720</f>
        <v>9</v>
      </c>
      <c r="I719" s="27">
        <f>I720</f>
        <v>9</v>
      </c>
      <c r="J719" s="150">
        <f t="shared" si="86"/>
        <v>0</v>
      </c>
      <c r="K719" s="131">
        <f t="shared" si="90"/>
        <v>0.02999999999999936</v>
      </c>
    </row>
    <row r="720" spans="2:11" ht="13.5">
      <c r="B720" s="16" t="s">
        <v>127</v>
      </c>
      <c r="C720" s="54" t="s">
        <v>179</v>
      </c>
      <c r="D720" s="23" t="s">
        <v>85</v>
      </c>
      <c r="E720" s="27">
        <v>9</v>
      </c>
      <c r="F720" s="27">
        <v>8.97</v>
      </c>
      <c r="G720" s="27">
        <v>8.97</v>
      </c>
      <c r="H720" s="27">
        <f>'Функциональная 2020'!G60</f>
        <v>9</v>
      </c>
      <c r="I720" s="27">
        <f>'Функциональная 2020'!H60</f>
        <v>9</v>
      </c>
      <c r="J720" s="150">
        <f t="shared" si="86"/>
        <v>0</v>
      </c>
      <c r="K720" s="131">
        <f t="shared" si="90"/>
        <v>0.02999999999999936</v>
      </c>
    </row>
    <row r="721" spans="2:11" ht="13.5">
      <c r="B721" s="15" t="s">
        <v>283</v>
      </c>
      <c r="C721" s="54" t="s">
        <v>281</v>
      </c>
      <c r="D721" s="23"/>
      <c r="E721" s="23"/>
      <c r="F721" s="23"/>
      <c r="G721" s="23"/>
      <c r="H721" s="27">
        <f aca="true" t="shared" si="91" ref="H721:I723">H722</f>
        <v>124.9</v>
      </c>
      <c r="I721" s="27">
        <f t="shared" si="91"/>
        <v>124.9</v>
      </c>
      <c r="J721" s="150">
        <f t="shared" si="86"/>
        <v>0</v>
      </c>
      <c r="K721" s="131">
        <f t="shared" si="90"/>
        <v>124.9</v>
      </c>
    </row>
    <row r="722" spans="2:11" ht="27">
      <c r="B722" s="58" t="s">
        <v>192</v>
      </c>
      <c r="C722" s="54" t="s">
        <v>281</v>
      </c>
      <c r="D722" s="23" t="s">
        <v>282</v>
      </c>
      <c r="E722" s="23"/>
      <c r="F722" s="23"/>
      <c r="G722" s="23"/>
      <c r="H722" s="27">
        <f t="shared" si="91"/>
        <v>124.9</v>
      </c>
      <c r="I722" s="27">
        <f t="shared" si="91"/>
        <v>124.9</v>
      </c>
      <c r="J722" s="150">
        <f t="shared" si="86"/>
        <v>0</v>
      </c>
      <c r="K722" s="131">
        <f t="shared" si="90"/>
        <v>124.9</v>
      </c>
    </row>
    <row r="723" spans="2:11" ht="13.5">
      <c r="B723" s="15" t="s">
        <v>82</v>
      </c>
      <c r="C723" s="54" t="s">
        <v>281</v>
      </c>
      <c r="D723" s="23" t="s">
        <v>83</v>
      </c>
      <c r="E723" s="23"/>
      <c r="F723" s="23"/>
      <c r="G723" s="23"/>
      <c r="H723" s="27">
        <f t="shared" si="91"/>
        <v>124.9</v>
      </c>
      <c r="I723" s="27">
        <f t="shared" si="91"/>
        <v>124.9</v>
      </c>
      <c r="J723" s="150">
        <f t="shared" si="86"/>
        <v>0</v>
      </c>
      <c r="K723" s="131">
        <f t="shared" si="90"/>
        <v>124.9</v>
      </c>
    </row>
    <row r="724" spans="2:11" ht="13.5">
      <c r="B724" s="15" t="s">
        <v>84</v>
      </c>
      <c r="C724" s="54" t="s">
        <v>281</v>
      </c>
      <c r="D724" s="23" t="s">
        <v>85</v>
      </c>
      <c r="E724" s="23"/>
      <c r="F724" s="23"/>
      <c r="G724" s="23"/>
      <c r="H724" s="27">
        <f>'Функциональная 2020'!G330</f>
        <v>124.9</v>
      </c>
      <c r="I724" s="27">
        <f>'Функциональная 2020'!H330</f>
        <v>124.9</v>
      </c>
      <c r="J724" s="150">
        <f t="shared" si="86"/>
        <v>0</v>
      </c>
      <c r="K724" s="131">
        <f t="shared" si="90"/>
        <v>124.9</v>
      </c>
    </row>
    <row r="725" spans="2:11" ht="49.5" customHeight="1">
      <c r="B725" s="37" t="s">
        <v>149</v>
      </c>
      <c r="C725" s="54" t="s">
        <v>498</v>
      </c>
      <c r="D725" s="23"/>
      <c r="E725" s="27">
        <v>1531.55</v>
      </c>
      <c r="F725" s="27">
        <v>1531.6</v>
      </c>
      <c r="G725" s="27">
        <v>1314.8</v>
      </c>
      <c r="H725" s="27">
        <f>H726</f>
        <v>2950.2</v>
      </c>
      <c r="I725" s="27">
        <f>I726</f>
        <v>3135.3</v>
      </c>
      <c r="J725" s="150">
        <f t="shared" si="86"/>
        <v>185.10000000000036</v>
      </c>
      <c r="K725" s="131">
        <f t="shared" si="90"/>
        <v>1635.3999999999999</v>
      </c>
    </row>
    <row r="726" spans="2:12" ht="13.5">
      <c r="B726" s="80" t="s">
        <v>16</v>
      </c>
      <c r="C726" s="54" t="s">
        <v>498</v>
      </c>
      <c r="D726" s="23" t="s">
        <v>10</v>
      </c>
      <c r="E726" s="27"/>
      <c r="F726" s="27"/>
      <c r="G726" s="27"/>
      <c r="H726" s="27">
        <f>H727</f>
        <v>2950.2</v>
      </c>
      <c r="I726" s="27">
        <f>I727</f>
        <v>3135.3</v>
      </c>
      <c r="J726" s="150">
        <f t="shared" si="86"/>
        <v>185.10000000000036</v>
      </c>
      <c r="K726" s="131">
        <f t="shared" si="90"/>
        <v>2950.2</v>
      </c>
      <c r="L726" s="86"/>
    </row>
    <row r="727" spans="2:11" ht="13.5">
      <c r="B727" s="37" t="s">
        <v>34</v>
      </c>
      <c r="C727" s="54" t="s">
        <v>498</v>
      </c>
      <c r="D727" s="23" t="s">
        <v>100</v>
      </c>
      <c r="E727" s="27"/>
      <c r="F727" s="27"/>
      <c r="G727" s="27"/>
      <c r="H727" s="27">
        <f>'Функциональная 2020'!G999</f>
        <v>2950.2</v>
      </c>
      <c r="I727" s="27">
        <f>'Функциональная 2020'!H999</f>
        <v>3135.3</v>
      </c>
      <c r="J727" s="150">
        <f t="shared" si="86"/>
        <v>185.10000000000036</v>
      </c>
      <c r="K727" s="131">
        <f t="shared" si="90"/>
        <v>2950.2</v>
      </c>
    </row>
    <row r="728" spans="2:11" ht="90" customHeight="1">
      <c r="B728" s="37" t="s">
        <v>150</v>
      </c>
      <c r="C728" s="54" t="s">
        <v>499</v>
      </c>
      <c r="D728" s="23"/>
      <c r="E728" s="27">
        <v>20</v>
      </c>
      <c r="F728" s="27">
        <v>20</v>
      </c>
      <c r="G728" s="27">
        <v>20</v>
      </c>
      <c r="H728" s="27">
        <f>H729</f>
        <v>18</v>
      </c>
      <c r="I728" s="27">
        <f>I729</f>
        <v>16</v>
      </c>
      <c r="J728" s="150">
        <f t="shared" si="86"/>
        <v>-2</v>
      </c>
      <c r="K728" s="131">
        <f t="shared" si="90"/>
        <v>-2</v>
      </c>
    </row>
    <row r="729" spans="2:11" ht="13.5">
      <c r="B729" s="80" t="s">
        <v>16</v>
      </c>
      <c r="C729" s="54" t="s">
        <v>499</v>
      </c>
      <c r="D729" s="23" t="s">
        <v>10</v>
      </c>
      <c r="E729" s="27"/>
      <c r="F729" s="27"/>
      <c r="G729" s="27"/>
      <c r="H729" s="27">
        <f>H730</f>
        <v>18</v>
      </c>
      <c r="I729" s="27">
        <f>I730</f>
        <v>16</v>
      </c>
      <c r="J729" s="150">
        <f t="shared" si="86"/>
        <v>-2</v>
      </c>
      <c r="K729" s="131">
        <f t="shared" si="90"/>
        <v>18</v>
      </c>
    </row>
    <row r="730" spans="2:11" ht="13.5">
      <c r="B730" s="37" t="s">
        <v>34</v>
      </c>
      <c r="C730" s="54" t="s">
        <v>499</v>
      </c>
      <c r="D730" s="23" t="s">
        <v>100</v>
      </c>
      <c r="E730" s="27"/>
      <c r="F730" s="27"/>
      <c r="G730" s="27"/>
      <c r="H730" s="27">
        <f>'Функциональная 2020'!G1002</f>
        <v>18</v>
      </c>
      <c r="I730" s="27">
        <f>'Функциональная 2020'!H1002</f>
        <v>16</v>
      </c>
      <c r="J730" s="150">
        <f t="shared" si="86"/>
        <v>-2</v>
      </c>
      <c r="K730" s="131">
        <f t="shared" si="90"/>
        <v>18</v>
      </c>
    </row>
    <row r="731" spans="2:11" ht="27">
      <c r="B731" s="17" t="s">
        <v>151</v>
      </c>
      <c r="C731" s="54" t="s">
        <v>500</v>
      </c>
      <c r="D731" s="23"/>
      <c r="E731" s="27">
        <v>29</v>
      </c>
      <c r="F731" s="27">
        <v>29</v>
      </c>
      <c r="G731" s="27">
        <v>26</v>
      </c>
      <c r="H731" s="27">
        <f>H732</f>
        <v>64</v>
      </c>
      <c r="I731" s="27">
        <f>I732</f>
        <v>64</v>
      </c>
      <c r="J731" s="150">
        <f t="shared" si="86"/>
        <v>0</v>
      </c>
      <c r="K731" s="131">
        <f t="shared" si="90"/>
        <v>38</v>
      </c>
    </row>
    <row r="732" spans="2:11" ht="13.5">
      <c r="B732" s="80" t="s">
        <v>16</v>
      </c>
      <c r="C732" s="54" t="s">
        <v>500</v>
      </c>
      <c r="D732" s="23" t="s">
        <v>10</v>
      </c>
      <c r="E732" s="27"/>
      <c r="F732" s="27"/>
      <c r="G732" s="27"/>
      <c r="H732" s="27">
        <f>H733</f>
        <v>64</v>
      </c>
      <c r="I732" s="27">
        <f>I733</f>
        <v>64</v>
      </c>
      <c r="J732" s="150">
        <f t="shared" si="86"/>
        <v>0</v>
      </c>
      <c r="K732" s="131">
        <f t="shared" si="90"/>
        <v>64</v>
      </c>
    </row>
    <row r="733" spans="2:11" ht="13.5">
      <c r="B733" s="37" t="s">
        <v>34</v>
      </c>
      <c r="C733" s="54" t="s">
        <v>500</v>
      </c>
      <c r="D733" s="23" t="s">
        <v>100</v>
      </c>
      <c r="E733" s="27"/>
      <c r="F733" s="27"/>
      <c r="G733" s="27"/>
      <c r="H733" s="27">
        <f>'Функциональная 2020'!G1005</f>
        <v>64</v>
      </c>
      <c r="I733" s="27">
        <f>'Функциональная 2020'!H1005</f>
        <v>64</v>
      </c>
      <c r="J733" s="150">
        <f t="shared" si="86"/>
        <v>0</v>
      </c>
      <c r="K733" s="131">
        <f t="shared" si="90"/>
        <v>64</v>
      </c>
    </row>
    <row r="734" spans="2:11" ht="41.25">
      <c r="B734" s="17" t="s">
        <v>152</v>
      </c>
      <c r="C734" s="54" t="s">
        <v>501</v>
      </c>
      <c r="D734" s="23"/>
      <c r="E734" s="27">
        <v>3793.1</v>
      </c>
      <c r="F734" s="27">
        <v>3793.1</v>
      </c>
      <c r="G734" s="27">
        <v>3793.1</v>
      </c>
      <c r="H734" s="27">
        <f>H735</f>
        <v>5909.3</v>
      </c>
      <c r="I734" s="27">
        <f>I735</f>
        <v>5909.3</v>
      </c>
      <c r="J734" s="150">
        <f t="shared" si="86"/>
        <v>0</v>
      </c>
      <c r="K734" s="131">
        <f t="shared" si="90"/>
        <v>2116.2000000000003</v>
      </c>
    </row>
    <row r="735" spans="2:11" ht="13.5">
      <c r="B735" s="80" t="s">
        <v>16</v>
      </c>
      <c r="C735" s="54" t="s">
        <v>501</v>
      </c>
      <c r="D735" s="23" t="s">
        <v>10</v>
      </c>
      <c r="E735" s="27"/>
      <c r="F735" s="27"/>
      <c r="G735" s="27"/>
      <c r="H735" s="27">
        <f>H736</f>
        <v>5909.3</v>
      </c>
      <c r="I735" s="27">
        <f>I736</f>
        <v>5909.3</v>
      </c>
      <c r="J735" s="150">
        <f t="shared" si="86"/>
        <v>0</v>
      </c>
      <c r="K735" s="131">
        <f t="shared" si="90"/>
        <v>5909.3</v>
      </c>
    </row>
    <row r="736" spans="2:11" ht="13.5">
      <c r="B736" s="37" t="s">
        <v>34</v>
      </c>
      <c r="C736" s="54" t="s">
        <v>501</v>
      </c>
      <c r="D736" s="23" t="s">
        <v>100</v>
      </c>
      <c r="E736" s="27"/>
      <c r="F736" s="27"/>
      <c r="G736" s="27"/>
      <c r="H736" s="27">
        <f>'Функциональная 2020'!G1008</f>
        <v>5909.3</v>
      </c>
      <c r="I736" s="27">
        <f>'Функциональная 2020'!H1008</f>
        <v>5909.3</v>
      </c>
      <c r="J736" s="150">
        <f t="shared" si="86"/>
        <v>0</v>
      </c>
      <c r="K736" s="131">
        <f t="shared" si="90"/>
        <v>5909.3</v>
      </c>
    </row>
    <row r="737" spans="2:11" ht="69">
      <c r="B737" s="17" t="s">
        <v>153</v>
      </c>
      <c r="C737" s="54" t="s">
        <v>502</v>
      </c>
      <c r="D737" s="23"/>
      <c r="E737" s="27">
        <v>70</v>
      </c>
      <c r="F737" s="27">
        <v>70</v>
      </c>
      <c r="G737" s="27">
        <v>70</v>
      </c>
      <c r="H737" s="27">
        <f>H738</f>
        <v>82.2</v>
      </c>
      <c r="I737" s="27">
        <f>I738</f>
        <v>82.2</v>
      </c>
      <c r="J737" s="150">
        <f t="shared" si="86"/>
        <v>0</v>
      </c>
      <c r="K737" s="131">
        <f t="shared" si="90"/>
        <v>12.200000000000003</v>
      </c>
    </row>
    <row r="738" spans="2:11" ht="13.5">
      <c r="B738" s="80" t="s">
        <v>16</v>
      </c>
      <c r="C738" s="54" t="s">
        <v>502</v>
      </c>
      <c r="D738" s="23" t="s">
        <v>10</v>
      </c>
      <c r="E738" s="27"/>
      <c r="F738" s="27"/>
      <c r="G738" s="27"/>
      <c r="H738" s="27">
        <f>H739</f>
        <v>82.2</v>
      </c>
      <c r="I738" s="27">
        <f>I739</f>
        <v>82.2</v>
      </c>
      <c r="J738" s="150">
        <f t="shared" si="86"/>
        <v>0</v>
      </c>
      <c r="K738" s="131">
        <f t="shared" si="90"/>
        <v>82.2</v>
      </c>
    </row>
    <row r="739" spans="2:11" ht="13.5">
      <c r="B739" s="37" t="s">
        <v>34</v>
      </c>
      <c r="C739" s="54" t="s">
        <v>502</v>
      </c>
      <c r="D739" s="23" t="s">
        <v>100</v>
      </c>
      <c r="E739" s="27"/>
      <c r="F739" s="27"/>
      <c r="G739" s="27"/>
      <c r="H739" s="27">
        <f>'Функциональная 2020'!G1011</f>
        <v>82.2</v>
      </c>
      <c r="I739" s="27">
        <f>'Функциональная 2020'!H1011</f>
        <v>82.2</v>
      </c>
      <c r="J739" s="150">
        <f t="shared" si="86"/>
        <v>0</v>
      </c>
      <c r="K739" s="131">
        <f t="shared" si="90"/>
        <v>82.2</v>
      </c>
    </row>
    <row r="740" spans="2:11" ht="54.75">
      <c r="B740" s="38" t="s">
        <v>154</v>
      </c>
      <c r="C740" s="54" t="s">
        <v>503</v>
      </c>
      <c r="D740" s="23"/>
      <c r="E740" s="27">
        <v>119.5</v>
      </c>
      <c r="F740" s="27">
        <v>119.5</v>
      </c>
      <c r="G740" s="27">
        <v>109.5</v>
      </c>
      <c r="H740" s="27">
        <f>H741</f>
        <v>101</v>
      </c>
      <c r="I740" s="27">
        <f>I741</f>
        <v>101</v>
      </c>
      <c r="J740" s="150">
        <f t="shared" si="86"/>
        <v>0</v>
      </c>
      <c r="K740" s="131">
        <f t="shared" si="90"/>
        <v>-8.5</v>
      </c>
    </row>
    <row r="741" spans="2:11" ht="13.5">
      <c r="B741" s="80" t="s">
        <v>16</v>
      </c>
      <c r="C741" s="54" t="s">
        <v>503</v>
      </c>
      <c r="D741" s="23" t="s">
        <v>10</v>
      </c>
      <c r="E741" s="27"/>
      <c r="F741" s="27"/>
      <c r="G741" s="27"/>
      <c r="H741" s="27">
        <f>H742</f>
        <v>101</v>
      </c>
      <c r="I741" s="27">
        <f>I742</f>
        <v>101</v>
      </c>
      <c r="J741" s="150">
        <f aca="true" t="shared" si="92" ref="J741:J804">I741-H741</f>
        <v>0</v>
      </c>
      <c r="K741" s="131">
        <f t="shared" si="90"/>
        <v>101</v>
      </c>
    </row>
    <row r="742" spans="2:11" ht="13.5">
      <c r="B742" s="37" t="s">
        <v>34</v>
      </c>
      <c r="C742" s="54" t="s">
        <v>503</v>
      </c>
      <c r="D742" s="23" t="s">
        <v>100</v>
      </c>
      <c r="E742" s="27"/>
      <c r="F742" s="27"/>
      <c r="G742" s="27"/>
      <c r="H742" s="27">
        <f>'Функциональная 2020'!G1014</f>
        <v>101</v>
      </c>
      <c r="I742" s="27">
        <f>'Функциональная 2020'!H1014</f>
        <v>101</v>
      </c>
      <c r="J742" s="150">
        <f t="shared" si="92"/>
        <v>0</v>
      </c>
      <c r="K742" s="131">
        <f t="shared" si="90"/>
        <v>101</v>
      </c>
    </row>
    <row r="743" spans="2:11" ht="27">
      <c r="B743" s="39" t="s">
        <v>156</v>
      </c>
      <c r="C743" s="54" t="s">
        <v>504</v>
      </c>
      <c r="D743" s="23"/>
      <c r="E743" s="27">
        <v>186</v>
      </c>
      <c r="F743" s="27">
        <v>186</v>
      </c>
      <c r="G743" s="27">
        <v>156</v>
      </c>
      <c r="H743" s="27">
        <f>H744</f>
        <v>134</v>
      </c>
      <c r="I743" s="27">
        <f>I744</f>
        <v>124</v>
      </c>
      <c r="J743" s="150">
        <f t="shared" si="92"/>
        <v>-10</v>
      </c>
      <c r="K743" s="131">
        <f t="shared" si="90"/>
        <v>-22</v>
      </c>
    </row>
    <row r="744" spans="2:11" ht="13.5">
      <c r="B744" s="80" t="s">
        <v>16</v>
      </c>
      <c r="C744" s="54" t="s">
        <v>504</v>
      </c>
      <c r="D744" s="23" t="s">
        <v>10</v>
      </c>
      <c r="E744" s="27"/>
      <c r="F744" s="27"/>
      <c r="G744" s="27"/>
      <c r="H744" s="27">
        <f>H745</f>
        <v>134</v>
      </c>
      <c r="I744" s="27">
        <f>I745</f>
        <v>124</v>
      </c>
      <c r="J744" s="150">
        <f t="shared" si="92"/>
        <v>-10</v>
      </c>
      <c r="K744" s="131">
        <f t="shared" si="90"/>
        <v>134</v>
      </c>
    </row>
    <row r="745" spans="2:11" ht="13.5">
      <c r="B745" s="37" t="s">
        <v>34</v>
      </c>
      <c r="C745" s="54" t="s">
        <v>504</v>
      </c>
      <c r="D745" s="23" t="s">
        <v>100</v>
      </c>
      <c r="E745" s="27"/>
      <c r="F745" s="27"/>
      <c r="G745" s="27"/>
      <c r="H745" s="27">
        <f>'Функциональная 2020'!G1017</f>
        <v>134</v>
      </c>
      <c r="I745" s="27">
        <f>'Функциональная 2020'!H1017</f>
        <v>124</v>
      </c>
      <c r="J745" s="150">
        <f t="shared" si="92"/>
        <v>-10</v>
      </c>
      <c r="K745" s="131">
        <f t="shared" si="90"/>
        <v>134</v>
      </c>
    </row>
    <row r="746" spans="2:11" ht="27">
      <c r="B746" s="39" t="s">
        <v>157</v>
      </c>
      <c r="C746" s="54" t="s">
        <v>505</v>
      </c>
      <c r="D746" s="23"/>
      <c r="E746" s="27">
        <v>137</v>
      </c>
      <c r="F746" s="27">
        <v>137</v>
      </c>
      <c r="G746" s="27">
        <v>107</v>
      </c>
      <c r="H746" s="27">
        <f>H747</f>
        <v>150</v>
      </c>
      <c r="I746" s="27">
        <f>I747</f>
        <v>150</v>
      </c>
      <c r="J746" s="150">
        <f t="shared" si="92"/>
        <v>0</v>
      </c>
      <c r="K746" s="131">
        <f t="shared" si="90"/>
        <v>43</v>
      </c>
    </row>
    <row r="747" spans="2:11" ht="13.5">
      <c r="B747" s="80" t="s">
        <v>16</v>
      </c>
      <c r="C747" s="54" t="s">
        <v>505</v>
      </c>
      <c r="D747" s="23" t="s">
        <v>10</v>
      </c>
      <c r="E747" s="27"/>
      <c r="F747" s="27"/>
      <c r="G747" s="27"/>
      <c r="H747" s="27">
        <f>H748</f>
        <v>150</v>
      </c>
      <c r="I747" s="27">
        <f>I748</f>
        <v>150</v>
      </c>
      <c r="J747" s="150">
        <f t="shared" si="92"/>
        <v>0</v>
      </c>
      <c r="K747" s="131">
        <f t="shared" si="90"/>
        <v>150</v>
      </c>
    </row>
    <row r="748" spans="2:11" ht="13.5">
      <c r="B748" s="37" t="s">
        <v>34</v>
      </c>
      <c r="C748" s="54" t="s">
        <v>505</v>
      </c>
      <c r="D748" s="23" t="s">
        <v>100</v>
      </c>
      <c r="E748" s="27"/>
      <c r="F748" s="27"/>
      <c r="G748" s="27"/>
      <c r="H748" s="27">
        <f>'Функциональная 2020'!G1020</f>
        <v>150</v>
      </c>
      <c r="I748" s="27">
        <f>'Функциональная 2020'!H1020</f>
        <v>150</v>
      </c>
      <c r="J748" s="150">
        <f t="shared" si="92"/>
        <v>0</v>
      </c>
      <c r="K748" s="131">
        <f t="shared" si="90"/>
        <v>150</v>
      </c>
    </row>
    <row r="749" spans="2:11" ht="27">
      <c r="B749" s="38" t="s">
        <v>158</v>
      </c>
      <c r="C749" s="54" t="s">
        <v>506</v>
      </c>
      <c r="D749" s="23"/>
      <c r="E749" s="27">
        <v>2</v>
      </c>
      <c r="F749" s="27">
        <v>2</v>
      </c>
      <c r="G749" s="27">
        <v>2</v>
      </c>
      <c r="H749" s="27">
        <f>H750</f>
        <v>10</v>
      </c>
      <c r="I749" s="27">
        <f>I750</f>
        <v>10</v>
      </c>
      <c r="J749" s="150">
        <f t="shared" si="92"/>
        <v>0</v>
      </c>
      <c r="K749" s="131">
        <f t="shared" si="90"/>
        <v>8</v>
      </c>
    </row>
    <row r="750" spans="2:11" ht="13.5">
      <c r="B750" s="80" t="s">
        <v>16</v>
      </c>
      <c r="C750" s="54" t="s">
        <v>506</v>
      </c>
      <c r="D750" s="23" t="s">
        <v>10</v>
      </c>
      <c r="E750" s="27"/>
      <c r="F750" s="27"/>
      <c r="G750" s="27"/>
      <c r="H750" s="27">
        <f>H751</f>
        <v>10</v>
      </c>
      <c r="I750" s="27">
        <f>I751</f>
        <v>10</v>
      </c>
      <c r="J750" s="150">
        <f t="shared" si="92"/>
        <v>0</v>
      </c>
      <c r="K750" s="131">
        <f t="shared" si="90"/>
        <v>10</v>
      </c>
    </row>
    <row r="751" spans="2:11" ht="13.5">
      <c r="B751" s="37" t="s">
        <v>34</v>
      </c>
      <c r="C751" s="54" t="s">
        <v>506</v>
      </c>
      <c r="D751" s="23" t="s">
        <v>100</v>
      </c>
      <c r="E751" s="27"/>
      <c r="F751" s="27"/>
      <c r="G751" s="27"/>
      <c r="H751" s="27">
        <f>'Функциональная 2020'!G1023</f>
        <v>10</v>
      </c>
      <c r="I751" s="27">
        <f>'Функциональная 2020'!H1023</f>
        <v>10</v>
      </c>
      <c r="J751" s="150">
        <f t="shared" si="92"/>
        <v>0</v>
      </c>
      <c r="K751" s="131">
        <f t="shared" si="90"/>
        <v>10</v>
      </c>
    </row>
    <row r="752" spans="2:11" ht="27">
      <c r="B752" s="38" t="s">
        <v>561</v>
      </c>
      <c r="C752" s="54" t="s">
        <v>562</v>
      </c>
      <c r="D752" s="23"/>
      <c r="E752" s="27"/>
      <c r="F752" s="27"/>
      <c r="G752" s="27"/>
      <c r="H752" s="27">
        <f>H753</f>
        <v>8695</v>
      </c>
      <c r="I752" s="27">
        <f>I753</f>
        <v>13829.6</v>
      </c>
      <c r="J752" s="150">
        <f t="shared" si="92"/>
        <v>5134.6</v>
      </c>
      <c r="K752" s="131"/>
    </row>
    <row r="753" spans="2:11" ht="13.5">
      <c r="B753" s="80" t="s">
        <v>16</v>
      </c>
      <c r="C753" s="54" t="s">
        <v>562</v>
      </c>
      <c r="D753" s="23" t="s">
        <v>10</v>
      </c>
      <c r="E753" s="27"/>
      <c r="F753" s="27"/>
      <c r="G753" s="27"/>
      <c r="H753" s="27">
        <f>H754</f>
        <v>8695</v>
      </c>
      <c r="I753" s="27">
        <f>I754</f>
        <v>13829.6</v>
      </c>
      <c r="J753" s="150">
        <f t="shared" si="92"/>
        <v>5134.6</v>
      </c>
      <c r="K753" s="131"/>
    </row>
    <row r="754" spans="2:11" ht="13.5">
      <c r="B754" s="37" t="s">
        <v>34</v>
      </c>
      <c r="C754" s="54" t="s">
        <v>562</v>
      </c>
      <c r="D754" s="23" t="s">
        <v>100</v>
      </c>
      <c r="E754" s="27"/>
      <c r="F754" s="27"/>
      <c r="G754" s="27"/>
      <c r="H754" s="27">
        <f>'Функциональная 2020'!G1026</f>
        <v>8695</v>
      </c>
      <c r="I754" s="27">
        <f>'Функциональная 2020'!H1026</f>
        <v>13829.6</v>
      </c>
      <c r="J754" s="150">
        <f t="shared" si="92"/>
        <v>5134.6</v>
      </c>
      <c r="K754" s="131"/>
    </row>
    <row r="755" spans="2:11" ht="13.5">
      <c r="B755" s="15" t="s">
        <v>61</v>
      </c>
      <c r="C755" s="54" t="s">
        <v>454</v>
      </c>
      <c r="D755" s="23"/>
      <c r="E755" s="27" t="e">
        <f>E756</f>
        <v>#REF!</v>
      </c>
      <c r="F755" s="27" t="e">
        <f>F756</f>
        <v>#REF!</v>
      </c>
      <c r="G755" s="27" t="e">
        <f>G756</f>
        <v>#REF!</v>
      </c>
      <c r="H755" s="27">
        <f>H756+H759</f>
        <v>3817.3</v>
      </c>
      <c r="I755" s="27">
        <f>I756+I759</f>
        <v>3817.31</v>
      </c>
      <c r="J755" s="150">
        <f t="shared" si="92"/>
        <v>0.009999999999763531</v>
      </c>
      <c r="K755" s="131" t="e">
        <f aca="true" t="shared" si="93" ref="K755:K761">H755-G755</f>
        <v>#REF!</v>
      </c>
    </row>
    <row r="756" spans="2:11" ht="27">
      <c r="B756" s="58" t="s">
        <v>192</v>
      </c>
      <c r="C756" s="54" t="s">
        <v>454</v>
      </c>
      <c r="D756" s="23" t="s">
        <v>282</v>
      </c>
      <c r="E756" s="27" t="e">
        <f>#REF!+#REF!</f>
        <v>#REF!</v>
      </c>
      <c r="F756" s="27" t="e">
        <f>#REF!+#REF!</f>
        <v>#REF!</v>
      </c>
      <c r="G756" s="27" t="e">
        <f>#REF!+#REF!</f>
        <v>#REF!</v>
      </c>
      <c r="H756" s="27">
        <f>H757</f>
        <v>317.3</v>
      </c>
      <c r="I756" s="27">
        <f>I757</f>
        <v>317.31</v>
      </c>
      <c r="J756" s="150">
        <f t="shared" si="92"/>
        <v>0.009999999999990905</v>
      </c>
      <c r="K756" s="131" t="e">
        <f t="shared" si="93"/>
        <v>#REF!</v>
      </c>
    </row>
    <row r="757" spans="2:11" ht="13.5">
      <c r="B757" s="15" t="s">
        <v>82</v>
      </c>
      <c r="C757" s="54" t="s">
        <v>454</v>
      </c>
      <c r="D757" s="23" t="s">
        <v>83</v>
      </c>
      <c r="E757" s="27"/>
      <c r="F757" s="27"/>
      <c r="G757" s="27"/>
      <c r="H757" s="27">
        <f>H758</f>
        <v>317.3</v>
      </c>
      <c r="I757" s="27">
        <f>I758</f>
        <v>317.31</v>
      </c>
      <c r="J757" s="150">
        <f t="shared" si="92"/>
        <v>0.009999999999990905</v>
      </c>
      <c r="K757" s="131">
        <f t="shared" si="93"/>
        <v>317.3</v>
      </c>
    </row>
    <row r="758" spans="2:11" ht="27">
      <c r="B758" s="16" t="s">
        <v>86</v>
      </c>
      <c r="C758" s="54" t="s">
        <v>454</v>
      </c>
      <c r="D758" s="23" t="s">
        <v>85</v>
      </c>
      <c r="E758" s="27"/>
      <c r="F758" s="27"/>
      <c r="G758" s="27"/>
      <c r="H758" s="27">
        <f>'Функциональная 2020'!G874</f>
        <v>317.3</v>
      </c>
      <c r="I758" s="27">
        <v>317.31</v>
      </c>
      <c r="J758" s="150">
        <f t="shared" si="92"/>
        <v>0.009999999999990905</v>
      </c>
      <c r="K758" s="131">
        <f t="shared" si="93"/>
        <v>317.3</v>
      </c>
    </row>
    <row r="759" spans="2:11" ht="13.5">
      <c r="B759" s="80" t="s">
        <v>168</v>
      </c>
      <c r="C759" s="54" t="s">
        <v>454</v>
      </c>
      <c r="D759" s="23" t="s">
        <v>455</v>
      </c>
      <c r="E759" s="27"/>
      <c r="F759" s="27"/>
      <c r="G759" s="27"/>
      <c r="H759" s="27">
        <f>H760</f>
        <v>3500</v>
      </c>
      <c r="I759" s="27">
        <f>I760</f>
        <v>3500</v>
      </c>
      <c r="J759" s="150">
        <f t="shared" si="92"/>
        <v>0</v>
      </c>
      <c r="K759" s="131">
        <f t="shared" si="93"/>
        <v>3500</v>
      </c>
    </row>
    <row r="760" spans="2:11" ht="27">
      <c r="B760" s="63" t="s">
        <v>101</v>
      </c>
      <c r="C760" s="54" t="s">
        <v>454</v>
      </c>
      <c r="D760" s="23" t="s">
        <v>103</v>
      </c>
      <c r="E760" s="27"/>
      <c r="F760" s="27"/>
      <c r="G760" s="27"/>
      <c r="H760" s="27">
        <f>H761</f>
        <v>3500</v>
      </c>
      <c r="I760" s="27">
        <f>I761</f>
        <v>3500</v>
      </c>
      <c r="J760" s="150">
        <f t="shared" si="92"/>
        <v>0</v>
      </c>
      <c r="K760" s="131">
        <f t="shared" si="93"/>
        <v>3500</v>
      </c>
    </row>
    <row r="761" spans="2:11" ht="27">
      <c r="B761" s="63" t="s">
        <v>102</v>
      </c>
      <c r="C761" s="54" t="s">
        <v>454</v>
      </c>
      <c r="D761" s="23" t="s">
        <v>104</v>
      </c>
      <c r="E761" s="27"/>
      <c r="F761" s="27"/>
      <c r="G761" s="27"/>
      <c r="H761" s="27">
        <f>'Функциональная 2020'!G877</f>
        <v>3500</v>
      </c>
      <c r="I761" s="27">
        <f>'Функциональная 2020'!H877</f>
        <v>3500</v>
      </c>
      <c r="J761" s="150">
        <f t="shared" si="92"/>
        <v>0</v>
      </c>
      <c r="K761" s="131">
        <f t="shared" si="93"/>
        <v>3500</v>
      </c>
    </row>
    <row r="762" spans="2:11" ht="41.25">
      <c r="B762" s="69" t="s">
        <v>568</v>
      </c>
      <c r="C762" s="54" t="s">
        <v>612</v>
      </c>
      <c r="D762" s="23"/>
      <c r="E762" s="27"/>
      <c r="F762" s="27"/>
      <c r="G762" s="27"/>
      <c r="H762" s="27">
        <f aca="true" t="shared" si="94" ref="H762:I764">H763</f>
        <v>0</v>
      </c>
      <c r="I762" s="27">
        <f t="shared" si="94"/>
        <v>486.82</v>
      </c>
      <c r="J762" s="150">
        <f t="shared" si="92"/>
        <v>486.82</v>
      </c>
      <c r="K762" s="131"/>
    </row>
    <row r="763" spans="2:11" ht="13.5">
      <c r="B763" s="80" t="s">
        <v>16</v>
      </c>
      <c r="C763" s="54" t="s">
        <v>612</v>
      </c>
      <c r="D763" s="23" t="s">
        <v>10</v>
      </c>
      <c r="E763" s="27"/>
      <c r="F763" s="27"/>
      <c r="G763" s="27"/>
      <c r="H763" s="27">
        <f t="shared" si="94"/>
        <v>0</v>
      </c>
      <c r="I763" s="27">
        <f t="shared" si="94"/>
        <v>486.82</v>
      </c>
      <c r="J763" s="150">
        <f t="shared" si="92"/>
        <v>486.82</v>
      </c>
      <c r="K763" s="131"/>
    </row>
    <row r="764" spans="2:11" ht="13.5">
      <c r="B764" s="15" t="s">
        <v>105</v>
      </c>
      <c r="C764" s="54" t="s">
        <v>612</v>
      </c>
      <c r="D764" s="23" t="s">
        <v>138</v>
      </c>
      <c r="E764" s="27"/>
      <c r="F764" s="27"/>
      <c r="G764" s="27"/>
      <c r="H764" s="27">
        <f t="shared" si="94"/>
        <v>0</v>
      </c>
      <c r="I764" s="27">
        <f t="shared" si="94"/>
        <v>486.82</v>
      </c>
      <c r="J764" s="150">
        <f t="shared" si="92"/>
        <v>486.82</v>
      </c>
      <c r="K764" s="131"/>
    </row>
    <row r="765" spans="2:11" ht="27">
      <c r="B765" s="15" t="s">
        <v>579</v>
      </c>
      <c r="C765" s="54" t="s">
        <v>612</v>
      </c>
      <c r="D765" s="23" t="s">
        <v>129</v>
      </c>
      <c r="E765" s="27"/>
      <c r="F765" s="27"/>
      <c r="G765" s="27"/>
      <c r="H765" s="27">
        <f>'Функциональная 2020'!G399</f>
        <v>0</v>
      </c>
      <c r="I765" s="27">
        <v>486.82</v>
      </c>
      <c r="J765" s="150">
        <f t="shared" si="92"/>
        <v>486.82</v>
      </c>
      <c r="K765" s="131"/>
    </row>
    <row r="766" spans="2:11" ht="27">
      <c r="B766" s="69" t="s">
        <v>32</v>
      </c>
      <c r="C766" s="76" t="s">
        <v>261</v>
      </c>
      <c r="D766" s="77"/>
      <c r="E766" s="27" t="str">
        <f>E767</f>
        <v>1224</v>
      </c>
      <c r="F766" s="27" t="str">
        <f>F767</f>
        <v>1224</v>
      </c>
      <c r="G766" s="27" t="str">
        <f>G767</f>
        <v>1103,5</v>
      </c>
      <c r="H766" s="27">
        <f>H767</f>
        <v>2053.2</v>
      </c>
      <c r="I766" s="27">
        <f>I767</f>
        <v>0</v>
      </c>
      <c r="J766" s="150">
        <f t="shared" si="92"/>
        <v>-2053.2</v>
      </c>
      <c r="K766" s="131"/>
    </row>
    <row r="767" spans="2:11" ht="13.5">
      <c r="B767" s="69" t="s">
        <v>16</v>
      </c>
      <c r="C767" s="76" t="s">
        <v>261</v>
      </c>
      <c r="D767" s="90">
        <v>500</v>
      </c>
      <c r="E767" s="78" t="s">
        <v>148</v>
      </c>
      <c r="F767" s="78" t="s">
        <v>148</v>
      </c>
      <c r="G767" s="78" t="s">
        <v>164</v>
      </c>
      <c r="H767" s="27">
        <f>H768</f>
        <v>2053.2</v>
      </c>
      <c r="I767" s="27">
        <f>I768</f>
        <v>0</v>
      </c>
      <c r="J767" s="150">
        <f t="shared" si="92"/>
        <v>-2053.2</v>
      </c>
      <c r="K767" s="131">
        <f>H767-G767</f>
        <v>949.6999999999998</v>
      </c>
    </row>
    <row r="768" spans="2:11" ht="14.25" thickBot="1">
      <c r="B768" s="69" t="s">
        <v>196</v>
      </c>
      <c r="C768" s="76" t="s">
        <v>261</v>
      </c>
      <c r="D768" s="90">
        <v>530</v>
      </c>
      <c r="E768" s="78"/>
      <c r="F768" s="78"/>
      <c r="G768" s="78"/>
      <c r="H768" s="27">
        <f>'Функциональная 2020'!G314</f>
        <v>2053.2</v>
      </c>
      <c r="I768" s="27">
        <f>'Функциональная 2020'!H314</f>
        <v>0</v>
      </c>
      <c r="J768" s="150">
        <f t="shared" si="92"/>
        <v>-2053.2</v>
      </c>
      <c r="K768" s="131">
        <f>H768-G768</f>
        <v>2053.2</v>
      </c>
    </row>
    <row r="769" spans="2:11" ht="14.25" thickBot="1">
      <c r="B769" s="142" t="s">
        <v>638</v>
      </c>
      <c r="C769" s="54" t="s">
        <v>639</v>
      </c>
      <c r="D769" s="23"/>
      <c r="E769" s="78"/>
      <c r="F769" s="78"/>
      <c r="G769" s="78"/>
      <c r="H769" s="27">
        <f>H770</f>
        <v>399.8</v>
      </c>
      <c r="I769" s="27">
        <f>I770</f>
        <v>399.8</v>
      </c>
      <c r="J769" s="150">
        <f t="shared" si="92"/>
        <v>0</v>
      </c>
      <c r="K769" s="131"/>
    </row>
    <row r="770" spans="2:11" ht="13.5">
      <c r="B770" s="15" t="s">
        <v>82</v>
      </c>
      <c r="C770" s="54" t="s">
        <v>639</v>
      </c>
      <c r="D770" s="23" t="s">
        <v>83</v>
      </c>
      <c r="E770" s="78"/>
      <c r="F770" s="78"/>
      <c r="G770" s="78"/>
      <c r="H770" s="27">
        <f>H771</f>
        <v>399.8</v>
      </c>
      <c r="I770" s="27">
        <f>I771</f>
        <v>399.8</v>
      </c>
      <c r="J770" s="150">
        <f t="shared" si="92"/>
        <v>0</v>
      </c>
      <c r="K770" s="131"/>
    </row>
    <row r="771" spans="2:11" ht="13.5">
      <c r="B771" s="15" t="s">
        <v>84</v>
      </c>
      <c r="C771" s="54" t="s">
        <v>639</v>
      </c>
      <c r="D771" s="23" t="s">
        <v>85</v>
      </c>
      <c r="E771" s="78"/>
      <c r="F771" s="78"/>
      <c r="G771" s="78"/>
      <c r="H771" s="27">
        <f>'Функциональная 2020'!G301</f>
        <v>399.8</v>
      </c>
      <c r="I771" s="27">
        <f>'Функциональная 2020'!H301</f>
        <v>399.8</v>
      </c>
      <c r="J771" s="150">
        <f t="shared" si="92"/>
        <v>0</v>
      </c>
      <c r="K771" s="131"/>
    </row>
    <row r="772" spans="2:11" ht="27">
      <c r="B772" s="40" t="s">
        <v>608</v>
      </c>
      <c r="C772" s="54" t="s">
        <v>609</v>
      </c>
      <c r="D772" s="23"/>
      <c r="E772" s="78"/>
      <c r="F772" s="78"/>
      <c r="G772" s="78"/>
      <c r="H772" s="27">
        <f aca="true" t="shared" si="95" ref="H772:I774">H773</f>
        <v>0</v>
      </c>
      <c r="I772" s="27">
        <f t="shared" si="95"/>
        <v>445.4</v>
      </c>
      <c r="J772" s="150">
        <f t="shared" si="92"/>
        <v>445.4</v>
      </c>
      <c r="K772" s="131"/>
    </row>
    <row r="773" spans="2:11" ht="13.5">
      <c r="B773" s="80" t="s">
        <v>16</v>
      </c>
      <c r="C773" s="54" t="s">
        <v>609</v>
      </c>
      <c r="D773" s="23" t="s">
        <v>10</v>
      </c>
      <c r="E773" s="78"/>
      <c r="F773" s="78"/>
      <c r="G773" s="78"/>
      <c r="H773" s="27">
        <f t="shared" si="95"/>
        <v>0</v>
      </c>
      <c r="I773" s="27">
        <f t="shared" si="95"/>
        <v>445.4</v>
      </c>
      <c r="J773" s="150">
        <f t="shared" si="92"/>
        <v>445.4</v>
      </c>
      <c r="K773" s="131"/>
    </row>
    <row r="774" spans="2:11" ht="13.5">
      <c r="B774" s="15" t="s">
        <v>105</v>
      </c>
      <c r="C774" s="54" t="s">
        <v>609</v>
      </c>
      <c r="D774" s="23" t="s">
        <v>138</v>
      </c>
      <c r="E774" s="78"/>
      <c r="F774" s="78"/>
      <c r="G774" s="78"/>
      <c r="H774" s="27">
        <f t="shared" si="95"/>
        <v>0</v>
      </c>
      <c r="I774" s="27">
        <f t="shared" si="95"/>
        <v>445.4</v>
      </c>
      <c r="J774" s="150">
        <f t="shared" si="92"/>
        <v>445.4</v>
      </c>
      <c r="K774" s="131"/>
    </row>
    <row r="775" spans="2:11" ht="27">
      <c r="B775" s="15" t="s">
        <v>579</v>
      </c>
      <c r="C775" s="54" t="s">
        <v>609</v>
      </c>
      <c r="D775" s="23" t="s">
        <v>129</v>
      </c>
      <c r="E775" s="78"/>
      <c r="F775" s="78"/>
      <c r="G775" s="78"/>
      <c r="H775" s="27">
        <f>'Функциональная 2020'!G815</f>
        <v>0</v>
      </c>
      <c r="I775" s="27">
        <f>'Функциональная 2020'!H815</f>
        <v>445.4</v>
      </c>
      <c r="J775" s="150">
        <f t="shared" si="92"/>
        <v>445.4</v>
      </c>
      <c r="K775" s="131"/>
    </row>
    <row r="776" spans="2:11" ht="13.5">
      <c r="B776" s="80" t="s">
        <v>16</v>
      </c>
      <c r="C776" s="54" t="s">
        <v>670</v>
      </c>
      <c r="D776" s="23" t="s">
        <v>10</v>
      </c>
      <c r="E776" s="59"/>
      <c r="F776" s="59"/>
      <c r="G776" s="59"/>
      <c r="H776" s="27">
        <f>H777</f>
        <v>0</v>
      </c>
      <c r="I776" s="27">
        <f>I777</f>
        <v>100.6</v>
      </c>
      <c r="J776" s="150">
        <f t="shared" si="92"/>
        <v>100.6</v>
      </c>
      <c r="K776" s="131"/>
    </row>
    <row r="777" spans="2:11" ht="13.5">
      <c r="B777" s="15" t="s">
        <v>105</v>
      </c>
      <c r="C777" s="54" t="s">
        <v>670</v>
      </c>
      <c r="D777" s="23" t="s">
        <v>138</v>
      </c>
      <c r="E777" s="59"/>
      <c r="F777" s="59"/>
      <c r="G777" s="59"/>
      <c r="H777" s="27">
        <f>H778</f>
        <v>0</v>
      </c>
      <c r="I777" s="27">
        <f>I778</f>
        <v>100.6</v>
      </c>
      <c r="J777" s="150">
        <f t="shared" si="92"/>
        <v>100.6</v>
      </c>
      <c r="K777" s="131"/>
    </row>
    <row r="778" spans="2:11" ht="27">
      <c r="B778" s="15" t="s">
        <v>585</v>
      </c>
      <c r="C778" s="54" t="s">
        <v>670</v>
      </c>
      <c r="D778" s="23" t="s">
        <v>129</v>
      </c>
      <c r="E778" s="59"/>
      <c r="F778" s="59"/>
      <c r="G778" s="59"/>
      <c r="H778" s="27">
        <f>'Функциональная 2020'!G305</f>
        <v>0</v>
      </c>
      <c r="I778" s="27">
        <f>'Функциональная 2020'!H305</f>
        <v>100.6</v>
      </c>
      <c r="J778" s="150">
        <f t="shared" si="92"/>
        <v>100.6</v>
      </c>
      <c r="K778" s="131"/>
    </row>
    <row r="779" spans="2:11" ht="27">
      <c r="B779" s="69" t="s">
        <v>332</v>
      </c>
      <c r="C779" s="54" t="s">
        <v>690</v>
      </c>
      <c r="D779" s="23" t="s">
        <v>334</v>
      </c>
      <c r="E779" s="59"/>
      <c r="F779" s="59"/>
      <c r="G779" s="59"/>
      <c r="H779" s="27">
        <f>H780</f>
        <v>0</v>
      </c>
      <c r="I779" s="27">
        <f>I780</f>
        <v>149</v>
      </c>
      <c r="J779" s="150">
        <f t="shared" si="92"/>
        <v>149</v>
      </c>
      <c r="K779" s="131"/>
    </row>
    <row r="780" spans="2:11" ht="13.5">
      <c r="B780" s="80" t="s">
        <v>106</v>
      </c>
      <c r="C780" s="54" t="s">
        <v>690</v>
      </c>
      <c r="D780" s="23" t="s">
        <v>107</v>
      </c>
      <c r="E780" s="59"/>
      <c r="F780" s="59"/>
      <c r="G780" s="59"/>
      <c r="H780" s="27">
        <f>H781</f>
        <v>0</v>
      </c>
      <c r="I780" s="27">
        <f>I781</f>
        <v>149</v>
      </c>
      <c r="J780" s="150">
        <f t="shared" si="92"/>
        <v>149</v>
      </c>
      <c r="K780" s="131"/>
    </row>
    <row r="781" spans="2:11" ht="13.5">
      <c r="B781" s="15" t="s">
        <v>671</v>
      </c>
      <c r="C781" s="54" t="s">
        <v>690</v>
      </c>
      <c r="D781" s="23" t="s">
        <v>109</v>
      </c>
      <c r="E781" s="59"/>
      <c r="F781" s="59"/>
      <c r="G781" s="59"/>
      <c r="H781" s="27">
        <f>'Функциональная 2020'!G308</f>
        <v>0</v>
      </c>
      <c r="I781" s="27">
        <f>'Функциональная 2020'!H308</f>
        <v>149</v>
      </c>
      <c r="J781" s="150">
        <f t="shared" si="92"/>
        <v>149</v>
      </c>
      <c r="K781" s="131"/>
    </row>
    <row r="782" spans="2:11" ht="27">
      <c r="B782" s="15" t="s">
        <v>674</v>
      </c>
      <c r="C782" s="54" t="s">
        <v>675</v>
      </c>
      <c r="D782" s="23"/>
      <c r="E782" s="59"/>
      <c r="F782" s="59"/>
      <c r="G782" s="59"/>
      <c r="H782" s="27">
        <f aca="true" t="shared" si="96" ref="H782:I784">H783</f>
        <v>0</v>
      </c>
      <c r="I782" s="27">
        <f t="shared" si="96"/>
        <v>181</v>
      </c>
      <c r="J782" s="150">
        <f t="shared" si="92"/>
        <v>181</v>
      </c>
      <c r="K782" s="131"/>
    </row>
    <row r="783" spans="2:11" ht="13.5">
      <c r="B783" s="80" t="s">
        <v>16</v>
      </c>
      <c r="C783" s="54" t="s">
        <v>675</v>
      </c>
      <c r="D783" s="23" t="s">
        <v>10</v>
      </c>
      <c r="E783" s="59"/>
      <c r="F783" s="59"/>
      <c r="G783" s="59"/>
      <c r="H783" s="27">
        <f t="shared" si="96"/>
        <v>0</v>
      </c>
      <c r="I783" s="27">
        <f t="shared" si="96"/>
        <v>181</v>
      </c>
      <c r="J783" s="150">
        <f t="shared" si="92"/>
        <v>181</v>
      </c>
      <c r="K783" s="131"/>
    </row>
    <row r="784" spans="2:11" ht="13.5">
      <c r="B784" s="15" t="s">
        <v>105</v>
      </c>
      <c r="C784" s="54" t="s">
        <v>675</v>
      </c>
      <c r="D784" s="23" t="s">
        <v>138</v>
      </c>
      <c r="E784" s="59"/>
      <c r="F784" s="59"/>
      <c r="G784" s="59"/>
      <c r="H784" s="27">
        <f t="shared" si="96"/>
        <v>0</v>
      </c>
      <c r="I784" s="27">
        <f t="shared" si="96"/>
        <v>181</v>
      </c>
      <c r="J784" s="150">
        <f t="shared" si="92"/>
        <v>181</v>
      </c>
      <c r="K784" s="131"/>
    </row>
    <row r="785" spans="2:11" ht="27">
      <c r="B785" s="15" t="s">
        <v>579</v>
      </c>
      <c r="C785" s="54" t="s">
        <v>675</v>
      </c>
      <c r="D785" s="23" t="s">
        <v>129</v>
      </c>
      <c r="E785" s="59"/>
      <c r="F785" s="59"/>
      <c r="G785" s="59"/>
      <c r="H785" s="27">
        <f>'Функциональная 2020'!G405</f>
        <v>0</v>
      </c>
      <c r="I785" s="27">
        <f>'Функциональная 2020'!H405</f>
        <v>181</v>
      </c>
      <c r="J785" s="150">
        <f t="shared" si="92"/>
        <v>181</v>
      </c>
      <c r="K785" s="131"/>
    </row>
    <row r="786" spans="2:11" ht="13.5">
      <c r="B786" s="15" t="s">
        <v>676</v>
      </c>
      <c r="C786" s="54" t="s">
        <v>677</v>
      </c>
      <c r="D786" s="23"/>
      <c r="E786" s="59"/>
      <c r="F786" s="59"/>
      <c r="G786" s="59"/>
      <c r="H786" s="27">
        <f aca="true" t="shared" si="97" ref="H786:I788">H787</f>
        <v>0</v>
      </c>
      <c r="I786" s="27">
        <f t="shared" si="97"/>
        <v>17158.15</v>
      </c>
      <c r="J786" s="150">
        <f t="shared" si="92"/>
        <v>17158.15</v>
      </c>
      <c r="K786" s="131"/>
    </row>
    <row r="787" spans="2:11" ht="13.5">
      <c r="B787" s="80" t="s">
        <v>16</v>
      </c>
      <c r="C787" s="54" t="s">
        <v>677</v>
      </c>
      <c r="D787" s="23" t="s">
        <v>10</v>
      </c>
      <c r="E787" s="59"/>
      <c r="F787" s="59"/>
      <c r="G787" s="59"/>
      <c r="H787" s="27">
        <f t="shared" si="97"/>
        <v>0</v>
      </c>
      <c r="I787" s="27">
        <f t="shared" si="97"/>
        <v>17158.15</v>
      </c>
      <c r="J787" s="150">
        <f t="shared" si="92"/>
        <v>17158.15</v>
      </c>
      <c r="K787" s="131"/>
    </row>
    <row r="788" spans="2:11" ht="13.5">
      <c r="B788" s="15" t="s">
        <v>105</v>
      </c>
      <c r="C788" s="54" t="s">
        <v>677</v>
      </c>
      <c r="D788" s="23" t="s">
        <v>138</v>
      </c>
      <c r="E788" s="59"/>
      <c r="F788" s="59"/>
      <c r="G788" s="59"/>
      <c r="H788" s="27">
        <f t="shared" si="97"/>
        <v>0</v>
      </c>
      <c r="I788" s="27">
        <f t="shared" si="97"/>
        <v>17158.15</v>
      </c>
      <c r="J788" s="150">
        <f t="shared" si="92"/>
        <v>17158.15</v>
      </c>
      <c r="K788" s="131"/>
    </row>
    <row r="789" spans="2:11" ht="27">
      <c r="B789" s="15" t="s">
        <v>579</v>
      </c>
      <c r="C789" s="54" t="s">
        <v>677</v>
      </c>
      <c r="D789" s="23" t="s">
        <v>129</v>
      </c>
      <c r="E789" s="59"/>
      <c r="F789" s="59"/>
      <c r="G789" s="59"/>
      <c r="H789" s="27">
        <f>'Функциональная 2020'!G413</f>
        <v>0</v>
      </c>
      <c r="I789" s="27">
        <f>'Функциональная 2020'!H413</f>
        <v>17158.15</v>
      </c>
      <c r="J789" s="150">
        <f t="shared" si="92"/>
        <v>17158.15</v>
      </c>
      <c r="K789" s="131"/>
    </row>
    <row r="790" spans="2:11" ht="27">
      <c r="B790" s="15" t="s">
        <v>672</v>
      </c>
      <c r="C790" s="54" t="s">
        <v>673</v>
      </c>
      <c r="D790" s="23"/>
      <c r="E790" s="78"/>
      <c r="F790" s="78"/>
      <c r="G790" s="78"/>
      <c r="H790" s="27">
        <f>H791</f>
        <v>0</v>
      </c>
      <c r="I790" s="27">
        <f>I791</f>
        <v>9135.8</v>
      </c>
      <c r="J790" s="150">
        <f t="shared" si="92"/>
        <v>9135.8</v>
      </c>
      <c r="K790" s="131"/>
    </row>
    <row r="791" spans="2:11" ht="13.5">
      <c r="B791" s="80" t="s">
        <v>16</v>
      </c>
      <c r="C791" s="54" t="s">
        <v>673</v>
      </c>
      <c r="D791" s="23" t="s">
        <v>10</v>
      </c>
      <c r="E791" s="78"/>
      <c r="F791" s="78"/>
      <c r="G791" s="78"/>
      <c r="H791" s="27">
        <f>H792</f>
        <v>0</v>
      </c>
      <c r="I791" s="27">
        <f>I792</f>
        <v>9135.8</v>
      </c>
      <c r="J791" s="150">
        <f t="shared" si="92"/>
        <v>9135.8</v>
      </c>
      <c r="K791" s="131"/>
    </row>
    <row r="792" spans="2:11" ht="27">
      <c r="B792" s="15" t="s">
        <v>672</v>
      </c>
      <c r="C792" s="54" t="s">
        <v>673</v>
      </c>
      <c r="D792" s="23" t="s">
        <v>100</v>
      </c>
      <c r="E792" s="78"/>
      <c r="F792" s="78"/>
      <c r="G792" s="78"/>
      <c r="H792" s="27">
        <f>'Функциональная 2020'!G376</f>
        <v>0</v>
      </c>
      <c r="I792" s="27">
        <f>'Функциональная 2020'!H376</f>
        <v>9135.8</v>
      </c>
      <c r="J792" s="150">
        <f t="shared" si="92"/>
        <v>9135.8</v>
      </c>
      <c r="K792" s="131"/>
    </row>
    <row r="793" spans="2:11" ht="41.25">
      <c r="B793" s="120" t="s">
        <v>685</v>
      </c>
      <c r="C793" s="54" t="s">
        <v>686</v>
      </c>
      <c r="D793" s="23"/>
      <c r="E793" s="78"/>
      <c r="F793" s="78"/>
      <c r="G793" s="78"/>
      <c r="H793" s="27">
        <f aca="true" t="shared" si="98" ref="H793:I795">H794</f>
        <v>0</v>
      </c>
      <c r="I793" s="27">
        <f t="shared" si="98"/>
        <v>2056.28</v>
      </c>
      <c r="J793" s="150">
        <f t="shared" si="92"/>
        <v>2056.28</v>
      </c>
      <c r="K793" s="131"/>
    </row>
    <row r="794" spans="2:11" ht="27">
      <c r="B794" s="69" t="s">
        <v>332</v>
      </c>
      <c r="C794" s="54" t="s">
        <v>686</v>
      </c>
      <c r="D794" s="23" t="s">
        <v>334</v>
      </c>
      <c r="E794" s="78"/>
      <c r="F794" s="78"/>
      <c r="G794" s="78"/>
      <c r="H794" s="27">
        <f t="shared" si="98"/>
        <v>0</v>
      </c>
      <c r="I794" s="27">
        <f t="shared" si="98"/>
        <v>2056.28</v>
      </c>
      <c r="J794" s="150">
        <f t="shared" si="92"/>
        <v>2056.28</v>
      </c>
      <c r="K794" s="131"/>
    </row>
    <row r="795" spans="2:11" ht="13.5">
      <c r="B795" s="80" t="s">
        <v>106</v>
      </c>
      <c r="C795" s="54" t="s">
        <v>686</v>
      </c>
      <c r="D795" s="23" t="s">
        <v>107</v>
      </c>
      <c r="E795" s="78"/>
      <c r="F795" s="78"/>
      <c r="G795" s="78"/>
      <c r="H795" s="27">
        <f t="shared" si="98"/>
        <v>0</v>
      </c>
      <c r="I795" s="27">
        <f t="shared" si="98"/>
        <v>2056.28</v>
      </c>
      <c r="J795" s="150">
        <f t="shared" si="92"/>
        <v>2056.28</v>
      </c>
      <c r="K795" s="131"/>
    </row>
    <row r="796" spans="2:11" ht="27">
      <c r="B796" s="15" t="s">
        <v>351</v>
      </c>
      <c r="C796" s="54" t="s">
        <v>686</v>
      </c>
      <c r="D796" s="23" t="s">
        <v>109</v>
      </c>
      <c r="E796" s="78"/>
      <c r="F796" s="78"/>
      <c r="G796" s="78"/>
      <c r="H796" s="27">
        <f>'Функциональная 2020'!G621</f>
        <v>0</v>
      </c>
      <c r="I796" s="27">
        <f>'Функциональная 2020'!H621</f>
        <v>2056.28</v>
      </c>
      <c r="J796" s="150">
        <f t="shared" si="92"/>
        <v>2056.28</v>
      </c>
      <c r="K796" s="131"/>
    </row>
    <row r="797" spans="2:11" ht="54.75">
      <c r="B797" s="15" t="s">
        <v>583</v>
      </c>
      <c r="C797" s="54" t="s">
        <v>611</v>
      </c>
      <c r="D797" s="23"/>
      <c r="E797" s="78"/>
      <c r="F797" s="78"/>
      <c r="G797" s="78"/>
      <c r="H797" s="27">
        <f aca="true" t="shared" si="99" ref="H797:I799">H798</f>
        <v>0</v>
      </c>
      <c r="I797" s="27">
        <f t="shared" si="99"/>
        <v>5000</v>
      </c>
      <c r="J797" s="150">
        <f t="shared" si="92"/>
        <v>5000</v>
      </c>
      <c r="K797" s="131"/>
    </row>
    <row r="798" spans="2:11" ht="13.5">
      <c r="B798" s="80" t="s">
        <v>16</v>
      </c>
      <c r="C798" s="54" t="s">
        <v>611</v>
      </c>
      <c r="D798" s="23" t="s">
        <v>10</v>
      </c>
      <c r="E798" s="78"/>
      <c r="F798" s="78"/>
      <c r="G798" s="78"/>
      <c r="H798" s="27">
        <f t="shared" si="99"/>
        <v>0</v>
      </c>
      <c r="I798" s="27">
        <f t="shared" si="99"/>
        <v>5000</v>
      </c>
      <c r="J798" s="150">
        <f t="shared" si="92"/>
        <v>5000</v>
      </c>
      <c r="K798" s="131"/>
    </row>
    <row r="799" spans="2:11" ht="13.5">
      <c r="B799" s="15" t="s">
        <v>105</v>
      </c>
      <c r="C799" s="54" t="s">
        <v>611</v>
      </c>
      <c r="D799" s="23" t="s">
        <v>138</v>
      </c>
      <c r="E799" s="78"/>
      <c r="F799" s="78"/>
      <c r="G799" s="78"/>
      <c r="H799" s="27">
        <f t="shared" si="99"/>
        <v>0</v>
      </c>
      <c r="I799" s="27">
        <f t="shared" si="99"/>
        <v>5000</v>
      </c>
      <c r="J799" s="150">
        <f t="shared" si="92"/>
        <v>5000</v>
      </c>
      <c r="K799" s="131"/>
    </row>
    <row r="800" spans="2:11" ht="27">
      <c r="B800" s="15" t="s">
        <v>585</v>
      </c>
      <c r="C800" s="54" t="s">
        <v>611</v>
      </c>
      <c r="D800" s="23" t="s">
        <v>129</v>
      </c>
      <c r="E800" s="78"/>
      <c r="F800" s="78"/>
      <c r="G800" s="78"/>
      <c r="H800" s="27">
        <f>'Функциональная 2020'!G380</f>
        <v>0</v>
      </c>
      <c r="I800" s="27">
        <f>'Функциональная 2020'!H380</f>
        <v>5000</v>
      </c>
      <c r="J800" s="150">
        <f t="shared" si="92"/>
        <v>5000</v>
      </c>
      <c r="K800" s="131"/>
    </row>
    <row r="801" spans="2:11" ht="69">
      <c r="B801" s="69" t="s">
        <v>389</v>
      </c>
      <c r="C801" s="54" t="s">
        <v>610</v>
      </c>
      <c r="D801" s="23"/>
      <c r="E801" s="27"/>
      <c r="F801" s="27"/>
      <c r="G801" s="27"/>
      <c r="H801" s="27">
        <f aca="true" t="shared" si="100" ref="H801:I803">H802</f>
        <v>152.8</v>
      </c>
      <c r="I801" s="27">
        <f t="shared" si="100"/>
        <v>154.2</v>
      </c>
      <c r="J801" s="150">
        <f t="shared" si="92"/>
        <v>1.3999999999999773</v>
      </c>
      <c r="K801" s="131">
        <f>H801-G801</f>
        <v>152.8</v>
      </c>
    </row>
    <row r="802" spans="2:11" ht="27">
      <c r="B802" s="69" t="s">
        <v>332</v>
      </c>
      <c r="C802" s="54" t="s">
        <v>610</v>
      </c>
      <c r="D802" s="23" t="s">
        <v>334</v>
      </c>
      <c r="E802" s="27"/>
      <c r="F802" s="27"/>
      <c r="G802" s="27"/>
      <c r="H802" s="27">
        <f t="shared" si="100"/>
        <v>152.8</v>
      </c>
      <c r="I802" s="27">
        <f t="shared" si="100"/>
        <v>154.2</v>
      </c>
      <c r="J802" s="150">
        <f t="shared" si="92"/>
        <v>1.3999999999999773</v>
      </c>
      <c r="K802" s="131">
        <f>H802-G802</f>
        <v>152.8</v>
      </c>
    </row>
    <row r="803" spans="2:11" ht="13.5">
      <c r="B803" s="80" t="s">
        <v>106</v>
      </c>
      <c r="C803" s="54" t="s">
        <v>610</v>
      </c>
      <c r="D803" s="23" t="s">
        <v>107</v>
      </c>
      <c r="E803" s="27" t="e">
        <f>E804</f>
        <v>#REF!</v>
      </c>
      <c r="F803" s="27" t="e">
        <f>F804</f>
        <v>#REF!</v>
      </c>
      <c r="G803" s="27" t="e">
        <f>G804</f>
        <v>#REF!</v>
      </c>
      <c r="H803" s="27">
        <f t="shared" si="100"/>
        <v>152.8</v>
      </c>
      <c r="I803" s="27">
        <f t="shared" si="100"/>
        <v>154.2</v>
      </c>
      <c r="J803" s="150">
        <f t="shared" si="92"/>
        <v>1.3999999999999773</v>
      </c>
      <c r="K803" s="131" t="e">
        <f>H803-G803</f>
        <v>#REF!</v>
      </c>
    </row>
    <row r="804" spans="2:11" ht="27">
      <c r="B804" s="15" t="s">
        <v>340</v>
      </c>
      <c r="C804" s="54" t="s">
        <v>610</v>
      </c>
      <c r="D804" s="23" t="s">
        <v>108</v>
      </c>
      <c r="E804" s="27" t="e">
        <f>#REF!</f>
        <v>#REF!</v>
      </c>
      <c r="F804" s="27" t="e">
        <f>#REF!</f>
        <v>#REF!</v>
      </c>
      <c r="G804" s="27" t="e">
        <f>#REF!</f>
        <v>#REF!</v>
      </c>
      <c r="H804" s="27">
        <f>'Функциональная 2020'!G672</f>
        <v>152.8</v>
      </c>
      <c r="I804" s="27">
        <v>154.2</v>
      </c>
      <c r="J804" s="150">
        <f t="shared" si="92"/>
        <v>1.3999999999999773</v>
      </c>
      <c r="K804" s="131" t="e">
        <f>H804-G804</f>
        <v>#REF!</v>
      </c>
    </row>
    <row r="805" spans="2:11" ht="54.75" hidden="1">
      <c r="B805" s="108" t="s">
        <v>583</v>
      </c>
      <c r="C805" s="54" t="s">
        <v>611</v>
      </c>
      <c r="D805" s="23"/>
      <c r="E805" s="27"/>
      <c r="F805" s="27"/>
      <c r="G805" s="27"/>
      <c r="H805" s="27" t="e">
        <f aca="true" t="shared" si="101" ref="H805:I807">H806</f>
        <v>#REF!</v>
      </c>
      <c r="I805" s="27" t="e">
        <f t="shared" si="101"/>
        <v>#REF!</v>
      </c>
      <c r="J805" s="150" t="e">
        <f aca="true" t="shared" si="102" ref="J805:J868">I805-H805</f>
        <v>#REF!</v>
      </c>
      <c r="K805" s="131"/>
    </row>
    <row r="806" spans="2:11" ht="13.5" hidden="1">
      <c r="B806" s="80" t="s">
        <v>16</v>
      </c>
      <c r="C806" s="54" t="s">
        <v>611</v>
      </c>
      <c r="D806" s="23" t="s">
        <v>10</v>
      </c>
      <c r="E806" s="27"/>
      <c r="F806" s="27"/>
      <c r="G806" s="27"/>
      <c r="H806" s="27" t="e">
        <f t="shared" si="101"/>
        <v>#REF!</v>
      </c>
      <c r="I806" s="27" t="e">
        <f t="shared" si="101"/>
        <v>#REF!</v>
      </c>
      <c r="J806" s="150" t="e">
        <f t="shared" si="102"/>
        <v>#REF!</v>
      </c>
      <c r="K806" s="131"/>
    </row>
    <row r="807" spans="2:11" ht="13.5" hidden="1">
      <c r="B807" s="15" t="s">
        <v>105</v>
      </c>
      <c r="C807" s="54" t="s">
        <v>611</v>
      </c>
      <c r="D807" s="23" t="s">
        <v>138</v>
      </c>
      <c r="E807" s="27"/>
      <c r="F807" s="27"/>
      <c r="G807" s="27"/>
      <c r="H807" s="27" t="e">
        <f t="shared" si="101"/>
        <v>#REF!</v>
      </c>
      <c r="I807" s="27" t="e">
        <f t="shared" si="101"/>
        <v>#REF!</v>
      </c>
      <c r="J807" s="150" t="e">
        <f t="shared" si="102"/>
        <v>#REF!</v>
      </c>
      <c r="K807" s="131"/>
    </row>
    <row r="808" spans="2:11" ht="27" hidden="1">
      <c r="B808" s="15" t="s">
        <v>585</v>
      </c>
      <c r="C808" s="54" t="s">
        <v>611</v>
      </c>
      <c r="D808" s="23" t="s">
        <v>584</v>
      </c>
      <c r="E808" s="27"/>
      <c r="F808" s="27"/>
      <c r="G808" s="27"/>
      <c r="H808" s="27" t="e">
        <f>'Функциональная 2020'!#REF!</f>
        <v>#REF!</v>
      </c>
      <c r="I808" s="27" t="e">
        <f>'Функциональная 2020'!#REF!</f>
        <v>#REF!</v>
      </c>
      <c r="J808" s="150" t="e">
        <f t="shared" si="102"/>
        <v>#REF!</v>
      </c>
      <c r="K808" s="131"/>
    </row>
    <row r="809" spans="2:11" ht="41.25" hidden="1">
      <c r="B809" s="69" t="s">
        <v>568</v>
      </c>
      <c r="C809" s="54" t="s">
        <v>612</v>
      </c>
      <c r="D809" s="23"/>
      <c r="E809" s="27"/>
      <c r="F809" s="27"/>
      <c r="G809" s="27"/>
      <c r="H809" s="27">
        <f aca="true" t="shared" si="103" ref="H809:I811">H810</f>
        <v>0</v>
      </c>
      <c r="I809" s="27">
        <f t="shared" si="103"/>
        <v>486.8</v>
      </c>
      <c r="J809" s="150">
        <f t="shared" si="102"/>
        <v>486.8</v>
      </c>
      <c r="K809" s="131"/>
    </row>
    <row r="810" spans="2:11" ht="13.5" hidden="1">
      <c r="B810" s="80" t="s">
        <v>16</v>
      </c>
      <c r="C810" s="54" t="s">
        <v>612</v>
      </c>
      <c r="D810" s="23" t="s">
        <v>10</v>
      </c>
      <c r="E810" s="27"/>
      <c r="F810" s="27"/>
      <c r="G810" s="27"/>
      <c r="H810" s="27">
        <f t="shared" si="103"/>
        <v>0</v>
      </c>
      <c r="I810" s="27">
        <f t="shared" si="103"/>
        <v>486.8</v>
      </c>
      <c r="J810" s="150">
        <f t="shared" si="102"/>
        <v>486.8</v>
      </c>
      <c r="K810" s="131"/>
    </row>
    <row r="811" spans="2:11" ht="13.5" hidden="1">
      <c r="B811" s="15" t="s">
        <v>105</v>
      </c>
      <c r="C811" s="54" t="s">
        <v>612</v>
      </c>
      <c r="D811" s="23" t="s">
        <v>138</v>
      </c>
      <c r="E811" s="27"/>
      <c r="F811" s="27"/>
      <c r="G811" s="27"/>
      <c r="H811" s="27">
        <f t="shared" si="103"/>
        <v>0</v>
      </c>
      <c r="I811" s="27">
        <f t="shared" si="103"/>
        <v>486.8</v>
      </c>
      <c r="J811" s="150">
        <f t="shared" si="102"/>
        <v>486.8</v>
      </c>
      <c r="K811" s="131"/>
    </row>
    <row r="812" spans="2:11" ht="13.5" hidden="1">
      <c r="B812" s="15" t="s">
        <v>578</v>
      </c>
      <c r="C812" s="54" t="s">
        <v>612</v>
      </c>
      <c r="D812" s="23" t="s">
        <v>129</v>
      </c>
      <c r="E812" s="27"/>
      <c r="F812" s="27"/>
      <c r="G812" s="27"/>
      <c r="H812" s="27">
        <f>'Функциональная 2020'!G399</f>
        <v>0</v>
      </c>
      <c r="I812" s="27">
        <f>'Функциональная 2020'!H399</f>
        <v>486.8</v>
      </c>
      <c r="J812" s="150">
        <f t="shared" si="102"/>
        <v>486.8</v>
      </c>
      <c r="K812" s="131"/>
    </row>
    <row r="813" spans="2:11" ht="27" hidden="1">
      <c r="B813" s="15" t="s">
        <v>605</v>
      </c>
      <c r="C813" s="54" t="s">
        <v>604</v>
      </c>
      <c r="D813" s="23"/>
      <c r="E813" s="27"/>
      <c r="F813" s="27"/>
      <c r="G813" s="27"/>
      <c r="H813" s="27">
        <f aca="true" t="shared" si="104" ref="H813:I815">H814</f>
        <v>0</v>
      </c>
      <c r="I813" s="27">
        <f t="shared" si="104"/>
        <v>968.5</v>
      </c>
      <c r="J813" s="150">
        <f t="shared" si="102"/>
        <v>968.5</v>
      </c>
      <c r="K813" s="131"/>
    </row>
    <row r="814" spans="2:11" ht="13.5" hidden="1">
      <c r="B814" s="80" t="s">
        <v>16</v>
      </c>
      <c r="C814" s="54" t="s">
        <v>604</v>
      </c>
      <c r="D814" s="23" t="s">
        <v>10</v>
      </c>
      <c r="E814" s="27"/>
      <c r="F814" s="27"/>
      <c r="G814" s="27"/>
      <c r="H814" s="27">
        <f t="shared" si="104"/>
        <v>0</v>
      </c>
      <c r="I814" s="27">
        <f t="shared" si="104"/>
        <v>968.5</v>
      </c>
      <c r="J814" s="150">
        <f t="shared" si="102"/>
        <v>968.5</v>
      </c>
      <c r="K814" s="131"/>
    </row>
    <row r="815" spans="2:11" ht="13.5" hidden="1">
      <c r="B815" s="17" t="s">
        <v>74</v>
      </c>
      <c r="C815" s="54" t="s">
        <v>604</v>
      </c>
      <c r="D815" s="23" t="s">
        <v>116</v>
      </c>
      <c r="E815" s="27"/>
      <c r="F815" s="27"/>
      <c r="G815" s="27"/>
      <c r="H815" s="27">
        <f t="shared" si="104"/>
        <v>0</v>
      </c>
      <c r="I815" s="27">
        <f t="shared" si="104"/>
        <v>968.5</v>
      </c>
      <c r="J815" s="150">
        <f t="shared" si="102"/>
        <v>968.5</v>
      </c>
      <c r="K815" s="131"/>
    </row>
    <row r="816" spans="2:11" ht="27" hidden="1">
      <c r="B816" s="17" t="s">
        <v>497</v>
      </c>
      <c r="C816" s="54" t="s">
        <v>604</v>
      </c>
      <c r="D816" s="23" t="s">
        <v>117</v>
      </c>
      <c r="E816" s="27"/>
      <c r="F816" s="27"/>
      <c r="G816" s="27"/>
      <c r="H816" s="27">
        <f>'Функциональная 2020'!G994</f>
        <v>0</v>
      </c>
      <c r="I816" s="27">
        <f>'Функциональная 2020'!H994</f>
        <v>968.5</v>
      </c>
      <c r="J816" s="150">
        <f t="shared" si="102"/>
        <v>968.5</v>
      </c>
      <c r="K816" s="131"/>
    </row>
    <row r="817" spans="2:11" ht="13.5">
      <c r="B817" s="80" t="s">
        <v>16</v>
      </c>
      <c r="C817" s="54" t="s">
        <v>604</v>
      </c>
      <c r="D817" s="23" t="s">
        <v>10</v>
      </c>
      <c r="E817" s="27"/>
      <c r="F817" s="27"/>
      <c r="G817" s="27"/>
      <c r="H817" s="27">
        <f>H818</f>
        <v>0</v>
      </c>
      <c r="I817" s="27">
        <f>I818</f>
        <v>968.5</v>
      </c>
      <c r="J817" s="150">
        <f t="shared" si="102"/>
        <v>968.5</v>
      </c>
      <c r="K817" s="131"/>
    </row>
    <row r="818" spans="2:11" ht="13.5">
      <c r="B818" s="17" t="s">
        <v>74</v>
      </c>
      <c r="C818" s="54" t="s">
        <v>604</v>
      </c>
      <c r="D818" s="23" t="s">
        <v>116</v>
      </c>
      <c r="E818" s="27"/>
      <c r="F818" s="27"/>
      <c r="G818" s="27"/>
      <c r="H818" s="27">
        <f>H819</f>
        <v>0</v>
      </c>
      <c r="I818" s="27">
        <f>I819</f>
        <v>968.5</v>
      </c>
      <c r="J818" s="150">
        <f t="shared" si="102"/>
        <v>968.5</v>
      </c>
      <c r="K818" s="131"/>
    </row>
    <row r="819" spans="2:11" ht="27">
      <c r="B819" s="17" t="s">
        <v>497</v>
      </c>
      <c r="C819" s="54" t="s">
        <v>604</v>
      </c>
      <c r="D819" s="23" t="s">
        <v>117</v>
      </c>
      <c r="E819" s="27"/>
      <c r="F819" s="27"/>
      <c r="G819" s="27"/>
      <c r="H819" s="27">
        <f>'Функциональная 2020'!G994</f>
        <v>0</v>
      </c>
      <c r="I819" s="27">
        <f>'Функциональная 2020'!H994</f>
        <v>968.5</v>
      </c>
      <c r="J819" s="150">
        <f t="shared" si="102"/>
        <v>968.5</v>
      </c>
      <c r="K819" s="131"/>
    </row>
    <row r="820" spans="2:11" ht="41.25">
      <c r="B820" s="38" t="s">
        <v>492</v>
      </c>
      <c r="C820" s="54" t="s">
        <v>493</v>
      </c>
      <c r="D820" s="23"/>
      <c r="E820" s="27"/>
      <c r="F820" s="27"/>
      <c r="G820" s="27"/>
      <c r="H820" s="27">
        <f aca="true" t="shared" si="105" ref="H820:I822">H821</f>
        <v>4134</v>
      </c>
      <c r="I820" s="27">
        <f t="shared" si="105"/>
        <v>4134</v>
      </c>
      <c r="J820" s="150">
        <f t="shared" si="102"/>
        <v>0</v>
      </c>
      <c r="K820" s="131">
        <f>H820-G820</f>
        <v>4134</v>
      </c>
    </row>
    <row r="821" spans="2:11" ht="13.5">
      <c r="B821" s="80" t="s">
        <v>16</v>
      </c>
      <c r="C821" s="54" t="s">
        <v>493</v>
      </c>
      <c r="D821" s="23" t="s">
        <v>10</v>
      </c>
      <c r="E821" s="27"/>
      <c r="F821" s="27"/>
      <c r="G821" s="27"/>
      <c r="H821" s="27">
        <f t="shared" si="105"/>
        <v>4134</v>
      </c>
      <c r="I821" s="27">
        <f t="shared" si="105"/>
        <v>4134</v>
      </c>
      <c r="J821" s="150">
        <f t="shared" si="102"/>
        <v>0</v>
      </c>
      <c r="K821" s="131">
        <f>H821-G821</f>
        <v>4134</v>
      </c>
    </row>
    <row r="822" spans="2:11" ht="13.5">
      <c r="B822" s="17" t="s">
        <v>74</v>
      </c>
      <c r="C822" s="54" t="s">
        <v>493</v>
      </c>
      <c r="D822" s="23" t="s">
        <v>116</v>
      </c>
      <c r="E822" s="27">
        <f>E823</f>
        <v>4511</v>
      </c>
      <c r="F822" s="27">
        <f>F823</f>
        <v>4511</v>
      </c>
      <c r="G822" s="27">
        <f>G823</f>
        <v>4511</v>
      </c>
      <c r="H822" s="27">
        <f t="shared" si="105"/>
        <v>4134</v>
      </c>
      <c r="I822" s="27">
        <f t="shared" si="105"/>
        <v>4134</v>
      </c>
      <c r="J822" s="150">
        <f t="shared" si="102"/>
        <v>0</v>
      </c>
      <c r="K822" s="131">
        <f>H822-G822</f>
        <v>-377</v>
      </c>
    </row>
    <row r="823" spans="2:11" ht="13.5">
      <c r="B823" s="17" t="s">
        <v>491</v>
      </c>
      <c r="C823" s="54" t="s">
        <v>493</v>
      </c>
      <c r="D823" s="23" t="s">
        <v>115</v>
      </c>
      <c r="E823" s="27">
        <v>4511</v>
      </c>
      <c r="F823" s="27">
        <v>4511</v>
      </c>
      <c r="G823" s="27">
        <v>4511</v>
      </c>
      <c r="H823" s="27">
        <f>'Функциональная 2020'!G983</f>
        <v>4134</v>
      </c>
      <c r="I823" s="27">
        <f>'Функциональная 2020'!H983</f>
        <v>4134</v>
      </c>
      <c r="J823" s="150">
        <f t="shared" si="102"/>
        <v>0</v>
      </c>
      <c r="K823" s="131">
        <f>H823-G823</f>
        <v>-377</v>
      </c>
    </row>
    <row r="824" spans="2:11" ht="27">
      <c r="B824" s="58" t="s">
        <v>192</v>
      </c>
      <c r="C824" s="54" t="s">
        <v>565</v>
      </c>
      <c r="D824" s="23" t="s">
        <v>193</v>
      </c>
      <c r="E824" s="27"/>
      <c r="F824" s="27"/>
      <c r="G824" s="27"/>
      <c r="H824" s="27">
        <f>H825</f>
        <v>209.4</v>
      </c>
      <c r="I824" s="27">
        <f>I825</f>
        <v>209.4</v>
      </c>
      <c r="J824" s="150">
        <f t="shared" si="102"/>
        <v>0</v>
      </c>
      <c r="K824" s="131"/>
    </row>
    <row r="825" spans="2:11" ht="13.5">
      <c r="B825" s="15" t="s">
        <v>82</v>
      </c>
      <c r="C825" s="54" t="s">
        <v>565</v>
      </c>
      <c r="D825" s="23" t="s">
        <v>83</v>
      </c>
      <c r="E825" s="27">
        <f>E826+E827</f>
        <v>212.39999999999998</v>
      </c>
      <c r="F825" s="27">
        <f>F826+F827</f>
        <v>212.39999999999998</v>
      </c>
      <c r="G825" s="27">
        <f>G826+G827</f>
        <v>191.2</v>
      </c>
      <c r="H825" s="27">
        <f>H826+H827</f>
        <v>209.4</v>
      </c>
      <c r="I825" s="27">
        <f>I826+I827</f>
        <v>209.4</v>
      </c>
      <c r="J825" s="150">
        <f t="shared" si="102"/>
        <v>0</v>
      </c>
      <c r="K825" s="131"/>
    </row>
    <row r="826" spans="2:11" ht="27">
      <c r="B826" s="16" t="s">
        <v>86</v>
      </c>
      <c r="C826" s="54" t="s">
        <v>565</v>
      </c>
      <c r="D826" s="23" t="s">
        <v>87</v>
      </c>
      <c r="E826" s="28" t="s">
        <v>146</v>
      </c>
      <c r="F826" s="28" t="s">
        <v>146</v>
      </c>
      <c r="G826" s="28" t="s">
        <v>163</v>
      </c>
      <c r="H826" s="27">
        <f>'Функциональная 2020'!G149</f>
        <v>170.3</v>
      </c>
      <c r="I826" s="27">
        <f>'Функциональная 2020'!H149</f>
        <v>170.3</v>
      </c>
      <c r="J826" s="150">
        <f t="shared" si="102"/>
        <v>0</v>
      </c>
      <c r="K826" s="131"/>
    </row>
    <row r="827" spans="2:11" ht="13.5">
      <c r="B827" s="15" t="s">
        <v>84</v>
      </c>
      <c r="C827" s="54" t="s">
        <v>565</v>
      </c>
      <c r="D827" s="23" t="s">
        <v>85</v>
      </c>
      <c r="E827" s="28" t="s">
        <v>147</v>
      </c>
      <c r="F827" s="28" t="s">
        <v>147</v>
      </c>
      <c r="G827" s="28" t="s">
        <v>112</v>
      </c>
      <c r="H827" s="27" t="str">
        <f>'Функциональная 2020'!G150</f>
        <v>39,1</v>
      </c>
      <c r="I827" s="27">
        <f>'Функциональная 2020'!H150</f>
        <v>39.1</v>
      </c>
      <c r="J827" s="150">
        <f t="shared" si="102"/>
        <v>0</v>
      </c>
      <c r="K827" s="131"/>
    </row>
    <row r="828" spans="2:11" ht="13.5">
      <c r="B828" s="69" t="s">
        <v>198</v>
      </c>
      <c r="C828" s="54" t="s">
        <v>199</v>
      </c>
      <c r="D828" s="23"/>
      <c r="E828" s="27">
        <f>E830</f>
        <v>363.4</v>
      </c>
      <c r="F828" s="27">
        <f>F830</f>
        <v>363.4</v>
      </c>
      <c r="G828" s="27">
        <f>G830</f>
        <v>327.1</v>
      </c>
      <c r="H828" s="27">
        <f>H830</f>
        <v>419.79999999999995</v>
      </c>
      <c r="I828" s="27">
        <f>I830</f>
        <v>419.82000000000005</v>
      </c>
      <c r="J828" s="150">
        <f t="shared" si="102"/>
        <v>0.020000000000095497</v>
      </c>
      <c r="K828" s="131">
        <f aca="true" t="shared" si="106" ref="K828:K844">H828-G828</f>
        <v>92.69999999999993</v>
      </c>
    </row>
    <row r="829" spans="2:11" ht="41.25">
      <c r="B829" s="69" t="s">
        <v>188</v>
      </c>
      <c r="C829" s="54" t="s">
        <v>199</v>
      </c>
      <c r="D829" s="23" t="s">
        <v>190</v>
      </c>
      <c r="E829" s="27"/>
      <c r="F829" s="27"/>
      <c r="G829" s="27"/>
      <c r="H829" s="27">
        <f>H830</f>
        <v>419.79999999999995</v>
      </c>
      <c r="I829" s="27">
        <f>I830</f>
        <v>419.82000000000005</v>
      </c>
      <c r="J829" s="150">
        <f t="shared" si="102"/>
        <v>0.020000000000095497</v>
      </c>
      <c r="K829" s="131">
        <f t="shared" si="106"/>
        <v>419.79999999999995</v>
      </c>
    </row>
    <row r="830" spans="2:11" ht="13.5">
      <c r="B830" s="69" t="s">
        <v>191</v>
      </c>
      <c r="C830" s="54" t="s">
        <v>199</v>
      </c>
      <c r="D830" s="23" t="s">
        <v>79</v>
      </c>
      <c r="E830" s="27">
        <f>E831</f>
        <v>363.4</v>
      </c>
      <c r="F830" s="27">
        <f>F831</f>
        <v>363.4</v>
      </c>
      <c r="G830" s="27">
        <f>G831</f>
        <v>327.1</v>
      </c>
      <c r="H830" s="27">
        <f>H831+H832</f>
        <v>419.79999999999995</v>
      </c>
      <c r="I830" s="27">
        <f>I831+I832</f>
        <v>419.82000000000005</v>
      </c>
      <c r="J830" s="150">
        <f t="shared" si="102"/>
        <v>0.020000000000095497</v>
      </c>
      <c r="K830" s="131">
        <f t="shared" si="106"/>
        <v>92.69999999999993</v>
      </c>
    </row>
    <row r="831" spans="2:11" ht="13.5">
      <c r="B831" s="15" t="s">
        <v>80</v>
      </c>
      <c r="C831" s="54" t="s">
        <v>199</v>
      </c>
      <c r="D831" s="23" t="s">
        <v>78</v>
      </c>
      <c r="E831" s="71">
        <v>363.4</v>
      </c>
      <c r="F831" s="71">
        <v>363.4</v>
      </c>
      <c r="G831" s="71">
        <v>327.1</v>
      </c>
      <c r="H831" s="71">
        <f>'Функциональная 2020'!G97</f>
        <v>322.4</v>
      </c>
      <c r="I831" s="71">
        <v>322.42</v>
      </c>
      <c r="J831" s="150">
        <f t="shared" si="102"/>
        <v>0.020000000000038654</v>
      </c>
      <c r="K831" s="131">
        <f t="shared" si="106"/>
        <v>-4.7000000000000455</v>
      </c>
    </row>
    <row r="832" spans="2:11" ht="27">
      <c r="B832" s="16" t="s">
        <v>174</v>
      </c>
      <c r="C832" s="54" t="s">
        <v>199</v>
      </c>
      <c r="D832" s="23" t="s">
        <v>173</v>
      </c>
      <c r="E832" s="71"/>
      <c r="F832" s="71"/>
      <c r="G832" s="71"/>
      <c r="H832" s="71">
        <f>'Функциональная 2020'!G98</f>
        <v>97.4</v>
      </c>
      <c r="I832" s="71">
        <f>'Функциональная 2020'!H98</f>
        <v>97.4</v>
      </c>
      <c r="J832" s="150">
        <f t="shared" si="102"/>
        <v>0</v>
      </c>
      <c r="K832" s="131">
        <f t="shared" si="106"/>
        <v>97.4</v>
      </c>
    </row>
    <row r="833" spans="2:11" ht="27">
      <c r="B833" s="69" t="s">
        <v>197</v>
      </c>
      <c r="C833" s="54" t="s">
        <v>195</v>
      </c>
      <c r="D833" s="23"/>
      <c r="E833" s="27" t="e">
        <f>E835+E839</f>
        <v>#REF!</v>
      </c>
      <c r="F833" s="27" t="e">
        <f>F835+F839</f>
        <v>#REF!</v>
      </c>
      <c r="G833" s="27" t="e">
        <f>G835+G839</f>
        <v>#REF!</v>
      </c>
      <c r="H833" s="27">
        <f>H834+H838</f>
        <v>8.2</v>
      </c>
      <c r="I833" s="27">
        <f>I834+I838</f>
        <v>8.2</v>
      </c>
      <c r="J833" s="150">
        <f t="shared" si="102"/>
        <v>0</v>
      </c>
      <c r="K833" s="131" t="e">
        <f t="shared" si="106"/>
        <v>#REF!</v>
      </c>
    </row>
    <row r="834" spans="2:11" ht="27">
      <c r="B834" s="58" t="s">
        <v>192</v>
      </c>
      <c r="C834" s="54" t="s">
        <v>195</v>
      </c>
      <c r="D834" s="23" t="s">
        <v>193</v>
      </c>
      <c r="E834" s="27"/>
      <c r="F834" s="27"/>
      <c r="G834" s="27"/>
      <c r="H834" s="27">
        <f>H835</f>
        <v>1.5</v>
      </c>
      <c r="I834" s="27">
        <f>I835</f>
        <v>1.5</v>
      </c>
      <c r="J834" s="150">
        <f t="shared" si="102"/>
        <v>0</v>
      </c>
      <c r="K834" s="131">
        <f t="shared" si="106"/>
        <v>1.5</v>
      </c>
    </row>
    <row r="835" spans="2:11" ht="27">
      <c r="B835" s="69" t="s">
        <v>194</v>
      </c>
      <c r="C835" s="54" t="s">
        <v>195</v>
      </c>
      <c r="D835" s="23" t="s">
        <v>83</v>
      </c>
      <c r="E835" s="27">
        <f>E837+E836</f>
        <v>17</v>
      </c>
      <c r="F835" s="27">
        <f>F837+F836</f>
        <v>16</v>
      </c>
      <c r="G835" s="27">
        <f>G837+G836</f>
        <v>14.3</v>
      </c>
      <c r="H835" s="27">
        <f>H837+H836</f>
        <v>1.5</v>
      </c>
      <c r="I835" s="27">
        <f>I837+I836</f>
        <v>1.5</v>
      </c>
      <c r="J835" s="150">
        <f t="shared" si="102"/>
        <v>0</v>
      </c>
      <c r="K835" s="131">
        <f t="shared" si="106"/>
        <v>-12.8</v>
      </c>
    </row>
    <row r="836" spans="2:11" ht="27">
      <c r="B836" s="16" t="s">
        <v>86</v>
      </c>
      <c r="C836" s="54" t="s">
        <v>195</v>
      </c>
      <c r="D836" s="23" t="s">
        <v>87</v>
      </c>
      <c r="E836" s="27">
        <v>0</v>
      </c>
      <c r="F836" s="27">
        <v>0</v>
      </c>
      <c r="G836" s="27">
        <v>0</v>
      </c>
      <c r="H836" s="27">
        <f>'Функциональная 2020'!G102</f>
        <v>0</v>
      </c>
      <c r="I836" s="27">
        <f>'Функциональная 2020'!H102</f>
        <v>0</v>
      </c>
      <c r="J836" s="150">
        <f t="shared" si="102"/>
        <v>0</v>
      </c>
      <c r="K836" s="131">
        <f t="shared" si="106"/>
        <v>0</v>
      </c>
    </row>
    <row r="837" spans="2:11" ht="13.5">
      <c r="B837" s="15" t="s">
        <v>84</v>
      </c>
      <c r="C837" s="54" t="s">
        <v>195</v>
      </c>
      <c r="D837" s="23" t="s">
        <v>85</v>
      </c>
      <c r="E837" s="27">
        <v>17</v>
      </c>
      <c r="F837" s="27">
        <v>16</v>
      </c>
      <c r="G837" s="27">
        <v>14.3</v>
      </c>
      <c r="H837" s="27">
        <f>'Функциональная 2020'!G103</f>
        <v>1.5</v>
      </c>
      <c r="I837" s="27">
        <f>'Функциональная 2020'!H103</f>
        <v>1.5</v>
      </c>
      <c r="J837" s="150">
        <f t="shared" si="102"/>
        <v>0</v>
      </c>
      <c r="K837" s="131">
        <f t="shared" si="106"/>
        <v>-12.8</v>
      </c>
    </row>
    <row r="838" spans="2:11" ht="13.5">
      <c r="B838" s="15" t="s">
        <v>16</v>
      </c>
      <c r="C838" s="54" t="s">
        <v>195</v>
      </c>
      <c r="D838" s="23" t="s">
        <v>10</v>
      </c>
      <c r="E838" s="27"/>
      <c r="F838" s="27"/>
      <c r="G838" s="27"/>
      <c r="H838" s="27">
        <f>H839</f>
        <v>6.7</v>
      </c>
      <c r="I838" s="27">
        <f>I839</f>
        <v>6.7</v>
      </c>
      <c r="J838" s="150">
        <f t="shared" si="102"/>
        <v>0</v>
      </c>
      <c r="K838" s="131">
        <f t="shared" si="106"/>
        <v>6.7</v>
      </c>
    </row>
    <row r="839" spans="2:11" ht="13.5">
      <c r="B839" s="64" t="s">
        <v>196</v>
      </c>
      <c r="C839" s="54" t="s">
        <v>195</v>
      </c>
      <c r="D839" s="23" t="s">
        <v>94</v>
      </c>
      <c r="E839" s="27" t="e">
        <f>#REF!</f>
        <v>#REF!</v>
      </c>
      <c r="F839" s="27" t="e">
        <f>#REF!</f>
        <v>#REF!</v>
      </c>
      <c r="G839" s="27" t="e">
        <f>#REF!</f>
        <v>#REF!</v>
      </c>
      <c r="H839" s="27">
        <f>'Функциональная 2020'!G105</f>
        <v>6.7</v>
      </c>
      <c r="I839" s="27">
        <f>'Функциональная 2020'!H105</f>
        <v>6.7</v>
      </c>
      <c r="J839" s="150">
        <f t="shared" si="102"/>
        <v>0</v>
      </c>
      <c r="K839" s="131" t="e">
        <f t="shared" si="106"/>
        <v>#REF!</v>
      </c>
    </row>
    <row r="840" spans="2:11" ht="27">
      <c r="B840" s="15" t="s">
        <v>17</v>
      </c>
      <c r="C840" s="54" t="s">
        <v>548</v>
      </c>
      <c r="D840" s="23"/>
      <c r="E840" s="27" t="e">
        <f>E842+#REF!</f>
        <v>#REF!</v>
      </c>
      <c r="F840" s="27" t="e">
        <f>F842+#REF!</f>
        <v>#REF!</v>
      </c>
      <c r="G840" s="27" t="e">
        <f>G842+#REF!</f>
        <v>#REF!</v>
      </c>
      <c r="H840" s="27">
        <f>H841+H845+H849</f>
        <v>580.5</v>
      </c>
      <c r="I840" s="27">
        <f>I841+I845+I849</f>
        <v>580.5</v>
      </c>
      <c r="J840" s="150">
        <f t="shared" si="102"/>
        <v>0</v>
      </c>
      <c r="K840" s="131" t="e">
        <f t="shared" si="106"/>
        <v>#REF!</v>
      </c>
    </row>
    <row r="841" spans="2:11" ht="41.25">
      <c r="B841" s="69" t="s">
        <v>188</v>
      </c>
      <c r="C841" s="54" t="s">
        <v>549</v>
      </c>
      <c r="D841" s="23" t="s">
        <v>190</v>
      </c>
      <c r="E841" s="27"/>
      <c r="F841" s="27"/>
      <c r="G841" s="27"/>
      <c r="H841" s="27">
        <f>H842</f>
        <v>494.1</v>
      </c>
      <c r="I841" s="27">
        <f>I842</f>
        <v>494.1</v>
      </c>
      <c r="J841" s="150">
        <f t="shared" si="102"/>
        <v>0</v>
      </c>
      <c r="K841" s="131">
        <f t="shared" si="106"/>
        <v>494.1</v>
      </c>
    </row>
    <row r="842" spans="2:11" ht="13.5">
      <c r="B842" s="15" t="s">
        <v>81</v>
      </c>
      <c r="C842" s="54" t="s">
        <v>550</v>
      </c>
      <c r="D842" s="23" t="s">
        <v>79</v>
      </c>
      <c r="E842" s="27" t="str">
        <f>E843</f>
        <v>398,1</v>
      </c>
      <c r="F842" s="27" t="str">
        <f>F843</f>
        <v>398,1</v>
      </c>
      <c r="G842" s="27" t="str">
        <f>G843</f>
        <v>358,3</v>
      </c>
      <c r="H842" s="27">
        <f>H843+H844</f>
        <v>494.1</v>
      </c>
      <c r="I842" s="27">
        <f>I843+I844</f>
        <v>494.1</v>
      </c>
      <c r="J842" s="150">
        <f t="shared" si="102"/>
        <v>0</v>
      </c>
      <c r="K842" s="131">
        <f t="shared" si="106"/>
        <v>135.8</v>
      </c>
    </row>
    <row r="843" spans="2:11" ht="13.5">
      <c r="B843" s="15" t="s">
        <v>80</v>
      </c>
      <c r="C843" s="54" t="s">
        <v>551</v>
      </c>
      <c r="D843" s="23" t="s">
        <v>78</v>
      </c>
      <c r="E843" s="28" t="s">
        <v>144</v>
      </c>
      <c r="F843" s="28" t="s">
        <v>144</v>
      </c>
      <c r="G843" s="28" t="s">
        <v>162</v>
      </c>
      <c r="H843" s="27">
        <f>'Функциональная 2020'!G109</f>
        <v>379.5</v>
      </c>
      <c r="I843" s="27">
        <f>'Функциональная 2020'!H109</f>
        <v>379.5</v>
      </c>
      <c r="J843" s="150">
        <f t="shared" si="102"/>
        <v>0</v>
      </c>
      <c r="K843" s="131">
        <f t="shared" si="106"/>
        <v>21.19999999999999</v>
      </c>
    </row>
    <row r="844" spans="2:11" ht="27">
      <c r="B844" s="16" t="s">
        <v>174</v>
      </c>
      <c r="C844" s="54" t="s">
        <v>552</v>
      </c>
      <c r="D844" s="23" t="s">
        <v>173</v>
      </c>
      <c r="E844" s="28"/>
      <c r="F844" s="28"/>
      <c r="G844" s="28"/>
      <c r="H844" s="27">
        <f>'Функциональная 2020'!G110</f>
        <v>114.6</v>
      </c>
      <c r="I844" s="27">
        <f>'Функциональная 2020'!H110</f>
        <v>114.6</v>
      </c>
      <c r="J844" s="150">
        <f t="shared" si="102"/>
        <v>0</v>
      </c>
      <c r="K844" s="131">
        <f t="shared" si="106"/>
        <v>114.6</v>
      </c>
    </row>
    <row r="845" spans="2:11" ht="41.25">
      <c r="B845" s="18" t="s">
        <v>22</v>
      </c>
      <c r="C845" s="54" t="s">
        <v>565</v>
      </c>
      <c r="D845" s="23"/>
      <c r="E845" s="27">
        <f>E847</f>
        <v>0.6</v>
      </c>
      <c r="F845" s="27">
        <f>F847</f>
        <v>0.6</v>
      </c>
      <c r="G845" s="27">
        <f>G847</f>
        <v>0.6</v>
      </c>
      <c r="H845" s="27">
        <f>H847</f>
        <v>0.6</v>
      </c>
      <c r="I845" s="27">
        <f>I847</f>
        <v>0.6</v>
      </c>
      <c r="J845" s="150">
        <f t="shared" si="102"/>
        <v>0</v>
      </c>
      <c r="K845" s="131"/>
    </row>
    <row r="846" spans="2:11" ht="27">
      <c r="B846" s="58" t="s">
        <v>192</v>
      </c>
      <c r="C846" s="54" t="s">
        <v>565</v>
      </c>
      <c r="D846" s="23" t="s">
        <v>193</v>
      </c>
      <c r="E846" s="27"/>
      <c r="F846" s="27"/>
      <c r="G846" s="27"/>
      <c r="H846" s="27">
        <f>H847</f>
        <v>0.6</v>
      </c>
      <c r="I846" s="27">
        <f>I847</f>
        <v>0.6</v>
      </c>
      <c r="J846" s="150">
        <f t="shared" si="102"/>
        <v>0</v>
      </c>
      <c r="K846" s="131"/>
    </row>
    <row r="847" spans="2:11" ht="13.5">
      <c r="B847" s="15" t="s">
        <v>82</v>
      </c>
      <c r="C847" s="54" t="s">
        <v>565</v>
      </c>
      <c r="D847" s="23" t="s">
        <v>83</v>
      </c>
      <c r="E847" s="27">
        <f>E848</f>
        <v>0.6</v>
      </c>
      <c r="F847" s="27">
        <f>F848</f>
        <v>0.6</v>
      </c>
      <c r="G847" s="27">
        <f>G848</f>
        <v>0.6</v>
      </c>
      <c r="H847" s="27">
        <f>H848</f>
        <v>0.6</v>
      </c>
      <c r="I847" s="27">
        <f>I848</f>
        <v>0.6</v>
      </c>
      <c r="J847" s="150">
        <f t="shared" si="102"/>
        <v>0</v>
      </c>
      <c r="K847" s="131"/>
    </row>
    <row r="848" spans="2:11" ht="13.5">
      <c r="B848" s="15" t="s">
        <v>84</v>
      </c>
      <c r="C848" s="54" t="s">
        <v>565</v>
      </c>
      <c r="D848" s="23" t="s">
        <v>85</v>
      </c>
      <c r="E848" s="27">
        <v>0.6</v>
      </c>
      <c r="F848" s="27">
        <v>0.6</v>
      </c>
      <c r="G848" s="27">
        <v>0.6</v>
      </c>
      <c r="H848" s="27">
        <f>'Функциональная 2020'!G154</f>
        <v>0.6</v>
      </c>
      <c r="I848" s="27">
        <f>'Функциональная 2020'!H154</f>
        <v>0.6</v>
      </c>
      <c r="J848" s="150">
        <f t="shared" si="102"/>
        <v>0</v>
      </c>
      <c r="K848" s="131"/>
    </row>
    <row r="849" spans="2:11" ht="41.25">
      <c r="B849" s="17" t="s">
        <v>18</v>
      </c>
      <c r="C849" s="54" t="s">
        <v>548</v>
      </c>
      <c r="D849" s="23"/>
      <c r="E849" s="27">
        <f>E851+E855</f>
        <v>68.7</v>
      </c>
      <c r="F849" s="27">
        <f>F851+F855</f>
        <v>68.7</v>
      </c>
      <c r="G849" s="27">
        <f>G851+G855</f>
        <v>61.8</v>
      </c>
      <c r="H849" s="27">
        <f>H850+H854</f>
        <v>85.8</v>
      </c>
      <c r="I849" s="27">
        <f>I850+I854</f>
        <v>85.8</v>
      </c>
      <c r="J849" s="150">
        <f t="shared" si="102"/>
        <v>0</v>
      </c>
      <c r="K849" s="131">
        <f aca="true" t="shared" si="107" ref="K849:K857">H849-G849</f>
        <v>24</v>
      </c>
    </row>
    <row r="850" spans="2:11" ht="41.25">
      <c r="B850" s="69" t="s">
        <v>188</v>
      </c>
      <c r="C850" s="54" t="s">
        <v>548</v>
      </c>
      <c r="D850" s="23" t="s">
        <v>190</v>
      </c>
      <c r="E850" s="27"/>
      <c r="F850" s="27"/>
      <c r="G850" s="27"/>
      <c r="H850" s="27">
        <f>H851</f>
        <v>80</v>
      </c>
      <c r="I850" s="27">
        <f>I851</f>
        <v>80</v>
      </c>
      <c r="J850" s="150">
        <f t="shared" si="102"/>
        <v>0</v>
      </c>
      <c r="K850" s="131">
        <f t="shared" si="107"/>
        <v>80</v>
      </c>
    </row>
    <row r="851" spans="2:11" ht="13.5">
      <c r="B851" s="15" t="s">
        <v>81</v>
      </c>
      <c r="C851" s="54" t="s">
        <v>548</v>
      </c>
      <c r="D851" s="23" t="s">
        <v>79</v>
      </c>
      <c r="E851" s="27" t="str">
        <f>E852</f>
        <v>64,9</v>
      </c>
      <c r="F851" s="27" t="str">
        <f>F852</f>
        <v>64,9</v>
      </c>
      <c r="G851" s="27">
        <f>G852</f>
        <v>58</v>
      </c>
      <c r="H851" s="27">
        <f>H852+H853</f>
        <v>80</v>
      </c>
      <c r="I851" s="27">
        <f>I852+I853</f>
        <v>80</v>
      </c>
      <c r="J851" s="150">
        <f t="shared" si="102"/>
        <v>0</v>
      </c>
      <c r="K851" s="131">
        <f t="shared" si="107"/>
        <v>22</v>
      </c>
    </row>
    <row r="852" spans="2:11" ht="13.5">
      <c r="B852" s="15" t="s">
        <v>80</v>
      </c>
      <c r="C852" s="54" t="s">
        <v>548</v>
      </c>
      <c r="D852" s="23" t="s">
        <v>78</v>
      </c>
      <c r="E852" s="28" t="s">
        <v>145</v>
      </c>
      <c r="F852" s="28" t="s">
        <v>145</v>
      </c>
      <c r="G852" s="27">
        <v>58</v>
      </c>
      <c r="H852" s="27">
        <f>'Функциональная 2020'!G114</f>
        <v>61.5</v>
      </c>
      <c r="I852" s="27">
        <f>'Функциональная 2020'!H114</f>
        <v>61.5</v>
      </c>
      <c r="J852" s="150">
        <f t="shared" si="102"/>
        <v>0</v>
      </c>
      <c r="K852" s="131">
        <f t="shared" si="107"/>
        <v>3.5</v>
      </c>
    </row>
    <row r="853" spans="2:11" ht="27">
      <c r="B853" s="16" t="s">
        <v>174</v>
      </c>
      <c r="C853" s="54" t="s">
        <v>548</v>
      </c>
      <c r="D853" s="23" t="s">
        <v>173</v>
      </c>
      <c r="E853" s="28"/>
      <c r="F853" s="28"/>
      <c r="G853" s="27"/>
      <c r="H853" s="27">
        <f>'Функциональная 2020'!G115</f>
        <v>18.5</v>
      </c>
      <c r="I853" s="27">
        <f>'Функциональная 2020'!H115</f>
        <v>18.5</v>
      </c>
      <c r="J853" s="150">
        <f t="shared" si="102"/>
        <v>0</v>
      </c>
      <c r="K853" s="131">
        <f t="shared" si="107"/>
        <v>18.5</v>
      </c>
    </row>
    <row r="854" spans="2:11" ht="27">
      <c r="B854" s="58" t="s">
        <v>192</v>
      </c>
      <c r="C854" s="54" t="s">
        <v>548</v>
      </c>
      <c r="D854" s="23" t="s">
        <v>193</v>
      </c>
      <c r="E854" s="28"/>
      <c r="F854" s="28"/>
      <c r="G854" s="27"/>
      <c r="H854" s="27">
        <f>H855</f>
        <v>5.8</v>
      </c>
      <c r="I854" s="27">
        <f>I855</f>
        <v>5.8</v>
      </c>
      <c r="J854" s="150">
        <f t="shared" si="102"/>
        <v>0</v>
      </c>
      <c r="K854" s="131">
        <f t="shared" si="107"/>
        <v>5.8</v>
      </c>
    </row>
    <row r="855" spans="2:11" ht="13.5">
      <c r="B855" s="15" t="s">
        <v>82</v>
      </c>
      <c r="C855" s="54" t="s">
        <v>548</v>
      </c>
      <c r="D855" s="23" t="s">
        <v>83</v>
      </c>
      <c r="E855" s="27">
        <f>E857+E856</f>
        <v>3.8</v>
      </c>
      <c r="F855" s="27">
        <f>F857+F856</f>
        <v>3.8</v>
      </c>
      <c r="G855" s="27">
        <f>G857+G856</f>
        <v>3.8</v>
      </c>
      <c r="H855" s="27">
        <f>H856+H857</f>
        <v>5.8</v>
      </c>
      <c r="I855" s="27">
        <f>I856+I857</f>
        <v>5.8</v>
      </c>
      <c r="J855" s="150">
        <f t="shared" si="102"/>
        <v>0</v>
      </c>
      <c r="K855" s="131">
        <f t="shared" si="107"/>
        <v>2</v>
      </c>
    </row>
    <row r="856" spans="2:11" ht="27">
      <c r="B856" s="16" t="s">
        <v>86</v>
      </c>
      <c r="C856" s="54" t="s">
        <v>548</v>
      </c>
      <c r="D856" s="23" t="s">
        <v>87</v>
      </c>
      <c r="E856" s="27">
        <v>0</v>
      </c>
      <c r="F856" s="27">
        <v>0</v>
      </c>
      <c r="G856" s="27">
        <v>0</v>
      </c>
      <c r="H856" s="27">
        <f>'Функциональная 2020'!G118</f>
        <v>0</v>
      </c>
      <c r="I856" s="27">
        <f>'Функциональная 2020'!H118</f>
        <v>0</v>
      </c>
      <c r="J856" s="150">
        <f t="shared" si="102"/>
        <v>0</v>
      </c>
      <c r="K856" s="131">
        <f t="shared" si="107"/>
        <v>0</v>
      </c>
    </row>
    <row r="857" spans="2:11" ht="13.5">
      <c r="B857" s="15" t="s">
        <v>84</v>
      </c>
      <c r="C857" s="54" t="s">
        <v>548</v>
      </c>
      <c r="D857" s="23" t="s">
        <v>85</v>
      </c>
      <c r="E857" s="27">
        <v>3.8</v>
      </c>
      <c r="F857" s="27">
        <v>3.8</v>
      </c>
      <c r="G857" s="27">
        <v>3.8</v>
      </c>
      <c r="H857" s="27">
        <f>'Функциональная 2020'!G119</f>
        <v>5.8</v>
      </c>
      <c r="I857" s="27">
        <f>'Функциональная 2020'!H119</f>
        <v>5.8</v>
      </c>
      <c r="J857" s="150">
        <f t="shared" si="102"/>
        <v>0</v>
      </c>
      <c r="K857" s="131">
        <f t="shared" si="107"/>
        <v>2</v>
      </c>
    </row>
    <row r="858" spans="2:11" ht="27">
      <c r="B858" s="21" t="s">
        <v>214</v>
      </c>
      <c r="C858" s="54" t="s">
        <v>514</v>
      </c>
      <c r="D858" s="23"/>
      <c r="E858" s="27"/>
      <c r="F858" s="27"/>
      <c r="G858" s="27"/>
      <c r="H858" s="27">
        <f aca="true" t="shared" si="108" ref="H858:I860">H859</f>
        <v>1297.4</v>
      </c>
      <c r="I858" s="27">
        <f t="shared" si="108"/>
        <v>1124.3</v>
      </c>
      <c r="J858" s="150">
        <f t="shared" si="102"/>
        <v>-173.10000000000014</v>
      </c>
      <c r="K858" s="94"/>
    </row>
    <row r="859" spans="2:11" ht="27">
      <c r="B859" s="58" t="s">
        <v>192</v>
      </c>
      <c r="C859" s="54" t="s">
        <v>514</v>
      </c>
      <c r="D859" s="24" t="s">
        <v>193</v>
      </c>
      <c r="E859" s="27"/>
      <c r="F859" s="27"/>
      <c r="G859" s="27"/>
      <c r="H859" s="27">
        <f t="shared" si="108"/>
        <v>1297.4</v>
      </c>
      <c r="I859" s="27">
        <f t="shared" si="108"/>
        <v>1124.3</v>
      </c>
      <c r="J859" s="150">
        <f t="shared" si="102"/>
        <v>-173.10000000000014</v>
      </c>
      <c r="K859" s="94"/>
    </row>
    <row r="860" spans="2:11" ht="13.5">
      <c r="B860" s="15" t="s">
        <v>82</v>
      </c>
      <c r="C860" s="54" t="s">
        <v>514</v>
      </c>
      <c r="D860" s="23" t="s">
        <v>83</v>
      </c>
      <c r="E860" s="27"/>
      <c r="F860" s="27"/>
      <c r="G860" s="27"/>
      <c r="H860" s="27">
        <f t="shared" si="108"/>
        <v>1297.4</v>
      </c>
      <c r="I860" s="27">
        <f t="shared" si="108"/>
        <v>1124.3</v>
      </c>
      <c r="J860" s="150">
        <f t="shared" si="102"/>
        <v>-173.10000000000014</v>
      </c>
      <c r="K860" s="94"/>
    </row>
    <row r="861" spans="2:11" ht="13.5">
      <c r="B861" s="15" t="s">
        <v>84</v>
      </c>
      <c r="C861" s="54" t="s">
        <v>514</v>
      </c>
      <c r="D861" s="23" t="s">
        <v>85</v>
      </c>
      <c r="E861" s="27"/>
      <c r="F861" s="27"/>
      <c r="G861" s="27"/>
      <c r="H861" s="27">
        <f>'Функциональная 2020'!G285</f>
        <v>1297.4</v>
      </c>
      <c r="I861" s="27">
        <v>1124.3</v>
      </c>
      <c r="J861" s="150">
        <f t="shared" si="102"/>
        <v>-173.10000000000014</v>
      </c>
      <c r="K861" s="94"/>
    </row>
    <row r="862" spans="2:11" ht="41.25" hidden="1">
      <c r="B862" s="106" t="s">
        <v>554</v>
      </c>
      <c r="C862" s="54" t="s">
        <v>553</v>
      </c>
      <c r="D862" s="29"/>
      <c r="E862" s="27"/>
      <c r="F862" s="27"/>
      <c r="G862" s="27"/>
      <c r="H862" s="27">
        <f>H863</f>
        <v>0</v>
      </c>
      <c r="I862" s="129"/>
      <c r="J862" s="150">
        <f t="shared" si="102"/>
        <v>0</v>
      </c>
      <c r="K862" s="94"/>
    </row>
    <row r="863" spans="2:11" ht="27" hidden="1">
      <c r="B863" s="58" t="s">
        <v>192</v>
      </c>
      <c r="C863" s="54" t="s">
        <v>553</v>
      </c>
      <c r="D863" s="23" t="s">
        <v>193</v>
      </c>
      <c r="E863" s="27"/>
      <c r="F863" s="27"/>
      <c r="G863" s="27"/>
      <c r="H863" s="27">
        <f>H864</f>
        <v>0</v>
      </c>
      <c r="I863" s="129"/>
      <c r="J863" s="150">
        <f t="shared" si="102"/>
        <v>0</v>
      </c>
      <c r="K863" s="94"/>
    </row>
    <row r="864" spans="2:11" ht="13.5" hidden="1">
      <c r="B864" s="15" t="s">
        <v>82</v>
      </c>
      <c r="C864" s="54" t="s">
        <v>553</v>
      </c>
      <c r="D864" s="23" t="s">
        <v>83</v>
      </c>
      <c r="E864" s="27"/>
      <c r="F864" s="27"/>
      <c r="G864" s="27"/>
      <c r="H864" s="27">
        <f>H865</f>
        <v>0</v>
      </c>
      <c r="I864" s="129"/>
      <c r="J864" s="150">
        <f t="shared" si="102"/>
        <v>0</v>
      </c>
      <c r="K864" s="94"/>
    </row>
    <row r="865" spans="2:11" ht="13.5" hidden="1">
      <c r="B865" s="15" t="s">
        <v>84</v>
      </c>
      <c r="C865" s="54" t="s">
        <v>553</v>
      </c>
      <c r="D865" s="23" t="s">
        <v>85</v>
      </c>
      <c r="E865" s="27"/>
      <c r="F865" s="27"/>
      <c r="G865" s="27"/>
      <c r="H865" s="27">
        <f>'Функциональная 2020'!G289</f>
        <v>0</v>
      </c>
      <c r="I865" s="129"/>
      <c r="J865" s="150">
        <f t="shared" si="102"/>
        <v>0</v>
      </c>
      <c r="K865" s="94"/>
    </row>
    <row r="866" spans="2:11" ht="41.25" hidden="1">
      <c r="B866" s="15" t="s">
        <v>569</v>
      </c>
      <c r="C866" s="54" t="s">
        <v>636</v>
      </c>
      <c r="D866" s="23"/>
      <c r="E866" s="27"/>
      <c r="F866" s="27"/>
      <c r="G866" s="27"/>
      <c r="H866" s="27">
        <f>H867</f>
        <v>0</v>
      </c>
      <c r="I866" s="129"/>
      <c r="J866" s="150">
        <f t="shared" si="102"/>
        <v>0</v>
      </c>
      <c r="K866" s="94"/>
    </row>
    <row r="867" spans="2:11" ht="27" hidden="1">
      <c r="B867" s="58" t="s">
        <v>192</v>
      </c>
      <c r="C867" s="54" t="s">
        <v>636</v>
      </c>
      <c r="D867" s="23" t="s">
        <v>193</v>
      </c>
      <c r="E867" s="27"/>
      <c r="F867" s="27"/>
      <c r="G867" s="27"/>
      <c r="H867" s="27">
        <f>H868</f>
        <v>0</v>
      </c>
      <c r="I867" s="129"/>
      <c r="J867" s="150">
        <f t="shared" si="102"/>
        <v>0</v>
      </c>
      <c r="K867" s="94"/>
    </row>
    <row r="868" spans="2:11" ht="13.5" hidden="1">
      <c r="B868" s="15" t="s">
        <v>82</v>
      </c>
      <c r="C868" s="54" t="s">
        <v>636</v>
      </c>
      <c r="D868" s="23" t="s">
        <v>83</v>
      </c>
      <c r="E868" s="27"/>
      <c r="F868" s="27"/>
      <c r="G868" s="27"/>
      <c r="H868" s="27">
        <f>H869</f>
        <v>0</v>
      </c>
      <c r="I868" s="129"/>
      <c r="J868" s="150">
        <f t="shared" si="102"/>
        <v>0</v>
      </c>
      <c r="K868" s="94"/>
    </row>
    <row r="869" spans="2:11" ht="13.5" hidden="1">
      <c r="B869" s="15" t="s">
        <v>84</v>
      </c>
      <c r="C869" s="54" t="s">
        <v>636</v>
      </c>
      <c r="D869" s="23" t="s">
        <v>85</v>
      </c>
      <c r="E869" s="27"/>
      <c r="F869" s="27"/>
      <c r="G869" s="27"/>
      <c r="H869" s="27">
        <f>'Функциональная 2020'!G447</f>
        <v>0</v>
      </c>
      <c r="I869" s="129"/>
      <c r="J869" s="150">
        <f aca="true" t="shared" si="109" ref="J869:J919">I869-H869</f>
        <v>0</v>
      </c>
      <c r="K869" s="94"/>
    </row>
    <row r="870" spans="2:11" ht="27" hidden="1">
      <c r="B870" s="109" t="s">
        <v>137</v>
      </c>
      <c r="C870" s="54" t="s">
        <v>614</v>
      </c>
      <c r="D870" s="23"/>
      <c r="E870" s="27"/>
      <c r="F870" s="27"/>
      <c r="G870" s="27"/>
      <c r="H870" s="27">
        <f>H871</f>
        <v>0</v>
      </c>
      <c r="I870" s="129"/>
      <c r="J870" s="150">
        <f t="shared" si="109"/>
        <v>0</v>
      </c>
      <c r="K870" s="94"/>
    </row>
    <row r="871" spans="2:11" ht="13.5" hidden="1">
      <c r="B871" s="80" t="s">
        <v>16</v>
      </c>
      <c r="C871" s="54" t="s">
        <v>614</v>
      </c>
      <c r="D871" s="23" t="s">
        <v>10</v>
      </c>
      <c r="E871" s="27"/>
      <c r="F871" s="27"/>
      <c r="G871" s="27"/>
      <c r="H871" s="27">
        <f>H872</f>
        <v>0</v>
      </c>
      <c r="I871" s="129"/>
      <c r="J871" s="150">
        <f t="shared" si="109"/>
        <v>0</v>
      </c>
      <c r="K871" s="94"/>
    </row>
    <row r="872" spans="2:11" ht="13.5" hidden="1">
      <c r="B872" s="15" t="s">
        <v>105</v>
      </c>
      <c r="C872" s="54" t="s">
        <v>614</v>
      </c>
      <c r="D872" s="23" t="s">
        <v>138</v>
      </c>
      <c r="E872" s="27"/>
      <c r="F872" s="27"/>
      <c r="G872" s="27"/>
      <c r="H872" s="27">
        <f>H873</f>
        <v>0</v>
      </c>
      <c r="I872" s="129"/>
      <c r="J872" s="150">
        <f t="shared" si="109"/>
        <v>0</v>
      </c>
      <c r="K872" s="94"/>
    </row>
    <row r="873" spans="2:11" ht="27" hidden="1">
      <c r="B873" s="15" t="s">
        <v>579</v>
      </c>
      <c r="C873" s="54" t="s">
        <v>614</v>
      </c>
      <c r="D873" s="23" t="s">
        <v>129</v>
      </c>
      <c r="E873" s="27"/>
      <c r="F873" s="27"/>
      <c r="G873" s="27"/>
      <c r="H873" s="27">
        <f>'Функциональная 2020'!G430</f>
        <v>0</v>
      </c>
      <c r="I873" s="129"/>
      <c r="J873" s="150">
        <f t="shared" si="109"/>
        <v>0</v>
      </c>
      <c r="K873" s="94"/>
    </row>
    <row r="874" spans="2:11" ht="54.75" hidden="1">
      <c r="B874" s="69" t="s">
        <v>555</v>
      </c>
      <c r="C874" s="54" t="s">
        <v>575</v>
      </c>
      <c r="D874" s="23"/>
      <c r="E874" s="27"/>
      <c r="F874" s="27"/>
      <c r="G874" s="27"/>
      <c r="H874" s="27">
        <f>H875</f>
        <v>0</v>
      </c>
      <c r="I874" s="129"/>
      <c r="J874" s="150">
        <f t="shared" si="109"/>
        <v>0</v>
      </c>
      <c r="K874" s="94"/>
    </row>
    <row r="875" spans="2:11" ht="13.5" hidden="1">
      <c r="B875" s="15" t="s">
        <v>82</v>
      </c>
      <c r="C875" s="54" t="s">
        <v>575</v>
      </c>
      <c r="D875" s="23" t="s">
        <v>83</v>
      </c>
      <c r="E875" s="27"/>
      <c r="F875" s="27"/>
      <c r="G875" s="27"/>
      <c r="H875" s="27">
        <f>H876</f>
        <v>0</v>
      </c>
      <c r="I875" s="129"/>
      <c r="J875" s="150">
        <f t="shared" si="109"/>
        <v>0</v>
      </c>
      <c r="K875" s="94"/>
    </row>
    <row r="876" spans="2:11" ht="27" hidden="1">
      <c r="B876" s="16" t="s">
        <v>557</v>
      </c>
      <c r="C876" s="54" t="s">
        <v>575</v>
      </c>
      <c r="D876" s="23" t="s">
        <v>558</v>
      </c>
      <c r="E876" s="27"/>
      <c r="F876" s="27"/>
      <c r="G876" s="27"/>
      <c r="H876" s="27">
        <f>'Функциональная 2020'!G938</f>
        <v>0</v>
      </c>
      <c r="I876" s="129"/>
      <c r="J876" s="150">
        <f t="shared" si="109"/>
        <v>0</v>
      </c>
      <c r="K876" s="94"/>
    </row>
    <row r="877" spans="2:11" ht="13.5" hidden="1">
      <c r="B877" s="120" t="s">
        <v>573</v>
      </c>
      <c r="C877" s="54" t="s">
        <v>617</v>
      </c>
      <c r="D877" s="23"/>
      <c r="E877" s="27"/>
      <c r="F877" s="27"/>
      <c r="G877" s="27"/>
      <c r="H877" s="27">
        <f>H878</f>
        <v>0</v>
      </c>
      <c r="I877" s="129"/>
      <c r="J877" s="150">
        <f t="shared" si="109"/>
        <v>0</v>
      </c>
      <c r="K877" s="94"/>
    </row>
    <row r="878" spans="2:11" ht="27" hidden="1">
      <c r="B878" s="69" t="s">
        <v>332</v>
      </c>
      <c r="C878" s="54" t="s">
        <v>617</v>
      </c>
      <c r="D878" s="23" t="s">
        <v>334</v>
      </c>
      <c r="E878" s="27"/>
      <c r="F878" s="27"/>
      <c r="G878" s="27"/>
      <c r="H878" s="27">
        <f>H879</f>
        <v>0</v>
      </c>
      <c r="I878" s="129"/>
      <c r="J878" s="150">
        <f t="shared" si="109"/>
        <v>0</v>
      </c>
      <c r="K878" s="94"/>
    </row>
    <row r="879" spans="2:11" ht="13.5" hidden="1">
      <c r="B879" s="80" t="s">
        <v>106</v>
      </c>
      <c r="C879" s="54" t="s">
        <v>617</v>
      </c>
      <c r="D879" s="23" t="s">
        <v>107</v>
      </c>
      <c r="E879" s="27"/>
      <c r="F879" s="27"/>
      <c r="G879" s="27"/>
      <c r="H879" s="27">
        <f>H880</f>
        <v>0</v>
      </c>
      <c r="I879" s="129"/>
      <c r="J879" s="150">
        <f t="shared" si="109"/>
        <v>0</v>
      </c>
      <c r="K879" s="94"/>
    </row>
    <row r="880" spans="2:11" ht="27" hidden="1">
      <c r="B880" s="15" t="s">
        <v>351</v>
      </c>
      <c r="C880" s="54" t="s">
        <v>617</v>
      </c>
      <c r="D880" s="23" t="s">
        <v>109</v>
      </c>
      <c r="E880" s="27"/>
      <c r="F880" s="27"/>
      <c r="G880" s="27"/>
      <c r="H880" s="27">
        <f>'Функциональная 2020'!G519+'Функциональная 2020'!G621</f>
        <v>0</v>
      </c>
      <c r="I880" s="129"/>
      <c r="J880" s="150">
        <f t="shared" si="109"/>
        <v>0</v>
      </c>
      <c r="K880" s="94"/>
    </row>
    <row r="881" spans="2:11" ht="27" hidden="1">
      <c r="B881" s="107" t="s">
        <v>582</v>
      </c>
      <c r="C881" s="54" t="s">
        <v>622</v>
      </c>
      <c r="D881" s="23"/>
      <c r="E881" s="27"/>
      <c r="F881" s="27"/>
      <c r="G881" s="27"/>
      <c r="H881" s="27">
        <f>H882+H886</f>
        <v>0</v>
      </c>
      <c r="I881" s="129"/>
      <c r="J881" s="150">
        <f t="shared" si="109"/>
        <v>0</v>
      </c>
      <c r="K881" s="94"/>
    </row>
    <row r="882" spans="2:11" ht="41.25" hidden="1">
      <c r="B882" s="63" t="s">
        <v>188</v>
      </c>
      <c r="C882" s="54" t="s">
        <v>622</v>
      </c>
      <c r="D882" s="23" t="s">
        <v>190</v>
      </c>
      <c r="E882" s="27"/>
      <c r="F882" s="27"/>
      <c r="G882" s="27"/>
      <c r="H882" s="27">
        <f>H883</f>
        <v>0</v>
      </c>
      <c r="I882" s="129"/>
      <c r="J882" s="150">
        <f t="shared" si="109"/>
        <v>0</v>
      </c>
      <c r="K882" s="94"/>
    </row>
    <row r="883" spans="2:11" ht="13.5" hidden="1">
      <c r="B883" s="63" t="s">
        <v>215</v>
      </c>
      <c r="C883" s="54" t="s">
        <v>622</v>
      </c>
      <c r="D883" s="23" t="s">
        <v>216</v>
      </c>
      <c r="E883" s="27"/>
      <c r="F883" s="27"/>
      <c r="G883" s="27"/>
      <c r="H883" s="27">
        <f>H884+H885</f>
        <v>0</v>
      </c>
      <c r="I883" s="129"/>
      <c r="J883" s="150">
        <f t="shared" si="109"/>
        <v>0</v>
      </c>
      <c r="K883" s="94"/>
    </row>
    <row r="884" spans="2:11" ht="13.5" hidden="1">
      <c r="B884" s="63" t="s">
        <v>218</v>
      </c>
      <c r="C884" s="54" t="s">
        <v>622</v>
      </c>
      <c r="D884" s="23" t="s">
        <v>217</v>
      </c>
      <c r="E884" s="27"/>
      <c r="F884" s="27"/>
      <c r="G884" s="27"/>
      <c r="H884" s="27">
        <f>'Функциональная 2020'!G296</f>
        <v>0</v>
      </c>
      <c r="I884" s="129"/>
      <c r="J884" s="150">
        <f t="shared" si="109"/>
        <v>0</v>
      </c>
      <c r="K884" s="94"/>
    </row>
    <row r="885" spans="2:11" ht="27" hidden="1">
      <c r="B885" s="63" t="s">
        <v>174</v>
      </c>
      <c r="C885" s="54" t="s">
        <v>622</v>
      </c>
      <c r="D885" s="23" t="s">
        <v>221</v>
      </c>
      <c r="E885" s="27"/>
      <c r="F885" s="27"/>
      <c r="G885" s="27"/>
      <c r="H885" s="27">
        <f>'Функциональная 2020'!G297</f>
        <v>0</v>
      </c>
      <c r="I885" s="129"/>
      <c r="J885" s="150">
        <f t="shared" si="109"/>
        <v>0</v>
      </c>
      <c r="K885" s="94"/>
    </row>
    <row r="886" spans="2:11" ht="13.5" hidden="1">
      <c r="B886" s="80" t="s">
        <v>16</v>
      </c>
      <c r="C886" s="54" t="s">
        <v>622</v>
      </c>
      <c r="D886" s="23" t="s">
        <v>10</v>
      </c>
      <c r="E886" s="27"/>
      <c r="F886" s="27"/>
      <c r="G886" s="27"/>
      <c r="H886" s="27">
        <f>H887</f>
        <v>0</v>
      </c>
      <c r="I886" s="129"/>
      <c r="J886" s="150">
        <f t="shared" si="109"/>
        <v>0</v>
      </c>
      <c r="K886" s="94"/>
    </row>
    <row r="887" spans="2:11" ht="13.5" hidden="1">
      <c r="B887" s="15" t="s">
        <v>105</v>
      </c>
      <c r="C887" s="54" t="s">
        <v>622</v>
      </c>
      <c r="D887" s="23" t="s">
        <v>138</v>
      </c>
      <c r="E887" s="27"/>
      <c r="F887" s="27"/>
      <c r="G887" s="27"/>
      <c r="H887" s="27">
        <f>H888</f>
        <v>0</v>
      </c>
      <c r="I887" s="129"/>
      <c r="J887" s="150">
        <f t="shared" si="109"/>
        <v>0</v>
      </c>
      <c r="K887" s="94"/>
    </row>
    <row r="888" spans="2:11" ht="27" hidden="1">
      <c r="B888" s="15" t="s">
        <v>579</v>
      </c>
      <c r="C888" s="54" t="s">
        <v>622</v>
      </c>
      <c r="D888" s="23" t="s">
        <v>129</v>
      </c>
      <c r="E888" s="27"/>
      <c r="F888" s="27"/>
      <c r="G888" s="27"/>
      <c r="H888" s="27">
        <f>'Функциональная 2020'!G1038</f>
        <v>0</v>
      </c>
      <c r="I888" s="129"/>
      <c r="J888" s="150">
        <f t="shared" si="109"/>
        <v>0</v>
      </c>
      <c r="K888" s="94"/>
    </row>
    <row r="889" spans="2:11" ht="27" hidden="1">
      <c r="B889" s="58" t="s">
        <v>559</v>
      </c>
      <c r="C889" s="54" t="s">
        <v>577</v>
      </c>
      <c r="D889" s="23"/>
      <c r="E889" s="27"/>
      <c r="F889" s="27"/>
      <c r="G889" s="27"/>
      <c r="H889" s="27">
        <f>H890</f>
        <v>0</v>
      </c>
      <c r="I889" s="129"/>
      <c r="J889" s="150">
        <f t="shared" si="109"/>
        <v>0</v>
      </c>
      <c r="K889" s="94"/>
    </row>
    <row r="890" spans="2:11" ht="13.5" hidden="1">
      <c r="B890" s="15" t="s">
        <v>82</v>
      </c>
      <c r="C890" s="54" t="s">
        <v>577</v>
      </c>
      <c r="D890" s="23" t="s">
        <v>83</v>
      </c>
      <c r="E890" s="27"/>
      <c r="F890" s="27"/>
      <c r="G890" s="27"/>
      <c r="H890" s="27">
        <f>H891</f>
        <v>0</v>
      </c>
      <c r="I890" s="129"/>
      <c r="J890" s="150">
        <f t="shared" si="109"/>
        <v>0</v>
      </c>
      <c r="K890" s="94"/>
    </row>
    <row r="891" spans="2:11" ht="13.5" hidden="1">
      <c r="B891" s="15" t="s">
        <v>84</v>
      </c>
      <c r="C891" s="54" t="s">
        <v>577</v>
      </c>
      <c r="D891" s="23" t="s">
        <v>85</v>
      </c>
      <c r="E891" s="27"/>
      <c r="F891" s="27"/>
      <c r="G891" s="27"/>
      <c r="H891" s="27">
        <f>'Функциональная 2020'!G941</f>
        <v>0</v>
      </c>
      <c r="I891" s="129"/>
      <c r="J891" s="150">
        <f t="shared" si="109"/>
        <v>0</v>
      </c>
      <c r="K891" s="94"/>
    </row>
    <row r="892" spans="2:11" ht="27" hidden="1">
      <c r="B892" s="116" t="s">
        <v>580</v>
      </c>
      <c r="C892" s="54" t="s">
        <v>627</v>
      </c>
      <c r="D892" s="23"/>
      <c r="E892" s="27"/>
      <c r="F892" s="27"/>
      <c r="G892" s="27"/>
      <c r="H892" s="27">
        <f>H893</f>
        <v>0</v>
      </c>
      <c r="I892" s="129"/>
      <c r="J892" s="150">
        <f t="shared" si="109"/>
        <v>0</v>
      </c>
      <c r="K892" s="94"/>
    </row>
    <row r="893" spans="2:11" ht="13.5" hidden="1">
      <c r="B893" s="80" t="s">
        <v>16</v>
      </c>
      <c r="C893" s="54" t="s">
        <v>627</v>
      </c>
      <c r="D893" s="23" t="s">
        <v>10</v>
      </c>
      <c r="E893" s="27"/>
      <c r="F893" s="27"/>
      <c r="G893" s="27"/>
      <c r="H893" s="27">
        <f>H894</f>
        <v>0</v>
      </c>
      <c r="I893" s="129"/>
      <c r="J893" s="150">
        <f t="shared" si="109"/>
        <v>0</v>
      </c>
      <c r="K893" s="94"/>
    </row>
    <row r="894" spans="2:11" ht="13.5" hidden="1">
      <c r="B894" s="15" t="s">
        <v>105</v>
      </c>
      <c r="C894" s="54" t="s">
        <v>627</v>
      </c>
      <c r="D894" s="23" t="s">
        <v>138</v>
      </c>
      <c r="E894" s="27"/>
      <c r="F894" s="27"/>
      <c r="G894" s="27"/>
      <c r="H894" s="27">
        <f>H895</f>
        <v>0</v>
      </c>
      <c r="I894" s="129"/>
      <c r="J894" s="150">
        <f t="shared" si="109"/>
        <v>0</v>
      </c>
      <c r="K894" s="94"/>
    </row>
    <row r="895" spans="2:11" ht="27" hidden="1">
      <c r="B895" s="15" t="s">
        <v>579</v>
      </c>
      <c r="C895" s="54" t="s">
        <v>627</v>
      </c>
      <c r="D895" s="23" t="s">
        <v>129</v>
      </c>
      <c r="E895" s="27"/>
      <c r="F895" s="27"/>
      <c r="G895" s="27"/>
      <c r="H895" s="27">
        <f>'Функциональная 2020'!G1030</f>
        <v>0</v>
      </c>
      <c r="I895" s="129"/>
      <c r="J895" s="150">
        <f t="shared" si="109"/>
        <v>0</v>
      </c>
      <c r="K895" s="94"/>
    </row>
    <row r="896" spans="2:11" ht="13.5" hidden="1">
      <c r="B896" s="120" t="s">
        <v>573</v>
      </c>
      <c r="C896" s="54" t="s">
        <v>617</v>
      </c>
      <c r="D896" s="23"/>
      <c r="E896" s="27"/>
      <c r="F896" s="27"/>
      <c r="G896" s="27"/>
      <c r="H896" s="27">
        <f>H897</f>
        <v>0</v>
      </c>
      <c r="I896" s="129"/>
      <c r="J896" s="150">
        <f t="shared" si="109"/>
        <v>0</v>
      </c>
      <c r="K896" s="94"/>
    </row>
    <row r="897" spans="2:11" ht="13.5" hidden="1">
      <c r="B897" s="80" t="s">
        <v>16</v>
      </c>
      <c r="C897" s="54" t="s">
        <v>617</v>
      </c>
      <c r="D897" s="23" t="s">
        <v>10</v>
      </c>
      <c r="E897" s="27"/>
      <c r="F897" s="27"/>
      <c r="G897" s="27"/>
      <c r="H897" s="27">
        <f>H898</f>
        <v>0</v>
      </c>
      <c r="I897" s="129"/>
      <c r="J897" s="150">
        <f t="shared" si="109"/>
        <v>0</v>
      </c>
      <c r="K897" s="94"/>
    </row>
    <row r="898" spans="2:11" ht="13.5" hidden="1">
      <c r="B898" s="15" t="s">
        <v>105</v>
      </c>
      <c r="C898" s="54" t="s">
        <v>617</v>
      </c>
      <c r="D898" s="23" t="s">
        <v>138</v>
      </c>
      <c r="E898" s="27"/>
      <c r="F898" s="27"/>
      <c r="G898" s="27"/>
      <c r="H898" s="27">
        <f>H899</f>
        <v>0</v>
      </c>
      <c r="I898" s="129"/>
      <c r="J898" s="150">
        <f t="shared" si="109"/>
        <v>0</v>
      </c>
      <c r="K898" s="94"/>
    </row>
    <row r="899" spans="2:11" ht="27" hidden="1">
      <c r="B899" s="15" t="s">
        <v>579</v>
      </c>
      <c r="C899" s="54" t="s">
        <v>617</v>
      </c>
      <c r="D899" s="23" t="s">
        <v>129</v>
      </c>
      <c r="E899" s="27"/>
      <c r="F899" s="27"/>
      <c r="G899" s="27"/>
      <c r="H899" s="27">
        <f>'Функциональная 2020'!G1034</f>
        <v>0</v>
      </c>
      <c r="I899" s="129"/>
      <c r="J899" s="150">
        <f t="shared" si="109"/>
        <v>0</v>
      </c>
      <c r="K899" s="94"/>
    </row>
    <row r="900" spans="2:11" ht="27" hidden="1">
      <c r="B900" s="40" t="s">
        <v>608</v>
      </c>
      <c r="C900" s="54" t="s">
        <v>609</v>
      </c>
      <c r="D900" s="23"/>
      <c r="E900" s="27"/>
      <c r="F900" s="27"/>
      <c r="G900" s="27"/>
      <c r="H900" s="27">
        <f>H901</f>
        <v>0</v>
      </c>
      <c r="I900" s="129"/>
      <c r="J900" s="150">
        <f t="shared" si="109"/>
        <v>0</v>
      </c>
      <c r="K900" s="94"/>
    </row>
    <row r="901" spans="2:11" ht="13.5" hidden="1">
      <c r="B901" s="80" t="s">
        <v>16</v>
      </c>
      <c r="C901" s="54" t="s">
        <v>609</v>
      </c>
      <c r="D901" s="23" t="s">
        <v>10</v>
      </c>
      <c r="E901" s="27"/>
      <c r="F901" s="27"/>
      <c r="G901" s="27"/>
      <c r="H901" s="27">
        <f>H902</f>
        <v>0</v>
      </c>
      <c r="I901" s="129"/>
      <c r="J901" s="150">
        <f t="shared" si="109"/>
        <v>0</v>
      </c>
      <c r="K901" s="94"/>
    </row>
    <row r="902" spans="2:11" ht="13.5" hidden="1">
      <c r="B902" s="15" t="s">
        <v>105</v>
      </c>
      <c r="C902" s="54" t="s">
        <v>609</v>
      </c>
      <c r="D902" s="23" t="s">
        <v>138</v>
      </c>
      <c r="E902" s="27"/>
      <c r="F902" s="27"/>
      <c r="G902" s="27"/>
      <c r="H902" s="27">
        <f>H903</f>
        <v>0</v>
      </c>
      <c r="I902" s="129"/>
      <c r="J902" s="150">
        <f t="shared" si="109"/>
        <v>0</v>
      </c>
      <c r="K902" s="94"/>
    </row>
    <row r="903" spans="2:11" ht="27" hidden="1">
      <c r="B903" s="15" t="s">
        <v>579</v>
      </c>
      <c r="C903" s="54" t="s">
        <v>609</v>
      </c>
      <c r="D903" s="23" t="s">
        <v>129</v>
      </c>
      <c r="E903" s="27"/>
      <c r="F903" s="27"/>
      <c r="G903" s="27"/>
      <c r="H903" s="27">
        <f>'Функциональная 2020'!G815</f>
        <v>0</v>
      </c>
      <c r="I903" s="129"/>
      <c r="J903" s="150">
        <f t="shared" si="109"/>
        <v>0</v>
      </c>
      <c r="K903" s="94"/>
    </row>
    <row r="904" spans="2:11" ht="13.5" hidden="1">
      <c r="B904" s="15" t="s">
        <v>603</v>
      </c>
      <c r="C904" s="54" t="s">
        <v>606</v>
      </c>
      <c r="D904" s="23"/>
      <c r="E904" s="27"/>
      <c r="F904" s="27"/>
      <c r="G904" s="27"/>
      <c r="H904" s="27">
        <f>H905</f>
        <v>0</v>
      </c>
      <c r="I904" s="129"/>
      <c r="J904" s="150">
        <f t="shared" si="109"/>
        <v>0</v>
      </c>
      <c r="K904" s="94"/>
    </row>
    <row r="905" spans="2:11" ht="13.5" hidden="1">
      <c r="B905" s="80" t="s">
        <v>16</v>
      </c>
      <c r="C905" s="54" t="s">
        <v>606</v>
      </c>
      <c r="D905" s="23" t="s">
        <v>10</v>
      </c>
      <c r="E905" s="27"/>
      <c r="F905" s="27"/>
      <c r="G905" s="27"/>
      <c r="H905" s="27">
        <f>H906</f>
        <v>0</v>
      </c>
      <c r="I905" s="129"/>
      <c r="J905" s="150">
        <f t="shared" si="109"/>
        <v>0</v>
      </c>
      <c r="K905" s="94"/>
    </row>
    <row r="906" spans="2:11" ht="13.5" hidden="1">
      <c r="B906" s="15" t="s">
        <v>105</v>
      </c>
      <c r="C906" s="54" t="s">
        <v>606</v>
      </c>
      <c r="D906" s="23" t="s">
        <v>138</v>
      </c>
      <c r="E906" s="27"/>
      <c r="F906" s="27"/>
      <c r="G906" s="27"/>
      <c r="H906" s="27">
        <f>H907</f>
        <v>0</v>
      </c>
      <c r="I906" s="129"/>
      <c r="J906" s="150">
        <f t="shared" si="109"/>
        <v>0</v>
      </c>
      <c r="K906" s="94"/>
    </row>
    <row r="907" spans="2:11" ht="27" hidden="1">
      <c r="B907" s="15" t="s">
        <v>579</v>
      </c>
      <c r="C907" s="54" t="s">
        <v>606</v>
      </c>
      <c r="D907" s="23" t="s">
        <v>129</v>
      </c>
      <c r="E907" s="27"/>
      <c r="F907" s="27"/>
      <c r="G907" s="27"/>
      <c r="H907" s="27">
        <f>'Функциональная 2020'!G889</f>
        <v>0</v>
      </c>
      <c r="I907" s="129"/>
      <c r="J907" s="150">
        <f t="shared" si="109"/>
        <v>0</v>
      </c>
      <c r="K907" s="94"/>
    </row>
    <row r="908" spans="2:11" ht="13.5" hidden="1">
      <c r="B908" s="120" t="s">
        <v>599</v>
      </c>
      <c r="C908" s="54" t="s">
        <v>600</v>
      </c>
      <c r="D908" s="23"/>
      <c r="E908" s="27"/>
      <c r="F908" s="27"/>
      <c r="G908" s="27"/>
      <c r="H908" s="27">
        <f>H909+H912</f>
        <v>0</v>
      </c>
      <c r="I908" s="129"/>
      <c r="J908" s="150">
        <f t="shared" si="109"/>
        <v>0</v>
      </c>
      <c r="K908" s="94"/>
    </row>
    <row r="909" spans="2:11" ht="27" hidden="1">
      <c r="B909" s="69" t="s">
        <v>332</v>
      </c>
      <c r="C909" s="54" t="s">
        <v>600</v>
      </c>
      <c r="D909" s="23" t="s">
        <v>334</v>
      </c>
      <c r="E909" s="27"/>
      <c r="F909" s="27"/>
      <c r="G909" s="27"/>
      <c r="H909" s="27">
        <f>H910</f>
        <v>0</v>
      </c>
      <c r="I909" s="129"/>
      <c r="J909" s="150">
        <f t="shared" si="109"/>
        <v>0</v>
      </c>
      <c r="K909" s="94"/>
    </row>
    <row r="910" spans="2:11" ht="13.5" hidden="1">
      <c r="B910" s="80" t="s">
        <v>106</v>
      </c>
      <c r="C910" s="54" t="s">
        <v>600</v>
      </c>
      <c r="D910" s="23" t="s">
        <v>107</v>
      </c>
      <c r="E910" s="27"/>
      <c r="F910" s="27"/>
      <c r="G910" s="27"/>
      <c r="H910" s="27">
        <f>H911</f>
        <v>0</v>
      </c>
      <c r="I910" s="129"/>
      <c r="J910" s="150">
        <f t="shared" si="109"/>
        <v>0</v>
      </c>
      <c r="K910" s="94"/>
    </row>
    <row r="911" spans="2:11" ht="13.5" hidden="1">
      <c r="B911" s="69" t="s">
        <v>335</v>
      </c>
      <c r="C911" s="54" t="s">
        <v>600</v>
      </c>
      <c r="D911" s="23" t="s">
        <v>109</v>
      </c>
      <c r="E911" s="27"/>
      <c r="F911" s="27"/>
      <c r="G911" s="27"/>
      <c r="H911" s="27">
        <f>'Функциональная 2020'!G819</f>
        <v>0</v>
      </c>
      <c r="I911" s="129"/>
      <c r="J911" s="150">
        <f t="shared" si="109"/>
        <v>0</v>
      </c>
      <c r="K911" s="94"/>
    </row>
    <row r="912" spans="2:11" ht="13.5" hidden="1">
      <c r="B912" s="80" t="s">
        <v>16</v>
      </c>
      <c r="C912" s="54" t="s">
        <v>600</v>
      </c>
      <c r="D912" s="23" t="s">
        <v>10</v>
      </c>
      <c r="E912" s="27"/>
      <c r="F912" s="27"/>
      <c r="G912" s="27"/>
      <c r="H912" s="27">
        <f>H913</f>
        <v>0</v>
      </c>
      <c r="I912" s="129"/>
      <c r="J912" s="150">
        <f t="shared" si="109"/>
        <v>0</v>
      </c>
      <c r="K912" s="94"/>
    </row>
    <row r="913" spans="2:11" ht="13.5" hidden="1">
      <c r="B913" s="15" t="s">
        <v>105</v>
      </c>
      <c r="C913" s="54" t="s">
        <v>600</v>
      </c>
      <c r="D913" s="23" t="s">
        <v>138</v>
      </c>
      <c r="E913" s="27"/>
      <c r="F913" s="27"/>
      <c r="G913" s="27"/>
      <c r="H913" s="27">
        <f>H914</f>
        <v>0</v>
      </c>
      <c r="I913" s="129"/>
      <c r="J913" s="150">
        <f t="shared" si="109"/>
        <v>0</v>
      </c>
      <c r="K913" s="94"/>
    </row>
    <row r="914" spans="2:11" ht="27" hidden="1">
      <c r="B914" s="15" t="s">
        <v>579</v>
      </c>
      <c r="C914" s="54" t="s">
        <v>600</v>
      </c>
      <c r="D914" s="23" t="s">
        <v>129</v>
      </c>
      <c r="E914" s="27"/>
      <c r="F914" s="27"/>
      <c r="G914" s="27"/>
      <c r="H914" s="27">
        <f>'Функциональная 2020'!G822</f>
        <v>0</v>
      </c>
      <c r="I914" s="129"/>
      <c r="J914" s="150">
        <f t="shared" si="109"/>
        <v>0</v>
      </c>
      <c r="K914" s="94"/>
    </row>
    <row r="915" spans="2:11" ht="13.5" hidden="1">
      <c r="B915" s="15" t="s">
        <v>589</v>
      </c>
      <c r="C915" s="54" t="s">
        <v>590</v>
      </c>
      <c r="D915" s="23"/>
      <c r="E915" s="27"/>
      <c r="F915" s="27"/>
      <c r="G915" s="27"/>
      <c r="H915" s="27">
        <f>H916</f>
        <v>0</v>
      </c>
      <c r="I915" s="129"/>
      <c r="J915" s="150">
        <f t="shared" si="109"/>
        <v>0</v>
      </c>
      <c r="K915" s="94"/>
    </row>
    <row r="916" spans="2:11" ht="13.5" hidden="1">
      <c r="B916" s="80" t="s">
        <v>16</v>
      </c>
      <c r="C916" s="54" t="s">
        <v>590</v>
      </c>
      <c r="D916" s="23" t="s">
        <v>10</v>
      </c>
      <c r="E916" s="27"/>
      <c r="F916" s="27"/>
      <c r="G916" s="27"/>
      <c r="H916" s="27">
        <f>H917</f>
        <v>0</v>
      </c>
      <c r="I916" s="129"/>
      <c r="J916" s="150">
        <f t="shared" si="109"/>
        <v>0</v>
      </c>
      <c r="K916" s="94"/>
    </row>
    <row r="917" spans="2:11" ht="13.5" hidden="1">
      <c r="B917" s="15" t="s">
        <v>105</v>
      </c>
      <c r="C917" s="54" t="s">
        <v>590</v>
      </c>
      <c r="D917" s="23" t="s">
        <v>138</v>
      </c>
      <c r="E917" s="27"/>
      <c r="F917" s="27"/>
      <c r="G917" s="27"/>
      <c r="H917" s="27">
        <f>H918</f>
        <v>0</v>
      </c>
      <c r="I917" s="129"/>
      <c r="J917" s="150">
        <f t="shared" si="109"/>
        <v>0</v>
      </c>
      <c r="K917" s="94"/>
    </row>
    <row r="918" spans="2:11" ht="27" hidden="1">
      <c r="B918" s="15" t="s">
        <v>579</v>
      </c>
      <c r="C918" s="54" t="s">
        <v>590</v>
      </c>
      <c r="D918" s="23" t="s">
        <v>129</v>
      </c>
      <c r="E918" s="27"/>
      <c r="F918" s="27"/>
      <c r="G918" s="27"/>
      <c r="H918" s="27">
        <f>'Функциональная 2020'!G405</f>
        <v>0</v>
      </c>
      <c r="I918" s="129"/>
      <c r="J918" s="150">
        <f t="shared" si="109"/>
        <v>0</v>
      </c>
      <c r="K918" s="94"/>
    </row>
    <row r="919" spans="2:10" s="1" customFormat="1" ht="13.5">
      <c r="B919" s="87" t="s">
        <v>513</v>
      </c>
      <c r="C919" s="92"/>
      <c r="D919" s="88"/>
      <c r="E919" s="88"/>
      <c r="F919" s="89"/>
      <c r="G919" s="89"/>
      <c r="H919" s="26">
        <f>H21+H77+H124+H133+H170+H271+H386+H670+H651</f>
        <v>613406.1</v>
      </c>
      <c r="I919" s="26">
        <f>I21+I77+I124+I133+I170+I271+I386+I670+I651</f>
        <v>735245.62</v>
      </c>
      <c r="J919" s="150">
        <f t="shared" si="109"/>
        <v>121839.52000000002</v>
      </c>
    </row>
    <row r="920" ht="12.75">
      <c r="J920" s="191"/>
    </row>
  </sheetData>
  <sheetProtection/>
  <mergeCells count="25">
    <mergeCell ref="D17:D19"/>
    <mergeCell ref="C12:E12"/>
    <mergeCell ref="B13:K13"/>
    <mergeCell ref="B14:K14"/>
    <mergeCell ref="B15:K15"/>
    <mergeCell ref="K17:K19"/>
    <mergeCell ref="F17:F19"/>
    <mergeCell ref="H17:H19"/>
    <mergeCell ref="I17:I19"/>
    <mergeCell ref="B1:K1"/>
    <mergeCell ref="B2:K2"/>
    <mergeCell ref="B3:J3"/>
    <mergeCell ref="B4:K4"/>
    <mergeCell ref="B9:K9"/>
    <mergeCell ref="C8:E8"/>
    <mergeCell ref="B10:J10"/>
    <mergeCell ref="B11:J11"/>
    <mergeCell ref="G17:G19"/>
    <mergeCell ref="C5:E5"/>
    <mergeCell ref="C6:E6"/>
    <mergeCell ref="C7:E7"/>
    <mergeCell ref="E17:E19"/>
    <mergeCell ref="C17:C19"/>
    <mergeCell ref="B17:B19"/>
    <mergeCell ref="J17:J19"/>
  </mergeCells>
  <printOptions/>
  <pageMargins left="1.1023622047244095" right="0.11811023622047245" top="0.5511811023622047" bottom="0.5511811023622047" header="0.31496062992125984" footer="0.31496062992125984"/>
  <pageSetup fitToHeight="2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</dc:creator>
  <cp:keywords/>
  <dc:description/>
  <cp:lastModifiedBy>Татьяна</cp:lastModifiedBy>
  <cp:lastPrinted>2020-07-09T02:38:50Z</cp:lastPrinted>
  <dcterms:created xsi:type="dcterms:W3CDTF">2010-12-20T11:04:43Z</dcterms:created>
  <dcterms:modified xsi:type="dcterms:W3CDTF">2020-07-09T02:40:09Z</dcterms:modified>
  <cp:category/>
  <cp:version/>
  <cp:contentType/>
  <cp:contentStatus/>
</cp:coreProperties>
</file>